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al\Downloads\DDP - 4 premiers projets\"/>
    </mc:Choice>
  </mc:AlternateContent>
  <bookViews>
    <workbookView xWindow="0" yWindow="0" windowWidth="28770" windowHeight="11070" tabRatio="739" firstSheet="1" activeTab="2"/>
  </bookViews>
  <sheets>
    <sheet name="Préambule" sheetId="26" r:id="rId1"/>
    <sheet name="Tables de production employées" sheetId="23" r:id="rId2"/>
    <sheet name="Récapitulatif des résultats" sheetId="24" r:id="rId3"/>
    <sheet name="Pin Maritime - prairie" sheetId="13" r:id="rId4"/>
    <sheet name="Laricio - prairie" sheetId="18" r:id="rId5"/>
    <sheet name="Chêne sessile - prairie" sheetId="19" r:id="rId6"/>
    <sheet name="Aerien" sheetId="2" r:id="rId7"/>
    <sheet name="Racinaire" sheetId="3" r:id="rId8"/>
    <sheet name="Sols" sheetId="4" r:id="rId9"/>
    <sheet name="Litiere" sheetId="5" r:id="rId10"/>
    <sheet name="Stockage carbone - produits" sheetId="25" r:id="rId11"/>
    <sheet name="Substitution énergie - produits" sheetId="7" r:id="rId12"/>
  </sheets>
  <externalReferences>
    <externalReference r:id="rId13"/>
  </externalReferences>
  <definedNames>
    <definedName name="_xlnm.Print_Area" localSheetId="2">'Récapitulatif des résultats'!#REF!</definedName>
    <definedName name="_xlnm.Print_Area" localSheetId="1">'Tables de production employées'!#REF!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24" l="1"/>
  <c r="K33" i="24"/>
  <c r="K32" i="24"/>
  <c r="AL6" i="19"/>
  <c r="AV6" i="19"/>
  <c r="AL7" i="19"/>
  <c r="AV7" i="19"/>
  <c r="AL8" i="19"/>
  <c r="AV8" i="19"/>
  <c r="AL9" i="19"/>
  <c r="AV9" i="19"/>
  <c r="AL10" i="19"/>
  <c r="AV10" i="19"/>
  <c r="AL11" i="19"/>
  <c r="AV11" i="19"/>
  <c r="AL12" i="19"/>
  <c r="AV12" i="19"/>
  <c r="AL13" i="19"/>
  <c r="AV13" i="19"/>
  <c r="AL14" i="19"/>
  <c r="AV14" i="19"/>
  <c r="AL15" i="19"/>
  <c r="AV15" i="19"/>
  <c r="AL16" i="19"/>
  <c r="AV16" i="19"/>
  <c r="AL17" i="19"/>
  <c r="AV17" i="19"/>
  <c r="AL18" i="19"/>
  <c r="AV18" i="19"/>
  <c r="AL19" i="19"/>
  <c r="AV19" i="19"/>
  <c r="AL20" i="19"/>
  <c r="AV20" i="19"/>
  <c r="AL21" i="19"/>
  <c r="AV21" i="19"/>
  <c r="AL22" i="19"/>
  <c r="AV22" i="19"/>
  <c r="AL23" i="19"/>
  <c r="AV23" i="19"/>
  <c r="AL24" i="19"/>
  <c r="AV24" i="19"/>
  <c r="AL25" i="19"/>
  <c r="AV25" i="19"/>
  <c r="AL26" i="19"/>
  <c r="AV26" i="19"/>
  <c r="AL27" i="19"/>
  <c r="AV27" i="19"/>
  <c r="AL28" i="19"/>
  <c r="AV28" i="19"/>
  <c r="AL29" i="19"/>
  <c r="AV29" i="19"/>
  <c r="AL30" i="19"/>
  <c r="AV30" i="19"/>
  <c r="AL31" i="19"/>
  <c r="AV31" i="19"/>
  <c r="AL32" i="19"/>
  <c r="AV32" i="19"/>
  <c r="AL33" i="19"/>
  <c r="AV33" i="19"/>
  <c r="AL34" i="19"/>
  <c r="AV34" i="19"/>
  <c r="AL35" i="19"/>
  <c r="AV35" i="19"/>
  <c r="AV7" i="13"/>
  <c r="AV8" i="13"/>
  <c r="AV9" i="13"/>
  <c r="AV10" i="13"/>
  <c r="AV11" i="13"/>
  <c r="AV12" i="13"/>
  <c r="AV13" i="13"/>
  <c r="AV14" i="13"/>
  <c r="AV15" i="13"/>
  <c r="AV16" i="13"/>
  <c r="AV17" i="13"/>
  <c r="AV18" i="13"/>
  <c r="AV19" i="13"/>
  <c r="AV20" i="13"/>
  <c r="AV21" i="13"/>
  <c r="AV22" i="13"/>
  <c r="AV23" i="13"/>
  <c r="AV24" i="13"/>
  <c r="AV25" i="13"/>
  <c r="AV26" i="13"/>
  <c r="AV27" i="13"/>
  <c r="AV28" i="13"/>
  <c r="AV29" i="13"/>
  <c r="AV30" i="13"/>
  <c r="AV31" i="13"/>
  <c r="AV32" i="13"/>
  <c r="AV33" i="13"/>
  <c r="AV34" i="13"/>
  <c r="AV35" i="13"/>
  <c r="AV6" i="13"/>
  <c r="AL6" i="18"/>
  <c r="AV6" i="18"/>
  <c r="AL7" i="18"/>
  <c r="AV7" i="18"/>
  <c r="AL8" i="18"/>
  <c r="AV8" i="18"/>
  <c r="AL9" i="18"/>
  <c r="AV9" i="18"/>
  <c r="AL10" i="18"/>
  <c r="AV10" i="18"/>
  <c r="AL11" i="18"/>
  <c r="AV11" i="18"/>
  <c r="AL12" i="18"/>
  <c r="AV12" i="18"/>
  <c r="AL13" i="18"/>
  <c r="AV13" i="18"/>
  <c r="AL14" i="18"/>
  <c r="AV14" i="18"/>
  <c r="AL15" i="18"/>
  <c r="AV15" i="18"/>
  <c r="AL16" i="18"/>
  <c r="AV16" i="18"/>
  <c r="AL17" i="18"/>
  <c r="AV17" i="18"/>
  <c r="AL18" i="18"/>
  <c r="AV18" i="18"/>
  <c r="AL19" i="18"/>
  <c r="AV19" i="18"/>
  <c r="AL20" i="18"/>
  <c r="AV20" i="18"/>
  <c r="AL21" i="18"/>
  <c r="AV21" i="18"/>
  <c r="AL22" i="18"/>
  <c r="AV22" i="18"/>
  <c r="AL23" i="18"/>
  <c r="AV23" i="18"/>
  <c r="AL24" i="18"/>
  <c r="AV24" i="18"/>
  <c r="AL25" i="18"/>
  <c r="AV25" i="18"/>
  <c r="AL26" i="18"/>
  <c r="AV26" i="18"/>
  <c r="AL27" i="18"/>
  <c r="AV27" i="18"/>
  <c r="AL28" i="18"/>
  <c r="AV28" i="18"/>
  <c r="AL29" i="18"/>
  <c r="AV29" i="18"/>
  <c r="AL30" i="18"/>
  <c r="AV30" i="18"/>
  <c r="AL31" i="18"/>
  <c r="AV31" i="18"/>
  <c r="AL32" i="18"/>
  <c r="AV32" i="18"/>
  <c r="AL33" i="18"/>
  <c r="AV33" i="18"/>
  <c r="AL34" i="18"/>
  <c r="AV34" i="18"/>
  <c r="AL35" i="18"/>
  <c r="AV35" i="18"/>
  <c r="E86" i="19"/>
  <c r="F86" i="19"/>
  <c r="E87" i="19"/>
  <c r="F87" i="19"/>
  <c r="E88" i="19"/>
  <c r="F88" i="19"/>
  <c r="E89" i="19"/>
  <c r="F89" i="19"/>
  <c r="E90" i="19"/>
  <c r="F90" i="19"/>
  <c r="E91" i="19"/>
  <c r="F91" i="19"/>
  <c r="F85" i="19"/>
  <c r="E85" i="19"/>
  <c r="F84" i="19"/>
  <c r="E84" i="19"/>
  <c r="F83" i="19"/>
  <c r="E83" i="19"/>
  <c r="F82" i="19"/>
  <c r="E82" i="19"/>
  <c r="F87" i="18"/>
  <c r="E87" i="18"/>
  <c r="F86" i="18"/>
  <c r="E86" i="18"/>
  <c r="F85" i="18"/>
  <c r="E85" i="18"/>
  <c r="F84" i="18"/>
  <c r="E84" i="18"/>
  <c r="F83" i="18"/>
  <c r="E83" i="18"/>
  <c r="F82" i="18"/>
  <c r="E82" i="18"/>
  <c r="E87" i="13"/>
  <c r="F87" i="13"/>
  <c r="E88" i="13"/>
  <c r="F88" i="13"/>
  <c r="F86" i="13"/>
  <c r="E86" i="13"/>
  <c r="F85" i="13"/>
  <c r="E85" i="13"/>
  <c r="F84" i="13"/>
  <c r="E84" i="13"/>
  <c r="F83" i="13"/>
  <c r="E83" i="13"/>
  <c r="F82" i="13"/>
  <c r="E82" i="13"/>
  <c r="H82" i="13"/>
  <c r="J82" i="13"/>
  <c r="K82" i="13"/>
  <c r="H83" i="13"/>
  <c r="J83" i="13"/>
  <c r="K83" i="13"/>
  <c r="H84" i="13"/>
  <c r="J84" i="13"/>
  <c r="K84" i="13"/>
  <c r="B88" i="13"/>
  <c r="E76" i="19"/>
  <c r="F76" i="19"/>
  <c r="D75" i="19"/>
  <c r="E75" i="19"/>
  <c r="F75" i="19"/>
  <c r="B26" i="19"/>
  <c r="C26" i="19"/>
  <c r="C28" i="19"/>
  <c r="C30" i="19"/>
  <c r="C32" i="19"/>
  <c r="C34" i="19"/>
  <c r="C36" i="19"/>
  <c r="C38" i="19"/>
  <c r="C40" i="19"/>
  <c r="C42" i="19"/>
  <c r="C44" i="19"/>
  <c r="C46" i="19"/>
  <c r="C48" i="19"/>
  <c r="C50" i="19"/>
  <c r="C52" i="19"/>
  <c r="C54" i="19"/>
  <c r="C56" i="19"/>
  <c r="C58" i="19"/>
  <c r="C60" i="19"/>
  <c r="C62" i="19"/>
  <c r="C64" i="19"/>
  <c r="C66" i="19"/>
  <c r="C68" i="19"/>
  <c r="C70" i="19"/>
  <c r="C72" i="19"/>
  <c r="C74" i="19"/>
  <c r="C76" i="19"/>
  <c r="C27" i="19"/>
  <c r="C29" i="19"/>
  <c r="C31" i="19"/>
  <c r="C33" i="19"/>
  <c r="C35" i="19"/>
  <c r="C37" i="19"/>
  <c r="C39" i="19"/>
  <c r="C41" i="19"/>
  <c r="C43" i="19"/>
  <c r="C45" i="19"/>
  <c r="C47" i="19"/>
  <c r="C49" i="19"/>
  <c r="C51" i="19"/>
  <c r="C53" i="19"/>
  <c r="C55" i="19"/>
  <c r="C57" i="19"/>
  <c r="C59" i="19"/>
  <c r="C61" i="19"/>
  <c r="C63" i="19"/>
  <c r="C65" i="19"/>
  <c r="C67" i="19"/>
  <c r="C69" i="19"/>
  <c r="C71" i="19"/>
  <c r="C73" i="19"/>
  <c r="C75" i="19"/>
  <c r="B76" i="19"/>
  <c r="G76" i="19"/>
  <c r="E74" i="19"/>
  <c r="F74" i="19"/>
  <c r="B75" i="19"/>
  <c r="G75" i="19"/>
  <c r="D73" i="19"/>
  <c r="E73" i="19"/>
  <c r="F73" i="19"/>
  <c r="B74" i="19"/>
  <c r="G74" i="19"/>
  <c r="E72" i="19"/>
  <c r="F72" i="19"/>
  <c r="B73" i="19"/>
  <c r="G73" i="19"/>
  <c r="D71" i="19"/>
  <c r="E71" i="19"/>
  <c r="F71" i="19"/>
  <c r="B72" i="19"/>
  <c r="G72" i="19"/>
  <c r="E70" i="19"/>
  <c r="F70" i="19"/>
  <c r="B71" i="19"/>
  <c r="G71" i="19"/>
  <c r="D69" i="19"/>
  <c r="E69" i="19"/>
  <c r="F69" i="19"/>
  <c r="B70" i="19"/>
  <c r="G70" i="19"/>
  <c r="E68" i="19"/>
  <c r="F68" i="19"/>
  <c r="B69" i="19"/>
  <c r="G69" i="19"/>
  <c r="D67" i="19"/>
  <c r="E67" i="19"/>
  <c r="F67" i="19"/>
  <c r="B68" i="19"/>
  <c r="G68" i="19"/>
  <c r="E66" i="19"/>
  <c r="F66" i="19"/>
  <c r="B67" i="19"/>
  <c r="G67" i="19"/>
  <c r="D65" i="19"/>
  <c r="E65" i="19"/>
  <c r="F65" i="19"/>
  <c r="B66" i="19"/>
  <c r="G66" i="19"/>
  <c r="E64" i="19"/>
  <c r="F64" i="19"/>
  <c r="B65" i="19"/>
  <c r="G65" i="19"/>
  <c r="D63" i="19"/>
  <c r="E63" i="19"/>
  <c r="F63" i="19"/>
  <c r="B64" i="19"/>
  <c r="G64" i="19"/>
  <c r="E62" i="19"/>
  <c r="F62" i="19"/>
  <c r="B63" i="19"/>
  <c r="G63" i="19"/>
  <c r="D61" i="19"/>
  <c r="E61" i="19"/>
  <c r="F61" i="19"/>
  <c r="B62" i="19"/>
  <c r="G62" i="19"/>
  <c r="E60" i="19"/>
  <c r="F60" i="19"/>
  <c r="B61" i="19"/>
  <c r="G61" i="19"/>
  <c r="D59" i="19"/>
  <c r="E59" i="19"/>
  <c r="F59" i="19"/>
  <c r="B60" i="19"/>
  <c r="G60" i="19"/>
  <c r="E58" i="19"/>
  <c r="F58" i="19"/>
  <c r="B59" i="19"/>
  <c r="G59" i="19"/>
  <c r="D57" i="19"/>
  <c r="E57" i="19"/>
  <c r="F57" i="19"/>
  <c r="B58" i="19"/>
  <c r="G58" i="19"/>
  <c r="E56" i="19"/>
  <c r="F56" i="19"/>
  <c r="B57" i="19"/>
  <c r="G57" i="19"/>
  <c r="D55" i="19"/>
  <c r="E55" i="19"/>
  <c r="F55" i="19"/>
  <c r="B56" i="19"/>
  <c r="G56" i="19"/>
  <c r="E54" i="19"/>
  <c r="F54" i="19"/>
  <c r="B55" i="19"/>
  <c r="G55" i="19"/>
  <c r="D53" i="19"/>
  <c r="E53" i="19"/>
  <c r="F53" i="19"/>
  <c r="B54" i="19"/>
  <c r="G54" i="19"/>
  <c r="E52" i="19"/>
  <c r="F52" i="19"/>
  <c r="B53" i="19"/>
  <c r="G53" i="19"/>
  <c r="D51" i="19"/>
  <c r="E51" i="19"/>
  <c r="F51" i="19"/>
  <c r="B52" i="19"/>
  <c r="G52" i="19"/>
  <c r="E50" i="19"/>
  <c r="F50" i="19"/>
  <c r="B51" i="19"/>
  <c r="G51" i="19"/>
  <c r="D49" i="19"/>
  <c r="E49" i="19"/>
  <c r="F49" i="19"/>
  <c r="B50" i="19"/>
  <c r="G50" i="19"/>
  <c r="E48" i="19"/>
  <c r="F48" i="19"/>
  <c r="B49" i="19"/>
  <c r="G49" i="19"/>
  <c r="D47" i="19"/>
  <c r="E47" i="19"/>
  <c r="F47" i="19"/>
  <c r="B48" i="19"/>
  <c r="G48" i="19"/>
  <c r="E46" i="19"/>
  <c r="F46" i="19"/>
  <c r="B47" i="19"/>
  <c r="G47" i="19"/>
  <c r="D45" i="19"/>
  <c r="E45" i="19"/>
  <c r="F45" i="19"/>
  <c r="B46" i="19"/>
  <c r="G46" i="19"/>
  <c r="E44" i="19"/>
  <c r="F44" i="19"/>
  <c r="B45" i="19"/>
  <c r="G45" i="19"/>
  <c r="D43" i="19"/>
  <c r="E43" i="19"/>
  <c r="F43" i="19"/>
  <c r="B44" i="19"/>
  <c r="G44" i="19"/>
  <c r="E42" i="19"/>
  <c r="F42" i="19"/>
  <c r="B43" i="19"/>
  <c r="G43" i="19"/>
  <c r="D41" i="19"/>
  <c r="E41" i="19"/>
  <c r="F41" i="19"/>
  <c r="B42" i="19"/>
  <c r="G42" i="19"/>
  <c r="E40" i="19"/>
  <c r="F40" i="19"/>
  <c r="B41" i="19"/>
  <c r="G41" i="19"/>
  <c r="D39" i="19"/>
  <c r="E39" i="19"/>
  <c r="F39" i="19"/>
  <c r="B40" i="19"/>
  <c r="G40" i="19"/>
  <c r="E38" i="19"/>
  <c r="F38" i="19"/>
  <c r="B39" i="19"/>
  <c r="G39" i="19"/>
  <c r="D37" i="19"/>
  <c r="E37" i="19"/>
  <c r="F37" i="19"/>
  <c r="B38" i="19"/>
  <c r="G38" i="19"/>
  <c r="E36" i="19"/>
  <c r="F36" i="19"/>
  <c r="B37" i="19"/>
  <c r="G37" i="19"/>
  <c r="D35" i="19"/>
  <c r="E35" i="19"/>
  <c r="F35" i="19"/>
  <c r="B36" i="19"/>
  <c r="G36" i="19"/>
  <c r="E34" i="19"/>
  <c r="F34" i="19"/>
  <c r="B35" i="19"/>
  <c r="G35" i="19"/>
  <c r="D33" i="19"/>
  <c r="E33" i="19"/>
  <c r="F33" i="19"/>
  <c r="B34" i="19"/>
  <c r="G34" i="19"/>
  <c r="E32" i="19"/>
  <c r="F32" i="19"/>
  <c r="B33" i="19"/>
  <c r="G33" i="19"/>
  <c r="D31" i="19"/>
  <c r="E31" i="19"/>
  <c r="F31" i="19"/>
  <c r="B32" i="19"/>
  <c r="G32" i="19"/>
  <c r="E30" i="19"/>
  <c r="F30" i="19"/>
  <c r="B31" i="19"/>
  <c r="G31" i="19"/>
  <c r="D29" i="19"/>
  <c r="E29" i="19"/>
  <c r="F29" i="19"/>
  <c r="B30" i="19"/>
  <c r="G30" i="19"/>
  <c r="D28" i="19"/>
  <c r="E28" i="19"/>
  <c r="F28" i="19"/>
  <c r="B29" i="19"/>
  <c r="G29" i="19"/>
  <c r="D27" i="19"/>
  <c r="E27" i="19"/>
  <c r="F27" i="19"/>
  <c r="B28" i="19"/>
  <c r="G28" i="19"/>
  <c r="E26" i="19"/>
  <c r="F26" i="19"/>
  <c r="B27" i="19"/>
  <c r="G27" i="19"/>
  <c r="D25" i="19"/>
  <c r="E25" i="19"/>
  <c r="F25" i="19"/>
  <c r="G26" i="19"/>
  <c r="G25" i="19"/>
  <c r="AM35" i="19"/>
  <c r="AQ35" i="19"/>
  <c r="AN35" i="19"/>
  <c r="AR35" i="19"/>
  <c r="AO35" i="19"/>
  <c r="AS35" i="19"/>
  <c r="AP35" i="19"/>
  <c r="AT35" i="19"/>
  <c r="AM34" i="19"/>
  <c r="AQ34" i="19"/>
  <c r="AN34" i="19"/>
  <c r="AR34" i="19"/>
  <c r="AO34" i="19"/>
  <c r="AS34" i="19"/>
  <c r="AP34" i="19"/>
  <c r="AT34" i="19"/>
  <c r="AM33" i="19"/>
  <c r="AQ33" i="19"/>
  <c r="AN33" i="19"/>
  <c r="AR33" i="19"/>
  <c r="AO33" i="19"/>
  <c r="AS33" i="19"/>
  <c r="AP33" i="19"/>
  <c r="AT33" i="19"/>
  <c r="AM32" i="19"/>
  <c r="AQ32" i="19"/>
  <c r="AN32" i="19"/>
  <c r="AR32" i="19"/>
  <c r="AO32" i="19"/>
  <c r="AS32" i="19"/>
  <c r="AP32" i="19"/>
  <c r="AT32" i="19"/>
  <c r="AM31" i="19"/>
  <c r="AQ31" i="19"/>
  <c r="AN31" i="19"/>
  <c r="AR31" i="19"/>
  <c r="AO31" i="19"/>
  <c r="AS31" i="19"/>
  <c r="AP31" i="19"/>
  <c r="AT31" i="19"/>
  <c r="AM30" i="19"/>
  <c r="AQ30" i="19"/>
  <c r="AN30" i="19"/>
  <c r="AR30" i="19"/>
  <c r="AO30" i="19"/>
  <c r="AS30" i="19"/>
  <c r="AP30" i="19"/>
  <c r="AT30" i="19"/>
  <c r="AM29" i="19"/>
  <c r="AQ29" i="19"/>
  <c r="AN29" i="19"/>
  <c r="AR29" i="19"/>
  <c r="AO29" i="19"/>
  <c r="AS29" i="19"/>
  <c r="AP29" i="19"/>
  <c r="AT29" i="19"/>
  <c r="AM28" i="19"/>
  <c r="AQ28" i="19"/>
  <c r="AN28" i="19"/>
  <c r="AR28" i="19"/>
  <c r="AO28" i="19"/>
  <c r="AS28" i="19"/>
  <c r="AP28" i="19"/>
  <c r="AT28" i="19"/>
  <c r="AM27" i="19"/>
  <c r="AQ27" i="19"/>
  <c r="AN27" i="19"/>
  <c r="AR27" i="19"/>
  <c r="AO27" i="19"/>
  <c r="AS27" i="19"/>
  <c r="AP27" i="19"/>
  <c r="AT27" i="19"/>
  <c r="AM26" i="19"/>
  <c r="AQ26" i="19"/>
  <c r="AN26" i="19"/>
  <c r="AR26" i="19"/>
  <c r="AO26" i="19"/>
  <c r="AS26" i="19"/>
  <c r="AP26" i="19"/>
  <c r="AT26" i="19"/>
  <c r="AM25" i="19"/>
  <c r="AQ25" i="19"/>
  <c r="AN25" i="19"/>
  <c r="AR25" i="19"/>
  <c r="AO25" i="19"/>
  <c r="AS25" i="19"/>
  <c r="AP25" i="19"/>
  <c r="AT25" i="19"/>
  <c r="AM24" i="19"/>
  <c r="AQ24" i="19"/>
  <c r="AN24" i="19"/>
  <c r="AR24" i="19"/>
  <c r="AO24" i="19"/>
  <c r="AS24" i="19"/>
  <c r="AP24" i="19"/>
  <c r="AT24" i="19"/>
  <c r="AM23" i="19"/>
  <c r="AQ23" i="19"/>
  <c r="AN23" i="19"/>
  <c r="AR23" i="19"/>
  <c r="AO23" i="19"/>
  <c r="AS23" i="19"/>
  <c r="AP23" i="19"/>
  <c r="AT23" i="19"/>
  <c r="AM22" i="19"/>
  <c r="AQ22" i="19"/>
  <c r="AN22" i="19"/>
  <c r="AR22" i="19"/>
  <c r="AO22" i="19"/>
  <c r="AS22" i="19"/>
  <c r="AP22" i="19"/>
  <c r="AT22" i="19"/>
  <c r="AM21" i="19"/>
  <c r="AQ21" i="19"/>
  <c r="AN21" i="19"/>
  <c r="AR21" i="19"/>
  <c r="AO21" i="19"/>
  <c r="AS21" i="19"/>
  <c r="AP21" i="19"/>
  <c r="AT21" i="19"/>
  <c r="AM20" i="19"/>
  <c r="AQ20" i="19"/>
  <c r="AN20" i="19"/>
  <c r="AR20" i="19"/>
  <c r="AO20" i="19"/>
  <c r="AS20" i="19"/>
  <c r="AP20" i="19"/>
  <c r="AT20" i="19"/>
  <c r="AM19" i="19"/>
  <c r="AQ19" i="19"/>
  <c r="AN19" i="19"/>
  <c r="AR19" i="19"/>
  <c r="AO19" i="19"/>
  <c r="AS19" i="19"/>
  <c r="AP19" i="19"/>
  <c r="AT19" i="19"/>
  <c r="AM18" i="19"/>
  <c r="AQ18" i="19"/>
  <c r="AN18" i="19"/>
  <c r="AR18" i="19"/>
  <c r="AO18" i="19"/>
  <c r="AS18" i="19"/>
  <c r="AP18" i="19"/>
  <c r="AT18" i="19"/>
  <c r="AM17" i="19"/>
  <c r="AQ17" i="19"/>
  <c r="AN17" i="19"/>
  <c r="AR17" i="19"/>
  <c r="AO17" i="19"/>
  <c r="AS17" i="19"/>
  <c r="AP17" i="19"/>
  <c r="AT17" i="19"/>
  <c r="AM16" i="19"/>
  <c r="AQ16" i="19"/>
  <c r="AN16" i="19"/>
  <c r="AR16" i="19"/>
  <c r="AO16" i="19"/>
  <c r="AS16" i="19"/>
  <c r="AP16" i="19"/>
  <c r="AT16" i="19"/>
  <c r="AM15" i="19"/>
  <c r="AQ15" i="19"/>
  <c r="AN15" i="19"/>
  <c r="AR15" i="19"/>
  <c r="AO15" i="19"/>
  <c r="AS15" i="19"/>
  <c r="AP15" i="19"/>
  <c r="AT15" i="19"/>
  <c r="AM14" i="19"/>
  <c r="AQ14" i="19"/>
  <c r="AN14" i="19"/>
  <c r="AR14" i="19"/>
  <c r="AO14" i="19"/>
  <c r="AS14" i="19"/>
  <c r="AP14" i="19"/>
  <c r="AT14" i="19"/>
  <c r="AM13" i="19"/>
  <c r="AQ13" i="19"/>
  <c r="AN13" i="19"/>
  <c r="AR13" i="19"/>
  <c r="AO13" i="19"/>
  <c r="AS13" i="19"/>
  <c r="AP13" i="19"/>
  <c r="AT13" i="19"/>
  <c r="AM12" i="19"/>
  <c r="AQ12" i="19"/>
  <c r="AN12" i="19"/>
  <c r="AR12" i="19"/>
  <c r="AO12" i="19"/>
  <c r="AS12" i="19"/>
  <c r="AP12" i="19"/>
  <c r="AT12" i="19"/>
  <c r="AM11" i="19"/>
  <c r="AQ11" i="19"/>
  <c r="AN11" i="19"/>
  <c r="AR11" i="19"/>
  <c r="AO11" i="19"/>
  <c r="AS11" i="19"/>
  <c r="AP11" i="19"/>
  <c r="AT11" i="19"/>
  <c r="AM10" i="19"/>
  <c r="AQ10" i="19"/>
  <c r="AN10" i="19"/>
  <c r="AR10" i="19"/>
  <c r="AO10" i="19"/>
  <c r="AS10" i="19"/>
  <c r="AP10" i="19"/>
  <c r="AT10" i="19"/>
  <c r="AM9" i="19"/>
  <c r="AQ9" i="19"/>
  <c r="AN9" i="19"/>
  <c r="AR9" i="19"/>
  <c r="AO9" i="19"/>
  <c r="AS9" i="19"/>
  <c r="AP9" i="19"/>
  <c r="AT9" i="19"/>
  <c r="AM8" i="19"/>
  <c r="AQ8" i="19"/>
  <c r="AN8" i="19"/>
  <c r="AR8" i="19"/>
  <c r="AO8" i="19"/>
  <c r="AS8" i="19"/>
  <c r="AP8" i="19"/>
  <c r="AT8" i="19"/>
  <c r="AM7" i="19"/>
  <c r="AQ7" i="19"/>
  <c r="AN7" i="19"/>
  <c r="AR7" i="19"/>
  <c r="AO7" i="19"/>
  <c r="AS7" i="19"/>
  <c r="AP7" i="19"/>
  <c r="AT7" i="19"/>
  <c r="AM6" i="19"/>
  <c r="AQ6" i="19"/>
  <c r="AN6" i="19"/>
  <c r="AR6" i="19"/>
  <c r="AO6" i="19"/>
  <c r="AS6" i="19"/>
  <c r="AP6" i="19"/>
  <c r="AT6" i="19"/>
  <c r="AU5" i="19"/>
  <c r="AU6" i="19"/>
  <c r="AU7" i="19"/>
  <c r="AU8" i="19"/>
  <c r="AU9" i="19"/>
  <c r="AU10" i="19"/>
  <c r="AU11" i="19"/>
  <c r="AU12" i="19"/>
  <c r="AU13" i="19"/>
  <c r="AU14" i="19"/>
  <c r="AU15" i="19"/>
  <c r="AU16" i="19"/>
  <c r="AU17" i="19"/>
  <c r="AU18" i="19"/>
  <c r="AU19" i="19"/>
  <c r="AU20" i="19"/>
  <c r="AU21" i="19"/>
  <c r="AU22" i="19"/>
  <c r="AU23" i="19"/>
  <c r="AU24" i="19"/>
  <c r="AU25" i="19"/>
  <c r="AU26" i="19"/>
  <c r="AU27" i="19"/>
  <c r="AU28" i="19"/>
  <c r="AU29" i="19"/>
  <c r="AU30" i="19"/>
  <c r="AU31" i="19"/>
  <c r="AU32" i="19"/>
  <c r="AU33" i="19"/>
  <c r="AU34" i="19"/>
  <c r="AU35" i="19"/>
  <c r="C123" i="19"/>
  <c r="E123" i="19"/>
  <c r="E127" i="19"/>
  <c r="G23" i="24"/>
  <c r="F19" i="19"/>
  <c r="AB6" i="19"/>
  <c r="AC6" i="19"/>
  <c r="AF6" i="19"/>
  <c r="AD6" i="19"/>
  <c r="AG6" i="19"/>
  <c r="AE6" i="19"/>
  <c r="AH6" i="19"/>
  <c r="AI6" i="19"/>
  <c r="AB7" i="19"/>
  <c r="AC7" i="19"/>
  <c r="AF7" i="19"/>
  <c r="AD7" i="19"/>
  <c r="AG7" i="19"/>
  <c r="AE7" i="19"/>
  <c r="AH7" i="19"/>
  <c r="AI7" i="19"/>
  <c r="AB8" i="19"/>
  <c r="AC8" i="19"/>
  <c r="AF8" i="19"/>
  <c r="AD8" i="19"/>
  <c r="AG8" i="19"/>
  <c r="AE8" i="19"/>
  <c r="AH8" i="19"/>
  <c r="AI8" i="19"/>
  <c r="AB9" i="19"/>
  <c r="AC9" i="19"/>
  <c r="AF9" i="19"/>
  <c r="AD9" i="19"/>
  <c r="AG9" i="19"/>
  <c r="AE9" i="19"/>
  <c r="AH9" i="19"/>
  <c r="AI9" i="19"/>
  <c r="AB10" i="19"/>
  <c r="AC10" i="19"/>
  <c r="AF10" i="19"/>
  <c r="AD10" i="19"/>
  <c r="AG10" i="19"/>
  <c r="AE10" i="19"/>
  <c r="AH10" i="19"/>
  <c r="AI10" i="19"/>
  <c r="AB11" i="19"/>
  <c r="AC11" i="19"/>
  <c r="AF11" i="19"/>
  <c r="AD11" i="19"/>
  <c r="AG11" i="19"/>
  <c r="AE11" i="19"/>
  <c r="AH11" i="19"/>
  <c r="AI11" i="19"/>
  <c r="AB12" i="19"/>
  <c r="AC12" i="19"/>
  <c r="AF12" i="19"/>
  <c r="AD12" i="19"/>
  <c r="AG12" i="19"/>
  <c r="AE12" i="19"/>
  <c r="AH12" i="19"/>
  <c r="AI12" i="19"/>
  <c r="AB13" i="19"/>
  <c r="AC13" i="19"/>
  <c r="AF13" i="19"/>
  <c r="AD13" i="19"/>
  <c r="AG13" i="19"/>
  <c r="AE13" i="19"/>
  <c r="AH13" i="19"/>
  <c r="AI13" i="19"/>
  <c r="AB14" i="19"/>
  <c r="AC14" i="19"/>
  <c r="AF14" i="19"/>
  <c r="AD14" i="19"/>
  <c r="AG14" i="19"/>
  <c r="AE14" i="19"/>
  <c r="AH14" i="19"/>
  <c r="AI14" i="19"/>
  <c r="AB15" i="19"/>
  <c r="AC15" i="19"/>
  <c r="AF15" i="19"/>
  <c r="AD15" i="19"/>
  <c r="AG15" i="19"/>
  <c r="AE15" i="19"/>
  <c r="AH15" i="19"/>
  <c r="AI15" i="19"/>
  <c r="AB16" i="19"/>
  <c r="AC16" i="19"/>
  <c r="AF16" i="19"/>
  <c r="AD16" i="19"/>
  <c r="AG16" i="19"/>
  <c r="AE16" i="19"/>
  <c r="AH16" i="19"/>
  <c r="AI16" i="19"/>
  <c r="AB17" i="19"/>
  <c r="AC17" i="19"/>
  <c r="AF17" i="19"/>
  <c r="AD17" i="19"/>
  <c r="AG17" i="19"/>
  <c r="AE17" i="19"/>
  <c r="AH17" i="19"/>
  <c r="AI17" i="19"/>
  <c r="AB18" i="19"/>
  <c r="AC18" i="19"/>
  <c r="AF18" i="19"/>
  <c r="AD18" i="19"/>
  <c r="AG18" i="19"/>
  <c r="AE18" i="19"/>
  <c r="AH18" i="19"/>
  <c r="AI18" i="19"/>
  <c r="AB19" i="19"/>
  <c r="AC19" i="19"/>
  <c r="AF19" i="19"/>
  <c r="AD19" i="19"/>
  <c r="AG19" i="19"/>
  <c r="AE19" i="19"/>
  <c r="AH19" i="19"/>
  <c r="AI19" i="19"/>
  <c r="AB20" i="19"/>
  <c r="AC20" i="19"/>
  <c r="AF20" i="19"/>
  <c r="AD20" i="19"/>
  <c r="AG20" i="19"/>
  <c r="AE20" i="19"/>
  <c r="AH20" i="19"/>
  <c r="AI20" i="19"/>
  <c r="AB21" i="19"/>
  <c r="AC21" i="19"/>
  <c r="AF21" i="19"/>
  <c r="AD21" i="19"/>
  <c r="AG21" i="19"/>
  <c r="AE21" i="19"/>
  <c r="AH21" i="19"/>
  <c r="AI21" i="19"/>
  <c r="AB22" i="19"/>
  <c r="AC22" i="19"/>
  <c r="AF22" i="19"/>
  <c r="AD22" i="19"/>
  <c r="AG22" i="19"/>
  <c r="AE22" i="19"/>
  <c r="AH22" i="19"/>
  <c r="AI22" i="19"/>
  <c r="AB23" i="19"/>
  <c r="AC23" i="19"/>
  <c r="AF23" i="19"/>
  <c r="AD23" i="19"/>
  <c r="AG23" i="19"/>
  <c r="AE23" i="19"/>
  <c r="AH23" i="19"/>
  <c r="AI23" i="19"/>
  <c r="AB24" i="19"/>
  <c r="AC24" i="19"/>
  <c r="AF24" i="19"/>
  <c r="AD24" i="19"/>
  <c r="AG24" i="19"/>
  <c r="AE24" i="19"/>
  <c r="AH24" i="19"/>
  <c r="AI24" i="19"/>
  <c r="AB25" i="19"/>
  <c r="AC25" i="19"/>
  <c r="AF25" i="19"/>
  <c r="AD25" i="19"/>
  <c r="AG25" i="19"/>
  <c r="AE25" i="19"/>
  <c r="AH25" i="19"/>
  <c r="AI25" i="19"/>
  <c r="AB26" i="19"/>
  <c r="AC26" i="19"/>
  <c r="AF26" i="19"/>
  <c r="AD26" i="19"/>
  <c r="AG26" i="19"/>
  <c r="AE26" i="19"/>
  <c r="AH26" i="19"/>
  <c r="AI26" i="19"/>
  <c r="AB27" i="19"/>
  <c r="AC27" i="19"/>
  <c r="AF27" i="19"/>
  <c r="AD27" i="19"/>
  <c r="AG27" i="19"/>
  <c r="AE27" i="19"/>
  <c r="AH27" i="19"/>
  <c r="AI27" i="19"/>
  <c r="AB28" i="19"/>
  <c r="AC28" i="19"/>
  <c r="AF28" i="19"/>
  <c r="AD28" i="19"/>
  <c r="AG28" i="19"/>
  <c r="AE28" i="19"/>
  <c r="AH28" i="19"/>
  <c r="AI28" i="19"/>
  <c r="AB29" i="19"/>
  <c r="AC29" i="19"/>
  <c r="AF29" i="19"/>
  <c r="AD29" i="19"/>
  <c r="AG29" i="19"/>
  <c r="AE29" i="19"/>
  <c r="AH29" i="19"/>
  <c r="AI29" i="19"/>
  <c r="AB30" i="19"/>
  <c r="AC30" i="19"/>
  <c r="AF30" i="19"/>
  <c r="AD30" i="19"/>
  <c r="AG30" i="19"/>
  <c r="AE30" i="19"/>
  <c r="AH30" i="19"/>
  <c r="AI30" i="19"/>
  <c r="AB31" i="19"/>
  <c r="AC31" i="19"/>
  <c r="AF31" i="19"/>
  <c r="AD31" i="19"/>
  <c r="AG31" i="19"/>
  <c r="AE31" i="19"/>
  <c r="AH31" i="19"/>
  <c r="AI31" i="19"/>
  <c r="AB32" i="19"/>
  <c r="AC32" i="19"/>
  <c r="AF32" i="19"/>
  <c r="AD32" i="19"/>
  <c r="AG32" i="19"/>
  <c r="AE32" i="19"/>
  <c r="AH32" i="19"/>
  <c r="AI32" i="19"/>
  <c r="AB33" i="19"/>
  <c r="AC33" i="19"/>
  <c r="AF33" i="19"/>
  <c r="AD33" i="19"/>
  <c r="AG33" i="19"/>
  <c r="AE33" i="19"/>
  <c r="AH33" i="19"/>
  <c r="AI33" i="19"/>
  <c r="AB34" i="19"/>
  <c r="AC34" i="19"/>
  <c r="AF34" i="19"/>
  <c r="AD34" i="19"/>
  <c r="AG34" i="19"/>
  <c r="AE34" i="19"/>
  <c r="AH34" i="19"/>
  <c r="AI34" i="19"/>
  <c r="AB35" i="19"/>
  <c r="AC35" i="19"/>
  <c r="AF35" i="19"/>
  <c r="AD35" i="19"/>
  <c r="AG35" i="19"/>
  <c r="AE35" i="19"/>
  <c r="AH35" i="19"/>
  <c r="AI35" i="19"/>
  <c r="AB36" i="19"/>
  <c r="AC36" i="19"/>
  <c r="AF36" i="19"/>
  <c r="AD36" i="19"/>
  <c r="AG36" i="19"/>
  <c r="AE36" i="19"/>
  <c r="AH36" i="19"/>
  <c r="AI36" i="19"/>
  <c r="AB37" i="19"/>
  <c r="AC37" i="19"/>
  <c r="AF37" i="19"/>
  <c r="AD37" i="19"/>
  <c r="AG37" i="19"/>
  <c r="AE37" i="19"/>
  <c r="AH37" i="19"/>
  <c r="AI37" i="19"/>
  <c r="AB38" i="19"/>
  <c r="AC38" i="19"/>
  <c r="AF38" i="19"/>
  <c r="AD38" i="19"/>
  <c r="AG38" i="19"/>
  <c r="AE38" i="19"/>
  <c r="AH38" i="19"/>
  <c r="AI38" i="19"/>
  <c r="AB39" i="19"/>
  <c r="AC39" i="19"/>
  <c r="AF39" i="19"/>
  <c r="AD39" i="19"/>
  <c r="AG39" i="19"/>
  <c r="AE39" i="19"/>
  <c r="AH39" i="19"/>
  <c r="AI39" i="19"/>
  <c r="AB40" i="19"/>
  <c r="AC40" i="19"/>
  <c r="AF40" i="19"/>
  <c r="AD40" i="19"/>
  <c r="AG40" i="19"/>
  <c r="AE40" i="19"/>
  <c r="AH40" i="19"/>
  <c r="AI40" i="19"/>
  <c r="AB41" i="19"/>
  <c r="AC41" i="19"/>
  <c r="AF41" i="19"/>
  <c r="AD41" i="19"/>
  <c r="AG41" i="19"/>
  <c r="AE41" i="19"/>
  <c r="AH41" i="19"/>
  <c r="AI41" i="19"/>
  <c r="AB42" i="19"/>
  <c r="AC42" i="19"/>
  <c r="AF42" i="19"/>
  <c r="AD42" i="19"/>
  <c r="AG42" i="19"/>
  <c r="AE42" i="19"/>
  <c r="AH42" i="19"/>
  <c r="AI42" i="19"/>
  <c r="AB43" i="19"/>
  <c r="AC43" i="19"/>
  <c r="AF43" i="19"/>
  <c r="AD43" i="19"/>
  <c r="AG43" i="19"/>
  <c r="AE43" i="19"/>
  <c r="AH43" i="19"/>
  <c r="AI43" i="19"/>
  <c r="AB44" i="19"/>
  <c r="AC44" i="19"/>
  <c r="AF44" i="19"/>
  <c r="AD44" i="19"/>
  <c r="AG44" i="19"/>
  <c r="AE44" i="19"/>
  <c r="AH44" i="19"/>
  <c r="AI44" i="19"/>
  <c r="AB45" i="19"/>
  <c r="AC45" i="19"/>
  <c r="AF45" i="19"/>
  <c r="AD45" i="19"/>
  <c r="AG45" i="19"/>
  <c r="AE45" i="19"/>
  <c r="AH45" i="19"/>
  <c r="AI45" i="19"/>
  <c r="AB46" i="19"/>
  <c r="AC46" i="19"/>
  <c r="AF46" i="19"/>
  <c r="AD46" i="19"/>
  <c r="AG46" i="19"/>
  <c r="AE46" i="19"/>
  <c r="AH46" i="19"/>
  <c r="AI46" i="19"/>
  <c r="AB47" i="19"/>
  <c r="AC47" i="19"/>
  <c r="AF47" i="19"/>
  <c r="AD47" i="19"/>
  <c r="AG47" i="19"/>
  <c r="AE47" i="19"/>
  <c r="AH47" i="19"/>
  <c r="AI47" i="19"/>
  <c r="AB48" i="19"/>
  <c r="AC48" i="19"/>
  <c r="AF48" i="19"/>
  <c r="AD48" i="19"/>
  <c r="AG48" i="19"/>
  <c r="AE48" i="19"/>
  <c r="AH48" i="19"/>
  <c r="AI48" i="19"/>
  <c r="AB49" i="19"/>
  <c r="AC49" i="19"/>
  <c r="AF49" i="19"/>
  <c r="AD49" i="19"/>
  <c r="AG49" i="19"/>
  <c r="AE49" i="19"/>
  <c r="AH49" i="19"/>
  <c r="AI49" i="19"/>
  <c r="AB50" i="19"/>
  <c r="AC50" i="19"/>
  <c r="AF50" i="19"/>
  <c r="AD50" i="19"/>
  <c r="AG50" i="19"/>
  <c r="AE50" i="19"/>
  <c r="AH50" i="19"/>
  <c r="AI50" i="19"/>
  <c r="AB51" i="19"/>
  <c r="AC51" i="19"/>
  <c r="AF51" i="19"/>
  <c r="AD51" i="19"/>
  <c r="AG51" i="19"/>
  <c r="AE51" i="19"/>
  <c r="AH51" i="19"/>
  <c r="AI51" i="19"/>
  <c r="AB52" i="19"/>
  <c r="AC52" i="19"/>
  <c r="AF52" i="19"/>
  <c r="AD52" i="19"/>
  <c r="AG52" i="19"/>
  <c r="AE52" i="19"/>
  <c r="AH52" i="19"/>
  <c r="AI52" i="19"/>
  <c r="AB53" i="19"/>
  <c r="AC53" i="19"/>
  <c r="AF53" i="19"/>
  <c r="AD53" i="19"/>
  <c r="AG53" i="19"/>
  <c r="AE53" i="19"/>
  <c r="AH53" i="19"/>
  <c r="AI53" i="19"/>
  <c r="AB54" i="19"/>
  <c r="AC54" i="19"/>
  <c r="AF54" i="19"/>
  <c r="AD54" i="19"/>
  <c r="AG54" i="19"/>
  <c r="AE54" i="19"/>
  <c r="AH54" i="19"/>
  <c r="AI54" i="19"/>
  <c r="AB55" i="19"/>
  <c r="AC55" i="19"/>
  <c r="AF55" i="19"/>
  <c r="AD55" i="19"/>
  <c r="AG55" i="19"/>
  <c r="AE55" i="19"/>
  <c r="AH55" i="19"/>
  <c r="AI55" i="19"/>
  <c r="AB56" i="19"/>
  <c r="AC56" i="19"/>
  <c r="AF56" i="19"/>
  <c r="AD56" i="19"/>
  <c r="AG56" i="19"/>
  <c r="AE56" i="19"/>
  <c r="AH56" i="19"/>
  <c r="AI56" i="19"/>
  <c r="AB57" i="19"/>
  <c r="AC57" i="19"/>
  <c r="AF57" i="19"/>
  <c r="AD57" i="19"/>
  <c r="AG57" i="19"/>
  <c r="AE57" i="19"/>
  <c r="AH57" i="19"/>
  <c r="AI57" i="19"/>
  <c r="AB58" i="19"/>
  <c r="AC58" i="19"/>
  <c r="AF58" i="19"/>
  <c r="AD58" i="19"/>
  <c r="AG58" i="19"/>
  <c r="AE58" i="19"/>
  <c r="AH58" i="19"/>
  <c r="AI58" i="19"/>
  <c r="AB59" i="19"/>
  <c r="AC59" i="19"/>
  <c r="AF59" i="19"/>
  <c r="AD59" i="19"/>
  <c r="AG59" i="19"/>
  <c r="AE59" i="19"/>
  <c r="AH59" i="19"/>
  <c r="AI59" i="19"/>
  <c r="AB60" i="19"/>
  <c r="AC60" i="19"/>
  <c r="AF60" i="19"/>
  <c r="AD60" i="19"/>
  <c r="AG60" i="19"/>
  <c r="AE60" i="19"/>
  <c r="AH60" i="19"/>
  <c r="AI60" i="19"/>
  <c r="AB61" i="19"/>
  <c r="AC61" i="19"/>
  <c r="AF61" i="19"/>
  <c r="AD61" i="19"/>
  <c r="AG61" i="19"/>
  <c r="AE61" i="19"/>
  <c r="AH61" i="19"/>
  <c r="AI61" i="19"/>
  <c r="AB62" i="19"/>
  <c r="AC62" i="19"/>
  <c r="AF62" i="19"/>
  <c r="AD62" i="19"/>
  <c r="AG62" i="19"/>
  <c r="AE62" i="19"/>
  <c r="AH62" i="19"/>
  <c r="AI62" i="19"/>
  <c r="AB63" i="19"/>
  <c r="AC63" i="19"/>
  <c r="AF63" i="19"/>
  <c r="AD63" i="19"/>
  <c r="AG63" i="19"/>
  <c r="AE63" i="19"/>
  <c r="AH63" i="19"/>
  <c r="AI63" i="19"/>
  <c r="AB64" i="19"/>
  <c r="AC64" i="19"/>
  <c r="AF64" i="19"/>
  <c r="AD64" i="19"/>
  <c r="AG64" i="19"/>
  <c r="AE64" i="19"/>
  <c r="AH64" i="19"/>
  <c r="AI64" i="19"/>
  <c r="AB65" i="19"/>
  <c r="AC65" i="19"/>
  <c r="AF65" i="19"/>
  <c r="AD65" i="19"/>
  <c r="AG65" i="19"/>
  <c r="AE65" i="19"/>
  <c r="AH65" i="19"/>
  <c r="AI65" i="19"/>
  <c r="AB66" i="19"/>
  <c r="AC66" i="19"/>
  <c r="AF66" i="19"/>
  <c r="AD66" i="19"/>
  <c r="AG66" i="19"/>
  <c r="AE66" i="19"/>
  <c r="AH66" i="19"/>
  <c r="AI66" i="19"/>
  <c r="AB67" i="19"/>
  <c r="AC67" i="19"/>
  <c r="AF67" i="19"/>
  <c r="AD67" i="19"/>
  <c r="AG67" i="19"/>
  <c r="AE67" i="19"/>
  <c r="AH67" i="19"/>
  <c r="AI67" i="19"/>
  <c r="AB68" i="19"/>
  <c r="AC68" i="19"/>
  <c r="AF68" i="19"/>
  <c r="AD68" i="19"/>
  <c r="AG68" i="19"/>
  <c r="AE68" i="19"/>
  <c r="AH68" i="19"/>
  <c r="AI68" i="19"/>
  <c r="AB69" i="19"/>
  <c r="AC69" i="19"/>
  <c r="AF69" i="19"/>
  <c r="AD69" i="19"/>
  <c r="AG69" i="19"/>
  <c r="AE69" i="19"/>
  <c r="AH69" i="19"/>
  <c r="AI69" i="19"/>
  <c r="AB70" i="19"/>
  <c r="AC70" i="19"/>
  <c r="AF70" i="19"/>
  <c r="AD70" i="19"/>
  <c r="AG70" i="19"/>
  <c r="AE70" i="19"/>
  <c r="AH70" i="19"/>
  <c r="AI70" i="19"/>
  <c r="AB71" i="19"/>
  <c r="AC71" i="19"/>
  <c r="AF71" i="19"/>
  <c r="AD71" i="19"/>
  <c r="AG71" i="19"/>
  <c r="AE71" i="19"/>
  <c r="AH71" i="19"/>
  <c r="AI71" i="19"/>
  <c r="AB72" i="19"/>
  <c r="AC72" i="19"/>
  <c r="AF72" i="19"/>
  <c r="AD72" i="19"/>
  <c r="AG72" i="19"/>
  <c r="AE72" i="19"/>
  <c r="AH72" i="19"/>
  <c r="AI72" i="19"/>
  <c r="AB73" i="19"/>
  <c r="AC73" i="19"/>
  <c r="AF73" i="19"/>
  <c r="AD73" i="19"/>
  <c r="AG73" i="19"/>
  <c r="AE73" i="19"/>
  <c r="AH73" i="19"/>
  <c r="AI73" i="19"/>
  <c r="AB74" i="19"/>
  <c r="AC74" i="19"/>
  <c r="AF74" i="19"/>
  <c r="AD74" i="19"/>
  <c r="AG74" i="19"/>
  <c r="AE74" i="19"/>
  <c r="AH74" i="19"/>
  <c r="AI74" i="19"/>
  <c r="AB75" i="19"/>
  <c r="AC75" i="19"/>
  <c r="AF75" i="19"/>
  <c r="AD75" i="19"/>
  <c r="AG75" i="19"/>
  <c r="AE75" i="19"/>
  <c r="AH75" i="19"/>
  <c r="AI75" i="19"/>
  <c r="AB76" i="19"/>
  <c r="AC76" i="19"/>
  <c r="AF76" i="19"/>
  <c r="AD76" i="19"/>
  <c r="AG76" i="19"/>
  <c r="AE76" i="19"/>
  <c r="AH76" i="19"/>
  <c r="AI76" i="19"/>
  <c r="AB77" i="19"/>
  <c r="AC77" i="19"/>
  <c r="AF77" i="19"/>
  <c r="AD77" i="19"/>
  <c r="AG77" i="19"/>
  <c r="AE77" i="19"/>
  <c r="AH77" i="19"/>
  <c r="AI77" i="19"/>
  <c r="AB78" i="19"/>
  <c r="AC78" i="19"/>
  <c r="AF78" i="19"/>
  <c r="AD78" i="19"/>
  <c r="AG78" i="19"/>
  <c r="AE78" i="19"/>
  <c r="AH78" i="19"/>
  <c r="AI78" i="19"/>
  <c r="AB79" i="19"/>
  <c r="AC79" i="19"/>
  <c r="AF79" i="19"/>
  <c r="AD79" i="19"/>
  <c r="AG79" i="19"/>
  <c r="AE79" i="19"/>
  <c r="AH79" i="19"/>
  <c r="AI79" i="19"/>
  <c r="AB80" i="19"/>
  <c r="AC80" i="19"/>
  <c r="AF80" i="19"/>
  <c r="AD80" i="19"/>
  <c r="AG80" i="19"/>
  <c r="AE80" i="19"/>
  <c r="AH80" i="19"/>
  <c r="AI80" i="19"/>
  <c r="AB81" i="19"/>
  <c r="AC81" i="19"/>
  <c r="AF81" i="19"/>
  <c r="AD81" i="19"/>
  <c r="AG81" i="19"/>
  <c r="AE81" i="19"/>
  <c r="AH81" i="19"/>
  <c r="AI81" i="19"/>
  <c r="AB82" i="19"/>
  <c r="AC82" i="19"/>
  <c r="AF82" i="19"/>
  <c r="AD82" i="19"/>
  <c r="AG82" i="19"/>
  <c r="AE82" i="19"/>
  <c r="AH82" i="19"/>
  <c r="AI82" i="19"/>
  <c r="AB83" i="19"/>
  <c r="AC83" i="19"/>
  <c r="AF83" i="19"/>
  <c r="AD83" i="19"/>
  <c r="AG83" i="19"/>
  <c r="AE83" i="19"/>
  <c r="AH83" i="19"/>
  <c r="AI83" i="19"/>
  <c r="AB84" i="19"/>
  <c r="AC84" i="19"/>
  <c r="AF84" i="19"/>
  <c r="AD84" i="19"/>
  <c r="AG84" i="19"/>
  <c r="AE84" i="19"/>
  <c r="AH84" i="19"/>
  <c r="AI84" i="19"/>
  <c r="AB85" i="19"/>
  <c r="AC85" i="19"/>
  <c r="AF85" i="19"/>
  <c r="AD85" i="19"/>
  <c r="AG85" i="19"/>
  <c r="AE85" i="19"/>
  <c r="AH85" i="19"/>
  <c r="AI85" i="19"/>
  <c r="AB86" i="19"/>
  <c r="AC86" i="19"/>
  <c r="AF86" i="19"/>
  <c r="AD86" i="19"/>
  <c r="AG86" i="19"/>
  <c r="AE86" i="19"/>
  <c r="AH86" i="19"/>
  <c r="AI86" i="19"/>
  <c r="AB87" i="19"/>
  <c r="AC87" i="19"/>
  <c r="AF87" i="19"/>
  <c r="AD87" i="19"/>
  <c r="AG87" i="19"/>
  <c r="AE87" i="19"/>
  <c r="AH87" i="19"/>
  <c r="AI87" i="19"/>
  <c r="AB88" i="19"/>
  <c r="AC88" i="19"/>
  <c r="AF88" i="19"/>
  <c r="AD88" i="19"/>
  <c r="AG88" i="19"/>
  <c r="AE88" i="19"/>
  <c r="AH88" i="19"/>
  <c r="AI88" i="19"/>
  <c r="AB89" i="19"/>
  <c r="AC89" i="19"/>
  <c r="AF89" i="19"/>
  <c r="AD89" i="19"/>
  <c r="AG89" i="19"/>
  <c r="AE89" i="19"/>
  <c r="AH89" i="19"/>
  <c r="AI89" i="19"/>
  <c r="AB90" i="19"/>
  <c r="AC90" i="19"/>
  <c r="AF90" i="19"/>
  <c r="AD90" i="19"/>
  <c r="AG90" i="19"/>
  <c r="AE90" i="19"/>
  <c r="AH90" i="19"/>
  <c r="AI90" i="19"/>
  <c r="AB91" i="19"/>
  <c r="AC91" i="19"/>
  <c r="AF91" i="19"/>
  <c r="AD91" i="19"/>
  <c r="AG91" i="19"/>
  <c r="AE91" i="19"/>
  <c r="AH91" i="19"/>
  <c r="AI91" i="19"/>
  <c r="AB92" i="19"/>
  <c r="AC92" i="19"/>
  <c r="AF92" i="19"/>
  <c r="AD92" i="19"/>
  <c r="AG92" i="19"/>
  <c r="AE92" i="19"/>
  <c r="AH92" i="19"/>
  <c r="AI92" i="19"/>
  <c r="AB93" i="19"/>
  <c r="AC93" i="19"/>
  <c r="AF93" i="19"/>
  <c r="AD93" i="19"/>
  <c r="AG93" i="19"/>
  <c r="AE93" i="19"/>
  <c r="AH93" i="19"/>
  <c r="AI93" i="19"/>
  <c r="AB94" i="19"/>
  <c r="AC94" i="19"/>
  <c r="AF94" i="19"/>
  <c r="AD94" i="19"/>
  <c r="AG94" i="19"/>
  <c r="AE94" i="19"/>
  <c r="AH94" i="19"/>
  <c r="AI94" i="19"/>
  <c r="AB95" i="19"/>
  <c r="AC95" i="19"/>
  <c r="AF95" i="19"/>
  <c r="AD95" i="19"/>
  <c r="AG95" i="19"/>
  <c r="AE95" i="19"/>
  <c r="AH95" i="19"/>
  <c r="AI95" i="19"/>
  <c r="AB96" i="19"/>
  <c r="AC96" i="19"/>
  <c r="AF96" i="19"/>
  <c r="AD96" i="19"/>
  <c r="AG96" i="19"/>
  <c r="AE96" i="19"/>
  <c r="AH96" i="19"/>
  <c r="AI96" i="19"/>
  <c r="AB97" i="19"/>
  <c r="AC97" i="19"/>
  <c r="AF97" i="19"/>
  <c r="AD97" i="19"/>
  <c r="AG97" i="19"/>
  <c r="AE97" i="19"/>
  <c r="AH97" i="19"/>
  <c r="AI97" i="19"/>
  <c r="AB98" i="19"/>
  <c r="AC98" i="19"/>
  <c r="AF98" i="19"/>
  <c r="AD98" i="19"/>
  <c r="AG98" i="19"/>
  <c r="AE98" i="19"/>
  <c r="AH98" i="19"/>
  <c r="AI98" i="19"/>
  <c r="AB99" i="19"/>
  <c r="AC99" i="19"/>
  <c r="AF99" i="19"/>
  <c r="AD99" i="19"/>
  <c r="AG99" i="19"/>
  <c r="AE99" i="19"/>
  <c r="AH99" i="19"/>
  <c r="AI99" i="19"/>
  <c r="AB100" i="19"/>
  <c r="AC100" i="19"/>
  <c r="AF100" i="19"/>
  <c r="AD100" i="19"/>
  <c r="AG100" i="19"/>
  <c r="AE100" i="19"/>
  <c r="AH100" i="19"/>
  <c r="AI100" i="19"/>
  <c r="AB101" i="19"/>
  <c r="AC101" i="19"/>
  <c r="AF101" i="19"/>
  <c r="AD101" i="19"/>
  <c r="AG101" i="19"/>
  <c r="AE101" i="19"/>
  <c r="AH101" i="19"/>
  <c r="AI101" i="19"/>
  <c r="AB102" i="19"/>
  <c r="AC102" i="19"/>
  <c r="AF102" i="19"/>
  <c r="AD102" i="19"/>
  <c r="AG102" i="19"/>
  <c r="AE102" i="19"/>
  <c r="AH102" i="19"/>
  <c r="AI102" i="19"/>
  <c r="AB103" i="19"/>
  <c r="AC103" i="19"/>
  <c r="AF103" i="19"/>
  <c r="AD103" i="19"/>
  <c r="AG103" i="19"/>
  <c r="AE103" i="19"/>
  <c r="AH103" i="19"/>
  <c r="AI103" i="19"/>
  <c r="AB104" i="19"/>
  <c r="AC104" i="19"/>
  <c r="AF104" i="19"/>
  <c r="AD104" i="19"/>
  <c r="AG104" i="19"/>
  <c r="AE104" i="19"/>
  <c r="AH104" i="19"/>
  <c r="AI104" i="19"/>
  <c r="AB105" i="19"/>
  <c r="AC105" i="19"/>
  <c r="AF105" i="19"/>
  <c r="AD105" i="19"/>
  <c r="AG105" i="19"/>
  <c r="AE105" i="19"/>
  <c r="AH105" i="19"/>
  <c r="AI105" i="19"/>
  <c r="AB106" i="19"/>
  <c r="AC106" i="19"/>
  <c r="AF106" i="19"/>
  <c r="AD106" i="19"/>
  <c r="AG106" i="19"/>
  <c r="AE106" i="19"/>
  <c r="AH106" i="19"/>
  <c r="AI106" i="19"/>
  <c r="AB107" i="19"/>
  <c r="AC107" i="19"/>
  <c r="AF107" i="19"/>
  <c r="AD107" i="19"/>
  <c r="AG107" i="19"/>
  <c r="AE107" i="19"/>
  <c r="AH107" i="19"/>
  <c r="AI107" i="19"/>
  <c r="AB108" i="19"/>
  <c r="AC108" i="19"/>
  <c r="AF108" i="19"/>
  <c r="AD108" i="19"/>
  <c r="AG108" i="19"/>
  <c r="AE108" i="19"/>
  <c r="AH108" i="19"/>
  <c r="AI108" i="19"/>
  <c r="AB109" i="19"/>
  <c r="AC109" i="19"/>
  <c r="AF109" i="19"/>
  <c r="AD109" i="19"/>
  <c r="AG109" i="19"/>
  <c r="AE109" i="19"/>
  <c r="AH109" i="19"/>
  <c r="AI109" i="19"/>
  <c r="AB110" i="19"/>
  <c r="AC110" i="19"/>
  <c r="AF110" i="19"/>
  <c r="AD110" i="19"/>
  <c r="AG110" i="19"/>
  <c r="AE110" i="19"/>
  <c r="AH110" i="19"/>
  <c r="AI110" i="19"/>
  <c r="AB111" i="19"/>
  <c r="AC111" i="19"/>
  <c r="AF111" i="19"/>
  <c r="AD111" i="19"/>
  <c r="AG111" i="19"/>
  <c r="AE111" i="19"/>
  <c r="AH111" i="19"/>
  <c r="AI111" i="19"/>
  <c r="AB112" i="19"/>
  <c r="AC112" i="19"/>
  <c r="AF112" i="19"/>
  <c r="AD112" i="19"/>
  <c r="AG112" i="19"/>
  <c r="AE112" i="19"/>
  <c r="AH112" i="19"/>
  <c r="AI112" i="19"/>
  <c r="AB113" i="19"/>
  <c r="AC113" i="19"/>
  <c r="AF113" i="19"/>
  <c r="AD113" i="19"/>
  <c r="AG113" i="19"/>
  <c r="AE113" i="19"/>
  <c r="AH113" i="19"/>
  <c r="AI113" i="19"/>
  <c r="AB114" i="19"/>
  <c r="AC114" i="19"/>
  <c r="AF114" i="19"/>
  <c r="AD114" i="19"/>
  <c r="AG114" i="19"/>
  <c r="AE114" i="19"/>
  <c r="AH114" i="19"/>
  <c r="AI114" i="19"/>
  <c r="AB115" i="19"/>
  <c r="AC115" i="19"/>
  <c r="AF115" i="19"/>
  <c r="AD115" i="19"/>
  <c r="AG115" i="19"/>
  <c r="AE115" i="19"/>
  <c r="AH115" i="19"/>
  <c r="AI115" i="19"/>
  <c r="AB116" i="19"/>
  <c r="AC116" i="19"/>
  <c r="AF116" i="19"/>
  <c r="AD116" i="19"/>
  <c r="AG116" i="19"/>
  <c r="AE116" i="19"/>
  <c r="AH116" i="19"/>
  <c r="AI116" i="19"/>
  <c r="AB117" i="19"/>
  <c r="AC117" i="19"/>
  <c r="AF117" i="19"/>
  <c r="AD117" i="19"/>
  <c r="AG117" i="19"/>
  <c r="AE117" i="19"/>
  <c r="AH117" i="19"/>
  <c r="AI117" i="19"/>
  <c r="AB118" i="19"/>
  <c r="AC118" i="19"/>
  <c r="AF118" i="19"/>
  <c r="AD118" i="19"/>
  <c r="AG118" i="19"/>
  <c r="AE118" i="19"/>
  <c r="AH118" i="19"/>
  <c r="AI118" i="19"/>
  <c r="AB119" i="19"/>
  <c r="AC119" i="19"/>
  <c r="AF119" i="19"/>
  <c r="AD119" i="19"/>
  <c r="AG119" i="19"/>
  <c r="AE119" i="19"/>
  <c r="AH119" i="19"/>
  <c r="AI119" i="19"/>
  <c r="AB120" i="19"/>
  <c r="AC120" i="19"/>
  <c r="AF120" i="19"/>
  <c r="AD120" i="19"/>
  <c r="AG120" i="19"/>
  <c r="AE120" i="19"/>
  <c r="AH120" i="19"/>
  <c r="AI120" i="19"/>
  <c r="AB121" i="19"/>
  <c r="AC121" i="19"/>
  <c r="AF121" i="19"/>
  <c r="AD121" i="19"/>
  <c r="AG121" i="19"/>
  <c r="AE121" i="19"/>
  <c r="AH121" i="19"/>
  <c r="AI121" i="19"/>
  <c r="AB122" i="19"/>
  <c r="AC122" i="19"/>
  <c r="AF122" i="19"/>
  <c r="AD122" i="19"/>
  <c r="AG122" i="19"/>
  <c r="AE122" i="19"/>
  <c r="AH122" i="19"/>
  <c r="AI122" i="19"/>
  <c r="AB123" i="19"/>
  <c r="AC123" i="19"/>
  <c r="AF123" i="19"/>
  <c r="AD123" i="19"/>
  <c r="AG123" i="19"/>
  <c r="AE123" i="19"/>
  <c r="AH123" i="19"/>
  <c r="AI123" i="19"/>
  <c r="AB124" i="19"/>
  <c r="AC124" i="19"/>
  <c r="AF124" i="19"/>
  <c r="AD124" i="19"/>
  <c r="AG124" i="19"/>
  <c r="AE124" i="19"/>
  <c r="AH124" i="19"/>
  <c r="AI124" i="19"/>
  <c r="AB125" i="19"/>
  <c r="AC125" i="19"/>
  <c r="AF125" i="19"/>
  <c r="AD125" i="19"/>
  <c r="AG125" i="19"/>
  <c r="AE125" i="19"/>
  <c r="AH125" i="19"/>
  <c r="AI125" i="19"/>
  <c r="AB126" i="19"/>
  <c r="AC126" i="19"/>
  <c r="AF126" i="19"/>
  <c r="AD126" i="19"/>
  <c r="AG126" i="19"/>
  <c r="AE126" i="19"/>
  <c r="AH126" i="19"/>
  <c r="AI126" i="19"/>
  <c r="AB127" i="19"/>
  <c r="AC127" i="19"/>
  <c r="AF127" i="19"/>
  <c r="AD127" i="19"/>
  <c r="AG127" i="19"/>
  <c r="AE127" i="19"/>
  <c r="AH127" i="19"/>
  <c r="AI127" i="19"/>
  <c r="AB128" i="19"/>
  <c r="AC128" i="19"/>
  <c r="AF128" i="19"/>
  <c r="AD128" i="19"/>
  <c r="AG128" i="19"/>
  <c r="AE128" i="19"/>
  <c r="AH128" i="19"/>
  <c r="AI128" i="19"/>
  <c r="AB129" i="19"/>
  <c r="AC129" i="19"/>
  <c r="AF129" i="19"/>
  <c r="AD129" i="19"/>
  <c r="AG129" i="19"/>
  <c r="AE129" i="19"/>
  <c r="AH129" i="19"/>
  <c r="AI129" i="19"/>
  <c r="AB130" i="19"/>
  <c r="AC130" i="19"/>
  <c r="AF130" i="19"/>
  <c r="AD130" i="19"/>
  <c r="AG130" i="19"/>
  <c r="AE130" i="19"/>
  <c r="AH130" i="19"/>
  <c r="AI130" i="19"/>
  <c r="AB131" i="19"/>
  <c r="AC131" i="19"/>
  <c r="AF131" i="19"/>
  <c r="AD131" i="19"/>
  <c r="AG131" i="19"/>
  <c r="AE131" i="19"/>
  <c r="AH131" i="19"/>
  <c r="AI131" i="19"/>
  <c r="AB132" i="19"/>
  <c r="AC132" i="19"/>
  <c r="AF132" i="19"/>
  <c r="AD132" i="19"/>
  <c r="AG132" i="19"/>
  <c r="AE132" i="19"/>
  <c r="AH132" i="19"/>
  <c r="AI132" i="19"/>
  <c r="AB133" i="19"/>
  <c r="AC133" i="19"/>
  <c r="AF133" i="19"/>
  <c r="AD133" i="19"/>
  <c r="AG133" i="19"/>
  <c r="AE133" i="19"/>
  <c r="AH133" i="19"/>
  <c r="AI133" i="19"/>
  <c r="AB134" i="19"/>
  <c r="AC134" i="19"/>
  <c r="AF134" i="19"/>
  <c r="AD134" i="19"/>
  <c r="AG134" i="19"/>
  <c r="AE134" i="19"/>
  <c r="AH134" i="19"/>
  <c r="AI134" i="19"/>
  <c r="AB135" i="19"/>
  <c r="AC135" i="19"/>
  <c r="AF135" i="19"/>
  <c r="AD135" i="19"/>
  <c r="AG135" i="19"/>
  <c r="AE135" i="19"/>
  <c r="AH135" i="19"/>
  <c r="AI135" i="19"/>
  <c r="AB136" i="19"/>
  <c r="AC136" i="19"/>
  <c r="AF136" i="19"/>
  <c r="AD136" i="19"/>
  <c r="AG136" i="19"/>
  <c r="AE136" i="19"/>
  <c r="AH136" i="19"/>
  <c r="AI136" i="19"/>
  <c r="AB137" i="19"/>
  <c r="AC137" i="19"/>
  <c r="AF137" i="19"/>
  <c r="AD137" i="19"/>
  <c r="AG137" i="19"/>
  <c r="AE137" i="19"/>
  <c r="AH137" i="19"/>
  <c r="AI137" i="19"/>
  <c r="AB138" i="19"/>
  <c r="AC138" i="19"/>
  <c r="AF138" i="19"/>
  <c r="AD138" i="19"/>
  <c r="AG138" i="19"/>
  <c r="AE138" i="19"/>
  <c r="AH138" i="19"/>
  <c r="AI138" i="19"/>
  <c r="AB139" i="19"/>
  <c r="AC139" i="19"/>
  <c r="AF139" i="19"/>
  <c r="AD139" i="19"/>
  <c r="AG139" i="19"/>
  <c r="AE139" i="19"/>
  <c r="AH139" i="19"/>
  <c r="AI139" i="19"/>
  <c r="AB140" i="19"/>
  <c r="AC140" i="19"/>
  <c r="AF140" i="19"/>
  <c r="AD140" i="19"/>
  <c r="AG140" i="19"/>
  <c r="AE140" i="19"/>
  <c r="AH140" i="19"/>
  <c r="AI140" i="19"/>
  <c r="AB141" i="19"/>
  <c r="AC141" i="19"/>
  <c r="AF141" i="19"/>
  <c r="AD141" i="19"/>
  <c r="AG141" i="19"/>
  <c r="AE141" i="19"/>
  <c r="AH141" i="19"/>
  <c r="AI141" i="19"/>
  <c r="AB142" i="19"/>
  <c r="AC142" i="19"/>
  <c r="AF142" i="19"/>
  <c r="AD142" i="19"/>
  <c r="AG142" i="19"/>
  <c r="AE142" i="19"/>
  <c r="AH142" i="19"/>
  <c r="AI142" i="19"/>
  <c r="AB143" i="19"/>
  <c r="AC143" i="19"/>
  <c r="AF143" i="19"/>
  <c r="AD143" i="19"/>
  <c r="AG143" i="19"/>
  <c r="AE143" i="19"/>
  <c r="AH143" i="19"/>
  <c r="AI143" i="19"/>
  <c r="AB144" i="19"/>
  <c r="AC144" i="19"/>
  <c r="AF144" i="19"/>
  <c r="AD144" i="19"/>
  <c r="AG144" i="19"/>
  <c r="AE144" i="19"/>
  <c r="AH144" i="19"/>
  <c r="AI144" i="19"/>
  <c r="AB145" i="19"/>
  <c r="AC145" i="19"/>
  <c r="AF145" i="19"/>
  <c r="AD145" i="19"/>
  <c r="AG145" i="19"/>
  <c r="AE145" i="19"/>
  <c r="AH145" i="19"/>
  <c r="AI145" i="19"/>
  <c r="AB146" i="19"/>
  <c r="AC146" i="19"/>
  <c r="AF146" i="19"/>
  <c r="AD146" i="19"/>
  <c r="AG146" i="19"/>
  <c r="AE146" i="19"/>
  <c r="AH146" i="19"/>
  <c r="AI146" i="19"/>
  <c r="AB147" i="19"/>
  <c r="AC147" i="19"/>
  <c r="AF147" i="19"/>
  <c r="AD147" i="19"/>
  <c r="AG147" i="19"/>
  <c r="AE147" i="19"/>
  <c r="AH147" i="19"/>
  <c r="AI147" i="19"/>
  <c r="AB148" i="19"/>
  <c r="AC148" i="19"/>
  <c r="AF148" i="19"/>
  <c r="AD148" i="19"/>
  <c r="AG148" i="19"/>
  <c r="AE148" i="19"/>
  <c r="AH148" i="19"/>
  <c r="AI148" i="19"/>
  <c r="AB149" i="19"/>
  <c r="AC149" i="19"/>
  <c r="AF149" i="19"/>
  <c r="AD149" i="19"/>
  <c r="AG149" i="19"/>
  <c r="AE149" i="19"/>
  <c r="AH149" i="19"/>
  <c r="AI149" i="19"/>
  <c r="AB150" i="19"/>
  <c r="AC150" i="19"/>
  <c r="AF150" i="19"/>
  <c r="AD150" i="19"/>
  <c r="AG150" i="19"/>
  <c r="AE150" i="19"/>
  <c r="AH150" i="19"/>
  <c r="AI150" i="19"/>
  <c r="AB151" i="19"/>
  <c r="AC151" i="19"/>
  <c r="AF151" i="19"/>
  <c r="AD151" i="19"/>
  <c r="AG151" i="19"/>
  <c r="AE151" i="19"/>
  <c r="AH151" i="19"/>
  <c r="AI151" i="19"/>
  <c r="AB152" i="19"/>
  <c r="AC152" i="19"/>
  <c r="AF152" i="19"/>
  <c r="AD152" i="19"/>
  <c r="AG152" i="19"/>
  <c r="AE152" i="19"/>
  <c r="AH152" i="19"/>
  <c r="AI152" i="19"/>
  <c r="AB153" i="19"/>
  <c r="AC153" i="19"/>
  <c r="AF153" i="19"/>
  <c r="AD153" i="19"/>
  <c r="AG153" i="19"/>
  <c r="AE153" i="19"/>
  <c r="AH153" i="19"/>
  <c r="AI153" i="19"/>
  <c r="AB154" i="19"/>
  <c r="AC154" i="19"/>
  <c r="AF154" i="19"/>
  <c r="AD154" i="19"/>
  <c r="AG154" i="19"/>
  <c r="AE154" i="19"/>
  <c r="AH154" i="19"/>
  <c r="AI154" i="19"/>
  <c r="AB155" i="19"/>
  <c r="AC155" i="19"/>
  <c r="AF155" i="19"/>
  <c r="AD155" i="19"/>
  <c r="AG155" i="19"/>
  <c r="AE155" i="19"/>
  <c r="AH155" i="19"/>
  <c r="AI155" i="19"/>
  <c r="AB156" i="19"/>
  <c r="AC156" i="19"/>
  <c r="AF156" i="19"/>
  <c r="AD156" i="19"/>
  <c r="AG156" i="19"/>
  <c r="AE156" i="19"/>
  <c r="AH156" i="19"/>
  <c r="AI156" i="19"/>
  <c r="AB157" i="19"/>
  <c r="AC157" i="19"/>
  <c r="AF157" i="19"/>
  <c r="AD157" i="19"/>
  <c r="AG157" i="19"/>
  <c r="AE157" i="19"/>
  <c r="AH157" i="19"/>
  <c r="AI157" i="19"/>
  <c r="AB158" i="19"/>
  <c r="AC158" i="19"/>
  <c r="AF158" i="19"/>
  <c r="AD158" i="19"/>
  <c r="AG158" i="19"/>
  <c r="AE158" i="19"/>
  <c r="AH158" i="19"/>
  <c r="AI158" i="19"/>
  <c r="AB159" i="19"/>
  <c r="AC159" i="19"/>
  <c r="AF159" i="19"/>
  <c r="AD159" i="19"/>
  <c r="AG159" i="19"/>
  <c r="AE159" i="19"/>
  <c r="AH159" i="19"/>
  <c r="AI159" i="19"/>
  <c r="AB160" i="19"/>
  <c r="AC160" i="19"/>
  <c r="AF160" i="19"/>
  <c r="AD160" i="19"/>
  <c r="AG160" i="19"/>
  <c r="AE160" i="19"/>
  <c r="AH160" i="19"/>
  <c r="AI160" i="19"/>
  <c r="AB161" i="19"/>
  <c r="AC161" i="19"/>
  <c r="AF161" i="19"/>
  <c r="AD161" i="19"/>
  <c r="AG161" i="19"/>
  <c r="AE161" i="19"/>
  <c r="AH161" i="19"/>
  <c r="AI161" i="19"/>
  <c r="AB162" i="19"/>
  <c r="AC162" i="19"/>
  <c r="AF162" i="19"/>
  <c r="AD162" i="19"/>
  <c r="AG162" i="19"/>
  <c r="AE162" i="19"/>
  <c r="AH162" i="19"/>
  <c r="AI162" i="19"/>
  <c r="AB163" i="19"/>
  <c r="AC163" i="19"/>
  <c r="AF163" i="19"/>
  <c r="AD163" i="19"/>
  <c r="AG163" i="19"/>
  <c r="AE163" i="19"/>
  <c r="AH163" i="19"/>
  <c r="AI163" i="19"/>
  <c r="AB164" i="19"/>
  <c r="AC164" i="19"/>
  <c r="AF164" i="19"/>
  <c r="AD164" i="19"/>
  <c r="AG164" i="19"/>
  <c r="AE164" i="19"/>
  <c r="AH164" i="19"/>
  <c r="AI164" i="19"/>
  <c r="AB165" i="19"/>
  <c r="AC165" i="19"/>
  <c r="AF165" i="19"/>
  <c r="AD165" i="19"/>
  <c r="AG165" i="19"/>
  <c r="AE165" i="19"/>
  <c r="AH165" i="19"/>
  <c r="AI165" i="19"/>
  <c r="AB166" i="19"/>
  <c r="AC166" i="19"/>
  <c r="AF166" i="19"/>
  <c r="AD166" i="19"/>
  <c r="AG166" i="19"/>
  <c r="AE166" i="19"/>
  <c r="AH166" i="19"/>
  <c r="AI166" i="19"/>
  <c r="AB167" i="19"/>
  <c r="AC167" i="19"/>
  <c r="AF167" i="19"/>
  <c r="AD167" i="19"/>
  <c r="AG167" i="19"/>
  <c r="AE167" i="19"/>
  <c r="AH167" i="19"/>
  <c r="AI167" i="19"/>
  <c r="AB168" i="19"/>
  <c r="AC168" i="19"/>
  <c r="AF168" i="19"/>
  <c r="AD168" i="19"/>
  <c r="AG168" i="19"/>
  <c r="AE168" i="19"/>
  <c r="AH168" i="19"/>
  <c r="AI168" i="19"/>
  <c r="AB169" i="19"/>
  <c r="AC169" i="19"/>
  <c r="AF169" i="19"/>
  <c r="AD169" i="19"/>
  <c r="AG169" i="19"/>
  <c r="AE169" i="19"/>
  <c r="AH169" i="19"/>
  <c r="AI169" i="19"/>
  <c r="AB170" i="19"/>
  <c r="AC170" i="19"/>
  <c r="AF170" i="19"/>
  <c r="AD170" i="19"/>
  <c r="AG170" i="19"/>
  <c r="AE170" i="19"/>
  <c r="AH170" i="19"/>
  <c r="AI170" i="19"/>
  <c r="AB171" i="19"/>
  <c r="AC171" i="19"/>
  <c r="AF171" i="19"/>
  <c r="AD171" i="19"/>
  <c r="AG171" i="19"/>
  <c r="AE171" i="19"/>
  <c r="AH171" i="19"/>
  <c r="AI171" i="19"/>
  <c r="AB172" i="19"/>
  <c r="AC172" i="19"/>
  <c r="AF172" i="19"/>
  <c r="AD172" i="19"/>
  <c r="AG172" i="19"/>
  <c r="AE172" i="19"/>
  <c r="AH172" i="19"/>
  <c r="AI172" i="19"/>
  <c r="AB173" i="19"/>
  <c r="AC173" i="19"/>
  <c r="AF173" i="19"/>
  <c r="AD173" i="19"/>
  <c r="AG173" i="19"/>
  <c r="AE173" i="19"/>
  <c r="AH173" i="19"/>
  <c r="AI173" i="19"/>
  <c r="AB174" i="19"/>
  <c r="AC174" i="19"/>
  <c r="AF174" i="19"/>
  <c r="AD174" i="19"/>
  <c r="AG174" i="19"/>
  <c r="AE174" i="19"/>
  <c r="AH174" i="19"/>
  <c r="AI174" i="19"/>
  <c r="AB175" i="19"/>
  <c r="AC175" i="19"/>
  <c r="AF175" i="19"/>
  <c r="AD175" i="19"/>
  <c r="AG175" i="19"/>
  <c r="AE175" i="19"/>
  <c r="AH175" i="19"/>
  <c r="AI175" i="19"/>
  <c r="AB176" i="19"/>
  <c r="AC176" i="19"/>
  <c r="AF176" i="19"/>
  <c r="AD176" i="19"/>
  <c r="AG176" i="19"/>
  <c r="AE176" i="19"/>
  <c r="AH176" i="19"/>
  <c r="AI176" i="19"/>
  <c r="AB177" i="19"/>
  <c r="AC177" i="19"/>
  <c r="AF177" i="19"/>
  <c r="AD177" i="19"/>
  <c r="AG177" i="19"/>
  <c r="AE177" i="19"/>
  <c r="AH177" i="19"/>
  <c r="AI177" i="19"/>
  <c r="AB178" i="19"/>
  <c r="AC178" i="19"/>
  <c r="AF178" i="19"/>
  <c r="AD178" i="19"/>
  <c r="AG178" i="19"/>
  <c r="AE178" i="19"/>
  <c r="AH178" i="19"/>
  <c r="AI178" i="19"/>
  <c r="AB179" i="19"/>
  <c r="AC179" i="19"/>
  <c r="AF179" i="19"/>
  <c r="AD179" i="19"/>
  <c r="AG179" i="19"/>
  <c r="AE179" i="19"/>
  <c r="AH179" i="19"/>
  <c r="AI179" i="19"/>
  <c r="AB180" i="19"/>
  <c r="AC180" i="19"/>
  <c r="AF180" i="19"/>
  <c r="AD180" i="19"/>
  <c r="AG180" i="19"/>
  <c r="AE180" i="19"/>
  <c r="AH180" i="19"/>
  <c r="AI180" i="19"/>
  <c r="AB181" i="19"/>
  <c r="AC181" i="19"/>
  <c r="AF181" i="19"/>
  <c r="AD181" i="19"/>
  <c r="AG181" i="19"/>
  <c r="AE181" i="19"/>
  <c r="AH181" i="19"/>
  <c r="AI181" i="19"/>
  <c r="AB182" i="19"/>
  <c r="AC182" i="19"/>
  <c r="AF182" i="19"/>
  <c r="AD182" i="19"/>
  <c r="AG182" i="19"/>
  <c r="AE182" i="19"/>
  <c r="AH182" i="19"/>
  <c r="AI182" i="19"/>
  <c r="AB183" i="19"/>
  <c r="AC183" i="19"/>
  <c r="AF183" i="19"/>
  <c r="AD183" i="19"/>
  <c r="AG183" i="19"/>
  <c r="AE183" i="19"/>
  <c r="AH183" i="19"/>
  <c r="AI183" i="19"/>
  <c r="AB184" i="19"/>
  <c r="AC184" i="19"/>
  <c r="AF184" i="19"/>
  <c r="AD184" i="19"/>
  <c r="AG184" i="19"/>
  <c r="AE184" i="19"/>
  <c r="AH184" i="19"/>
  <c r="AI184" i="19"/>
  <c r="AB185" i="19"/>
  <c r="AC185" i="19"/>
  <c r="AF185" i="19"/>
  <c r="AD185" i="19"/>
  <c r="AG185" i="19"/>
  <c r="AE185" i="19"/>
  <c r="AH185" i="19"/>
  <c r="AI185" i="19"/>
  <c r="AB186" i="19"/>
  <c r="AC186" i="19"/>
  <c r="AF186" i="19"/>
  <c r="AD186" i="19"/>
  <c r="AG186" i="19"/>
  <c r="AE186" i="19"/>
  <c r="AH186" i="19"/>
  <c r="AI186" i="19"/>
  <c r="AB187" i="19"/>
  <c r="AC187" i="19"/>
  <c r="AF187" i="19"/>
  <c r="AD187" i="19"/>
  <c r="AG187" i="19"/>
  <c r="AE187" i="19"/>
  <c r="AH187" i="19"/>
  <c r="AI187" i="19"/>
  <c r="AB188" i="19"/>
  <c r="AC188" i="19"/>
  <c r="AF188" i="19"/>
  <c r="AD188" i="19"/>
  <c r="AG188" i="19"/>
  <c r="AE188" i="19"/>
  <c r="AH188" i="19"/>
  <c r="AI188" i="19"/>
  <c r="AB189" i="19"/>
  <c r="AC189" i="19"/>
  <c r="AF189" i="19"/>
  <c r="AD189" i="19"/>
  <c r="AG189" i="19"/>
  <c r="AE189" i="19"/>
  <c r="AH189" i="19"/>
  <c r="AI189" i="19"/>
  <c r="AB190" i="19"/>
  <c r="AC190" i="19"/>
  <c r="AF190" i="19"/>
  <c r="AD190" i="19"/>
  <c r="AG190" i="19"/>
  <c r="AE190" i="19"/>
  <c r="AH190" i="19"/>
  <c r="AI190" i="19"/>
  <c r="AB191" i="19"/>
  <c r="AC191" i="19"/>
  <c r="AF191" i="19"/>
  <c r="AD191" i="19"/>
  <c r="AG191" i="19"/>
  <c r="AE191" i="19"/>
  <c r="AH191" i="19"/>
  <c r="AI191" i="19"/>
  <c r="AB192" i="19"/>
  <c r="AC192" i="19"/>
  <c r="AF192" i="19"/>
  <c r="AD192" i="19"/>
  <c r="AG192" i="19"/>
  <c r="AE192" i="19"/>
  <c r="AH192" i="19"/>
  <c r="AI192" i="19"/>
  <c r="AB193" i="19"/>
  <c r="AC193" i="19"/>
  <c r="AF193" i="19"/>
  <c r="AD193" i="19"/>
  <c r="AG193" i="19"/>
  <c r="AE193" i="19"/>
  <c r="AH193" i="19"/>
  <c r="AI193" i="19"/>
  <c r="AB194" i="19"/>
  <c r="AC194" i="19"/>
  <c r="AF194" i="19"/>
  <c r="AD194" i="19"/>
  <c r="AG194" i="19"/>
  <c r="AE194" i="19"/>
  <c r="AH194" i="19"/>
  <c r="AI194" i="19"/>
  <c r="AB195" i="19"/>
  <c r="AC195" i="19"/>
  <c r="AF195" i="19"/>
  <c r="AD195" i="19"/>
  <c r="AG195" i="19"/>
  <c r="AE195" i="19"/>
  <c r="AH195" i="19"/>
  <c r="AI195" i="19"/>
  <c r="AB196" i="19"/>
  <c r="AC196" i="19"/>
  <c r="AF196" i="19"/>
  <c r="AD196" i="19"/>
  <c r="AG196" i="19"/>
  <c r="AE196" i="19"/>
  <c r="AH196" i="19"/>
  <c r="AI196" i="19"/>
  <c r="AB197" i="19"/>
  <c r="AC197" i="19"/>
  <c r="AF197" i="19"/>
  <c r="AD197" i="19"/>
  <c r="AG197" i="19"/>
  <c r="AE197" i="19"/>
  <c r="AH197" i="19"/>
  <c r="AI197" i="19"/>
  <c r="AB198" i="19"/>
  <c r="AC198" i="19"/>
  <c r="AF198" i="19"/>
  <c r="AD198" i="19"/>
  <c r="AG198" i="19"/>
  <c r="AE198" i="19"/>
  <c r="AH198" i="19"/>
  <c r="AI198" i="19"/>
  <c r="AB199" i="19"/>
  <c r="AC199" i="19"/>
  <c r="AF199" i="19"/>
  <c r="AD199" i="19"/>
  <c r="AG199" i="19"/>
  <c r="AE199" i="19"/>
  <c r="AH199" i="19"/>
  <c r="AI199" i="19"/>
  <c r="AB200" i="19"/>
  <c r="AC200" i="19"/>
  <c r="AF200" i="19"/>
  <c r="AD200" i="19"/>
  <c r="AG200" i="19"/>
  <c r="AE200" i="19"/>
  <c r="AH200" i="19"/>
  <c r="AI200" i="19"/>
  <c r="AB201" i="19"/>
  <c r="AC201" i="19"/>
  <c r="AF201" i="19"/>
  <c r="AD201" i="19"/>
  <c r="AG201" i="19"/>
  <c r="AE201" i="19"/>
  <c r="AH201" i="19"/>
  <c r="AI201" i="19"/>
  <c r="AB202" i="19"/>
  <c r="AC202" i="19"/>
  <c r="AF202" i="19"/>
  <c r="AD202" i="19"/>
  <c r="AG202" i="19"/>
  <c r="AE202" i="19"/>
  <c r="AH202" i="19"/>
  <c r="AI202" i="19"/>
  <c r="AB203" i="19"/>
  <c r="AC203" i="19"/>
  <c r="AF203" i="19"/>
  <c r="AD203" i="19"/>
  <c r="AG203" i="19"/>
  <c r="AE203" i="19"/>
  <c r="AH203" i="19"/>
  <c r="AI203" i="19"/>
  <c r="AB204" i="19"/>
  <c r="AC204" i="19"/>
  <c r="AF204" i="19"/>
  <c r="AD204" i="19"/>
  <c r="AG204" i="19"/>
  <c r="AE204" i="19"/>
  <c r="AH204" i="19"/>
  <c r="AI204" i="19"/>
  <c r="AB205" i="19"/>
  <c r="AC205" i="19"/>
  <c r="AF205" i="19"/>
  <c r="AD205" i="19"/>
  <c r="AG205" i="19"/>
  <c r="AE205" i="19"/>
  <c r="AH205" i="19"/>
  <c r="AI205" i="19"/>
  <c r="C118" i="19"/>
  <c r="E118" i="19"/>
  <c r="C119" i="19"/>
  <c r="E119" i="19"/>
  <c r="D127" i="19"/>
  <c r="G22" i="24"/>
  <c r="Q6" i="19"/>
  <c r="R6" i="19"/>
  <c r="S6" i="19"/>
  <c r="T6" i="19"/>
  <c r="U6" i="19"/>
  <c r="V6" i="19"/>
  <c r="X6" i="19"/>
  <c r="Q7" i="19"/>
  <c r="R7" i="19"/>
  <c r="S7" i="19"/>
  <c r="T7" i="19"/>
  <c r="U7" i="19"/>
  <c r="V7" i="19"/>
  <c r="X7" i="19"/>
  <c r="Q8" i="19"/>
  <c r="R8" i="19"/>
  <c r="S8" i="19"/>
  <c r="T8" i="19"/>
  <c r="U8" i="19"/>
  <c r="V8" i="19"/>
  <c r="X8" i="19"/>
  <c r="Q9" i="19"/>
  <c r="R9" i="19"/>
  <c r="S9" i="19"/>
  <c r="T9" i="19"/>
  <c r="U9" i="19"/>
  <c r="V9" i="19"/>
  <c r="X9" i="19"/>
  <c r="Q10" i="19"/>
  <c r="R10" i="19"/>
  <c r="S10" i="19"/>
  <c r="T10" i="19"/>
  <c r="U10" i="19"/>
  <c r="V10" i="19"/>
  <c r="X10" i="19"/>
  <c r="Q11" i="19"/>
  <c r="R11" i="19"/>
  <c r="S11" i="19"/>
  <c r="T11" i="19"/>
  <c r="U11" i="19"/>
  <c r="V11" i="19"/>
  <c r="X11" i="19"/>
  <c r="Q12" i="19"/>
  <c r="R12" i="19"/>
  <c r="S12" i="19"/>
  <c r="T12" i="19"/>
  <c r="U12" i="19"/>
  <c r="V12" i="19"/>
  <c r="X12" i="19"/>
  <c r="Q13" i="19"/>
  <c r="R13" i="19"/>
  <c r="S13" i="19"/>
  <c r="T13" i="19"/>
  <c r="U13" i="19"/>
  <c r="V13" i="19"/>
  <c r="X13" i="19"/>
  <c r="Q14" i="19"/>
  <c r="R14" i="19"/>
  <c r="S14" i="19"/>
  <c r="T14" i="19"/>
  <c r="U14" i="19"/>
  <c r="V14" i="19"/>
  <c r="X14" i="19"/>
  <c r="Q15" i="19"/>
  <c r="R15" i="19"/>
  <c r="S15" i="19"/>
  <c r="T15" i="19"/>
  <c r="U15" i="19"/>
  <c r="V15" i="19"/>
  <c r="X15" i="19"/>
  <c r="Q16" i="19"/>
  <c r="R16" i="19"/>
  <c r="S16" i="19"/>
  <c r="T16" i="19"/>
  <c r="U16" i="19"/>
  <c r="V16" i="19"/>
  <c r="X16" i="19"/>
  <c r="Q17" i="19"/>
  <c r="R17" i="19"/>
  <c r="S17" i="19"/>
  <c r="T17" i="19"/>
  <c r="U17" i="19"/>
  <c r="V17" i="19"/>
  <c r="X17" i="19"/>
  <c r="Q18" i="19"/>
  <c r="R18" i="19"/>
  <c r="S18" i="19"/>
  <c r="T18" i="19"/>
  <c r="U18" i="19"/>
  <c r="V18" i="19"/>
  <c r="X18" i="19"/>
  <c r="Q19" i="19"/>
  <c r="R19" i="19"/>
  <c r="S19" i="19"/>
  <c r="T19" i="19"/>
  <c r="U19" i="19"/>
  <c r="V19" i="19"/>
  <c r="X19" i="19"/>
  <c r="Q20" i="19"/>
  <c r="R20" i="19"/>
  <c r="S20" i="19"/>
  <c r="T20" i="19"/>
  <c r="U20" i="19"/>
  <c r="V20" i="19"/>
  <c r="X20" i="19"/>
  <c r="Q21" i="19"/>
  <c r="R21" i="19"/>
  <c r="S21" i="19"/>
  <c r="T21" i="19"/>
  <c r="U21" i="19"/>
  <c r="V21" i="19"/>
  <c r="X21" i="19"/>
  <c r="Q22" i="19"/>
  <c r="R22" i="19"/>
  <c r="S22" i="19"/>
  <c r="T22" i="19"/>
  <c r="U22" i="19"/>
  <c r="V22" i="19"/>
  <c r="X22" i="19"/>
  <c r="Q23" i="19"/>
  <c r="R23" i="19"/>
  <c r="S23" i="19"/>
  <c r="T23" i="19"/>
  <c r="U23" i="19"/>
  <c r="V23" i="19"/>
  <c r="X23" i="19"/>
  <c r="Q24" i="19"/>
  <c r="R24" i="19"/>
  <c r="S24" i="19"/>
  <c r="T24" i="19"/>
  <c r="U24" i="19"/>
  <c r="V24" i="19"/>
  <c r="X24" i="19"/>
  <c r="Q25" i="19"/>
  <c r="R25" i="19"/>
  <c r="S25" i="19"/>
  <c r="T25" i="19"/>
  <c r="U25" i="19"/>
  <c r="V25" i="19"/>
  <c r="X25" i="19"/>
  <c r="Q26" i="19"/>
  <c r="R26" i="19"/>
  <c r="S26" i="19"/>
  <c r="T26" i="19"/>
  <c r="U26" i="19"/>
  <c r="V26" i="19"/>
  <c r="X26" i="19"/>
  <c r="Q27" i="19"/>
  <c r="R27" i="19"/>
  <c r="S27" i="19"/>
  <c r="T27" i="19"/>
  <c r="U27" i="19"/>
  <c r="V27" i="19"/>
  <c r="X27" i="19"/>
  <c r="Q28" i="19"/>
  <c r="R28" i="19"/>
  <c r="S28" i="19"/>
  <c r="T28" i="19"/>
  <c r="U28" i="19"/>
  <c r="V28" i="19"/>
  <c r="X28" i="19"/>
  <c r="Q29" i="19"/>
  <c r="R29" i="19"/>
  <c r="S29" i="19"/>
  <c r="T29" i="19"/>
  <c r="U29" i="19"/>
  <c r="V29" i="19"/>
  <c r="X29" i="19"/>
  <c r="Q30" i="19"/>
  <c r="R30" i="19"/>
  <c r="S30" i="19"/>
  <c r="T30" i="19"/>
  <c r="U30" i="19"/>
  <c r="V30" i="19"/>
  <c r="X30" i="19"/>
  <c r="Q31" i="19"/>
  <c r="R31" i="19"/>
  <c r="S31" i="19"/>
  <c r="T31" i="19"/>
  <c r="U31" i="19"/>
  <c r="V31" i="19"/>
  <c r="X31" i="19"/>
  <c r="Q32" i="19"/>
  <c r="R32" i="19"/>
  <c r="S32" i="19"/>
  <c r="T32" i="19"/>
  <c r="U32" i="19"/>
  <c r="V32" i="19"/>
  <c r="X32" i="19"/>
  <c r="Q33" i="19"/>
  <c r="R33" i="19"/>
  <c r="S33" i="19"/>
  <c r="T33" i="19"/>
  <c r="U33" i="19"/>
  <c r="V33" i="19"/>
  <c r="X33" i="19"/>
  <c r="Q34" i="19"/>
  <c r="R34" i="19"/>
  <c r="S34" i="19"/>
  <c r="T34" i="19"/>
  <c r="U34" i="19"/>
  <c r="V34" i="19"/>
  <c r="X34" i="19"/>
  <c r="Q35" i="19"/>
  <c r="R35" i="19"/>
  <c r="S35" i="19"/>
  <c r="T35" i="19"/>
  <c r="U35" i="19"/>
  <c r="V35" i="19"/>
  <c r="X35" i="19"/>
  <c r="Q36" i="19"/>
  <c r="R36" i="19"/>
  <c r="S36" i="19"/>
  <c r="T36" i="19"/>
  <c r="U36" i="19"/>
  <c r="V36" i="19"/>
  <c r="X36" i="19"/>
  <c r="Q37" i="19"/>
  <c r="R37" i="19"/>
  <c r="S37" i="19"/>
  <c r="T37" i="19"/>
  <c r="U37" i="19"/>
  <c r="V37" i="19"/>
  <c r="X37" i="19"/>
  <c r="Q38" i="19"/>
  <c r="R38" i="19"/>
  <c r="S38" i="19"/>
  <c r="T38" i="19"/>
  <c r="U38" i="19"/>
  <c r="V38" i="19"/>
  <c r="X38" i="19"/>
  <c r="Q39" i="19"/>
  <c r="R39" i="19"/>
  <c r="S39" i="19"/>
  <c r="T39" i="19"/>
  <c r="U39" i="19"/>
  <c r="V39" i="19"/>
  <c r="X39" i="19"/>
  <c r="Q40" i="19"/>
  <c r="R40" i="19"/>
  <c r="S40" i="19"/>
  <c r="T40" i="19"/>
  <c r="U40" i="19"/>
  <c r="V40" i="19"/>
  <c r="X40" i="19"/>
  <c r="Q41" i="19"/>
  <c r="R41" i="19"/>
  <c r="S41" i="19"/>
  <c r="T41" i="19"/>
  <c r="U41" i="19"/>
  <c r="V41" i="19"/>
  <c r="X41" i="19"/>
  <c r="Q42" i="19"/>
  <c r="R42" i="19"/>
  <c r="S42" i="19"/>
  <c r="T42" i="19"/>
  <c r="U42" i="19"/>
  <c r="V42" i="19"/>
  <c r="X42" i="19"/>
  <c r="Q43" i="19"/>
  <c r="R43" i="19"/>
  <c r="S43" i="19"/>
  <c r="T43" i="19"/>
  <c r="U43" i="19"/>
  <c r="V43" i="19"/>
  <c r="X43" i="19"/>
  <c r="Q44" i="19"/>
  <c r="R44" i="19"/>
  <c r="S44" i="19"/>
  <c r="T44" i="19"/>
  <c r="U44" i="19"/>
  <c r="V44" i="19"/>
  <c r="X44" i="19"/>
  <c r="Q45" i="19"/>
  <c r="R45" i="19"/>
  <c r="S45" i="19"/>
  <c r="T45" i="19"/>
  <c r="U45" i="19"/>
  <c r="V45" i="19"/>
  <c r="X45" i="19"/>
  <c r="Q46" i="19"/>
  <c r="R46" i="19"/>
  <c r="S46" i="19"/>
  <c r="T46" i="19"/>
  <c r="U46" i="19"/>
  <c r="V46" i="19"/>
  <c r="X46" i="19"/>
  <c r="Q47" i="19"/>
  <c r="R47" i="19"/>
  <c r="S47" i="19"/>
  <c r="T47" i="19"/>
  <c r="U47" i="19"/>
  <c r="V47" i="19"/>
  <c r="X47" i="19"/>
  <c r="Q48" i="19"/>
  <c r="R48" i="19"/>
  <c r="S48" i="19"/>
  <c r="T48" i="19"/>
  <c r="U48" i="19"/>
  <c r="V48" i="19"/>
  <c r="X48" i="19"/>
  <c r="Q49" i="19"/>
  <c r="R49" i="19"/>
  <c r="S49" i="19"/>
  <c r="T49" i="19"/>
  <c r="U49" i="19"/>
  <c r="V49" i="19"/>
  <c r="X49" i="19"/>
  <c r="Q50" i="19"/>
  <c r="R50" i="19"/>
  <c r="S50" i="19"/>
  <c r="T50" i="19"/>
  <c r="U50" i="19"/>
  <c r="V50" i="19"/>
  <c r="X50" i="19"/>
  <c r="Q51" i="19"/>
  <c r="R51" i="19"/>
  <c r="S51" i="19"/>
  <c r="T51" i="19"/>
  <c r="U51" i="19"/>
  <c r="V51" i="19"/>
  <c r="X51" i="19"/>
  <c r="Q52" i="19"/>
  <c r="R52" i="19"/>
  <c r="S52" i="19"/>
  <c r="T52" i="19"/>
  <c r="U52" i="19"/>
  <c r="V52" i="19"/>
  <c r="X52" i="19"/>
  <c r="Q53" i="19"/>
  <c r="R53" i="19"/>
  <c r="S53" i="19"/>
  <c r="T53" i="19"/>
  <c r="U53" i="19"/>
  <c r="V53" i="19"/>
  <c r="X53" i="19"/>
  <c r="Q54" i="19"/>
  <c r="R54" i="19"/>
  <c r="S54" i="19"/>
  <c r="T54" i="19"/>
  <c r="U54" i="19"/>
  <c r="V54" i="19"/>
  <c r="X54" i="19"/>
  <c r="Q55" i="19"/>
  <c r="R55" i="19"/>
  <c r="S55" i="19"/>
  <c r="T55" i="19"/>
  <c r="U55" i="19"/>
  <c r="V55" i="19"/>
  <c r="X55" i="19"/>
  <c r="Q56" i="19"/>
  <c r="R56" i="19"/>
  <c r="S56" i="19"/>
  <c r="T56" i="19"/>
  <c r="U56" i="19"/>
  <c r="V56" i="19"/>
  <c r="X56" i="19"/>
  <c r="Q57" i="19"/>
  <c r="R57" i="19"/>
  <c r="S57" i="19"/>
  <c r="T57" i="19"/>
  <c r="U57" i="19"/>
  <c r="V57" i="19"/>
  <c r="X57" i="19"/>
  <c r="Q58" i="19"/>
  <c r="R58" i="19"/>
  <c r="S58" i="19"/>
  <c r="T58" i="19"/>
  <c r="U58" i="19"/>
  <c r="V58" i="19"/>
  <c r="X58" i="19"/>
  <c r="Q59" i="19"/>
  <c r="R59" i="19"/>
  <c r="S59" i="19"/>
  <c r="T59" i="19"/>
  <c r="U59" i="19"/>
  <c r="V59" i="19"/>
  <c r="X59" i="19"/>
  <c r="Q60" i="19"/>
  <c r="R60" i="19"/>
  <c r="S60" i="19"/>
  <c r="T60" i="19"/>
  <c r="U60" i="19"/>
  <c r="V60" i="19"/>
  <c r="X60" i="19"/>
  <c r="Q61" i="19"/>
  <c r="R61" i="19"/>
  <c r="S61" i="19"/>
  <c r="T61" i="19"/>
  <c r="U61" i="19"/>
  <c r="V61" i="19"/>
  <c r="X61" i="19"/>
  <c r="Q62" i="19"/>
  <c r="R62" i="19"/>
  <c r="S62" i="19"/>
  <c r="T62" i="19"/>
  <c r="U62" i="19"/>
  <c r="V62" i="19"/>
  <c r="X62" i="19"/>
  <c r="Q63" i="19"/>
  <c r="R63" i="19"/>
  <c r="S63" i="19"/>
  <c r="T63" i="19"/>
  <c r="U63" i="19"/>
  <c r="V63" i="19"/>
  <c r="X63" i="19"/>
  <c r="Q64" i="19"/>
  <c r="R64" i="19"/>
  <c r="S64" i="19"/>
  <c r="T64" i="19"/>
  <c r="U64" i="19"/>
  <c r="V64" i="19"/>
  <c r="X64" i="19"/>
  <c r="Q65" i="19"/>
  <c r="R65" i="19"/>
  <c r="S65" i="19"/>
  <c r="T65" i="19"/>
  <c r="U65" i="19"/>
  <c r="V65" i="19"/>
  <c r="X65" i="19"/>
  <c r="Q66" i="19"/>
  <c r="R66" i="19"/>
  <c r="S66" i="19"/>
  <c r="T66" i="19"/>
  <c r="U66" i="19"/>
  <c r="V66" i="19"/>
  <c r="X66" i="19"/>
  <c r="Q67" i="19"/>
  <c r="R67" i="19"/>
  <c r="S67" i="19"/>
  <c r="T67" i="19"/>
  <c r="U67" i="19"/>
  <c r="V67" i="19"/>
  <c r="X67" i="19"/>
  <c r="Q68" i="19"/>
  <c r="R68" i="19"/>
  <c r="S68" i="19"/>
  <c r="T68" i="19"/>
  <c r="U68" i="19"/>
  <c r="V68" i="19"/>
  <c r="X68" i="19"/>
  <c r="Q69" i="19"/>
  <c r="R69" i="19"/>
  <c r="S69" i="19"/>
  <c r="T69" i="19"/>
  <c r="U69" i="19"/>
  <c r="V69" i="19"/>
  <c r="X69" i="19"/>
  <c r="Q70" i="19"/>
  <c r="R70" i="19"/>
  <c r="S70" i="19"/>
  <c r="T70" i="19"/>
  <c r="U70" i="19"/>
  <c r="V70" i="19"/>
  <c r="X70" i="19"/>
  <c r="Q71" i="19"/>
  <c r="R71" i="19"/>
  <c r="S71" i="19"/>
  <c r="T71" i="19"/>
  <c r="U71" i="19"/>
  <c r="V71" i="19"/>
  <c r="X71" i="19"/>
  <c r="Q72" i="19"/>
  <c r="R72" i="19"/>
  <c r="S72" i="19"/>
  <c r="T72" i="19"/>
  <c r="U72" i="19"/>
  <c r="V72" i="19"/>
  <c r="X72" i="19"/>
  <c r="Q73" i="19"/>
  <c r="R73" i="19"/>
  <c r="S73" i="19"/>
  <c r="T73" i="19"/>
  <c r="U73" i="19"/>
  <c r="V73" i="19"/>
  <c r="X73" i="19"/>
  <c r="Q74" i="19"/>
  <c r="R74" i="19"/>
  <c r="S74" i="19"/>
  <c r="T74" i="19"/>
  <c r="U74" i="19"/>
  <c r="V74" i="19"/>
  <c r="X74" i="19"/>
  <c r="Q75" i="19"/>
  <c r="R75" i="19"/>
  <c r="S75" i="19"/>
  <c r="T75" i="19"/>
  <c r="U75" i="19"/>
  <c r="V75" i="19"/>
  <c r="X75" i="19"/>
  <c r="Q76" i="19"/>
  <c r="R76" i="19"/>
  <c r="S76" i="19"/>
  <c r="T76" i="19"/>
  <c r="U76" i="19"/>
  <c r="V76" i="19"/>
  <c r="X76" i="19"/>
  <c r="Q77" i="19"/>
  <c r="R77" i="19"/>
  <c r="S77" i="19"/>
  <c r="T77" i="19"/>
  <c r="U77" i="19"/>
  <c r="V77" i="19"/>
  <c r="X77" i="19"/>
  <c r="Q78" i="19"/>
  <c r="R78" i="19"/>
  <c r="S78" i="19"/>
  <c r="T78" i="19"/>
  <c r="U78" i="19"/>
  <c r="V78" i="19"/>
  <c r="X78" i="19"/>
  <c r="Q79" i="19"/>
  <c r="R79" i="19"/>
  <c r="S79" i="19"/>
  <c r="T79" i="19"/>
  <c r="U79" i="19"/>
  <c r="V79" i="19"/>
  <c r="X79" i="19"/>
  <c r="Q80" i="19"/>
  <c r="R80" i="19"/>
  <c r="S80" i="19"/>
  <c r="T80" i="19"/>
  <c r="U80" i="19"/>
  <c r="V80" i="19"/>
  <c r="X80" i="19"/>
  <c r="Q81" i="19"/>
  <c r="R81" i="19"/>
  <c r="S81" i="19"/>
  <c r="T81" i="19"/>
  <c r="U81" i="19"/>
  <c r="V81" i="19"/>
  <c r="X81" i="19"/>
  <c r="Q82" i="19"/>
  <c r="R82" i="19"/>
  <c r="S82" i="19"/>
  <c r="T82" i="19"/>
  <c r="U82" i="19"/>
  <c r="V82" i="19"/>
  <c r="X82" i="19"/>
  <c r="Q83" i="19"/>
  <c r="R83" i="19"/>
  <c r="S83" i="19"/>
  <c r="T83" i="19"/>
  <c r="U83" i="19"/>
  <c r="V83" i="19"/>
  <c r="X83" i="19"/>
  <c r="Q84" i="19"/>
  <c r="R84" i="19"/>
  <c r="S84" i="19"/>
  <c r="T84" i="19"/>
  <c r="U84" i="19"/>
  <c r="V84" i="19"/>
  <c r="X84" i="19"/>
  <c r="Q85" i="19"/>
  <c r="R85" i="19"/>
  <c r="S85" i="19"/>
  <c r="T85" i="19"/>
  <c r="U85" i="19"/>
  <c r="V85" i="19"/>
  <c r="X85" i="19"/>
  <c r="Q86" i="19"/>
  <c r="R86" i="19"/>
  <c r="S86" i="19"/>
  <c r="T86" i="19"/>
  <c r="U86" i="19"/>
  <c r="V86" i="19"/>
  <c r="X86" i="19"/>
  <c r="Q87" i="19"/>
  <c r="R87" i="19"/>
  <c r="S87" i="19"/>
  <c r="T87" i="19"/>
  <c r="U87" i="19"/>
  <c r="V87" i="19"/>
  <c r="X87" i="19"/>
  <c r="Q88" i="19"/>
  <c r="R88" i="19"/>
  <c r="S88" i="19"/>
  <c r="T88" i="19"/>
  <c r="U88" i="19"/>
  <c r="V88" i="19"/>
  <c r="X88" i="19"/>
  <c r="Q89" i="19"/>
  <c r="R89" i="19"/>
  <c r="S89" i="19"/>
  <c r="T89" i="19"/>
  <c r="U89" i="19"/>
  <c r="V89" i="19"/>
  <c r="X89" i="19"/>
  <c r="Q90" i="19"/>
  <c r="R90" i="19"/>
  <c r="S90" i="19"/>
  <c r="T90" i="19"/>
  <c r="U90" i="19"/>
  <c r="V90" i="19"/>
  <c r="X90" i="19"/>
  <c r="Q91" i="19"/>
  <c r="R91" i="19"/>
  <c r="S91" i="19"/>
  <c r="T91" i="19"/>
  <c r="U91" i="19"/>
  <c r="V91" i="19"/>
  <c r="X91" i="19"/>
  <c r="Q92" i="19"/>
  <c r="R92" i="19"/>
  <c r="S92" i="19"/>
  <c r="T92" i="19"/>
  <c r="U92" i="19"/>
  <c r="V92" i="19"/>
  <c r="X92" i="19"/>
  <c r="Q93" i="19"/>
  <c r="R93" i="19"/>
  <c r="S93" i="19"/>
  <c r="T93" i="19"/>
  <c r="U93" i="19"/>
  <c r="V93" i="19"/>
  <c r="X93" i="19"/>
  <c r="Q94" i="19"/>
  <c r="R94" i="19"/>
  <c r="S94" i="19"/>
  <c r="T94" i="19"/>
  <c r="U94" i="19"/>
  <c r="V94" i="19"/>
  <c r="X94" i="19"/>
  <c r="Q95" i="19"/>
  <c r="R95" i="19"/>
  <c r="S95" i="19"/>
  <c r="T95" i="19"/>
  <c r="U95" i="19"/>
  <c r="V95" i="19"/>
  <c r="X95" i="19"/>
  <c r="Q96" i="19"/>
  <c r="R96" i="19"/>
  <c r="S96" i="19"/>
  <c r="T96" i="19"/>
  <c r="U96" i="19"/>
  <c r="V96" i="19"/>
  <c r="X96" i="19"/>
  <c r="Q97" i="19"/>
  <c r="R97" i="19"/>
  <c r="S97" i="19"/>
  <c r="T97" i="19"/>
  <c r="U97" i="19"/>
  <c r="V97" i="19"/>
  <c r="X97" i="19"/>
  <c r="Q98" i="19"/>
  <c r="R98" i="19"/>
  <c r="S98" i="19"/>
  <c r="T98" i="19"/>
  <c r="U98" i="19"/>
  <c r="V98" i="19"/>
  <c r="X98" i="19"/>
  <c r="Q99" i="19"/>
  <c r="R99" i="19"/>
  <c r="S99" i="19"/>
  <c r="T99" i="19"/>
  <c r="U99" i="19"/>
  <c r="V99" i="19"/>
  <c r="X99" i="19"/>
  <c r="Q100" i="19"/>
  <c r="R100" i="19"/>
  <c r="S100" i="19"/>
  <c r="T100" i="19"/>
  <c r="U100" i="19"/>
  <c r="V100" i="19"/>
  <c r="X100" i="19"/>
  <c r="Q101" i="19"/>
  <c r="R101" i="19"/>
  <c r="S101" i="19"/>
  <c r="T101" i="19"/>
  <c r="U101" i="19"/>
  <c r="V101" i="19"/>
  <c r="X101" i="19"/>
  <c r="Q102" i="19"/>
  <c r="R102" i="19"/>
  <c r="S102" i="19"/>
  <c r="T102" i="19"/>
  <c r="U102" i="19"/>
  <c r="V102" i="19"/>
  <c r="X102" i="19"/>
  <c r="Q103" i="19"/>
  <c r="R103" i="19"/>
  <c r="S103" i="19"/>
  <c r="T103" i="19"/>
  <c r="U103" i="19"/>
  <c r="V103" i="19"/>
  <c r="X103" i="19"/>
  <c r="Q104" i="19"/>
  <c r="R104" i="19"/>
  <c r="S104" i="19"/>
  <c r="T104" i="19"/>
  <c r="U104" i="19"/>
  <c r="V104" i="19"/>
  <c r="X104" i="19"/>
  <c r="Q105" i="19"/>
  <c r="R105" i="19"/>
  <c r="S105" i="19"/>
  <c r="T105" i="19"/>
  <c r="U105" i="19"/>
  <c r="V105" i="19"/>
  <c r="X105" i="19"/>
  <c r="Q106" i="19"/>
  <c r="R106" i="19"/>
  <c r="S106" i="19"/>
  <c r="T106" i="19"/>
  <c r="U106" i="19"/>
  <c r="V106" i="19"/>
  <c r="X106" i="19"/>
  <c r="Q107" i="19"/>
  <c r="R107" i="19"/>
  <c r="S107" i="19"/>
  <c r="T107" i="19"/>
  <c r="U107" i="19"/>
  <c r="V107" i="19"/>
  <c r="X107" i="19"/>
  <c r="Q108" i="19"/>
  <c r="R108" i="19"/>
  <c r="S108" i="19"/>
  <c r="T108" i="19"/>
  <c r="U108" i="19"/>
  <c r="V108" i="19"/>
  <c r="X108" i="19"/>
  <c r="Q109" i="19"/>
  <c r="R109" i="19"/>
  <c r="S109" i="19"/>
  <c r="T109" i="19"/>
  <c r="U109" i="19"/>
  <c r="V109" i="19"/>
  <c r="X109" i="19"/>
  <c r="Q110" i="19"/>
  <c r="R110" i="19"/>
  <c r="S110" i="19"/>
  <c r="T110" i="19"/>
  <c r="U110" i="19"/>
  <c r="V110" i="19"/>
  <c r="X110" i="19"/>
  <c r="Q111" i="19"/>
  <c r="R111" i="19"/>
  <c r="S111" i="19"/>
  <c r="T111" i="19"/>
  <c r="U111" i="19"/>
  <c r="V111" i="19"/>
  <c r="X111" i="19"/>
  <c r="Q112" i="19"/>
  <c r="R112" i="19"/>
  <c r="S112" i="19"/>
  <c r="T112" i="19"/>
  <c r="U112" i="19"/>
  <c r="V112" i="19"/>
  <c r="X112" i="19"/>
  <c r="Q113" i="19"/>
  <c r="R113" i="19"/>
  <c r="S113" i="19"/>
  <c r="T113" i="19"/>
  <c r="U113" i="19"/>
  <c r="V113" i="19"/>
  <c r="X113" i="19"/>
  <c r="Q114" i="19"/>
  <c r="R114" i="19"/>
  <c r="S114" i="19"/>
  <c r="T114" i="19"/>
  <c r="U114" i="19"/>
  <c r="V114" i="19"/>
  <c r="X114" i="19"/>
  <c r="Q115" i="19"/>
  <c r="R115" i="19"/>
  <c r="S115" i="19"/>
  <c r="T115" i="19"/>
  <c r="U115" i="19"/>
  <c r="V115" i="19"/>
  <c r="X115" i="19"/>
  <c r="Q116" i="19"/>
  <c r="R116" i="19"/>
  <c r="S116" i="19"/>
  <c r="T116" i="19"/>
  <c r="U116" i="19"/>
  <c r="V116" i="19"/>
  <c r="X116" i="19"/>
  <c r="Q117" i="19"/>
  <c r="R117" i="19"/>
  <c r="S117" i="19"/>
  <c r="T117" i="19"/>
  <c r="U117" i="19"/>
  <c r="V117" i="19"/>
  <c r="X117" i="19"/>
  <c r="Q118" i="19"/>
  <c r="R118" i="19"/>
  <c r="S118" i="19"/>
  <c r="T118" i="19"/>
  <c r="U118" i="19"/>
  <c r="V118" i="19"/>
  <c r="X118" i="19"/>
  <c r="Q119" i="19"/>
  <c r="R119" i="19"/>
  <c r="S119" i="19"/>
  <c r="T119" i="19"/>
  <c r="U119" i="19"/>
  <c r="V119" i="19"/>
  <c r="X119" i="19"/>
  <c r="Q120" i="19"/>
  <c r="R120" i="19"/>
  <c r="S120" i="19"/>
  <c r="T120" i="19"/>
  <c r="U120" i="19"/>
  <c r="V120" i="19"/>
  <c r="X120" i="19"/>
  <c r="Q121" i="19"/>
  <c r="R121" i="19"/>
  <c r="S121" i="19"/>
  <c r="T121" i="19"/>
  <c r="U121" i="19"/>
  <c r="V121" i="19"/>
  <c r="X121" i="19"/>
  <c r="Q122" i="19"/>
  <c r="R122" i="19"/>
  <c r="S122" i="19"/>
  <c r="T122" i="19"/>
  <c r="U122" i="19"/>
  <c r="V122" i="19"/>
  <c r="X122" i="19"/>
  <c r="Q123" i="19"/>
  <c r="R123" i="19"/>
  <c r="S123" i="19"/>
  <c r="T123" i="19"/>
  <c r="U123" i="19"/>
  <c r="V123" i="19"/>
  <c r="X123" i="19"/>
  <c r="Q124" i="19"/>
  <c r="R124" i="19"/>
  <c r="S124" i="19"/>
  <c r="T124" i="19"/>
  <c r="U124" i="19"/>
  <c r="V124" i="19"/>
  <c r="X124" i="19"/>
  <c r="Q125" i="19"/>
  <c r="R125" i="19"/>
  <c r="S125" i="19"/>
  <c r="T125" i="19"/>
  <c r="U125" i="19"/>
  <c r="V125" i="19"/>
  <c r="X125" i="19"/>
  <c r="Q126" i="19"/>
  <c r="R126" i="19"/>
  <c r="S126" i="19"/>
  <c r="T126" i="19"/>
  <c r="U126" i="19"/>
  <c r="V126" i="19"/>
  <c r="X126" i="19"/>
  <c r="Q127" i="19"/>
  <c r="R127" i="19"/>
  <c r="S127" i="19"/>
  <c r="T127" i="19"/>
  <c r="U127" i="19"/>
  <c r="V127" i="19"/>
  <c r="X127" i="19"/>
  <c r="Q128" i="19"/>
  <c r="R128" i="19"/>
  <c r="S128" i="19"/>
  <c r="T128" i="19"/>
  <c r="U128" i="19"/>
  <c r="V128" i="19"/>
  <c r="X128" i="19"/>
  <c r="Q129" i="19"/>
  <c r="R129" i="19"/>
  <c r="S129" i="19"/>
  <c r="T129" i="19"/>
  <c r="U129" i="19"/>
  <c r="V129" i="19"/>
  <c r="X129" i="19"/>
  <c r="Q130" i="19"/>
  <c r="R130" i="19"/>
  <c r="S130" i="19"/>
  <c r="T130" i="19"/>
  <c r="U130" i="19"/>
  <c r="V130" i="19"/>
  <c r="X130" i="19"/>
  <c r="Q131" i="19"/>
  <c r="R131" i="19"/>
  <c r="S131" i="19"/>
  <c r="T131" i="19"/>
  <c r="U131" i="19"/>
  <c r="V131" i="19"/>
  <c r="X131" i="19"/>
  <c r="Q132" i="19"/>
  <c r="R132" i="19"/>
  <c r="S132" i="19"/>
  <c r="T132" i="19"/>
  <c r="U132" i="19"/>
  <c r="V132" i="19"/>
  <c r="X132" i="19"/>
  <c r="Q133" i="19"/>
  <c r="R133" i="19"/>
  <c r="S133" i="19"/>
  <c r="T133" i="19"/>
  <c r="U133" i="19"/>
  <c r="V133" i="19"/>
  <c r="X133" i="19"/>
  <c r="Q134" i="19"/>
  <c r="R134" i="19"/>
  <c r="S134" i="19"/>
  <c r="T134" i="19"/>
  <c r="U134" i="19"/>
  <c r="V134" i="19"/>
  <c r="X134" i="19"/>
  <c r="Q135" i="19"/>
  <c r="R135" i="19"/>
  <c r="S135" i="19"/>
  <c r="T135" i="19"/>
  <c r="U135" i="19"/>
  <c r="V135" i="19"/>
  <c r="X135" i="19"/>
  <c r="Q136" i="19"/>
  <c r="R136" i="19"/>
  <c r="S136" i="19"/>
  <c r="T136" i="19"/>
  <c r="U136" i="19"/>
  <c r="V136" i="19"/>
  <c r="X136" i="19"/>
  <c r="Q137" i="19"/>
  <c r="R137" i="19"/>
  <c r="S137" i="19"/>
  <c r="T137" i="19"/>
  <c r="U137" i="19"/>
  <c r="V137" i="19"/>
  <c r="X137" i="19"/>
  <c r="Q138" i="19"/>
  <c r="R138" i="19"/>
  <c r="S138" i="19"/>
  <c r="T138" i="19"/>
  <c r="U138" i="19"/>
  <c r="V138" i="19"/>
  <c r="X138" i="19"/>
  <c r="Q139" i="19"/>
  <c r="R139" i="19"/>
  <c r="S139" i="19"/>
  <c r="T139" i="19"/>
  <c r="U139" i="19"/>
  <c r="V139" i="19"/>
  <c r="X139" i="19"/>
  <c r="Q140" i="19"/>
  <c r="R140" i="19"/>
  <c r="S140" i="19"/>
  <c r="T140" i="19"/>
  <c r="U140" i="19"/>
  <c r="V140" i="19"/>
  <c r="X140" i="19"/>
  <c r="Q141" i="19"/>
  <c r="R141" i="19"/>
  <c r="S141" i="19"/>
  <c r="T141" i="19"/>
  <c r="U141" i="19"/>
  <c r="V141" i="19"/>
  <c r="X141" i="19"/>
  <c r="Q142" i="19"/>
  <c r="R142" i="19"/>
  <c r="S142" i="19"/>
  <c r="T142" i="19"/>
  <c r="U142" i="19"/>
  <c r="V142" i="19"/>
  <c r="X142" i="19"/>
  <c r="Q143" i="19"/>
  <c r="R143" i="19"/>
  <c r="S143" i="19"/>
  <c r="T143" i="19"/>
  <c r="U143" i="19"/>
  <c r="V143" i="19"/>
  <c r="X143" i="19"/>
  <c r="Q144" i="19"/>
  <c r="R144" i="19"/>
  <c r="S144" i="19"/>
  <c r="T144" i="19"/>
  <c r="U144" i="19"/>
  <c r="V144" i="19"/>
  <c r="X144" i="19"/>
  <c r="Q145" i="19"/>
  <c r="R145" i="19"/>
  <c r="S145" i="19"/>
  <c r="T145" i="19"/>
  <c r="U145" i="19"/>
  <c r="V145" i="19"/>
  <c r="X145" i="19"/>
  <c r="Q146" i="19"/>
  <c r="R146" i="19"/>
  <c r="S146" i="19"/>
  <c r="T146" i="19"/>
  <c r="U146" i="19"/>
  <c r="V146" i="19"/>
  <c r="X146" i="19"/>
  <c r="Q147" i="19"/>
  <c r="R147" i="19"/>
  <c r="S147" i="19"/>
  <c r="T147" i="19"/>
  <c r="U147" i="19"/>
  <c r="V147" i="19"/>
  <c r="X147" i="19"/>
  <c r="Q148" i="19"/>
  <c r="R148" i="19"/>
  <c r="S148" i="19"/>
  <c r="T148" i="19"/>
  <c r="U148" i="19"/>
  <c r="V148" i="19"/>
  <c r="X148" i="19"/>
  <c r="Q149" i="19"/>
  <c r="R149" i="19"/>
  <c r="S149" i="19"/>
  <c r="T149" i="19"/>
  <c r="U149" i="19"/>
  <c r="V149" i="19"/>
  <c r="X149" i="19"/>
  <c r="Q150" i="19"/>
  <c r="R150" i="19"/>
  <c r="S150" i="19"/>
  <c r="T150" i="19"/>
  <c r="U150" i="19"/>
  <c r="V150" i="19"/>
  <c r="X150" i="19"/>
  <c r="Q151" i="19"/>
  <c r="R151" i="19"/>
  <c r="S151" i="19"/>
  <c r="T151" i="19"/>
  <c r="U151" i="19"/>
  <c r="V151" i="19"/>
  <c r="X151" i="19"/>
  <c r="Q152" i="19"/>
  <c r="R152" i="19"/>
  <c r="S152" i="19"/>
  <c r="T152" i="19"/>
  <c r="U152" i="19"/>
  <c r="V152" i="19"/>
  <c r="X152" i="19"/>
  <c r="Q153" i="19"/>
  <c r="R153" i="19"/>
  <c r="S153" i="19"/>
  <c r="T153" i="19"/>
  <c r="U153" i="19"/>
  <c r="V153" i="19"/>
  <c r="X153" i="19"/>
  <c r="Q154" i="19"/>
  <c r="R154" i="19"/>
  <c r="S154" i="19"/>
  <c r="T154" i="19"/>
  <c r="U154" i="19"/>
  <c r="V154" i="19"/>
  <c r="X154" i="19"/>
  <c r="Q155" i="19"/>
  <c r="R155" i="19"/>
  <c r="S155" i="19"/>
  <c r="T155" i="19"/>
  <c r="U155" i="19"/>
  <c r="V155" i="19"/>
  <c r="X155" i="19"/>
  <c r="Q156" i="19"/>
  <c r="R156" i="19"/>
  <c r="S156" i="19"/>
  <c r="T156" i="19"/>
  <c r="U156" i="19"/>
  <c r="V156" i="19"/>
  <c r="X156" i="19"/>
  <c r="Q157" i="19"/>
  <c r="R157" i="19"/>
  <c r="S157" i="19"/>
  <c r="T157" i="19"/>
  <c r="U157" i="19"/>
  <c r="V157" i="19"/>
  <c r="X157" i="19"/>
  <c r="Q158" i="19"/>
  <c r="R158" i="19"/>
  <c r="S158" i="19"/>
  <c r="T158" i="19"/>
  <c r="U158" i="19"/>
  <c r="V158" i="19"/>
  <c r="X158" i="19"/>
  <c r="Q159" i="19"/>
  <c r="R159" i="19"/>
  <c r="S159" i="19"/>
  <c r="T159" i="19"/>
  <c r="U159" i="19"/>
  <c r="V159" i="19"/>
  <c r="X159" i="19"/>
  <c r="Q160" i="19"/>
  <c r="R160" i="19"/>
  <c r="S160" i="19"/>
  <c r="T160" i="19"/>
  <c r="U160" i="19"/>
  <c r="V160" i="19"/>
  <c r="X160" i="19"/>
  <c r="Q161" i="19"/>
  <c r="R161" i="19"/>
  <c r="S161" i="19"/>
  <c r="T161" i="19"/>
  <c r="U161" i="19"/>
  <c r="V161" i="19"/>
  <c r="X161" i="19"/>
  <c r="Q162" i="19"/>
  <c r="R162" i="19"/>
  <c r="S162" i="19"/>
  <c r="T162" i="19"/>
  <c r="U162" i="19"/>
  <c r="V162" i="19"/>
  <c r="X162" i="19"/>
  <c r="Q163" i="19"/>
  <c r="R163" i="19"/>
  <c r="S163" i="19"/>
  <c r="T163" i="19"/>
  <c r="U163" i="19"/>
  <c r="V163" i="19"/>
  <c r="X163" i="19"/>
  <c r="Q164" i="19"/>
  <c r="R164" i="19"/>
  <c r="S164" i="19"/>
  <c r="T164" i="19"/>
  <c r="U164" i="19"/>
  <c r="V164" i="19"/>
  <c r="X164" i="19"/>
  <c r="Q165" i="19"/>
  <c r="R165" i="19"/>
  <c r="S165" i="19"/>
  <c r="T165" i="19"/>
  <c r="U165" i="19"/>
  <c r="V165" i="19"/>
  <c r="X165" i="19"/>
  <c r="Q166" i="19"/>
  <c r="R166" i="19"/>
  <c r="S166" i="19"/>
  <c r="T166" i="19"/>
  <c r="U166" i="19"/>
  <c r="V166" i="19"/>
  <c r="X166" i="19"/>
  <c r="Q167" i="19"/>
  <c r="R167" i="19"/>
  <c r="S167" i="19"/>
  <c r="T167" i="19"/>
  <c r="U167" i="19"/>
  <c r="V167" i="19"/>
  <c r="X167" i="19"/>
  <c r="Q168" i="19"/>
  <c r="R168" i="19"/>
  <c r="S168" i="19"/>
  <c r="T168" i="19"/>
  <c r="U168" i="19"/>
  <c r="V168" i="19"/>
  <c r="X168" i="19"/>
  <c r="Q169" i="19"/>
  <c r="R169" i="19"/>
  <c r="S169" i="19"/>
  <c r="T169" i="19"/>
  <c r="U169" i="19"/>
  <c r="V169" i="19"/>
  <c r="X169" i="19"/>
  <c r="Q170" i="19"/>
  <c r="R170" i="19"/>
  <c r="S170" i="19"/>
  <c r="T170" i="19"/>
  <c r="U170" i="19"/>
  <c r="V170" i="19"/>
  <c r="X170" i="19"/>
  <c r="Q171" i="19"/>
  <c r="R171" i="19"/>
  <c r="S171" i="19"/>
  <c r="T171" i="19"/>
  <c r="U171" i="19"/>
  <c r="V171" i="19"/>
  <c r="X171" i="19"/>
  <c r="Q172" i="19"/>
  <c r="R172" i="19"/>
  <c r="S172" i="19"/>
  <c r="T172" i="19"/>
  <c r="U172" i="19"/>
  <c r="V172" i="19"/>
  <c r="X172" i="19"/>
  <c r="Q173" i="19"/>
  <c r="R173" i="19"/>
  <c r="S173" i="19"/>
  <c r="T173" i="19"/>
  <c r="U173" i="19"/>
  <c r="V173" i="19"/>
  <c r="X173" i="19"/>
  <c r="Q174" i="19"/>
  <c r="R174" i="19"/>
  <c r="S174" i="19"/>
  <c r="T174" i="19"/>
  <c r="U174" i="19"/>
  <c r="V174" i="19"/>
  <c r="X174" i="19"/>
  <c r="Q175" i="19"/>
  <c r="R175" i="19"/>
  <c r="S175" i="19"/>
  <c r="T175" i="19"/>
  <c r="U175" i="19"/>
  <c r="V175" i="19"/>
  <c r="X175" i="19"/>
  <c r="Q176" i="19"/>
  <c r="R176" i="19"/>
  <c r="S176" i="19"/>
  <c r="T176" i="19"/>
  <c r="U176" i="19"/>
  <c r="V176" i="19"/>
  <c r="X176" i="19"/>
  <c r="Q177" i="19"/>
  <c r="R177" i="19"/>
  <c r="S177" i="19"/>
  <c r="T177" i="19"/>
  <c r="U177" i="19"/>
  <c r="V177" i="19"/>
  <c r="X177" i="19"/>
  <c r="Q178" i="19"/>
  <c r="R178" i="19"/>
  <c r="S178" i="19"/>
  <c r="T178" i="19"/>
  <c r="U178" i="19"/>
  <c r="V178" i="19"/>
  <c r="X178" i="19"/>
  <c r="Q179" i="19"/>
  <c r="R179" i="19"/>
  <c r="S179" i="19"/>
  <c r="T179" i="19"/>
  <c r="U179" i="19"/>
  <c r="V179" i="19"/>
  <c r="X179" i="19"/>
  <c r="Q180" i="19"/>
  <c r="R180" i="19"/>
  <c r="S180" i="19"/>
  <c r="T180" i="19"/>
  <c r="U180" i="19"/>
  <c r="V180" i="19"/>
  <c r="X180" i="19"/>
  <c r="Q181" i="19"/>
  <c r="R181" i="19"/>
  <c r="S181" i="19"/>
  <c r="T181" i="19"/>
  <c r="U181" i="19"/>
  <c r="V181" i="19"/>
  <c r="X181" i="19"/>
  <c r="Q182" i="19"/>
  <c r="R182" i="19"/>
  <c r="S182" i="19"/>
  <c r="T182" i="19"/>
  <c r="U182" i="19"/>
  <c r="V182" i="19"/>
  <c r="X182" i="19"/>
  <c r="Q183" i="19"/>
  <c r="R183" i="19"/>
  <c r="S183" i="19"/>
  <c r="T183" i="19"/>
  <c r="U183" i="19"/>
  <c r="V183" i="19"/>
  <c r="X183" i="19"/>
  <c r="Q184" i="19"/>
  <c r="R184" i="19"/>
  <c r="S184" i="19"/>
  <c r="T184" i="19"/>
  <c r="U184" i="19"/>
  <c r="V184" i="19"/>
  <c r="X184" i="19"/>
  <c r="Q185" i="19"/>
  <c r="R185" i="19"/>
  <c r="S185" i="19"/>
  <c r="T185" i="19"/>
  <c r="U185" i="19"/>
  <c r="V185" i="19"/>
  <c r="X185" i="19"/>
  <c r="Q186" i="19"/>
  <c r="R186" i="19"/>
  <c r="S186" i="19"/>
  <c r="T186" i="19"/>
  <c r="U186" i="19"/>
  <c r="V186" i="19"/>
  <c r="X186" i="19"/>
  <c r="Q187" i="19"/>
  <c r="R187" i="19"/>
  <c r="S187" i="19"/>
  <c r="T187" i="19"/>
  <c r="U187" i="19"/>
  <c r="V187" i="19"/>
  <c r="X187" i="19"/>
  <c r="Q188" i="19"/>
  <c r="R188" i="19"/>
  <c r="S188" i="19"/>
  <c r="T188" i="19"/>
  <c r="U188" i="19"/>
  <c r="V188" i="19"/>
  <c r="X188" i="19"/>
  <c r="Q189" i="19"/>
  <c r="R189" i="19"/>
  <c r="S189" i="19"/>
  <c r="T189" i="19"/>
  <c r="U189" i="19"/>
  <c r="V189" i="19"/>
  <c r="X189" i="19"/>
  <c r="Q190" i="19"/>
  <c r="R190" i="19"/>
  <c r="S190" i="19"/>
  <c r="T190" i="19"/>
  <c r="U190" i="19"/>
  <c r="V190" i="19"/>
  <c r="X190" i="19"/>
  <c r="Q191" i="19"/>
  <c r="R191" i="19"/>
  <c r="S191" i="19"/>
  <c r="T191" i="19"/>
  <c r="U191" i="19"/>
  <c r="V191" i="19"/>
  <c r="X191" i="19"/>
  <c r="Q192" i="19"/>
  <c r="R192" i="19"/>
  <c r="S192" i="19"/>
  <c r="T192" i="19"/>
  <c r="U192" i="19"/>
  <c r="V192" i="19"/>
  <c r="X192" i="19"/>
  <c r="Q193" i="19"/>
  <c r="R193" i="19"/>
  <c r="S193" i="19"/>
  <c r="T193" i="19"/>
  <c r="U193" i="19"/>
  <c r="V193" i="19"/>
  <c r="X193" i="19"/>
  <c r="Q194" i="19"/>
  <c r="R194" i="19"/>
  <c r="S194" i="19"/>
  <c r="T194" i="19"/>
  <c r="U194" i="19"/>
  <c r="V194" i="19"/>
  <c r="X194" i="19"/>
  <c r="Q195" i="19"/>
  <c r="R195" i="19"/>
  <c r="S195" i="19"/>
  <c r="T195" i="19"/>
  <c r="U195" i="19"/>
  <c r="V195" i="19"/>
  <c r="X195" i="19"/>
  <c r="Q196" i="19"/>
  <c r="R196" i="19"/>
  <c r="S196" i="19"/>
  <c r="T196" i="19"/>
  <c r="U196" i="19"/>
  <c r="V196" i="19"/>
  <c r="X196" i="19"/>
  <c r="Q197" i="19"/>
  <c r="R197" i="19"/>
  <c r="S197" i="19"/>
  <c r="T197" i="19"/>
  <c r="U197" i="19"/>
  <c r="V197" i="19"/>
  <c r="X197" i="19"/>
  <c r="Q198" i="19"/>
  <c r="R198" i="19"/>
  <c r="S198" i="19"/>
  <c r="T198" i="19"/>
  <c r="U198" i="19"/>
  <c r="V198" i="19"/>
  <c r="X198" i="19"/>
  <c r="Q199" i="19"/>
  <c r="R199" i="19"/>
  <c r="S199" i="19"/>
  <c r="T199" i="19"/>
  <c r="U199" i="19"/>
  <c r="V199" i="19"/>
  <c r="X199" i="19"/>
  <c r="Q200" i="19"/>
  <c r="R200" i="19"/>
  <c r="S200" i="19"/>
  <c r="T200" i="19"/>
  <c r="U200" i="19"/>
  <c r="V200" i="19"/>
  <c r="X200" i="19"/>
  <c r="Q201" i="19"/>
  <c r="R201" i="19"/>
  <c r="S201" i="19"/>
  <c r="T201" i="19"/>
  <c r="U201" i="19"/>
  <c r="V201" i="19"/>
  <c r="X201" i="19"/>
  <c r="Q202" i="19"/>
  <c r="R202" i="19"/>
  <c r="S202" i="19"/>
  <c r="T202" i="19"/>
  <c r="U202" i="19"/>
  <c r="V202" i="19"/>
  <c r="X202" i="19"/>
  <c r="Q203" i="19"/>
  <c r="R203" i="19"/>
  <c r="S203" i="19"/>
  <c r="T203" i="19"/>
  <c r="U203" i="19"/>
  <c r="V203" i="19"/>
  <c r="X203" i="19"/>
  <c r="Q204" i="19"/>
  <c r="R204" i="19"/>
  <c r="S204" i="19"/>
  <c r="T204" i="19"/>
  <c r="U204" i="19"/>
  <c r="V204" i="19"/>
  <c r="X204" i="19"/>
  <c r="Q205" i="19"/>
  <c r="R205" i="19"/>
  <c r="S205" i="19"/>
  <c r="T205" i="19"/>
  <c r="U205" i="19"/>
  <c r="V205" i="19"/>
  <c r="X205" i="19"/>
  <c r="C113" i="19"/>
  <c r="F10" i="19"/>
  <c r="J6" i="19"/>
  <c r="K6" i="19"/>
  <c r="L6" i="19"/>
  <c r="M6" i="19"/>
  <c r="N6" i="19"/>
  <c r="O6" i="19"/>
  <c r="J7" i="19"/>
  <c r="K7" i="19"/>
  <c r="L7" i="19"/>
  <c r="M7" i="19"/>
  <c r="N7" i="19"/>
  <c r="O7" i="19"/>
  <c r="J8" i="19"/>
  <c r="K8" i="19"/>
  <c r="L8" i="19"/>
  <c r="M8" i="19"/>
  <c r="N8" i="19"/>
  <c r="O8" i="19"/>
  <c r="J9" i="19"/>
  <c r="K9" i="19"/>
  <c r="L9" i="19"/>
  <c r="M9" i="19"/>
  <c r="N9" i="19"/>
  <c r="O9" i="19"/>
  <c r="J10" i="19"/>
  <c r="K10" i="19"/>
  <c r="L10" i="19"/>
  <c r="M10" i="19"/>
  <c r="N10" i="19"/>
  <c r="O10" i="19"/>
  <c r="J11" i="19"/>
  <c r="K11" i="19"/>
  <c r="L11" i="19"/>
  <c r="M11" i="19"/>
  <c r="N11" i="19"/>
  <c r="O11" i="19"/>
  <c r="J12" i="19"/>
  <c r="K12" i="19"/>
  <c r="L12" i="19"/>
  <c r="M12" i="19"/>
  <c r="N12" i="19"/>
  <c r="O12" i="19"/>
  <c r="J13" i="19"/>
  <c r="K13" i="19"/>
  <c r="L13" i="19"/>
  <c r="M13" i="19"/>
  <c r="N13" i="19"/>
  <c r="O13" i="19"/>
  <c r="J14" i="19"/>
  <c r="K14" i="19"/>
  <c r="L14" i="19"/>
  <c r="M14" i="19"/>
  <c r="N14" i="19"/>
  <c r="O14" i="19"/>
  <c r="J15" i="19"/>
  <c r="K15" i="19"/>
  <c r="L15" i="19"/>
  <c r="M15" i="19"/>
  <c r="N15" i="19"/>
  <c r="O15" i="19"/>
  <c r="J16" i="19"/>
  <c r="K16" i="19"/>
  <c r="L16" i="19"/>
  <c r="M16" i="19"/>
  <c r="N16" i="19"/>
  <c r="O16" i="19"/>
  <c r="J17" i="19"/>
  <c r="K17" i="19"/>
  <c r="L17" i="19"/>
  <c r="M17" i="19"/>
  <c r="N17" i="19"/>
  <c r="O17" i="19"/>
  <c r="J18" i="19"/>
  <c r="K18" i="19"/>
  <c r="L18" i="19"/>
  <c r="M18" i="19"/>
  <c r="N18" i="19"/>
  <c r="O18" i="19"/>
  <c r="J19" i="19"/>
  <c r="K19" i="19"/>
  <c r="L19" i="19"/>
  <c r="M19" i="19"/>
  <c r="N19" i="19"/>
  <c r="O19" i="19"/>
  <c r="J20" i="19"/>
  <c r="K20" i="19"/>
  <c r="L20" i="19"/>
  <c r="M20" i="19"/>
  <c r="N20" i="19"/>
  <c r="O20" i="19"/>
  <c r="J21" i="19"/>
  <c r="K21" i="19"/>
  <c r="L21" i="19"/>
  <c r="M21" i="19"/>
  <c r="N21" i="19"/>
  <c r="O21" i="19"/>
  <c r="J22" i="19"/>
  <c r="K22" i="19"/>
  <c r="L22" i="19"/>
  <c r="M22" i="19"/>
  <c r="N22" i="19"/>
  <c r="O22" i="19"/>
  <c r="J23" i="19"/>
  <c r="K23" i="19"/>
  <c r="L23" i="19"/>
  <c r="M23" i="19"/>
  <c r="N23" i="19"/>
  <c r="O23" i="19"/>
  <c r="J24" i="19"/>
  <c r="K24" i="19"/>
  <c r="L24" i="19"/>
  <c r="M24" i="19"/>
  <c r="N24" i="19"/>
  <c r="O24" i="19"/>
  <c r="J25" i="19"/>
  <c r="K25" i="19"/>
  <c r="L25" i="19"/>
  <c r="M25" i="19"/>
  <c r="N25" i="19"/>
  <c r="O25" i="19"/>
  <c r="J26" i="19"/>
  <c r="K26" i="19"/>
  <c r="L26" i="19"/>
  <c r="M26" i="19"/>
  <c r="N26" i="19"/>
  <c r="O26" i="19"/>
  <c r="J27" i="19"/>
  <c r="K27" i="19"/>
  <c r="L27" i="19"/>
  <c r="M27" i="19"/>
  <c r="N27" i="19"/>
  <c r="O27" i="19"/>
  <c r="J28" i="19"/>
  <c r="K28" i="19"/>
  <c r="L28" i="19"/>
  <c r="M28" i="19"/>
  <c r="N28" i="19"/>
  <c r="O28" i="19"/>
  <c r="J29" i="19"/>
  <c r="K29" i="19"/>
  <c r="L29" i="19"/>
  <c r="M29" i="19"/>
  <c r="N29" i="19"/>
  <c r="O29" i="19"/>
  <c r="J30" i="19"/>
  <c r="K30" i="19"/>
  <c r="L30" i="19"/>
  <c r="M30" i="19"/>
  <c r="N30" i="19"/>
  <c r="O30" i="19"/>
  <c r="J31" i="19"/>
  <c r="K31" i="19"/>
  <c r="L31" i="19"/>
  <c r="M31" i="19"/>
  <c r="N31" i="19"/>
  <c r="O31" i="19"/>
  <c r="J32" i="19"/>
  <c r="K32" i="19"/>
  <c r="L32" i="19"/>
  <c r="M32" i="19"/>
  <c r="N32" i="19"/>
  <c r="O32" i="19"/>
  <c r="J33" i="19"/>
  <c r="K33" i="19"/>
  <c r="L33" i="19"/>
  <c r="M33" i="19"/>
  <c r="N33" i="19"/>
  <c r="O33" i="19"/>
  <c r="J34" i="19"/>
  <c r="K34" i="19"/>
  <c r="L34" i="19"/>
  <c r="M34" i="19"/>
  <c r="N34" i="19"/>
  <c r="O34" i="19"/>
  <c r="J35" i="19"/>
  <c r="K35" i="19"/>
  <c r="L35" i="19"/>
  <c r="M35" i="19"/>
  <c r="N35" i="19"/>
  <c r="O35" i="19"/>
  <c r="J36" i="19"/>
  <c r="K36" i="19"/>
  <c r="L36" i="19"/>
  <c r="M36" i="19"/>
  <c r="N36" i="19"/>
  <c r="O36" i="19"/>
  <c r="J37" i="19"/>
  <c r="K37" i="19"/>
  <c r="L37" i="19"/>
  <c r="M37" i="19"/>
  <c r="N37" i="19"/>
  <c r="O37" i="19"/>
  <c r="J38" i="19"/>
  <c r="K38" i="19"/>
  <c r="L38" i="19"/>
  <c r="M38" i="19"/>
  <c r="N38" i="19"/>
  <c r="O38" i="19"/>
  <c r="J39" i="19"/>
  <c r="K39" i="19"/>
  <c r="L39" i="19"/>
  <c r="M39" i="19"/>
  <c r="N39" i="19"/>
  <c r="O39" i="19"/>
  <c r="J40" i="19"/>
  <c r="K40" i="19"/>
  <c r="L40" i="19"/>
  <c r="M40" i="19"/>
  <c r="N40" i="19"/>
  <c r="O40" i="19"/>
  <c r="J41" i="19"/>
  <c r="K41" i="19"/>
  <c r="L41" i="19"/>
  <c r="M41" i="19"/>
  <c r="N41" i="19"/>
  <c r="O41" i="19"/>
  <c r="J42" i="19"/>
  <c r="K42" i="19"/>
  <c r="L42" i="19"/>
  <c r="M42" i="19"/>
  <c r="N42" i="19"/>
  <c r="O42" i="19"/>
  <c r="J43" i="19"/>
  <c r="K43" i="19"/>
  <c r="L43" i="19"/>
  <c r="M43" i="19"/>
  <c r="N43" i="19"/>
  <c r="O43" i="19"/>
  <c r="J44" i="19"/>
  <c r="K44" i="19"/>
  <c r="L44" i="19"/>
  <c r="M44" i="19"/>
  <c r="N44" i="19"/>
  <c r="O44" i="19"/>
  <c r="J45" i="19"/>
  <c r="K45" i="19"/>
  <c r="L45" i="19"/>
  <c r="M45" i="19"/>
  <c r="N45" i="19"/>
  <c r="O45" i="19"/>
  <c r="J46" i="19"/>
  <c r="K46" i="19"/>
  <c r="L46" i="19"/>
  <c r="M46" i="19"/>
  <c r="N46" i="19"/>
  <c r="O46" i="19"/>
  <c r="J47" i="19"/>
  <c r="K47" i="19"/>
  <c r="L47" i="19"/>
  <c r="M47" i="19"/>
  <c r="N47" i="19"/>
  <c r="O47" i="19"/>
  <c r="J48" i="19"/>
  <c r="K48" i="19"/>
  <c r="L48" i="19"/>
  <c r="M48" i="19"/>
  <c r="N48" i="19"/>
  <c r="O48" i="19"/>
  <c r="J49" i="19"/>
  <c r="K49" i="19"/>
  <c r="L49" i="19"/>
  <c r="M49" i="19"/>
  <c r="N49" i="19"/>
  <c r="O49" i="19"/>
  <c r="J50" i="19"/>
  <c r="K50" i="19"/>
  <c r="L50" i="19"/>
  <c r="M50" i="19"/>
  <c r="N50" i="19"/>
  <c r="O50" i="19"/>
  <c r="J51" i="19"/>
  <c r="K51" i="19"/>
  <c r="L51" i="19"/>
  <c r="M51" i="19"/>
  <c r="N51" i="19"/>
  <c r="O51" i="19"/>
  <c r="J52" i="19"/>
  <c r="K52" i="19"/>
  <c r="L52" i="19"/>
  <c r="M52" i="19"/>
  <c r="N52" i="19"/>
  <c r="O52" i="19"/>
  <c r="J53" i="19"/>
  <c r="K53" i="19"/>
  <c r="L53" i="19"/>
  <c r="M53" i="19"/>
  <c r="N53" i="19"/>
  <c r="O53" i="19"/>
  <c r="J54" i="19"/>
  <c r="K54" i="19"/>
  <c r="L54" i="19"/>
  <c r="M54" i="19"/>
  <c r="N54" i="19"/>
  <c r="O54" i="19"/>
  <c r="J55" i="19"/>
  <c r="K55" i="19"/>
  <c r="L55" i="19"/>
  <c r="M55" i="19"/>
  <c r="N55" i="19"/>
  <c r="O55" i="19"/>
  <c r="J56" i="19"/>
  <c r="K56" i="19"/>
  <c r="L56" i="19"/>
  <c r="M56" i="19"/>
  <c r="N56" i="19"/>
  <c r="O56" i="19"/>
  <c r="J57" i="19"/>
  <c r="K57" i="19"/>
  <c r="L57" i="19"/>
  <c r="M57" i="19"/>
  <c r="N57" i="19"/>
  <c r="O57" i="19"/>
  <c r="J58" i="19"/>
  <c r="K58" i="19"/>
  <c r="L58" i="19"/>
  <c r="M58" i="19"/>
  <c r="N58" i="19"/>
  <c r="O58" i="19"/>
  <c r="J59" i="19"/>
  <c r="K59" i="19"/>
  <c r="L59" i="19"/>
  <c r="M59" i="19"/>
  <c r="N59" i="19"/>
  <c r="O59" i="19"/>
  <c r="J60" i="19"/>
  <c r="K60" i="19"/>
  <c r="L60" i="19"/>
  <c r="M60" i="19"/>
  <c r="N60" i="19"/>
  <c r="O60" i="19"/>
  <c r="J61" i="19"/>
  <c r="K61" i="19"/>
  <c r="L61" i="19"/>
  <c r="M61" i="19"/>
  <c r="N61" i="19"/>
  <c r="O61" i="19"/>
  <c r="J62" i="19"/>
  <c r="K62" i="19"/>
  <c r="L62" i="19"/>
  <c r="M62" i="19"/>
  <c r="N62" i="19"/>
  <c r="O62" i="19"/>
  <c r="J63" i="19"/>
  <c r="K63" i="19"/>
  <c r="L63" i="19"/>
  <c r="M63" i="19"/>
  <c r="N63" i="19"/>
  <c r="O63" i="19"/>
  <c r="J64" i="19"/>
  <c r="K64" i="19"/>
  <c r="L64" i="19"/>
  <c r="M64" i="19"/>
  <c r="N64" i="19"/>
  <c r="O64" i="19"/>
  <c r="J65" i="19"/>
  <c r="K65" i="19"/>
  <c r="L65" i="19"/>
  <c r="M65" i="19"/>
  <c r="N65" i="19"/>
  <c r="O65" i="19"/>
  <c r="J66" i="19"/>
  <c r="K66" i="19"/>
  <c r="L66" i="19"/>
  <c r="M66" i="19"/>
  <c r="N66" i="19"/>
  <c r="O66" i="19"/>
  <c r="J67" i="19"/>
  <c r="K67" i="19"/>
  <c r="L67" i="19"/>
  <c r="M67" i="19"/>
  <c r="N67" i="19"/>
  <c r="O67" i="19"/>
  <c r="J68" i="19"/>
  <c r="K68" i="19"/>
  <c r="L68" i="19"/>
  <c r="M68" i="19"/>
  <c r="N68" i="19"/>
  <c r="O68" i="19"/>
  <c r="J69" i="19"/>
  <c r="K69" i="19"/>
  <c r="L69" i="19"/>
  <c r="M69" i="19"/>
  <c r="N69" i="19"/>
  <c r="O69" i="19"/>
  <c r="J70" i="19"/>
  <c r="K70" i="19"/>
  <c r="L70" i="19"/>
  <c r="M70" i="19"/>
  <c r="N70" i="19"/>
  <c r="O70" i="19"/>
  <c r="J71" i="19"/>
  <c r="K71" i="19"/>
  <c r="L71" i="19"/>
  <c r="M71" i="19"/>
  <c r="N71" i="19"/>
  <c r="O71" i="19"/>
  <c r="J72" i="19"/>
  <c r="K72" i="19"/>
  <c r="L72" i="19"/>
  <c r="M72" i="19"/>
  <c r="N72" i="19"/>
  <c r="O72" i="19"/>
  <c r="J73" i="19"/>
  <c r="K73" i="19"/>
  <c r="L73" i="19"/>
  <c r="M73" i="19"/>
  <c r="N73" i="19"/>
  <c r="O73" i="19"/>
  <c r="J74" i="19"/>
  <c r="K74" i="19"/>
  <c r="L74" i="19"/>
  <c r="M74" i="19"/>
  <c r="N74" i="19"/>
  <c r="O74" i="19"/>
  <c r="J75" i="19"/>
  <c r="K75" i="19"/>
  <c r="L75" i="19"/>
  <c r="M75" i="19"/>
  <c r="N75" i="19"/>
  <c r="O75" i="19"/>
  <c r="J76" i="19"/>
  <c r="K76" i="19"/>
  <c r="L76" i="19"/>
  <c r="M76" i="19"/>
  <c r="N76" i="19"/>
  <c r="O76" i="19"/>
  <c r="J77" i="19"/>
  <c r="K77" i="19"/>
  <c r="L77" i="19"/>
  <c r="M77" i="19"/>
  <c r="N77" i="19"/>
  <c r="O77" i="19"/>
  <c r="J78" i="19"/>
  <c r="K78" i="19"/>
  <c r="L78" i="19"/>
  <c r="M78" i="19"/>
  <c r="N78" i="19"/>
  <c r="O78" i="19"/>
  <c r="J79" i="19"/>
  <c r="K79" i="19"/>
  <c r="L79" i="19"/>
  <c r="M79" i="19"/>
  <c r="N79" i="19"/>
  <c r="O79" i="19"/>
  <c r="J80" i="19"/>
  <c r="K80" i="19"/>
  <c r="L80" i="19"/>
  <c r="M80" i="19"/>
  <c r="N80" i="19"/>
  <c r="O80" i="19"/>
  <c r="J81" i="19"/>
  <c r="K81" i="19"/>
  <c r="L81" i="19"/>
  <c r="M81" i="19"/>
  <c r="N81" i="19"/>
  <c r="O81" i="19"/>
  <c r="J82" i="19"/>
  <c r="K82" i="19"/>
  <c r="L82" i="19"/>
  <c r="M82" i="19"/>
  <c r="N82" i="19"/>
  <c r="O82" i="19"/>
  <c r="J83" i="19"/>
  <c r="K83" i="19"/>
  <c r="L83" i="19"/>
  <c r="M83" i="19"/>
  <c r="N83" i="19"/>
  <c r="O83" i="19"/>
  <c r="J84" i="19"/>
  <c r="K84" i="19"/>
  <c r="L84" i="19"/>
  <c r="M84" i="19"/>
  <c r="N84" i="19"/>
  <c r="O84" i="19"/>
  <c r="J85" i="19"/>
  <c r="K85" i="19"/>
  <c r="L85" i="19"/>
  <c r="M85" i="19"/>
  <c r="N85" i="19"/>
  <c r="O85" i="19"/>
  <c r="J86" i="19"/>
  <c r="K86" i="19"/>
  <c r="L86" i="19"/>
  <c r="M86" i="19"/>
  <c r="N86" i="19"/>
  <c r="O86" i="19"/>
  <c r="J87" i="19"/>
  <c r="K87" i="19"/>
  <c r="L87" i="19"/>
  <c r="M87" i="19"/>
  <c r="N87" i="19"/>
  <c r="O87" i="19"/>
  <c r="J88" i="19"/>
  <c r="K88" i="19"/>
  <c r="L88" i="19"/>
  <c r="M88" i="19"/>
  <c r="N88" i="19"/>
  <c r="O88" i="19"/>
  <c r="J89" i="19"/>
  <c r="K89" i="19"/>
  <c r="L89" i="19"/>
  <c r="M89" i="19"/>
  <c r="N89" i="19"/>
  <c r="O89" i="19"/>
  <c r="J90" i="19"/>
  <c r="K90" i="19"/>
  <c r="L90" i="19"/>
  <c r="M90" i="19"/>
  <c r="N90" i="19"/>
  <c r="O90" i="19"/>
  <c r="J91" i="19"/>
  <c r="K91" i="19"/>
  <c r="L91" i="19"/>
  <c r="M91" i="19"/>
  <c r="N91" i="19"/>
  <c r="O91" i="19"/>
  <c r="J92" i="19"/>
  <c r="K92" i="19"/>
  <c r="L92" i="19"/>
  <c r="M92" i="19"/>
  <c r="N92" i="19"/>
  <c r="O92" i="19"/>
  <c r="J93" i="19"/>
  <c r="K93" i="19"/>
  <c r="L93" i="19"/>
  <c r="M93" i="19"/>
  <c r="N93" i="19"/>
  <c r="O93" i="19"/>
  <c r="J94" i="19"/>
  <c r="K94" i="19"/>
  <c r="L94" i="19"/>
  <c r="M94" i="19"/>
  <c r="N94" i="19"/>
  <c r="O94" i="19"/>
  <c r="J95" i="19"/>
  <c r="K95" i="19"/>
  <c r="L95" i="19"/>
  <c r="M95" i="19"/>
  <c r="N95" i="19"/>
  <c r="O95" i="19"/>
  <c r="J96" i="19"/>
  <c r="K96" i="19"/>
  <c r="L96" i="19"/>
  <c r="M96" i="19"/>
  <c r="N96" i="19"/>
  <c r="O96" i="19"/>
  <c r="J97" i="19"/>
  <c r="K97" i="19"/>
  <c r="L97" i="19"/>
  <c r="M97" i="19"/>
  <c r="N97" i="19"/>
  <c r="O97" i="19"/>
  <c r="J98" i="19"/>
  <c r="K98" i="19"/>
  <c r="L98" i="19"/>
  <c r="M98" i="19"/>
  <c r="N98" i="19"/>
  <c r="O98" i="19"/>
  <c r="J99" i="19"/>
  <c r="K99" i="19"/>
  <c r="L99" i="19"/>
  <c r="M99" i="19"/>
  <c r="N99" i="19"/>
  <c r="O99" i="19"/>
  <c r="J100" i="19"/>
  <c r="K100" i="19"/>
  <c r="L100" i="19"/>
  <c r="M100" i="19"/>
  <c r="N100" i="19"/>
  <c r="O100" i="19"/>
  <c r="J101" i="19"/>
  <c r="K101" i="19"/>
  <c r="L101" i="19"/>
  <c r="M101" i="19"/>
  <c r="N101" i="19"/>
  <c r="O101" i="19"/>
  <c r="J102" i="19"/>
  <c r="K102" i="19"/>
  <c r="L102" i="19"/>
  <c r="M102" i="19"/>
  <c r="N102" i="19"/>
  <c r="O102" i="19"/>
  <c r="J103" i="19"/>
  <c r="K103" i="19"/>
  <c r="L103" i="19"/>
  <c r="M103" i="19"/>
  <c r="N103" i="19"/>
  <c r="O103" i="19"/>
  <c r="J104" i="19"/>
  <c r="K104" i="19"/>
  <c r="L104" i="19"/>
  <c r="M104" i="19"/>
  <c r="N104" i="19"/>
  <c r="O104" i="19"/>
  <c r="J105" i="19"/>
  <c r="K105" i="19"/>
  <c r="L105" i="19"/>
  <c r="M105" i="19"/>
  <c r="N105" i="19"/>
  <c r="O105" i="19"/>
  <c r="J106" i="19"/>
  <c r="K106" i="19"/>
  <c r="L106" i="19"/>
  <c r="M106" i="19"/>
  <c r="N106" i="19"/>
  <c r="O106" i="19"/>
  <c r="J107" i="19"/>
  <c r="K107" i="19"/>
  <c r="L107" i="19"/>
  <c r="M107" i="19"/>
  <c r="N107" i="19"/>
  <c r="O107" i="19"/>
  <c r="J108" i="19"/>
  <c r="K108" i="19"/>
  <c r="L108" i="19"/>
  <c r="M108" i="19"/>
  <c r="N108" i="19"/>
  <c r="O108" i="19"/>
  <c r="J109" i="19"/>
  <c r="K109" i="19"/>
  <c r="L109" i="19"/>
  <c r="M109" i="19"/>
  <c r="N109" i="19"/>
  <c r="O109" i="19"/>
  <c r="J110" i="19"/>
  <c r="K110" i="19"/>
  <c r="L110" i="19"/>
  <c r="M110" i="19"/>
  <c r="N110" i="19"/>
  <c r="O110" i="19"/>
  <c r="J111" i="19"/>
  <c r="K111" i="19"/>
  <c r="L111" i="19"/>
  <c r="M111" i="19"/>
  <c r="N111" i="19"/>
  <c r="O111" i="19"/>
  <c r="J112" i="19"/>
  <c r="K112" i="19"/>
  <c r="L112" i="19"/>
  <c r="M112" i="19"/>
  <c r="N112" i="19"/>
  <c r="O112" i="19"/>
  <c r="J113" i="19"/>
  <c r="K113" i="19"/>
  <c r="L113" i="19"/>
  <c r="M113" i="19"/>
  <c r="N113" i="19"/>
  <c r="O113" i="19"/>
  <c r="J114" i="19"/>
  <c r="K114" i="19"/>
  <c r="L114" i="19"/>
  <c r="M114" i="19"/>
  <c r="N114" i="19"/>
  <c r="O114" i="19"/>
  <c r="J115" i="19"/>
  <c r="K115" i="19"/>
  <c r="L115" i="19"/>
  <c r="M115" i="19"/>
  <c r="N115" i="19"/>
  <c r="O115" i="19"/>
  <c r="J116" i="19"/>
  <c r="K116" i="19"/>
  <c r="L116" i="19"/>
  <c r="M116" i="19"/>
  <c r="N116" i="19"/>
  <c r="O116" i="19"/>
  <c r="J117" i="19"/>
  <c r="K117" i="19"/>
  <c r="L117" i="19"/>
  <c r="M117" i="19"/>
  <c r="N117" i="19"/>
  <c r="O117" i="19"/>
  <c r="J118" i="19"/>
  <c r="K118" i="19"/>
  <c r="L118" i="19"/>
  <c r="M118" i="19"/>
  <c r="N118" i="19"/>
  <c r="O118" i="19"/>
  <c r="J119" i="19"/>
  <c r="K119" i="19"/>
  <c r="L119" i="19"/>
  <c r="M119" i="19"/>
  <c r="N119" i="19"/>
  <c r="O119" i="19"/>
  <c r="J120" i="19"/>
  <c r="K120" i="19"/>
  <c r="L120" i="19"/>
  <c r="M120" i="19"/>
  <c r="N120" i="19"/>
  <c r="O120" i="19"/>
  <c r="J121" i="19"/>
  <c r="K121" i="19"/>
  <c r="L121" i="19"/>
  <c r="M121" i="19"/>
  <c r="N121" i="19"/>
  <c r="O121" i="19"/>
  <c r="J122" i="19"/>
  <c r="K122" i="19"/>
  <c r="L122" i="19"/>
  <c r="M122" i="19"/>
  <c r="N122" i="19"/>
  <c r="O122" i="19"/>
  <c r="J123" i="19"/>
  <c r="K123" i="19"/>
  <c r="L123" i="19"/>
  <c r="M123" i="19"/>
  <c r="N123" i="19"/>
  <c r="O123" i="19"/>
  <c r="J124" i="19"/>
  <c r="K124" i="19"/>
  <c r="L124" i="19"/>
  <c r="M124" i="19"/>
  <c r="N124" i="19"/>
  <c r="O124" i="19"/>
  <c r="J125" i="19"/>
  <c r="K125" i="19"/>
  <c r="L125" i="19"/>
  <c r="M125" i="19"/>
  <c r="N125" i="19"/>
  <c r="O125" i="19"/>
  <c r="J126" i="19"/>
  <c r="K126" i="19"/>
  <c r="L126" i="19"/>
  <c r="M126" i="19"/>
  <c r="N126" i="19"/>
  <c r="O126" i="19"/>
  <c r="J127" i="19"/>
  <c r="K127" i="19"/>
  <c r="L127" i="19"/>
  <c r="M127" i="19"/>
  <c r="N127" i="19"/>
  <c r="O127" i="19"/>
  <c r="J128" i="19"/>
  <c r="K128" i="19"/>
  <c r="L128" i="19"/>
  <c r="M128" i="19"/>
  <c r="N128" i="19"/>
  <c r="O128" i="19"/>
  <c r="J129" i="19"/>
  <c r="K129" i="19"/>
  <c r="L129" i="19"/>
  <c r="M129" i="19"/>
  <c r="N129" i="19"/>
  <c r="O129" i="19"/>
  <c r="J130" i="19"/>
  <c r="K130" i="19"/>
  <c r="L130" i="19"/>
  <c r="M130" i="19"/>
  <c r="N130" i="19"/>
  <c r="O130" i="19"/>
  <c r="J131" i="19"/>
  <c r="K131" i="19"/>
  <c r="L131" i="19"/>
  <c r="M131" i="19"/>
  <c r="N131" i="19"/>
  <c r="O131" i="19"/>
  <c r="J132" i="19"/>
  <c r="K132" i="19"/>
  <c r="L132" i="19"/>
  <c r="M132" i="19"/>
  <c r="N132" i="19"/>
  <c r="O132" i="19"/>
  <c r="J133" i="19"/>
  <c r="K133" i="19"/>
  <c r="L133" i="19"/>
  <c r="M133" i="19"/>
  <c r="N133" i="19"/>
  <c r="O133" i="19"/>
  <c r="J134" i="19"/>
  <c r="K134" i="19"/>
  <c r="L134" i="19"/>
  <c r="M134" i="19"/>
  <c r="N134" i="19"/>
  <c r="O134" i="19"/>
  <c r="J135" i="19"/>
  <c r="K135" i="19"/>
  <c r="L135" i="19"/>
  <c r="M135" i="19"/>
  <c r="N135" i="19"/>
  <c r="O135" i="19"/>
  <c r="J136" i="19"/>
  <c r="K136" i="19"/>
  <c r="L136" i="19"/>
  <c r="M136" i="19"/>
  <c r="N136" i="19"/>
  <c r="O136" i="19"/>
  <c r="J137" i="19"/>
  <c r="K137" i="19"/>
  <c r="L137" i="19"/>
  <c r="M137" i="19"/>
  <c r="N137" i="19"/>
  <c r="O137" i="19"/>
  <c r="J138" i="19"/>
  <c r="K138" i="19"/>
  <c r="L138" i="19"/>
  <c r="M138" i="19"/>
  <c r="N138" i="19"/>
  <c r="O138" i="19"/>
  <c r="J139" i="19"/>
  <c r="K139" i="19"/>
  <c r="L139" i="19"/>
  <c r="M139" i="19"/>
  <c r="N139" i="19"/>
  <c r="O139" i="19"/>
  <c r="J140" i="19"/>
  <c r="K140" i="19"/>
  <c r="L140" i="19"/>
  <c r="M140" i="19"/>
  <c r="N140" i="19"/>
  <c r="O140" i="19"/>
  <c r="J141" i="19"/>
  <c r="K141" i="19"/>
  <c r="L141" i="19"/>
  <c r="M141" i="19"/>
  <c r="N141" i="19"/>
  <c r="O141" i="19"/>
  <c r="J142" i="19"/>
  <c r="K142" i="19"/>
  <c r="L142" i="19"/>
  <c r="M142" i="19"/>
  <c r="N142" i="19"/>
  <c r="O142" i="19"/>
  <c r="J143" i="19"/>
  <c r="K143" i="19"/>
  <c r="L143" i="19"/>
  <c r="M143" i="19"/>
  <c r="N143" i="19"/>
  <c r="O143" i="19"/>
  <c r="J144" i="19"/>
  <c r="K144" i="19"/>
  <c r="L144" i="19"/>
  <c r="M144" i="19"/>
  <c r="N144" i="19"/>
  <c r="O144" i="19"/>
  <c r="J145" i="19"/>
  <c r="K145" i="19"/>
  <c r="L145" i="19"/>
  <c r="M145" i="19"/>
  <c r="N145" i="19"/>
  <c r="O145" i="19"/>
  <c r="J146" i="19"/>
  <c r="K146" i="19"/>
  <c r="L146" i="19"/>
  <c r="M146" i="19"/>
  <c r="N146" i="19"/>
  <c r="O146" i="19"/>
  <c r="J147" i="19"/>
  <c r="K147" i="19"/>
  <c r="L147" i="19"/>
  <c r="M147" i="19"/>
  <c r="N147" i="19"/>
  <c r="O147" i="19"/>
  <c r="J148" i="19"/>
  <c r="K148" i="19"/>
  <c r="L148" i="19"/>
  <c r="M148" i="19"/>
  <c r="N148" i="19"/>
  <c r="O148" i="19"/>
  <c r="J149" i="19"/>
  <c r="K149" i="19"/>
  <c r="L149" i="19"/>
  <c r="M149" i="19"/>
  <c r="N149" i="19"/>
  <c r="O149" i="19"/>
  <c r="J150" i="19"/>
  <c r="K150" i="19"/>
  <c r="L150" i="19"/>
  <c r="M150" i="19"/>
  <c r="N150" i="19"/>
  <c r="O150" i="19"/>
  <c r="J151" i="19"/>
  <c r="K151" i="19"/>
  <c r="L151" i="19"/>
  <c r="M151" i="19"/>
  <c r="N151" i="19"/>
  <c r="O151" i="19"/>
  <c r="J152" i="19"/>
  <c r="K152" i="19"/>
  <c r="L152" i="19"/>
  <c r="M152" i="19"/>
  <c r="N152" i="19"/>
  <c r="O152" i="19"/>
  <c r="J153" i="19"/>
  <c r="K153" i="19"/>
  <c r="L153" i="19"/>
  <c r="M153" i="19"/>
  <c r="N153" i="19"/>
  <c r="O153" i="19"/>
  <c r="J154" i="19"/>
  <c r="K154" i="19"/>
  <c r="L154" i="19"/>
  <c r="M154" i="19"/>
  <c r="N154" i="19"/>
  <c r="O154" i="19"/>
  <c r="J155" i="19"/>
  <c r="K155" i="19"/>
  <c r="L155" i="19"/>
  <c r="M155" i="19"/>
  <c r="N155" i="19"/>
  <c r="O155" i="19"/>
  <c r="J156" i="19"/>
  <c r="K156" i="19"/>
  <c r="L156" i="19"/>
  <c r="M156" i="19"/>
  <c r="N156" i="19"/>
  <c r="O156" i="19"/>
  <c r="J157" i="19"/>
  <c r="K157" i="19"/>
  <c r="L157" i="19"/>
  <c r="M157" i="19"/>
  <c r="N157" i="19"/>
  <c r="O157" i="19"/>
  <c r="J158" i="19"/>
  <c r="K158" i="19"/>
  <c r="L158" i="19"/>
  <c r="M158" i="19"/>
  <c r="N158" i="19"/>
  <c r="O158" i="19"/>
  <c r="J159" i="19"/>
  <c r="K159" i="19"/>
  <c r="L159" i="19"/>
  <c r="M159" i="19"/>
  <c r="N159" i="19"/>
  <c r="O159" i="19"/>
  <c r="J160" i="19"/>
  <c r="K160" i="19"/>
  <c r="L160" i="19"/>
  <c r="M160" i="19"/>
  <c r="N160" i="19"/>
  <c r="O160" i="19"/>
  <c r="J161" i="19"/>
  <c r="K161" i="19"/>
  <c r="L161" i="19"/>
  <c r="M161" i="19"/>
  <c r="N161" i="19"/>
  <c r="O161" i="19"/>
  <c r="J162" i="19"/>
  <c r="K162" i="19"/>
  <c r="L162" i="19"/>
  <c r="M162" i="19"/>
  <c r="N162" i="19"/>
  <c r="O162" i="19"/>
  <c r="J163" i="19"/>
  <c r="K163" i="19"/>
  <c r="L163" i="19"/>
  <c r="M163" i="19"/>
  <c r="N163" i="19"/>
  <c r="O163" i="19"/>
  <c r="J164" i="19"/>
  <c r="K164" i="19"/>
  <c r="L164" i="19"/>
  <c r="M164" i="19"/>
  <c r="N164" i="19"/>
  <c r="O164" i="19"/>
  <c r="J165" i="19"/>
  <c r="K165" i="19"/>
  <c r="L165" i="19"/>
  <c r="M165" i="19"/>
  <c r="N165" i="19"/>
  <c r="O165" i="19"/>
  <c r="J166" i="19"/>
  <c r="K166" i="19"/>
  <c r="L166" i="19"/>
  <c r="M166" i="19"/>
  <c r="N166" i="19"/>
  <c r="O166" i="19"/>
  <c r="J167" i="19"/>
  <c r="K167" i="19"/>
  <c r="L167" i="19"/>
  <c r="M167" i="19"/>
  <c r="N167" i="19"/>
  <c r="O167" i="19"/>
  <c r="J168" i="19"/>
  <c r="K168" i="19"/>
  <c r="L168" i="19"/>
  <c r="M168" i="19"/>
  <c r="N168" i="19"/>
  <c r="O168" i="19"/>
  <c r="J169" i="19"/>
  <c r="K169" i="19"/>
  <c r="L169" i="19"/>
  <c r="M169" i="19"/>
  <c r="N169" i="19"/>
  <c r="O169" i="19"/>
  <c r="J170" i="19"/>
  <c r="K170" i="19"/>
  <c r="L170" i="19"/>
  <c r="M170" i="19"/>
  <c r="N170" i="19"/>
  <c r="O170" i="19"/>
  <c r="J171" i="19"/>
  <c r="K171" i="19"/>
  <c r="L171" i="19"/>
  <c r="M171" i="19"/>
  <c r="N171" i="19"/>
  <c r="O171" i="19"/>
  <c r="J172" i="19"/>
  <c r="K172" i="19"/>
  <c r="L172" i="19"/>
  <c r="M172" i="19"/>
  <c r="N172" i="19"/>
  <c r="O172" i="19"/>
  <c r="J173" i="19"/>
  <c r="K173" i="19"/>
  <c r="L173" i="19"/>
  <c r="M173" i="19"/>
  <c r="N173" i="19"/>
  <c r="O173" i="19"/>
  <c r="J174" i="19"/>
  <c r="K174" i="19"/>
  <c r="L174" i="19"/>
  <c r="M174" i="19"/>
  <c r="N174" i="19"/>
  <c r="O174" i="19"/>
  <c r="J175" i="19"/>
  <c r="K175" i="19"/>
  <c r="L175" i="19"/>
  <c r="M175" i="19"/>
  <c r="N175" i="19"/>
  <c r="O175" i="19"/>
  <c r="J176" i="19"/>
  <c r="K176" i="19"/>
  <c r="L176" i="19"/>
  <c r="M176" i="19"/>
  <c r="N176" i="19"/>
  <c r="O176" i="19"/>
  <c r="J177" i="19"/>
  <c r="K177" i="19"/>
  <c r="L177" i="19"/>
  <c r="M177" i="19"/>
  <c r="N177" i="19"/>
  <c r="O177" i="19"/>
  <c r="J178" i="19"/>
  <c r="K178" i="19"/>
  <c r="L178" i="19"/>
  <c r="M178" i="19"/>
  <c r="N178" i="19"/>
  <c r="O178" i="19"/>
  <c r="J179" i="19"/>
  <c r="K179" i="19"/>
  <c r="L179" i="19"/>
  <c r="M179" i="19"/>
  <c r="N179" i="19"/>
  <c r="O179" i="19"/>
  <c r="J180" i="19"/>
  <c r="K180" i="19"/>
  <c r="L180" i="19"/>
  <c r="M180" i="19"/>
  <c r="N180" i="19"/>
  <c r="O180" i="19"/>
  <c r="J181" i="19"/>
  <c r="K181" i="19"/>
  <c r="L181" i="19"/>
  <c r="M181" i="19"/>
  <c r="N181" i="19"/>
  <c r="O181" i="19"/>
  <c r="J182" i="19"/>
  <c r="K182" i="19"/>
  <c r="L182" i="19"/>
  <c r="M182" i="19"/>
  <c r="N182" i="19"/>
  <c r="O182" i="19"/>
  <c r="J183" i="19"/>
  <c r="K183" i="19"/>
  <c r="L183" i="19"/>
  <c r="M183" i="19"/>
  <c r="N183" i="19"/>
  <c r="O183" i="19"/>
  <c r="J184" i="19"/>
  <c r="K184" i="19"/>
  <c r="L184" i="19"/>
  <c r="M184" i="19"/>
  <c r="N184" i="19"/>
  <c r="O184" i="19"/>
  <c r="J185" i="19"/>
  <c r="K185" i="19"/>
  <c r="L185" i="19"/>
  <c r="M185" i="19"/>
  <c r="N185" i="19"/>
  <c r="O185" i="19"/>
  <c r="J186" i="19"/>
  <c r="K186" i="19"/>
  <c r="L186" i="19"/>
  <c r="M186" i="19"/>
  <c r="N186" i="19"/>
  <c r="O186" i="19"/>
  <c r="J187" i="19"/>
  <c r="K187" i="19"/>
  <c r="L187" i="19"/>
  <c r="M187" i="19"/>
  <c r="N187" i="19"/>
  <c r="O187" i="19"/>
  <c r="J188" i="19"/>
  <c r="K188" i="19"/>
  <c r="L188" i="19"/>
  <c r="M188" i="19"/>
  <c r="N188" i="19"/>
  <c r="O188" i="19"/>
  <c r="J189" i="19"/>
  <c r="K189" i="19"/>
  <c r="L189" i="19"/>
  <c r="M189" i="19"/>
  <c r="N189" i="19"/>
  <c r="O189" i="19"/>
  <c r="J190" i="19"/>
  <c r="K190" i="19"/>
  <c r="L190" i="19"/>
  <c r="M190" i="19"/>
  <c r="N190" i="19"/>
  <c r="O190" i="19"/>
  <c r="J191" i="19"/>
  <c r="K191" i="19"/>
  <c r="L191" i="19"/>
  <c r="M191" i="19"/>
  <c r="N191" i="19"/>
  <c r="O191" i="19"/>
  <c r="J192" i="19"/>
  <c r="K192" i="19"/>
  <c r="L192" i="19"/>
  <c r="M192" i="19"/>
  <c r="N192" i="19"/>
  <c r="O192" i="19"/>
  <c r="J193" i="19"/>
  <c r="K193" i="19"/>
  <c r="L193" i="19"/>
  <c r="M193" i="19"/>
  <c r="N193" i="19"/>
  <c r="O193" i="19"/>
  <c r="J194" i="19"/>
  <c r="K194" i="19"/>
  <c r="L194" i="19"/>
  <c r="M194" i="19"/>
  <c r="N194" i="19"/>
  <c r="O194" i="19"/>
  <c r="J195" i="19"/>
  <c r="K195" i="19"/>
  <c r="L195" i="19"/>
  <c r="M195" i="19"/>
  <c r="N195" i="19"/>
  <c r="O195" i="19"/>
  <c r="J196" i="19"/>
  <c r="K196" i="19"/>
  <c r="L196" i="19"/>
  <c r="M196" i="19"/>
  <c r="N196" i="19"/>
  <c r="O196" i="19"/>
  <c r="J197" i="19"/>
  <c r="K197" i="19"/>
  <c r="L197" i="19"/>
  <c r="M197" i="19"/>
  <c r="N197" i="19"/>
  <c r="O197" i="19"/>
  <c r="J198" i="19"/>
  <c r="K198" i="19"/>
  <c r="L198" i="19"/>
  <c r="M198" i="19"/>
  <c r="N198" i="19"/>
  <c r="O198" i="19"/>
  <c r="J199" i="19"/>
  <c r="K199" i="19"/>
  <c r="L199" i="19"/>
  <c r="M199" i="19"/>
  <c r="N199" i="19"/>
  <c r="O199" i="19"/>
  <c r="J200" i="19"/>
  <c r="K200" i="19"/>
  <c r="L200" i="19"/>
  <c r="M200" i="19"/>
  <c r="N200" i="19"/>
  <c r="O200" i="19"/>
  <c r="J201" i="19"/>
  <c r="K201" i="19"/>
  <c r="L201" i="19"/>
  <c r="M201" i="19"/>
  <c r="N201" i="19"/>
  <c r="O201" i="19"/>
  <c r="J202" i="19"/>
  <c r="K202" i="19"/>
  <c r="L202" i="19"/>
  <c r="M202" i="19"/>
  <c r="N202" i="19"/>
  <c r="O202" i="19"/>
  <c r="J203" i="19"/>
  <c r="K203" i="19"/>
  <c r="L203" i="19"/>
  <c r="M203" i="19"/>
  <c r="N203" i="19"/>
  <c r="O203" i="19"/>
  <c r="J204" i="19"/>
  <c r="K204" i="19"/>
  <c r="L204" i="19"/>
  <c r="M204" i="19"/>
  <c r="N204" i="19"/>
  <c r="O204" i="19"/>
  <c r="J205" i="19"/>
  <c r="K205" i="19"/>
  <c r="L205" i="19"/>
  <c r="M205" i="19"/>
  <c r="N205" i="19"/>
  <c r="O205" i="19"/>
  <c r="D113" i="19"/>
  <c r="E113" i="19"/>
  <c r="Y35" i="19"/>
  <c r="E114" i="19"/>
  <c r="C127" i="19"/>
  <c r="G21" i="24"/>
  <c r="AM35" i="18"/>
  <c r="AQ35" i="18"/>
  <c r="AN35" i="18"/>
  <c r="AR35" i="18"/>
  <c r="AO35" i="18"/>
  <c r="AS35" i="18"/>
  <c r="AP35" i="18"/>
  <c r="AT35" i="18"/>
  <c r="AM34" i="18"/>
  <c r="AQ34" i="18"/>
  <c r="AN34" i="18"/>
  <c r="AR34" i="18"/>
  <c r="AO34" i="18"/>
  <c r="AS34" i="18"/>
  <c r="AP34" i="18"/>
  <c r="AT34" i="18"/>
  <c r="AM33" i="18"/>
  <c r="AQ33" i="18"/>
  <c r="AN33" i="18"/>
  <c r="AR33" i="18"/>
  <c r="AO33" i="18"/>
  <c r="AS33" i="18"/>
  <c r="AP33" i="18"/>
  <c r="AT33" i="18"/>
  <c r="AM32" i="18"/>
  <c r="AQ32" i="18"/>
  <c r="AN32" i="18"/>
  <c r="AR32" i="18"/>
  <c r="AO32" i="18"/>
  <c r="AS32" i="18"/>
  <c r="AP32" i="18"/>
  <c r="AT32" i="18"/>
  <c r="AM31" i="18"/>
  <c r="AQ31" i="18"/>
  <c r="AN31" i="18"/>
  <c r="AR31" i="18"/>
  <c r="AO31" i="18"/>
  <c r="AS31" i="18"/>
  <c r="AP31" i="18"/>
  <c r="AT31" i="18"/>
  <c r="AM30" i="18"/>
  <c r="AQ30" i="18"/>
  <c r="AN30" i="18"/>
  <c r="AR30" i="18"/>
  <c r="AO30" i="18"/>
  <c r="AS30" i="18"/>
  <c r="AP30" i="18"/>
  <c r="AT30" i="18"/>
  <c r="AM29" i="18"/>
  <c r="AQ29" i="18"/>
  <c r="AN29" i="18"/>
  <c r="AR29" i="18"/>
  <c r="AO29" i="18"/>
  <c r="AS29" i="18"/>
  <c r="AP29" i="18"/>
  <c r="AT29" i="18"/>
  <c r="AM28" i="18"/>
  <c r="AQ28" i="18"/>
  <c r="AN28" i="18"/>
  <c r="AR28" i="18"/>
  <c r="AO28" i="18"/>
  <c r="AS28" i="18"/>
  <c r="AP28" i="18"/>
  <c r="AT28" i="18"/>
  <c r="AM27" i="18"/>
  <c r="AQ27" i="18"/>
  <c r="AN27" i="18"/>
  <c r="AR27" i="18"/>
  <c r="AO27" i="18"/>
  <c r="AS27" i="18"/>
  <c r="AP27" i="18"/>
  <c r="AT27" i="18"/>
  <c r="AM26" i="18"/>
  <c r="AQ26" i="18"/>
  <c r="AN26" i="18"/>
  <c r="AR26" i="18"/>
  <c r="AO26" i="18"/>
  <c r="AS26" i="18"/>
  <c r="AP26" i="18"/>
  <c r="AT26" i="18"/>
  <c r="AM25" i="18"/>
  <c r="AQ25" i="18"/>
  <c r="AN25" i="18"/>
  <c r="AR25" i="18"/>
  <c r="AO25" i="18"/>
  <c r="AS25" i="18"/>
  <c r="AP25" i="18"/>
  <c r="AT25" i="18"/>
  <c r="AM24" i="18"/>
  <c r="AQ24" i="18"/>
  <c r="AN24" i="18"/>
  <c r="AR24" i="18"/>
  <c r="AO24" i="18"/>
  <c r="AS24" i="18"/>
  <c r="AP24" i="18"/>
  <c r="AT24" i="18"/>
  <c r="AM23" i="18"/>
  <c r="AQ23" i="18"/>
  <c r="AN23" i="18"/>
  <c r="AR23" i="18"/>
  <c r="AO23" i="18"/>
  <c r="AS23" i="18"/>
  <c r="AP23" i="18"/>
  <c r="AT23" i="18"/>
  <c r="AM22" i="18"/>
  <c r="AQ22" i="18"/>
  <c r="AN22" i="18"/>
  <c r="AR22" i="18"/>
  <c r="AO22" i="18"/>
  <c r="AS22" i="18"/>
  <c r="AP22" i="18"/>
  <c r="AT22" i="18"/>
  <c r="AM21" i="18"/>
  <c r="AQ21" i="18"/>
  <c r="AN21" i="18"/>
  <c r="AR21" i="18"/>
  <c r="AO21" i="18"/>
  <c r="AS21" i="18"/>
  <c r="AP21" i="18"/>
  <c r="AT21" i="18"/>
  <c r="AM20" i="18"/>
  <c r="AQ20" i="18"/>
  <c r="AN20" i="18"/>
  <c r="AR20" i="18"/>
  <c r="AO20" i="18"/>
  <c r="AS20" i="18"/>
  <c r="AP20" i="18"/>
  <c r="AT20" i="18"/>
  <c r="AM19" i="18"/>
  <c r="AQ19" i="18"/>
  <c r="AN19" i="18"/>
  <c r="AR19" i="18"/>
  <c r="AO19" i="18"/>
  <c r="AS19" i="18"/>
  <c r="AP19" i="18"/>
  <c r="AT19" i="18"/>
  <c r="AM18" i="18"/>
  <c r="AQ18" i="18"/>
  <c r="AN18" i="18"/>
  <c r="AR18" i="18"/>
  <c r="AO18" i="18"/>
  <c r="AS18" i="18"/>
  <c r="AP18" i="18"/>
  <c r="AT18" i="18"/>
  <c r="AM17" i="18"/>
  <c r="AQ17" i="18"/>
  <c r="AN17" i="18"/>
  <c r="AR17" i="18"/>
  <c r="AO17" i="18"/>
  <c r="AS17" i="18"/>
  <c r="AP17" i="18"/>
  <c r="AT17" i="18"/>
  <c r="AM16" i="18"/>
  <c r="AQ16" i="18"/>
  <c r="AN16" i="18"/>
  <c r="AR16" i="18"/>
  <c r="AO16" i="18"/>
  <c r="AS16" i="18"/>
  <c r="AP16" i="18"/>
  <c r="AT16" i="18"/>
  <c r="AM15" i="18"/>
  <c r="AQ15" i="18"/>
  <c r="AN15" i="18"/>
  <c r="AR15" i="18"/>
  <c r="AO15" i="18"/>
  <c r="AS15" i="18"/>
  <c r="AP15" i="18"/>
  <c r="AT15" i="18"/>
  <c r="AM14" i="18"/>
  <c r="AQ14" i="18"/>
  <c r="AN14" i="18"/>
  <c r="AR14" i="18"/>
  <c r="AO14" i="18"/>
  <c r="AS14" i="18"/>
  <c r="AP14" i="18"/>
  <c r="AT14" i="18"/>
  <c r="AM13" i="18"/>
  <c r="AQ13" i="18"/>
  <c r="AN13" i="18"/>
  <c r="AR13" i="18"/>
  <c r="AO13" i="18"/>
  <c r="AS13" i="18"/>
  <c r="AP13" i="18"/>
  <c r="AT13" i="18"/>
  <c r="AM12" i="18"/>
  <c r="AQ12" i="18"/>
  <c r="AN12" i="18"/>
  <c r="AR12" i="18"/>
  <c r="AO12" i="18"/>
  <c r="AS12" i="18"/>
  <c r="AP12" i="18"/>
  <c r="AT12" i="18"/>
  <c r="AM11" i="18"/>
  <c r="AQ11" i="18"/>
  <c r="AN11" i="18"/>
  <c r="AR11" i="18"/>
  <c r="AO11" i="18"/>
  <c r="AS11" i="18"/>
  <c r="AP11" i="18"/>
  <c r="AT11" i="18"/>
  <c r="AM10" i="18"/>
  <c r="AQ10" i="18"/>
  <c r="AN10" i="18"/>
  <c r="AR10" i="18"/>
  <c r="AO10" i="18"/>
  <c r="AS10" i="18"/>
  <c r="AP10" i="18"/>
  <c r="AT10" i="18"/>
  <c r="AM9" i="18"/>
  <c r="AQ9" i="18"/>
  <c r="AN9" i="18"/>
  <c r="AR9" i="18"/>
  <c r="AO9" i="18"/>
  <c r="AS9" i="18"/>
  <c r="AP9" i="18"/>
  <c r="AT9" i="18"/>
  <c r="AM8" i="18"/>
  <c r="AQ8" i="18"/>
  <c r="AN8" i="18"/>
  <c r="AR8" i="18"/>
  <c r="AO8" i="18"/>
  <c r="AS8" i="18"/>
  <c r="AP8" i="18"/>
  <c r="AT8" i="18"/>
  <c r="AM7" i="18"/>
  <c r="AQ7" i="18"/>
  <c r="AN7" i="18"/>
  <c r="AR7" i="18"/>
  <c r="AO7" i="18"/>
  <c r="AS7" i="18"/>
  <c r="AP7" i="18"/>
  <c r="AT7" i="18"/>
  <c r="AM6" i="18"/>
  <c r="AQ6" i="18"/>
  <c r="AN6" i="18"/>
  <c r="AR6" i="18"/>
  <c r="AO6" i="18"/>
  <c r="AS6" i="18"/>
  <c r="AP6" i="18"/>
  <c r="AT6" i="18"/>
  <c r="AU6" i="18"/>
  <c r="AU7" i="18"/>
  <c r="AU8" i="18"/>
  <c r="AU9" i="18"/>
  <c r="AU10" i="18"/>
  <c r="AU11" i="18"/>
  <c r="AU12" i="18"/>
  <c r="AU13" i="18"/>
  <c r="AU14" i="18"/>
  <c r="AU15" i="18"/>
  <c r="AU16" i="18"/>
  <c r="AU17" i="18"/>
  <c r="AU18" i="18"/>
  <c r="AU19" i="18"/>
  <c r="AU20" i="18"/>
  <c r="AU21" i="18"/>
  <c r="AU22" i="18"/>
  <c r="AU23" i="18"/>
  <c r="AU24" i="18"/>
  <c r="AU25" i="18"/>
  <c r="AU26" i="18"/>
  <c r="AU27" i="18"/>
  <c r="AU28" i="18"/>
  <c r="AU29" i="18"/>
  <c r="AU30" i="18"/>
  <c r="AU31" i="18"/>
  <c r="AU32" i="18"/>
  <c r="AU33" i="18"/>
  <c r="AU34" i="18"/>
  <c r="AU35" i="18"/>
  <c r="C123" i="18"/>
  <c r="E123" i="18"/>
  <c r="E127" i="18"/>
  <c r="F23" i="24"/>
  <c r="AB6" i="18"/>
  <c r="AC6" i="18"/>
  <c r="AF6" i="18"/>
  <c r="AD6" i="18"/>
  <c r="AG6" i="18"/>
  <c r="AE6" i="18"/>
  <c r="AH6" i="18"/>
  <c r="AI6" i="18"/>
  <c r="AB7" i="18"/>
  <c r="AC7" i="18"/>
  <c r="AF7" i="18"/>
  <c r="AD7" i="18"/>
  <c r="AG7" i="18"/>
  <c r="AE7" i="18"/>
  <c r="AH7" i="18"/>
  <c r="AI7" i="18"/>
  <c r="AB8" i="18"/>
  <c r="AC8" i="18"/>
  <c r="AF8" i="18"/>
  <c r="AD8" i="18"/>
  <c r="AG8" i="18"/>
  <c r="AE8" i="18"/>
  <c r="AH8" i="18"/>
  <c r="AI8" i="18"/>
  <c r="AB9" i="18"/>
  <c r="AC9" i="18"/>
  <c r="AF9" i="18"/>
  <c r="AD9" i="18"/>
  <c r="AG9" i="18"/>
  <c r="AE9" i="18"/>
  <c r="AH9" i="18"/>
  <c r="AI9" i="18"/>
  <c r="AB10" i="18"/>
  <c r="AC10" i="18"/>
  <c r="AF10" i="18"/>
  <c r="AD10" i="18"/>
  <c r="AG10" i="18"/>
  <c r="AE10" i="18"/>
  <c r="AH10" i="18"/>
  <c r="AI10" i="18"/>
  <c r="AB11" i="18"/>
  <c r="AC11" i="18"/>
  <c r="AF11" i="18"/>
  <c r="AD11" i="18"/>
  <c r="AG11" i="18"/>
  <c r="AE11" i="18"/>
  <c r="AH11" i="18"/>
  <c r="AI11" i="18"/>
  <c r="AB12" i="18"/>
  <c r="AC12" i="18"/>
  <c r="AF12" i="18"/>
  <c r="AD12" i="18"/>
  <c r="AG12" i="18"/>
  <c r="AE12" i="18"/>
  <c r="AH12" i="18"/>
  <c r="AI12" i="18"/>
  <c r="AB13" i="18"/>
  <c r="AC13" i="18"/>
  <c r="AF13" i="18"/>
  <c r="AD13" i="18"/>
  <c r="AG13" i="18"/>
  <c r="AE13" i="18"/>
  <c r="AH13" i="18"/>
  <c r="AI13" i="18"/>
  <c r="AB14" i="18"/>
  <c r="AC14" i="18"/>
  <c r="AF14" i="18"/>
  <c r="AD14" i="18"/>
  <c r="AG14" i="18"/>
  <c r="AE14" i="18"/>
  <c r="AH14" i="18"/>
  <c r="AI14" i="18"/>
  <c r="AB15" i="18"/>
  <c r="AC15" i="18"/>
  <c r="AF15" i="18"/>
  <c r="AD15" i="18"/>
  <c r="AG15" i="18"/>
  <c r="AE15" i="18"/>
  <c r="AH15" i="18"/>
  <c r="AI15" i="18"/>
  <c r="AB16" i="18"/>
  <c r="AC16" i="18"/>
  <c r="AF16" i="18"/>
  <c r="AD16" i="18"/>
  <c r="AG16" i="18"/>
  <c r="AE16" i="18"/>
  <c r="AH16" i="18"/>
  <c r="AI16" i="18"/>
  <c r="AB17" i="18"/>
  <c r="AC17" i="18"/>
  <c r="AF17" i="18"/>
  <c r="AD17" i="18"/>
  <c r="AG17" i="18"/>
  <c r="AE17" i="18"/>
  <c r="AH17" i="18"/>
  <c r="AI17" i="18"/>
  <c r="AB18" i="18"/>
  <c r="AC18" i="18"/>
  <c r="AF18" i="18"/>
  <c r="AD18" i="18"/>
  <c r="AG18" i="18"/>
  <c r="AE18" i="18"/>
  <c r="AH18" i="18"/>
  <c r="AI18" i="18"/>
  <c r="AB19" i="18"/>
  <c r="AC19" i="18"/>
  <c r="AF19" i="18"/>
  <c r="AD19" i="18"/>
  <c r="AG19" i="18"/>
  <c r="AE19" i="18"/>
  <c r="AH19" i="18"/>
  <c r="AI19" i="18"/>
  <c r="AB20" i="18"/>
  <c r="AC20" i="18"/>
  <c r="AF20" i="18"/>
  <c r="AD20" i="18"/>
  <c r="AG20" i="18"/>
  <c r="AE20" i="18"/>
  <c r="AH20" i="18"/>
  <c r="AI20" i="18"/>
  <c r="AB21" i="18"/>
  <c r="AC21" i="18"/>
  <c r="AF21" i="18"/>
  <c r="AD21" i="18"/>
  <c r="AG21" i="18"/>
  <c r="AE21" i="18"/>
  <c r="AH21" i="18"/>
  <c r="AI21" i="18"/>
  <c r="AB22" i="18"/>
  <c r="AC22" i="18"/>
  <c r="AF22" i="18"/>
  <c r="AD22" i="18"/>
  <c r="AG22" i="18"/>
  <c r="AE22" i="18"/>
  <c r="AH22" i="18"/>
  <c r="AI22" i="18"/>
  <c r="AB23" i="18"/>
  <c r="AC23" i="18"/>
  <c r="AF23" i="18"/>
  <c r="AD23" i="18"/>
  <c r="AG23" i="18"/>
  <c r="AE23" i="18"/>
  <c r="AH23" i="18"/>
  <c r="AI23" i="18"/>
  <c r="AB24" i="18"/>
  <c r="AC24" i="18"/>
  <c r="AF24" i="18"/>
  <c r="AD24" i="18"/>
  <c r="AG24" i="18"/>
  <c r="AE24" i="18"/>
  <c r="AH24" i="18"/>
  <c r="AI24" i="18"/>
  <c r="AB25" i="18"/>
  <c r="AC25" i="18"/>
  <c r="AF25" i="18"/>
  <c r="AD25" i="18"/>
  <c r="AG25" i="18"/>
  <c r="AE25" i="18"/>
  <c r="AH25" i="18"/>
  <c r="AI25" i="18"/>
  <c r="AB26" i="18"/>
  <c r="AC26" i="18"/>
  <c r="AF26" i="18"/>
  <c r="AD26" i="18"/>
  <c r="AG26" i="18"/>
  <c r="AE26" i="18"/>
  <c r="AH26" i="18"/>
  <c r="AI26" i="18"/>
  <c r="AB27" i="18"/>
  <c r="AC27" i="18"/>
  <c r="AF27" i="18"/>
  <c r="AD27" i="18"/>
  <c r="AG27" i="18"/>
  <c r="AE27" i="18"/>
  <c r="AH27" i="18"/>
  <c r="AI27" i="18"/>
  <c r="AB28" i="18"/>
  <c r="AC28" i="18"/>
  <c r="AF28" i="18"/>
  <c r="AD28" i="18"/>
  <c r="AG28" i="18"/>
  <c r="AE28" i="18"/>
  <c r="AH28" i="18"/>
  <c r="AI28" i="18"/>
  <c r="AB29" i="18"/>
  <c r="AC29" i="18"/>
  <c r="AF29" i="18"/>
  <c r="AD29" i="18"/>
  <c r="AG29" i="18"/>
  <c r="AE29" i="18"/>
  <c r="AH29" i="18"/>
  <c r="AI29" i="18"/>
  <c r="AB30" i="18"/>
  <c r="AC30" i="18"/>
  <c r="AF30" i="18"/>
  <c r="AD30" i="18"/>
  <c r="AG30" i="18"/>
  <c r="AE30" i="18"/>
  <c r="AH30" i="18"/>
  <c r="AI30" i="18"/>
  <c r="AB31" i="18"/>
  <c r="AC31" i="18"/>
  <c r="AF31" i="18"/>
  <c r="AD31" i="18"/>
  <c r="AG31" i="18"/>
  <c r="AE31" i="18"/>
  <c r="AH31" i="18"/>
  <c r="AI31" i="18"/>
  <c r="AB32" i="18"/>
  <c r="AC32" i="18"/>
  <c r="AF32" i="18"/>
  <c r="AD32" i="18"/>
  <c r="AG32" i="18"/>
  <c r="AE32" i="18"/>
  <c r="AH32" i="18"/>
  <c r="AI32" i="18"/>
  <c r="AB33" i="18"/>
  <c r="AC33" i="18"/>
  <c r="AF33" i="18"/>
  <c r="AD33" i="18"/>
  <c r="AG33" i="18"/>
  <c r="AE33" i="18"/>
  <c r="AH33" i="18"/>
  <c r="AI33" i="18"/>
  <c r="AB34" i="18"/>
  <c r="AC34" i="18"/>
  <c r="AF34" i="18"/>
  <c r="AD34" i="18"/>
  <c r="AG34" i="18"/>
  <c r="AE34" i="18"/>
  <c r="AH34" i="18"/>
  <c r="AI34" i="18"/>
  <c r="AB35" i="18"/>
  <c r="AC35" i="18"/>
  <c r="AF35" i="18"/>
  <c r="AD35" i="18"/>
  <c r="AG35" i="18"/>
  <c r="AE35" i="18"/>
  <c r="AH35" i="18"/>
  <c r="AI35" i="18"/>
  <c r="AB36" i="18"/>
  <c r="AC36" i="18"/>
  <c r="AF36" i="18"/>
  <c r="AD36" i="18"/>
  <c r="AG36" i="18"/>
  <c r="AE36" i="18"/>
  <c r="AH36" i="18"/>
  <c r="AI36" i="18"/>
  <c r="AB37" i="18"/>
  <c r="AC37" i="18"/>
  <c r="AF37" i="18"/>
  <c r="AD37" i="18"/>
  <c r="AG37" i="18"/>
  <c r="AE37" i="18"/>
  <c r="AH37" i="18"/>
  <c r="AI37" i="18"/>
  <c r="AB38" i="18"/>
  <c r="AC38" i="18"/>
  <c r="AF38" i="18"/>
  <c r="AD38" i="18"/>
  <c r="AG38" i="18"/>
  <c r="AE38" i="18"/>
  <c r="AH38" i="18"/>
  <c r="AI38" i="18"/>
  <c r="AB39" i="18"/>
  <c r="AC39" i="18"/>
  <c r="AF39" i="18"/>
  <c r="AD39" i="18"/>
  <c r="AG39" i="18"/>
  <c r="AE39" i="18"/>
  <c r="AH39" i="18"/>
  <c r="AI39" i="18"/>
  <c r="AB40" i="18"/>
  <c r="AC40" i="18"/>
  <c r="AF40" i="18"/>
  <c r="AD40" i="18"/>
  <c r="AG40" i="18"/>
  <c r="AE40" i="18"/>
  <c r="AH40" i="18"/>
  <c r="AI40" i="18"/>
  <c r="AB41" i="18"/>
  <c r="AC41" i="18"/>
  <c r="AF41" i="18"/>
  <c r="AD41" i="18"/>
  <c r="AG41" i="18"/>
  <c r="AE41" i="18"/>
  <c r="AH41" i="18"/>
  <c r="AI41" i="18"/>
  <c r="AB42" i="18"/>
  <c r="AC42" i="18"/>
  <c r="AF42" i="18"/>
  <c r="AD42" i="18"/>
  <c r="AG42" i="18"/>
  <c r="AE42" i="18"/>
  <c r="AH42" i="18"/>
  <c r="AI42" i="18"/>
  <c r="AB43" i="18"/>
  <c r="AC43" i="18"/>
  <c r="AF43" i="18"/>
  <c r="AD43" i="18"/>
  <c r="AG43" i="18"/>
  <c r="AE43" i="18"/>
  <c r="AH43" i="18"/>
  <c r="AI43" i="18"/>
  <c r="AB44" i="18"/>
  <c r="AC44" i="18"/>
  <c r="AF44" i="18"/>
  <c r="AD44" i="18"/>
  <c r="AG44" i="18"/>
  <c r="AE44" i="18"/>
  <c r="AH44" i="18"/>
  <c r="AI44" i="18"/>
  <c r="AB45" i="18"/>
  <c r="AC45" i="18"/>
  <c r="AF45" i="18"/>
  <c r="AD45" i="18"/>
  <c r="AG45" i="18"/>
  <c r="AE45" i="18"/>
  <c r="AH45" i="18"/>
  <c r="AI45" i="18"/>
  <c r="AB46" i="18"/>
  <c r="AC46" i="18"/>
  <c r="AF46" i="18"/>
  <c r="AD46" i="18"/>
  <c r="AG46" i="18"/>
  <c r="AE46" i="18"/>
  <c r="AH46" i="18"/>
  <c r="AI46" i="18"/>
  <c r="AB47" i="18"/>
  <c r="AC47" i="18"/>
  <c r="AF47" i="18"/>
  <c r="AD47" i="18"/>
  <c r="AG47" i="18"/>
  <c r="AE47" i="18"/>
  <c r="AH47" i="18"/>
  <c r="AI47" i="18"/>
  <c r="AB48" i="18"/>
  <c r="AC48" i="18"/>
  <c r="AF48" i="18"/>
  <c r="AD48" i="18"/>
  <c r="AG48" i="18"/>
  <c r="AE48" i="18"/>
  <c r="AH48" i="18"/>
  <c r="AI48" i="18"/>
  <c r="AB49" i="18"/>
  <c r="AC49" i="18"/>
  <c r="AF49" i="18"/>
  <c r="AD49" i="18"/>
  <c r="AG49" i="18"/>
  <c r="AE49" i="18"/>
  <c r="AH49" i="18"/>
  <c r="AI49" i="18"/>
  <c r="AB50" i="18"/>
  <c r="AC50" i="18"/>
  <c r="AF50" i="18"/>
  <c r="AD50" i="18"/>
  <c r="AG50" i="18"/>
  <c r="AE50" i="18"/>
  <c r="AH50" i="18"/>
  <c r="AI50" i="18"/>
  <c r="AB51" i="18"/>
  <c r="AC51" i="18"/>
  <c r="AF51" i="18"/>
  <c r="AD51" i="18"/>
  <c r="AG51" i="18"/>
  <c r="AE51" i="18"/>
  <c r="AH51" i="18"/>
  <c r="AI51" i="18"/>
  <c r="AB52" i="18"/>
  <c r="AC52" i="18"/>
  <c r="AF52" i="18"/>
  <c r="AD52" i="18"/>
  <c r="AG52" i="18"/>
  <c r="AE52" i="18"/>
  <c r="AH52" i="18"/>
  <c r="AI52" i="18"/>
  <c r="AB53" i="18"/>
  <c r="AC53" i="18"/>
  <c r="AF53" i="18"/>
  <c r="AD53" i="18"/>
  <c r="AG53" i="18"/>
  <c r="AE53" i="18"/>
  <c r="AH53" i="18"/>
  <c r="AI53" i="18"/>
  <c r="AB54" i="18"/>
  <c r="AC54" i="18"/>
  <c r="AF54" i="18"/>
  <c r="AD54" i="18"/>
  <c r="AG54" i="18"/>
  <c r="AE54" i="18"/>
  <c r="AH54" i="18"/>
  <c r="AI54" i="18"/>
  <c r="AB55" i="18"/>
  <c r="AC55" i="18"/>
  <c r="AF55" i="18"/>
  <c r="AD55" i="18"/>
  <c r="AG55" i="18"/>
  <c r="AE55" i="18"/>
  <c r="AH55" i="18"/>
  <c r="AI55" i="18"/>
  <c r="AB56" i="18"/>
  <c r="AC56" i="18"/>
  <c r="AF56" i="18"/>
  <c r="AD56" i="18"/>
  <c r="AG56" i="18"/>
  <c r="AE56" i="18"/>
  <c r="AH56" i="18"/>
  <c r="AI56" i="18"/>
  <c r="AB57" i="18"/>
  <c r="AC57" i="18"/>
  <c r="AF57" i="18"/>
  <c r="AD57" i="18"/>
  <c r="AG57" i="18"/>
  <c r="AE57" i="18"/>
  <c r="AH57" i="18"/>
  <c r="AI57" i="18"/>
  <c r="AB58" i="18"/>
  <c r="AC58" i="18"/>
  <c r="AF58" i="18"/>
  <c r="AD58" i="18"/>
  <c r="AG58" i="18"/>
  <c r="AE58" i="18"/>
  <c r="AH58" i="18"/>
  <c r="AI58" i="18"/>
  <c r="AB59" i="18"/>
  <c r="AC59" i="18"/>
  <c r="AF59" i="18"/>
  <c r="AD59" i="18"/>
  <c r="AG59" i="18"/>
  <c r="AE59" i="18"/>
  <c r="AH59" i="18"/>
  <c r="AI59" i="18"/>
  <c r="AB60" i="18"/>
  <c r="AC60" i="18"/>
  <c r="AF60" i="18"/>
  <c r="AD60" i="18"/>
  <c r="AG60" i="18"/>
  <c r="AE60" i="18"/>
  <c r="AH60" i="18"/>
  <c r="AI60" i="18"/>
  <c r="AB61" i="18"/>
  <c r="AC61" i="18"/>
  <c r="AF61" i="18"/>
  <c r="AD61" i="18"/>
  <c r="AG61" i="18"/>
  <c r="AE61" i="18"/>
  <c r="AH61" i="18"/>
  <c r="AI61" i="18"/>
  <c r="AB62" i="18"/>
  <c r="AC62" i="18"/>
  <c r="AF62" i="18"/>
  <c r="AD62" i="18"/>
  <c r="AG62" i="18"/>
  <c r="AE62" i="18"/>
  <c r="AH62" i="18"/>
  <c r="AI62" i="18"/>
  <c r="AB63" i="18"/>
  <c r="AC63" i="18"/>
  <c r="AF63" i="18"/>
  <c r="AD63" i="18"/>
  <c r="AG63" i="18"/>
  <c r="AE63" i="18"/>
  <c r="AH63" i="18"/>
  <c r="AI63" i="18"/>
  <c r="AB64" i="18"/>
  <c r="AC64" i="18"/>
  <c r="AF64" i="18"/>
  <c r="AD64" i="18"/>
  <c r="AG64" i="18"/>
  <c r="AE64" i="18"/>
  <c r="AH64" i="18"/>
  <c r="AI64" i="18"/>
  <c r="AB65" i="18"/>
  <c r="AC65" i="18"/>
  <c r="AF65" i="18"/>
  <c r="AD65" i="18"/>
  <c r="AG65" i="18"/>
  <c r="AE65" i="18"/>
  <c r="AH65" i="18"/>
  <c r="AI65" i="18"/>
  <c r="AB66" i="18"/>
  <c r="AC66" i="18"/>
  <c r="AF66" i="18"/>
  <c r="AD66" i="18"/>
  <c r="AG66" i="18"/>
  <c r="AE66" i="18"/>
  <c r="AH66" i="18"/>
  <c r="AI66" i="18"/>
  <c r="AB67" i="18"/>
  <c r="AC67" i="18"/>
  <c r="AF67" i="18"/>
  <c r="AD67" i="18"/>
  <c r="AG67" i="18"/>
  <c r="AE67" i="18"/>
  <c r="AH67" i="18"/>
  <c r="AI67" i="18"/>
  <c r="AB68" i="18"/>
  <c r="AC68" i="18"/>
  <c r="AF68" i="18"/>
  <c r="AD68" i="18"/>
  <c r="AG68" i="18"/>
  <c r="AE68" i="18"/>
  <c r="AH68" i="18"/>
  <c r="AI68" i="18"/>
  <c r="AB69" i="18"/>
  <c r="AC69" i="18"/>
  <c r="AF69" i="18"/>
  <c r="AD69" i="18"/>
  <c r="AG69" i="18"/>
  <c r="AE69" i="18"/>
  <c r="AH69" i="18"/>
  <c r="AI69" i="18"/>
  <c r="AB70" i="18"/>
  <c r="AC70" i="18"/>
  <c r="AF70" i="18"/>
  <c r="AD70" i="18"/>
  <c r="AG70" i="18"/>
  <c r="AE70" i="18"/>
  <c r="AH70" i="18"/>
  <c r="AI70" i="18"/>
  <c r="AB71" i="18"/>
  <c r="AC71" i="18"/>
  <c r="AF71" i="18"/>
  <c r="AD71" i="18"/>
  <c r="AG71" i="18"/>
  <c r="AE71" i="18"/>
  <c r="AH71" i="18"/>
  <c r="AI71" i="18"/>
  <c r="AB72" i="18"/>
  <c r="AC72" i="18"/>
  <c r="AF72" i="18"/>
  <c r="AD72" i="18"/>
  <c r="AG72" i="18"/>
  <c r="AE72" i="18"/>
  <c r="AH72" i="18"/>
  <c r="AI72" i="18"/>
  <c r="AB73" i="18"/>
  <c r="AC73" i="18"/>
  <c r="AF73" i="18"/>
  <c r="AD73" i="18"/>
  <c r="AG73" i="18"/>
  <c r="AE73" i="18"/>
  <c r="AH73" i="18"/>
  <c r="AI73" i="18"/>
  <c r="AB74" i="18"/>
  <c r="AC74" i="18"/>
  <c r="AF74" i="18"/>
  <c r="AD74" i="18"/>
  <c r="AG74" i="18"/>
  <c r="AE74" i="18"/>
  <c r="AH74" i="18"/>
  <c r="AI74" i="18"/>
  <c r="AB75" i="18"/>
  <c r="AC75" i="18"/>
  <c r="AF75" i="18"/>
  <c r="AD75" i="18"/>
  <c r="AG75" i="18"/>
  <c r="AE75" i="18"/>
  <c r="AH75" i="18"/>
  <c r="AI75" i="18"/>
  <c r="AI76" i="18"/>
  <c r="AI77" i="18"/>
  <c r="AI78" i="18"/>
  <c r="AI79" i="18"/>
  <c r="AI80" i="18"/>
  <c r="AI81" i="18"/>
  <c r="AI82" i="18"/>
  <c r="AI83" i="18"/>
  <c r="AI84" i="18"/>
  <c r="AI85" i="18"/>
  <c r="AI86" i="18"/>
  <c r="AI87" i="18"/>
  <c r="AI88" i="18"/>
  <c r="AI89" i="18"/>
  <c r="AI90" i="18"/>
  <c r="AI91" i="18"/>
  <c r="AI92" i="18"/>
  <c r="AI93" i="18"/>
  <c r="AI94" i="18"/>
  <c r="AI95" i="18"/>
  <c r="AI96" i="18"/>
  <c r="AI97" i="18"/>
  <c r="AI98" i="18"/>
  <c r="AI99" i="18"/>
  <c r="AI100" i="18"/>
  <c r="AI101" i="18"/>
  <c r="AI102" i="18"/>
  <c r="AI103" i="18"/>
  <c r="AI104" i="18"/>
  <c r="AI105" i="18"/>
  <c r="AI106" i="18"/>
  <c r="AI107" i="18"/>
  <c r="AI108" i="18"/>
  <c r="AI109" i="18"/>
  <c r="AI110" i="18"/>
  <c r="AI111" i="18"/>
  <c r="AI112" i="18"/>
  <c r="AI113" i="18"/>
  <c r="AI114" i="18"/>
  <c r="AI115" i="18"/>
  <c r="AI116" i="18"/>
  <c r="AI117" i="18"/>
  <c r="AI118" i="18"/>
  <c r="AI119" i="18"/>
  <c r="AI120" i="18"/>
  <c r="AI121" i="18"/>
  <c r="AI122" i="18"/>
  <c r="AI123" i="18"/>
  <c r="AI124" i="18"/>
  <c r="AI125" i="18"/>
  <c r="AI126" i="18"/>
  <c r="AI127" i="18"/>
  <c r="AI128" i="18"/>
  <c r="AI129" i="18"/>
  <c r="AI130" i="18"/>
  <c r="AI131" i="18"/>
  <c r="AI132" i="18"/>
  <c r="AI133" i="18"/>
  <c r="AI134" i="18"/>
  <c r="AI135" i="18"/>
  <c r="AI136" i="18"/>
  <c r="AI137" i="18"/>
  <c r="AI138" i="18"/>
  <c r="AI139" i="18"/>
  <c r="AI140" i="18"/>
  <c r="AI141" i="18"/>
  <c r="AI142" i="18"/>
  <c r="AI143" i="18"/>
  <c r="AI144" i="18"/>
  <c r="AI145" i="18"/>
  <c r="AI146" i="18"/>
  <c r="AI147" i="18"/>
  <c r="AI148" i="18"/>
  <c r="AI149" i="18"/>
  <c r="AI150" i="18"/>
  <c r="AI151" i="18"/>
  <c r="AI152" i="18"/>
  <c r="AI153" i="18"/>
  <c r="AI154" i="18"/>
  <c r="AI155" i="18"/>
  <c r="AI156" i="18"/>
  <c r="AI157" i="18"/>
  <c r="AI158" i="18"/>
  <c r="AI159" i="18"/>
  <c r="AI160" i="18"/>
  <c r="AI161" i="18"/>
  <c r="AI162" i="18"/>
  <c r="AI163" i="18"/>
  <c r="AI164" i="18"/>
  <c r="AI165" i="18"/>
  <c r="AI166" i="18"/>
  <c r="AI167" i="18"/>
  <c r="AI168" i="18"/>
  <c r="AI169" i="18"/>
  <c r="AI170" i="18"/>
  <c r="AI171" i="18"/>
  <c r="AI172" i="18"/>
  <c r="AI173" i="18"/>
  <c r="AI174" i="18"/>
  <c r="AI175" i="18"/>
  <c r="AI176" i="18"/>
  <c r="AI177" i="18"/>
  <c r="AI178" i="18"/>
  <c r="AI179" i="18"/>
  <c r="AI180" i="18"/>
  <c r="AI181" i="18"/>
  <c r="AI182" i="18"/>
  <c r="AI183" i="18"/>
  <c r="AI184" i="18"/>
  <c r="AI185" i="18"/>
  <c r="AI186" i="18"/>
  <c r="AI187" i="18"/>
  <c r="AI188" i="18"/>
  <c r="AI189" i="18"/>
  <c r="AI190" i="18"/>
  <c r="AI191" i="18"/>
  <c r="AI192" i="18"/>
  <c r="AI193" i="18"/>
  <c r="AI194" i="18"/>
  <c r="AI195" i="18"/>
  <c r="AI196" i="18"/>
  <c r="AI197" i="18"/>
  <c r="AI198" i="18"/>
  <c r="AI199" i="18"/>
  <c r="AI200" i="18"/>
  <c r="AI201" i="18"/>
  <c r="AI202" i="18"/>
  <c r="AI203" i="18"/>
  <c r="AI204" i="18"/>
  <c r="AI205" i="18"/>
  <c r="C118" i="18"/>
  <c r="E118" i="18"/>
  <c r="C119" i="18"/>
  <c r="E119" i="18"/>
  <c r="D127" i="18"/>
  <c r="F22" i="24"/>
  <c r="F21" i="24"/>
  <c r="E24" i="24"/>
  <c r="AL35" i="13"/>
  <c r="AM35" i="13"/>
  <c r="AQ35" i="13"/>
  <c r="AN35" i="13"/>
  <c r="AR35" i="13"/>
  <c r="AO35" i="13"/>
  <c r="AS35" i="13"/>
  <c r="AP35" i="13"/>
  <c r="AT35" i="13"/>
  <c r="AL34" i="13"/>
  <c r="AM34" i="13"/>
  <c r="AQ34" i="13"/>
  <c r="AN34" i="13"/>
  <c r="AR34" i="13"/>
  <c r="AO34" i="13"/>
  <c r="AS34" i="13"/>
  <c r="AP34" i="13"/>
  <c r="AT34" i="13"/>
  <c r="AL33" i="13"/>
  <c r="AM33" i="13"/>
  <c r="AQ33" i="13"/>
  <c r="AN33" i="13"/>
  <c r="AR33" i="13"/>
  <c r="AO33" i="13"/>
  <c r="AS33" i="13"/>
  <c r="AP33" i="13"/>
  <c r="AT33" i="13"/>
  <c r="AL32" i="13"/>
  <c r="AM32" i="13"/>
  <c r="AQ32" i="13"/>
  <c r="AN32" i="13"/>
  <c r="AR32" i="13"/>
  <c r="AO32" i="13"/>
  <c r="AS32" i="13"/>
  <c r="AP32" i="13"/>
  <c r="AT32" i="13"/>
  <c r="AL31" i="13"/>
  <c r="AM31" i="13"/>
  <c r="AQ31" i="13"/>
  <c r="AN31" i="13"/>
  <c r="AR31" i="13"/>
  <c r="AO31" i="13"/>
  <c r="AS31" i="13"/>
  <c r="AP31" i="13"/>
  <c r="AT31" i="13"/>
  <c r="AL30" i="13"/>
  <c r="AM30" i="13"/>
  <c r="AQ30" i="13"/>
  <c r="AN30" i="13"/>
  <c r="AR30" i="13"/>
  <c r="AO30" i="13"/>
  <c r="AS30" i="13"/>
  <c r="AP30" i="13"/>
  <c r="AT30" i="13"/>
  <c r="AL29" i="13"/>
  <c r="AM29" i="13"/>
  <c r="AQ29" i="13"/>
  <c r="AN29" i="13"/>
  <c r="AR29" i="13"/>
  <c r="AO29" i="13"/>
  <c r="AS29" i="13"/>
  <c r="AP29" i="13"/>
  <c r="AT29" i="13"/>
  <c r="AL28" i="13"/>
  <c r="AM28" i="13"/>
  <c r="AQ28" i="13"/>
  <c r="AN28" i="13"/>
  <c r="AR28" i="13"/>
  <c r="AO28" i="13"/>
  <c r="AS28" i="13"/>
  <c r="AP28" i="13"/>
  <c r="AT28" i="13"/>
  <c r="AL27" i="13"/>
  <c r="AM27" i="13"/>
  <c r="AQ27" i="13"/>
  <c r="AN27" i="13"/>
  <c r="AR27" i="13"/>
  <c r="AO27" i="13"/>
  <c r="AS27" i="13"/>
  <c r="AP27" i="13"/>
  <c r="AT27" i="13"/>
  <c r="AL26" i="13"/>
  <c r="AM26" i="13"/>
  <c r="AQ26" i="13"/>
  <c r="AN26" i="13"/>
  <c r="AR26" i="13"/>
  <c r="AO26" i="13"/>
  <c r="AS26" i="13"/>
  <c r="AP26" i="13"/>
  <c r="AT26" i="13"/>
  <c r="AL25" i="13"/>
  <c r="AM25" i="13"/>
  <c r="AQ25" i="13"/>
  <c r="AN25" i="13"/>
  <c r="AR25" i="13"/>
  <c r="AO25" i="13"/>
  <c r="AS25" i="13"/>
  <c r="AP25" i="13"/>
  <c r="AT25" i="13"/>
  <c r="AL24" i="13"/>
  <c r="AM24" i="13"/>
  <c r="AQ24" i="13"/>
  <c r="AN24" i="13"/>
  <c r="AR24" i="13"/>
  <c r="AO24" i="13"/>
  <c r="AS24" i="13"/>
  <c r="AP24" i="13"/>
  <c r="AT24" i="13"/>
  <c r="AL23" i="13"/>
  <c r="AM23" i="13"/>
  <c r="AQ23" i="13"/>
  <c r="AN23" i="13"/>
  <c r="AR23" i="13"/>
  <c r="AO23" i="13"/>
  <c r="AS23" i="13"/>
  <c r="AP23" i="13"/>
  <c r="AT23" i="13"/>
  <c r="AL22" i="13"/>
  <c r="AM22" i="13"/>
  <c r="AQ22" i="13"/>
  <c r="AN22" i="13"/>
  <c r="AR22" i="13"/>
  <c r="AO22" i="13"/>
  <c r="AS22" i="13"/>
  <c r="AP22" i="13"/>
  <c r="AT22" i="13"/>
  <c r="AL21" i="13"/>
  <c r="AM21" i="13"/>
  <c r="AQ21" i="13"/>
  <c r="AN21" i="13"/>
  <c r="AR21" i="13"/>
  <c r="AO21" i="13"/>
  <c r="AS21" i="13"/>
  <c r="AP21" i="13"/>
  <c r="AT21" i="13"/>
  <c r="AL20" i="13"/>
  <c r="AM20" i="13"/>
  <c r="AQ20" i="13"/>
  <c r="AN20" i="13"/>
  <c r="AR20" i="13"/>
  <c r="AO20" i="13"/>
  <c r="AS20" i="13"/>
  <c r="AP20" i="13"/>
  <c r="AT20" i="13"/>
  <c r="AL19" i="13"/>
  <c r="AM19" i="13"/>
  <c r="AQ19" i="13"/>
  <c r="AN19" i="13"/>
  <c r="AR19" i="13"/>
  <c r="AO19" i="13"/>
  <c r="AS19" i="13"/>
  <c r="AP19" i="13"/>
  <c r="AT19" i="13"/>
  <c r="AL18" i="13"/>
  <c r="AM18" i="13"/>
  <c r="AQ18" i="13"/>
  <c r="AN18" i="13"/>
  <c r="AR18" i="13"/>
  <c r="AO18" i="13"/>
  <c r="AS18" i="13"/>
  <c r="AP18" i="13"/>
  <c r="AT18" i="13"/>
  <c r="AL17" i="13"/>
  <c r="AM17" i="13"/>
  <c r="AQ17" i="13"/>
  <c r="AN17" i="13"/>
  <c r="AR17" i="13"/>
  <c r="AO17" i="13"/>
  <c r="AS17" i="13"/>
  <c r="AP17" i="13"/>
  <c r="AT17" i="13"/>
  <c r="AL16" i="13"/>
  <c r="AM16" i="13"/>
  <c r="AQ16" i="13"/>
  <c r="AN16" i="13"/>
  <c r="AR16" i="13"/>
  <c r="AO16" i="13"/>
  <c r="AS16" i="13"/>
  <c r="AP16" i="13"/>
  <c r="AT16" i="13"/>
  <c r="AL15" i="13"/>
  <c r="AM15" i="13"/>
  <c r="AQ15" i="13"/>
  <c r="AN15" i="13"/>
  <c r="AR15" i="13"/>
  <c r="AO15" i="13"/>
  <c r="AS15" i="13"/>
  <c r="AP15" i="13"/>
  <c r="AT15" i="13"/>
  <c r="AL14" i="13"/>
  <c r="AM14" i="13"/>
  <c r="AQ14" i="13"/>
  <c r="AN14" i="13"/>
  <c r="AR14" i="13"/>
  <c r="AO14" i="13"/>
  <c r="AS14" i="13"/>
  <c r="AP14" i="13"/>
  <c r="AT14" i="13"/>
  <c r="AL13" i="13"/>
  <c r="AM13" i="13"/>
  <c r="AQ13" i="13"/>
  <c r="AN13" i="13"/>
  <c r="AR13" i="13"/>
  <c r="AO13" i="13"/>
  <c r="AS13" i="13"/>
  <c r="AP13" i="13"/>
  <c r="AT13" i="13"/>
  <c r="AL12" i="13"/>
  <c r="AM12" i="13"/>
  <c r="AQ12" i="13"/>
  <c r="AN12" i="13"/>
  <c r="AR12" i="13"/>
  <c r="AO12" i="13"/>
  <c r="AS12" i="13"/>
  <c r="AP12" i="13"/>
  <c r="AT12" i="13"/>
  <c r="AL11" i="13"/>
  <c r="AM11" i="13"/>
  <c r="AQ11" i="13"/>
  <c r="AN11" i="13"/>
  <c r="AR11" i="13"/>
  <c r="AO11" i="13"/>
  <c r="AS11" i="13"/>
  <c r="AP11" i="13"/>
  <c r="AT11" i="13"/>
  <c r="AL10" i="13"/>
  <c r="AM10" i="13"/>
  <c r="AQ10" i="13"/>
  <c r="AN10" i="13"/>
  <c r="AR10" i="13"/>
  <c r="AO10" i="13"/>
  <c r="AS10" i="13"/>
  <c r="AP10" i="13"/>
  <c r="AT10" i="13"/>
  <c r="AL9" i="13"/>
  <c r="AM9" i="13"/>
  <c r="AQ9" i="13"/>
  <c r="AN9" i="13"/>
  <c r="AR9" i="13"/>
  <c r="AO9" i="13"/>
  <c r="AS9" i="13"/>
  <c r="AP9" i="13"/>
  <c r="AT9" i="13"/>
  <c r="AL8" i="13"/>
  <c r="AM8" i="13"/>
  <c r="AQ8" i="13"/>
  <c r="AN8" i="13"/>
  <c r="AR8" i="13"/>
  <c r="AO8" i="13"/>
  <c r="AS8" i="13"/>
  <c r="AP8" i="13"/>
  <c r="AT8" i="13"/>
  <c r="AL7" i="13"/>
  <c r="AM7" i="13"/>
  <c r="AQ7" i="13"/>
  <c r="AN7" i="13"/>
  <c r="AR7" i="13"/>
  <c r="AO7" i="13"/>
  <c r="AS7" i="13"/>
  <c r="AP7" i="13"/>
  <c r="AT7" i="13"/>
  <c r="AL6" i="13"/>
  <c r="AM6" i="13"/>
  <c r="AQ6" i="13"/>
  <c r="AN6" i="13"/>
  <c r="AR6" i="13"/>
  <c r="AO6" i="13"/>
  <c r="AS6" i="13"/>
  <c r="AP6" i="13"/>
  <c r="AT6" i="13"/>
  <c r="AU6" i="13"/>
  <c r="AU7" i="13"/>
  <c r="AU8" i="13"/>
  <c r="AU9" i="13"/>
  <c r="AU10" i="13"/>
  <c r="AU11" i="13"/>
  <c r="AU12" i="13"/>
  <c r="AU13" i="13"/>
  <c r="AU14" i="13"/>
  <c r="AU15" i="13"/>
  <c r="AU16" i="13"/>
  <c r="AU17" i="13"/>
  <c r="AU18" i="13"/>
  <c r="AU19" i="13"/>
  <c r="AU20" i="13"/>
  <c r="AU21" i="13"/>
  <c r="AU22" i="13"/>
  <c r="AU23" i="13"/>
  <c r="AU24" i="13"/>
  <c r="AU25" i="13"/>
  <c r="AU26" i="13"/>
  <c r="AU27" i="13"/>
  <c r="AU28" i="13"/>
  <c r="AU29" i="13"/>
  <c r="AU30" i="13"/>
  <c r="AU31" i="13"/>
  <c r="AU32" i="13"/>
  <c r="AU33" i="13"/>
  <c r="AU34" i="13"/>
  <c r="AU35" i="13"/>
  <c r="C123" i="13"/>
  <c r="E123" i="13"/>
  <c r="E127" i="13"/>
  <c r="E23" i="24"/>
  <c r="AB6" i="13"/>
  <c r="AC6" i="13"/>
  <c r="AF6" i="13"/>
  <c r="AD6" i="13"/>
  <c r="AG6" i="13"/>
  <c r="AE6" i="13"/>
  <c r="AH6" i="13"/>
  <c r="AI6" i="13"/>
  <c r="AB7" i="13"/>
  <c r="AC7" i="13"/>
  <c r="AF7" i="13"/>
  <c r="AD7" i="13"/>
  <c r="AG7" i="13"/>
  <c r="AE7" i="13"/>
  <c r="AH7" i="13"/>
  <c r="AI7" i="13"/>
  <c r="AB8" i="13"/>
  <c r="AC8" i="13"/>
  <c r="AF8" i="13"/>
  <c r="AD8" i="13"/>
  <c r="AG8" i="13"/>
  <c r="AE8" i="13"/>
  <c r="AH8" i="13"/>
  <c r="AI8" i="13"/>
  <c r="AB9" i="13"/>
  <c r="AC9" i="13"/>
  <c r="AF9" i="13"/>
  <c r="AD9" i="13"/>
  <c r="AG9" i="13"/>
  <c r="AE9" i="13"/>
  <c r="AH9" i="13"/>
  <c r="AI9" i="13"/>
  <c r="AB10" i="13"/>
  <c r="AC10" i="13"/>
  <c r="AF10" i="13"/>
  <c r="AD10" i="13"/>
  <c r="AG10" i="13"/>
  <c r="AE10" i="13"/>
  <c r="AH10" i="13"/>
  <c r="AI10" i="13"/>
  <c r="AB11" i="13"/>
  <c r="AC11" i="13"/>
  <c r="AF11" i="13"/>
  <c r="AD11" i="13"/>
  <c r="AG11" i="13"/>
  <c r="AE11" i="13"/>
  <c r="AH11" i="13"/>
  <c r="AI11" i="13"/>
  <c r="AB12" i="13"/>
  <c r="AC12" i="13"/>
  <c r="AF12" i="13"/>
  <c r="AD12" i="13"/>
  <c r="AG12" i="13"/>
  <c r="AE12" i="13"/>
  <c r="AH12" i="13"/>
  <c r="AI12" i="13"/>
  <c r="AB13" i="13"/>
  <c r="AC13" i="13"/>
  <c r="AF13" i="13"/>
  <c r="AD13" i="13"/>
  <c r="AG13" i="13"/>
  <c r="AE13" i="13"/>
  <c r="AH13" i="13"/>
  <c r="AI13" i="13"/>
  <c r="AB14" i="13"/>
  <c r="AC14" i="13"/>
  <c r="AF14" i="13"/>
  <c r="AD14" i="13"/>
  <c r="AG14" i="13"/>
  <c r="AE14" i="13"/>
  <c r="AH14" i="13"/>
  <c r="AI14" i="13"/>
  <c r="AB15" i="13"/>
  <c r="AC15" i="13"/>
  <c r="AF15" i="13"/>
  <c r="AD15" i="13"/>
  <c r="AG15" i="13"/>
  <c r="AE15" i="13"/>
  <c r="AH15" i="13"/>
  <c r="AI15" i="13"/>
  <c r="AB16" i="13"/>
  <c r="AC16" i="13"/>
  <c r="AF16" i="13"/>
  <c r="AD16" i="13"/>
  <c r="AG16" i="13"/>
  <c r="AE16" i="13"/>
  <c r="AH16" i="13"/>
  <c r="AI16" i="13"/>
  <c r="AB17" i="13"/>
  <c r="AC17" i="13"/>
  <c r="AF17" i="13"/>
  <c r="AD17" i="13"/>
  <c r="AG17" i="13"/>
  <c r="AE17" i="13"/>
  <c r="AH17" i="13"/>
  <c r="AI17" i="13"/>
  <c r="AB18" i="13"/>
  <c r="AC18" i="13"/>
  <c r="AF18" i="13"/>
  <c r="AD18" i="13"/>
  <c r="AG18" i="13"/>
  <c r="AE18" i="13"/>
  <c r="AH18" i="13"/>
  <c r="AI18" i="13"/>
  <c r="AB19" i="13"/>
  <c r="AC19" i="13"/>
  <c r="AF19" i="13"/>
  <c r="AD19" i="13"/>
  <c r="AG19" i="13"/>
  <c r="AE19" i="13"/>
  <c r="AH19" i="13"/>
  <c r="AI19" i="13"/>
  <c r="AB20" i="13"/>
  <c r="AC20" i="13"/>
  <c r="AF20" i="13"/>
  <c r="AD20" i="13"/>
  <c r="AG20" i="13"/>
  <c r="AE20" i="13"/>
  <c r="AH20" i="13"/>
  <c r="AI20" i="13"/>
  <c r="AB21" i="13"/>
  <c r="AC21" i="13"/>
  <c r="AF21" i="13"/>
  <c r="AD21" i="13"/>
  <c r="AG21" i="13"/>
  <c r="AE21" i="13"/>
  <c r="AH21" i="13"/>
  <c r="AI21" i="13"/>
  <c r="AB22" i="13"/>
  <c r="AC22" i="13"/>
  <c r="AF22" i="13"/>
  <c r="AD22" i="13"/>
  <c r="AG22" i="13"/>
  <c r="AE22" i="13"/>
  <c r="AH22" i="13"/>
  <c r="AI22" i="13"/>
  <c r="AB23" i="13"/>
  <c r="AC23" i="13"/>
  <c r="AF23" i="13"/>
  <c r="AD23" i="13"/>
  <c r="AG23" i="13"/>
  <c r="AE23" i="13"/>
  <c r="AH23" i="13"/>
  <c r="AI23" i="13"/>
  <c r="AB24" i="13"/>
  <c r="AC24" i="13"/>
  <c r="AF24" i="13"/>
  <c r="AD24" i="13"/>
  <c r="AG24" i="13"/>
  <c r="AE24" i="13"/>
  <c r="AH24" i="13"/>
  <c r="AI24" i="13"/>
  <c r="AB25" i="13"/>
  <c r="AC25" i="13"/>
  <c r="AF25" i="13"/>
  <c r="AD25" i="13"/>
  <c r="AG25" i="13"/>
  <c r="AE25" i="13"/>
  <c r="AH25" i="13"/>
  <c r="AI25" i="13"/>
  <c r="AB26" i="13"/>
  <c r="AC26" i="13"/>
  <c r="AF26" i="13"/>
  <c r="AD26" i="13"/>
  <c r="AG26" i="13"/>
  <c r="AE26" i="13"/>
  <c r="AH26" i="13"/>
  <c r="AI26" i="13"/>
  <c r="AB27" i="13"/>
  <c r="AC27" i="13"/>
  <c r="AF27" i="13"/>
  <c r="AD27" i="13"/>
  <c r="AG27" i="13"/>
  <c r="AE27" i="13"/>
  <c r="AH27" i="13"/>
  <c r="AI27" i="13"/>
  <c r="AB28" i="13"/>
  <c r="AC28" i="13"/>
  <c r="AF28" i="13"/>
  <c r="AD28" i="13"/>
  <c r="AG28" i="13"/>
  <c r="AE28" i="13"/>
  <c r="AH28" i="13"/>
  <c r="AI28" i="13"/>
  <c r="AB29" i="13"/>
  <c r="AC29" i="13"/>
  <c r="AF29" i="13"/>
  <c r="AD29" i="13"/>
  <c r="AG29" i="13"/>
  <c r="AE29" i="13"/>
  <c r="AH29" i="13"/>
  <c r="AI29" i="13"/>
  <c r="AB30" i="13"/>
  <c r="AC30" i="13"/>
  <c r="AF30" i="13"/>
  <c r="AD30" i="13"/>
  <c r="AG30" i="13"/>
  <c r="AE30" i="13"/>
  <c r="AH30" i="13"/>
  <c r="AI30" i="13"/>
  <c r="AB31" i="13"/>
  <c r="AC31" i="13"/>
  <c r="AF31" i="13"/>
  <c r="AD31" i="13"/>
  <c r="AG31" i="13"/>
  <c r="AE31" i="13"/>
  <c r="AH31" i="13"/>
  <c r="AI31" i="13"/>
  <c r="AB32" i="13"/>
  <c r="AC32" i="13"/>
  <c r="AF32" i="13"/>
  <c r="AD32" i="13"/>
  <c r="AG32" i="13"/>
  <c r="AE32" i="13"/>
  <c r="AH32" i="13"/>
  <c r="AI32" i="13"/>
  <c r="AB33" i="13"/>
  <c r="AC33" i="13"/>
  <c r="AF33" i="13"/>
  <c r="AD33" i="13"/>
  <c r="AG33" i="13"/>
  <c r="AE33" i="13"/>
  <c r="AH33" i="13"/>
  <c r="AI33" i="13"/>
  <c r="AB34" i="13"/>
  <c r="AC34" i="13"/>
  <c r="AF34" i="13"/>
  <c r="AD34" i="13"/>
  <c r="AG34" i="13"/>
  <c r="AE34" i="13"/>
  <c r="AH34" i="13"/>
  <c r="AI34" i="13"/>
  <c r="AB35" i="13"/>
  <c r="AC35" i="13"/>
  <c r="AF35" i="13"/>
  <c r="AD35" i="13"/>
  <c r="AG35" i="13"/>
  <c r="AE35" i="13"/>
  <c r="AH35" i="13"/>
  <c r="AI35" i="13"/>
  <c r="AB36" i="13"/>
  <c r="AC36" i="13"/>
  <c r="AF36" i="13"/>
  <c r="AD36" i="13"/>
  <c r="AG36" i="13"/>
  <c r="AE36" i="13"/>
  <c r="AH36" i="13"/>
  <c r="AI36" i="13"/>
  <c r="AB37" i="13"/>
  <c r="AC37" i="13"/>
  <c r="AF37" i="13"/>
  <c r="AD37" i="13"/>
  <c r="AG37" i="13"/>
  <c r="AE37" i="13"/>
  <c r="AH37" i="13"/>
  <c r="AI37" i="13"/>
  <c r="AB38" i="13"/>
  <c r="AC38" i="13"/>
  <c r="AF38" i="13"/>
  <c r="AD38" i="13"/>
  <c r="AG38" i="13"/>
  <c r="AE38" i="13"/>
  <c r="AH38" i="13"/>
  <c r="AI38" i="13"/>
  <c r="AB39" i="13"/>
  <c r="AC39" i="13"/>
  <c r="AF39" i="13"/>
  <c r="AD39" i="13"/>
  <c r="AG39" i="13"/>
  <c r="AE39" i="13"/>
  <c r="AH39" i="13"/>
  <c r="AI39" i="13"/>
  <c r="AB40" i="13"/>
  <c r="AC40" i="13"/>
  <c r="AF40" i="13"/>
  <c r="AD40" i="13"/>
  <c r="AG40" i="13"/>
  <c r="AE40" i="13"/>
  <c r="AH40" i="13"/>
  <c r="AI40" i="13"/>
  <c r="AB41" i="13"/>
  <c r="AC41" i="13"/>
  <c r="AF41" i="13"/>
  <c r="AD41" i="13"/>
  <c r="AG41" i="13"/>
  <c r="AE41" i="13"/>
  <c r="AH41" i="13"/>
  <c r="AI41" i="13"/>
  <c r="AB42" i="13"/>
  <c r="AC42" i="13"/>
  <c r="AF42" i="13"/>
  <c r="AD42" i="13"/>
  <c r="AG42" i="13"/>
  <c r="AE42" i="13"/>
  <c r="AH42" i="13"/>
  <c r="AI42" i="13"/>
  <c r="AB43" i="13"/>
  <c r="AC43" i="13"/>
  <c r="AF43" i="13"/>
  <c r="AD43" i="13"/>
  <c r="AG43" i="13"/>
  <c r="AE43" i="13"/>
  <c r="AH43" i="13"/>
  <c r="AI43" i="13"/>
  <c r="AB44" i="13"/>
  <c r="AC44" i="13"/>
  <c r="AF44" i="13"/>
  <c r="AD44" i="13"/>
  <c r="AG44" i="13"/>
  <c r="AE44" i="13"/>
  <c r="AH44" i="13"/>
  <c r="AI44" i="13"/>
  <c r="AB45" i="13"/>
  <c r="AC45" i="13"/>
  <c r="AF45" i="13"/>
  <c r="AD45" i="13"/>
  <c r="AG45" i="13"/>
  <c r="AE45" i="13"/>
  <c r="AH45" i="13"/>
  <c r="AI45" i="13"/>
  <c r="AB46" i="13"/>
  <c r="AC46" i="13"/>
  <c r="AF46" i="13"/>
  <c r="AD46" i="13"/>
  <c r="AG46" i="13"/>
  <c r="AE46" i="13"/>
  <c r="AH46" i="13"/>
  <c r="AI46" i="13"/>
  <c r="AB47" i="13"/>
  <c r="AC47" i="13"/>
  <c r="AF47" i="13"/>
  <c r="AD47" i="13"/>
  <c r="AG47" i="13"/>
  <c r="AE47" i="13"/>
  <c r="AH47" i="13"/>
  <c r="AI47" i="13"/>
  <c r="AB48" i="13"/>
  <c r="AC48" i="13"/>
  <c r="AF48" i="13"/>
  <c r="AD48" i="13"/>
  <c r="AG48" i="13"/>
  <c r="AE48" i="13"/>
  <c r="AH48" i="13"/>
  <c r="AI48" i="13"/>
  <c r="AB49" i="13"/>
  <c r="AC49" i="13"/>
  <c r="AF49" i="13"/>
  <c r="AD49" i="13"/>
  <c r="AG49" i="13"/>
  <c r="AE49" i="13"/>
  <c r="AH49" i="13"/>
  <c r="AI49" i="13"/>
  <c r="AB50" i="13"/>
  <c r="AC50" i="13"/>
  <c r="AF50" i="13"/>
  <c r="AD50" i="13"/>
  <c r="AG50" i="13"/>
  <c r="AE50" i="13"/>
  <c r="AH50" i="13"/>
  <c r="AI50" i="13"/>
  <c r="AB51" i="13"/>
  <c r="AC51" i="13"/>
  <c r="AF51" i="13"/>
  <c r="AD51" i="13"/>
  <c r="AG51" i="13"/>
  <c r="AE51" i="13"/>
  <c r="AH51" i="13"/>
  <c r="AI51" i="13"/>
  <c r="AB52" i="13"/>
  <c r="AC52" i="13"/>
  <c r="AF52" i="13"/>
  <c r="AD52" i="13"/>
  <c r="AG52" i="13"/>
  <c r="AE52" i="13"/>
  <c r="AH52" i="13"/>
  <c r="AI52" i="13"/>
  <c r="AB53" i="13"/>
  <c r="AC53" i="13"/>
  <c r="AF53" i="13"/>
  <c r="AD53" i="13"/>
  <c r="AG53" i="13"/>
  <c r="AE53" i="13"/>
  <c r="AH53" i="13"/>
  <c r="AI53" i="13"/>
  <c r="AB54" i="13"/>
  <c r="AC54" i="13"/>
  <c r="AF54" i="13"/>
  <c r="AD54" i="13"/>
  <c r="AG54" i="13"/>
  <c r="AE54" i="13"/>
  <c r="AH54" i="13"/>
  <c r="AI54" i="13"/>
  <c r="AB55" i="13"/>
  <c r="AC55" i="13"/>
  <c r="AF55" i="13"/>
  <c r="AD55" i="13"/>
  <c r="AG55" i="13"/>
  <c r="AE55" i="13"/>
  <c r="AH55" i="13"/>
  <c r="AI55" i="13"/>
  <c r="AB56" i="13"/>
  <c r="AC56" i="13"/>
  <c r="AF56" i="13"/>
  <c r="AD56" i="13"/>
  <c r="AG56" i="13"/>
  <c r="AE56" i="13"/>
  <c r="AH56" i="13"/>
  <c r="AI56" i="13"/>
  <c r="AB57" i="13"/>
  <c r="AC57" i="13"/>
  <c r="AF57" i="13"/>
  <c r="AD57" i="13"/>
  <c r="AG57" i="13"/>
  <c r="AE57" i="13"/>
  <c r="AH57" i="13"/>
  <c r="AI57" i="13"/>
  <c r="AB58" i="13"/>
  <c r="AC58" i="13"/>
  <c r="AF58" i="13"/>
  <c r="AD58" i="13"/>
  <c r="AG58" i="13"/>
  <c r="AE58" i="13"/>
  <c r="AH58" i="13"/>
  <c r="AI58" i="13"/>
  <c r="AB59" i="13"/>
  <c r="AC59" i="13"/>
  <c r="AF59" i="13"/>
  <c r="AD59" i="13"/>
  <c r="AG59" i="13"/>
  <c r="AE59" i="13"/>
  <c r="AH59" i="13"/>
  <c r="AI59" i="13"/>
  <c r="AB60" i="13"/>
  <c r="AC60" i="13"/>
  <c r="AF60" i="13"/>
  <c r="AD60" i="13"/>
  <c r="AG60" i="13"/>
  <c r="AE60" i="13"/>
  <c r="AH60" i="13"/>
  <c r="AI60" i="13"/>
  <c r="AB61" i="13"/>
  <c r="AC61" i="13"/>
  <c r="AF61" i="13"/>
  <c r="AD61" i="13"/>
  <c r="AG61" i="13"/>
  <c r="AE61" i="13"/>
  <c r="AH61" i="13"/>
  <c r="AI61" i="13"/>
  <c r="AB62" i="13"/>
  <c r="AC62" i="13"/>
  <c r="AF62" i="13"/>
  <c r="AD62" i="13"/>
  <c r="AG62" i="13"/>
  <c r="AE62" i="13"/>
  <c r="AH62" i="13"/>
  <c r="AI62" i="13"/>
  <c r="AB63" i="13"/>
  <c r="AC63" i="13"/>
  <c r="AF63" i="13"/>
  <c r="AD63" i="13"/>
  <c r="AG63" i="13"/>
  <c r="AE63" i="13"/>
  <c r="AH63" i="13"/>
  <c r="AI63" i="13"/>
  <c r="AB64" i="13"/>
  <c r="AC64" i="13"/>
  <c r="AF64" i="13"/>
  <c r="AD64" i="13"/>
  <c r="AG64" i="13"/>
  <c r="AE64" i="13"/>
  <c r="AH64" i="13"/>
  <c r="AI64" i="13"/>
  <c r="AB65" i="13"/>
  <c r="AC65" i="13"/>
  <c r="AF65" i="13"/>
  <c r="AD65" i="13"/>
  <c r="AG65" i="13"/>
  <c r="AE65" i="13"/>
  <c r="AH65" i="13"/>
  <c r="AI65" i="13"/>
  <c r="AI66" i="13"/>
  <c r="AI67" i="13"/>
  <c r="AI68" i="13"/>
  <c r="AI69" i="13"/>
  <c r="AI70" i="13"/>
  <c r="AI71" i="13"/>
  <c r="AI72" i="13"/>
  <c r="AI73" i="13"/>
  <c r="AI74" i="13"/>
  <c r="AI75" i="13"/>
  <c r="AI76" i="13"/>
  <c r="AI77" i="13"/>
  <c r="AI78" i="13"/>
  <c r="AI79" i="13"/>
  <c r="AI80" i="13"/>
  <c r="AI81" i="13"/>
  <c r="AI82" i="13"/>
  <c r="AI83" i="13"/>
  <c r="AI84" i="13"/>
  <c r="AI85" i="13"/>
  <c r="AI86" i="13"/>
  <c r="AI87" i="13"/>
  <c r="AI88" i="13"/>
  <c r="AI89" i="13"/>
  <c r="AI90" i="13"/>
  <c r="AI91" i="13"/>
  <c r="AI92" i="13"/>
  <c r="AI93" i="13"/>
  <c r="AI94" i="13"/>
  <c r="AI95" i="13"/>
  <c r="AI96" i="13"/>
  <c r="AI97" i="13"/>
  <c r="AI98" i="13"/>
  <c r="AI99" i="13"/>
  <c r="AI100" i="13"/>
  <c r="AI101" i="13"/>
  <c r="AI102" i="13"/>
  <c r="AI103" i="13"/>
  <c r="AI104" i="13"/>
  <c r="AI105" i="13"/>
  <c r="AI106" i="13"/>
  <c r="AI107" i="13"/>
  <c r="AI108" i="13"/>
  <c r="AI109" i="13"/>
  <c r="AI110" i="13"/>
  <c r="AI111" i="13"/>
  <c r="AI112" i="13"/>
  <c r="AI113" i="13"/>
  <c r="AI114" i="13"/>
  <c r="AI115" i="13"/>
  <c r="AI116" i="13"/>
  <c r="AI117" i="13"/>
  <c r="AI118" i="13"/>
  <c r="AI119" i="13"/>
  <c r="AI120" i="13"/>
  <c r="AI121" i="13"/>
  <c r="AI122" i="13"/>
  <c r="AI123" i="13"/>
  <c r="AI124" i="13"/>
  <c r="AI125" i="13"/>
  <c r="AI126" i="13"/>
  <c r="AI127" i="13"/>
  <c r="AI128" i="13"/>
  <c r="AI129" i="13"/>
  <c r="AI130" i="13"/>
  <c r="AI131" i="13"/>
  <c r="AI132" i="13"/>
  <c r="AI133" i="13"/>
  <c r="AI134" i="13"/>
  <c r="AI135" i="13"/>
  <c r="AI136" i="13"/>
  <c r="AI137" i="13"/>
  <c r="AI138" i="13"/>
  <c r="AI139" i="13"/>
  <c r="AI140" i="13"/>
  <c r="AI141" i="13"/>
  <c r="AI142" i="13"/>
  <c r="AI143" i="13"/>
  <c r="AI144" i="13"/>
  <c r="AI145" i="13"/>
  <c r="AI146" i="13"/>
  <c r="AI147" i="13"/>
  <c r="AI148" i="13"/>
  <c r="AI149" i="13"/>
  <c r="AI150" i="13"/>
  <c r="AI151" i="13"/>
  <c r="AI152" i="13"/>
  <c r="AI153" i="13"/>
  <c r="AI154" i="13"/>
  <c r="AI155" i="13"/>
  <c r="AI156" i="13"/>
  <c r="AI157" i="13"/>
  <c r="AI158" i="13"/>
  <c r="AI159" i="13"/>
  <c r="AI160" i="13"/>
  <c r="AI161" i="13"/>
  <c r="AI162" i="13"/>
  <c r="AI163" i="13"/>
  <c r="AI164" i="13"/>
  <c r="AI165" i="13"/>
  <c r="AI166" i="13"/>
  <c r="AI167" i="13"/>
  <c r="AI168" i="13"/>
  <c r="AI169" i="13"/>
  <c r="AI170" i="13"/>
  <c r="AI171" i="13"/>
  <c r="AI172" i="13"/>
  <c r="AI173" i="13"/>
  <c r="AI174" i="13"/>
  <c r="AI175" i="13"/>
  <c r="AI176" i="13"/>
  <c r="AI177" i="13"/>
  <c r="AI178" i="13"/>
  <c r="AI179" i="13"/>
  <c r="AI180" i="13"/>
  <c r="AI181" i="13"/>
  <c r="AI182" i="13"/>
  <c r="AI183" i="13"/>
  <c r="AI184" i="13"/>
  <c r="AI185" i="13"/>
  <c r="AI186" i="13"/>
  <c r="AI187" i="13"/>
  <c r="AI188" i="13"/>
  <c r="AI189" i="13"/>
  <c r="AI190" i="13"/>
  <c r="AI191" i="13"/>
  <c r="AI192" i="13"/>
  <c r="AI193" i="13"/>
  <c r="AI194" i="13"/>
  <c r="AI195" i="13"/>
  <c r="AI196" i="13"/>
  <c r="AI197" i="13"/>
  <c r="AI198" i="13"/>
  <c r="AI199" i="13"/>
  <c r="AI200" i="13"/>
  <c r="AI201" i="13"/>
  <c r="AI202" i="13"/>
  <c r="AI203" i="13"/>
  <c r="AI204" i="13"/>
  <c r="AI205" i="13"/>
  <c r="C118" i="13"/>
  <c r="E118" i="13"/>
  <c r="C119" i="13"/>
  <c r="E119" i="13"/>
  <c r="D127" i="13"/>
  <c r="E22" i="24"/>
  <c r="E21" i="24"/>
  <c r="D37" i="13"/>
  <c r="D35" i="13"/>
  <c r="D33" i="13"/>
  <c r="D31" i="13"/>
  <c r="D29" i="13"/>
  <c r="D27" i="13"/>
  <c r="C32" i="13"/>
  <c r="C31" i="13"/>
  <c r="D25" i="13"/>
  <c r="C28" i="13"/>
  <c r="C27" i="13"/>
  <c r="Y205" i="19"/>
  <c r="Y204" i="19"/>
  <c r="Y203" i="19"/>
  <c r="Y202" i="19"/>
  <c r="Y201" i="19"/>
  <c r="Y200" i="19"/>
  <c r="Y199" i="19"/>
  <c r="Y198" i="19"/>
  <c r="Y197" i="19"/>
  <c r="Y196" i="19"/>
  <c r="Y195" i="19"/>
  <c r="Y194" i="19"/>
  <c r="Y193" i="19"/>
  <c r="Y192" i="19"/>
  <c r="Y191" i="19"/>
  <c r="Y190" i="19"/>
  <c r="Y189" i="19"/>
  <c r="Y188" i="19"/>
  <c r="Y187" i="19"/>
  <c r="Y186" i="19"/>
  <c r="Y185" i="19"/>
  <c r="Y184" i="19"/>
  <c r="Y183" i="19"/>
  <c r="Y182" i="19"/>
  <c r="Y181" i="19"/>
  <c r="Y180" i="19"/>
  <c r="Y179" i="19"/>
  <c r="Y178" i="19"/>
  <c r="Y177" i="19"/>
  <c r="Y176" i="19"/>
  <c r="Y175" i="19"/>
  <c r="Y174" i="19"/>
  <c r="Y173" i="19"/>
  <c r="Y172" i="19"/>
  <c r="Y171" i="19"/>
  <c r="Y170" i="19"/>
  <c r="Y169" i="19"/>
  <c r="Y168" i="19"/>
  <c r="Y167" i="19"/>
  <c r="Y166" i="19"/>
  <c r="Y165" i="19"/>
  <c r="Y164" i="19"/>
  <c r="Y163" i="19"/>
  <c r="Y162" i="19"/>
  <c r="Y161" i="19"/>
  <c r="Y160" i="19"/>
  <c r="Y159" i="19"/>
  <c r="Y158" i="19"/>
  <c r="Y157" i="19"/>
  <c r="Y156" i="19"/>
  <c r="Y155" i="19"/>
  <c r="Y154" i="19"/>
  <c r="Y153" i="19"/>
  <c r="Y152" i="19"/>
  <c r="Y151" i="19"/>
  <c r="Y150" i="19"/>
  <c r="Y149" i="19"/>
  <c r="Y148" i="19"/>
  <c r="Y147" i="19"/>
  <c r="Y146" i="19"/>
  <c r="Y145" i="19"/>
  <c r="Y144" i="19"/>
  <c r="Y143" i="19"/>
  <c r="Y142" i="19"/>
  <c r="Y141" i="19"/>
  <c r="Y140" i="19"/>
  <c r="Y139" i="19"/>
  <c r="Y138" i="19"/>
  <c r="Y137" i="19"/>
  <c r="Y136" i="19"/>
  <c r="Y135" i="19"/>
  <c r="Y134" i="19"/>
  <c r="Y133" i="19"/>
  <c r="Y132" i="19"/>
  <c r="Y131" i="19"/>
  <c r="Y130" i="19"/>
  <c r="Y129" i="19"/>
  <c r="Y128" i="19"/>
  <c r="Y127" i="19"/>
  <c r="F5" i="19"/>
  <c r="F15" i="19"/>
  <c r="F6" i="19"/>
  <c r="F11" i="19"/>
  <c r="F13" i="19"/>
  <c r="F8" i="19"/>
  <c r="F9" i="19"/>
  <c r="F127" i="19"/>
  <c r="Y126" i="19"/>
  <c r="Y125" i="19"/>
  <c r="Y124" i="19"/>
  <c r="Y123" i="19"/>
  <c r="Y122" i="19"/>
  <c r="Y121" i="19"/>
  <c r="Y120" i="19"/>
  <c r="Y119" i="19"/>
  <c r="Y118" i="19"/>
  <c r="Y117" i="19"/>
  <c r="Y116" i="19"/>
  <c r="Y115" i="19"/>
  <c r="Y114" i="19"/>
  <c r="D114" i="19"/>
  <c r="C114" i="19"/>
  <c r="Y113" i="19"/>
  <c r="Y112" i="19"/>
  <c r="Y111" i="19"/>
  <c r="Y110" i="19"/>
  <c r="Y109" i="19"/>
  <c r="Y108" i="19"/>
  <c r="Y107" i="19"/>
  <c r="D107" i="19"/>
  <c r="C107" i="19"/>
  <c r="Y106" i="19"/>
  <c r="Y105" i="19"/>
  <c r="Y104" i="19"/>
  <c r="Y103" i="19"/>
  <c r="Y102" i="19"/>
  <c r="Y101" i="19"/>
  <c r="Y100" i="19"/>
  <c r="Y99" i="19"/>
  <c r="Y98" i="19"/>
  <c r="Y97" i="19"/>
  <c r="Y96" i="19"/>
  <c r="Y95" i="19"/>
  <c r="Y94" i="19"/>
  <c r="H94" i="19"/>
  <c r="Y93" i="19"/>
  <c r="H93" i="19"/>
  <c r="Y92" i="19"/>
  <c r="H92" i="19"/>
  <c r="Y91" i="19"/>
  <c r="H91" i="19"/>
  <c r="Y90" i="19"/>
  <c r="H90" i="19"/>
  <c r="Y89" i="19"/>
  <c r="H89" i="19"/>
  <c r="Y88" i="19"/>
  <c r="H88" i="19"/>
  <c r="Y87" i="19"/>
  <c r="H87" i="19"/>
  <c r="Y86" i="19"/>
  <c r="H86" i="19"/>
  <c r="Y85" i="19"/>
  <c r="H85" i="19"/>
  <c r="Y84" i="19"/>
  <c r="H84" i="19"/>
  <c r="Y83" i="19"/>
  <c r="H83" i="19"/>
  <c r="Y82" i="19"/>
  <c r="H82" i="19"/>
  <c r="Y81" i="19"/>
  <c r="Y80" i="19"/>
  <c r="Y79" i="19"/>
  <c r="Y78" i="19"/>
  <c r="Y77" i="19"/>
  <c r="Y76" i="19"/>
  <c r="Y75" i="19"/>
  <c r="Y74" i="19"/>
  <c r="Y73" i="19"/>
  <c r="Y72" i="19"/>
  <c r="Y71" i="19"/>
  <c r="Y70" i="19"/>
  <c r="Y69" i="19"/>
  <c r="Y68" i="19"/>
  <c r="Y67" i="19"/>
  <c r="Y66" i="19"/>
  <c r="Y65" i="19"/>
  <c r="Y64" i="19"/>
  <c r="Y63" i="19"/>
  <c r="Y62" i="19"/>
  <c r="Y61" i="19"/>
  <c r="Y60" i="19"/>
  <c r="Y59" i="19"/>
  <c r="Y58" i="19"/>
  <c r="Y57" i="19"/>
  <c r="Y56" i="19"/>
  <c r="Y55" i="19"/>
  <c r="Y54" i="19"/>
  <c r="Y53" i="19"/>
  <c r="Y52" i="19"/>
  <c r="Y51" i="19"/>
  <c r="Y50" i="19"/>
  <c r="Y49" i="19"/>
  <c r="Y48" i="19"/>
  <c r="Y47" i="19"/>
  <c r="Y46" i="19"/>
  <c r="Y45" i="19"/>
  <c r="Y44" i="19"/>
  <c r="Y43" i="19"/>
  <c r="Y42" i="19"/>
  <c r="Y41" i="19"/>
  <c r="Y40" i="19"/>
  <c r="Y39" i="19"/>
  <c r="Y38" i="19"/>
  <c r="Y37" i="19"/>
  <c r="Y36" i="19"/>
  <c r="Y34" i="19"/>
  <c r="Y33" i="19"/>
  <c r="Y32" i="19"/>
  <c r="Y31" i="19"/>
  <c r="Y30" i="19"/>
  <c r="Y29" i="19"/>
  <c r="Y28" i="19"/>
  <c r="Y27" i="19"/>
  <c r="Y26" i="19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11" i="19"/>
  <c r="Y10" i="19"/>
  <c r="Y9" i="19"/>
  <c r="D9" i="19"/>
  <c r="Y8" i="19"/>
  <c r="Y7" i="19"/>
  <c r="Y6" i="19"/>
  <c r="D6" i="19"/>
  <c r="AP5" i="19"/>
  <c r="AO5" i="19"/>
  <c r="AN5" i="19"/>
  <c r="AM5" i="19"/>
  <c r="AL5" i="19"/>
  <c r="AI5" i="19"/>
  <c r="AE5" i="19"/>
  <c r="AD5" i="19"/>
  <c r="AC5" i="19"/>
  <c r="AB5" i="19"/>
  <c r="S5" i="19"/>
  <c r="T5" i="19"/>
  <c r="V5" i="19"/>
  <c r="X5" i="19"/>
  <c r="M5" i="19"/>
  <c r="N5" i="19"/>
  <c r="O5" i="19"/>
  <c r="Y5" i="19"/>
  <c r="AH205" i="13"/>
  <c r="AG205" i="13"/>
  <c r="AF205" i="13"/>
  <c r="AE205" i="13"/>
  <c r="AD205" i="13"/>
  <c r="AC205" i="13"/>
  <c r="AB205" i="13"/>
  <c r="Y205" i="13"/>
  <c r="F19" i="13"/>
  <c r="R205" i="13"/>
  <c r="S205" i="13"/>
  <c r="T205" i="13"/>
  <c r="U205" i="13"/>
  <c r="V205" i="13"/>
  <c r="X205" i="13"/>
  <c r="Q205" i="13"/>
  <c r="F10" i="13"/>
  <c r="J205" i="13"/>
  <c r="K205" i="13"/>
  <c r="L205" i="13"/>
  <c r="M205" i="13"/>
  <c r="N205" i="13"/>
  <c r="O205" i="13"/>
  <c r="AH204" i="13"/>
  <c r="AG204" i="13"/>
  <c r="AF204" i="13"/>
  <c r="AE204" i="13"/>
  <c r="AD204" i="13"/>
  <c r="AC204" i="13"/>
  <c r="AB204" i="13"/>
  <c r="Y204" i="13"/>
  <c r="R204" i="13"/>
  <c r="S204" i="13"/>
  <c r="T204" i="13"/>
  <c r="U204" i="13"/>
  <c r="V204" i="13"/>
  <c r="X204" i="13"/>
  <c r="Q204" i="13"/>
  <c r="J204" i="13"/>
  <c r="K204" i="13"/>
  <c r="L204" i="13"/>
  <c r="M204" i="13"/>
  <c r="N204" i="13"/>
  <c r="O204" i="13"/>
  <c r="AH203" i="13"/>
  <c r="AG203" i="13"/>
  <c r="AF203" i="13"/>
  <c r="AE203" i="13"/>
  <c r="AD203" i="13"/>
  <c r="AC203" i="13"/>
  <c r="AB203" i="13"/>
  <c r="Y203" i="13"/>
  <c r="R203" i="13"/>
  <c r="S203" i="13"/>
  <c r="T203" i="13"/>
  <c r="U203" i="13"/>
  <c r="V203" i="13"/>
  <c r="X203" i="13"/>
  <c r="Q203" i="13"/>
  <c r="J203" i="13"/>
  <c r="K203" i="13"/>
  <c r="L203" i="13"/>
  <c r="M203" i="13"/>
  <c r="N203" i="13"/>
  <c r="O203" i="13"/>
  <c r="AH202" i="13"/>
  <c r="AG202" i="13"/>
  <c r="AF202" i="13"/>
  <c r="AE202" i="13"/>
  <c r="AD202" i="13"/>
  <c r="AC202" i="13"/>
  <c r="AB202" i="13"/>
  <c r="Y202" i="13"/>
  <c r="R202" i="13"/>
  <c r="S202" i="13"/>
  <c r="T202" i="13"/>
  <c r="U202" i="13"/>
  <c r="V202" i="13"/>
  <c r="X202" i="13"/>
  <c r="Q202" i="13"/>
  <c r="J202" i="13"/>
  <c r="K202" i="13"/>
  <c r="L202" i="13"/>
  <c r="M202" i="13"/>
  <c r="N202" i="13"/>
  <c r="O202" i="13"/>
  <c r="AH201" i="13"/>
  <c r="AG201" i="13"/>
  <c r="AF201" i="13"/>
  <c r="AE201" i="13"/>
  <c r="AD201" i="13"/>
  <c r="AC201" i="13"/>
  <c r="AB201" i="13"/>
  <c r="Y201" i="13"/>
  <c r="R201" i="13"/>
  <c r="S201" i="13"/>
  <c r="T201" i="13"/>
  <c r="U201" i="13"/>
  <c r="V201" i="13"/>
  <c r="X201" i="13"/>
  <c r="Q201" i="13"/>
  <c r="J201" i="13"/>
  <c r="K201" i="13"/>
  <c r="L201" i="13"/>
  <c r="M201" i="13"/>
  <c r="N201" i="13"/>
  <c r="O201" i="13"/>
  <c r="AH200" i="13"/>
  <c r="AG200" i="13"/>
  <c r="AF200" i="13"/>
  <c r="AE200" i="13"/>
  <c r="AD200" i="13"/>
  <c r="AC200" i="13"/>
  <c r="AB200" i="13"/>
  <c r="Y200" i="13"/>
  <c r="R200" i="13"/>
  <c r="S200" i="13"/>
  <c r="T200" i="13"/>
  <c r="U200" i="13"/>
  <c r="V200" i="13"/>
  <c r="X200" i="13"/>
  <c r="Q200" i="13"/>
  <c r="J200" i="13"/>
  <c r="K200" i="13"/>
  <c r="L200" i="13"/>
  <c r="M200" i="13"/>
  <c r="N200" i="13"/>
  <c r="O200" i="13"/>
  <c r="AH199" i="13"/>
  <c r="AG199" i="13"/>
  <c r="AF199" i="13"/>
  <c r="AE199" i="13"/>
  <c r="AD199" i="13"/>
  <c r="AC199" i="13"/>
  <c r="AB199" i="13"/>
  <c r="Y199" i="13"/>
  <c r="R199" i="13"/>
  <c r="S199" i="13"/>
  <c r="T199" i="13"/>
  <c r="U199" i="13"/>
  <c r="V199" i="13"/>
  <c r="X199" i="13"/>
  <c r="Q199" i="13"/>
  <c r="J199" i="13"/>
  <c r="K199" i="13"/>
  <c r="L199" i="13"/>
  <c r="M199" i="13"/>
  <c r="N199" i="13"/>
  <c r="O199" i="13"/>
  <c r="AH198" i="13"/>
  <c r="AG198" i="13"/>
  <c r="AF198" i="13"/>
  <c r="AE198" i="13"/>
  <c r="AD198" i="13"/>
  <c r="AC198" i="13"/>
  <c r="AB198" i="13"/>
  <c r="Y198" i="13"/>
  <c r="R198" i="13"/>
  <c r="S198" i="13"/>
  <c r="T198" i="13"/>
  <c r="U198" i="13"/>
  <c r="V198" i="13"/>
  <c r="X198" i="13"/>
  <c r="Q198" i="13"/>
  <c r="J198" i="13"/>
  <c r="K198" i="13"/>
  <c r="L198" i="13"/>
  <c r="M198" i="13"/>
  <c r="N198" i="13"/>
  <c r="O198" i="13"/>
  <c r="AH197" i="13"/>
  <c r="AG197" i="13"/>
  <c r="AF197" i="13"/>
  <c r="AE197" i="13"/>
  <c r="AD197" i="13"/>
  <c r="AC197" i="13"/>
  <c r="AB197" i="13"/>
  <c r="Y197" i="13"/>
  <c r="R197" i="13"/>
  <c r="S197" i="13"/>
  <c r="T197" i="13"/>
  <c r="U197" i="13"/>
  <c r="V197" i="13"/>
  <c r="X197" i="13"/>
  <c r="Q197" i="13"/>
  <c r="J197" i="13"/>
  <c r="K197" i="13"/>
  <c r="L197" i="13"/>
  <c r="M197" i="13"/>
  <c r="N197" i="13"/>
  <c r="O197" i="13"/>
  <c r="AH196" i="13"/>
  <c r="AG196" i="13"/>
  <c r="AF196" i="13"/>
  <c r="AE196" i="13"/>
  <c r="AD196" i="13"/>
  <c r="AC196" i="13"/>
  <c r="AB196" i="13"/>
  <c r="Y196" i="13"/>
  <c r="R196" i="13"/>
  <c r="S196" i="13"/>
  <c r="T196" i="13"/>
  <c r="U196" i="13"/>
  <c r="V196" i="13"/>
  <c r="X196" i="13"/>
  <c r="Q196" i="13"/>
  <c r="J196" i="13"/>
  <c r="K196" i="13"/>
  <c r="L196" i="13"/>
  <c r="M196" i="13"/>
  <c r="N196" i="13"/>
  <c r="O196" i="13"/>
  <c r="AH195" i="13"/>
  <c r="AG195" i="13"/>
  <c r="AF195" i="13"/>
  <c r="AE195" i="13"/>
  <c r="AD195" i="13"/>
  <c r="AC195" i="13"/>
  <c r="AB195" i="13"/>
  <c r="Y195" i="13"/>
  <c r="R195" i="13"/>
  <c r="S195" i="13"/>
  <c r="T195" i="13"/>
  <c r="U195" i="13"/>
  <c r="V195" i="13"/>
  <c r="X195" i="13"/>
  <c r="Q195" i="13"/>
  <c r="J195" i="13"/>
  <c r="K195" i="13"/>
  <c r="L195" i="13"/>
  <c r="M195" i="13"/>
  <c r="N195" i="13"/>
  <c r="O195" i="13"/>
  <c r="AH194" i="13"/>
  <c r="AG194" i="13"/>
  <c r="AF194" i="13"/>
  <c r="AE194" i="13"/>
  <c r="AD194" i="13"/>
  <c r="AC194" i="13"/>
  <c r="AB194" i="13"/>
  <c r="Y194" i="13"/>
  <c r="R194" i="13"/>
  <c r="S194" i="13"/>
  <c r="T194" i="13"/>
  <c r="U194" i="13"/>
  <c r="V194" i="13"/>
  <c r="X194" i="13"/>
  <c r="Q194" i="13"/>
  <c r="J194" i="13"/>
  <c r="K194" i="13"/>
  <c r="L194" i="13"/>
  <c r="M194" i="13"/>
  <c r="N194" i="13"/>
  <c r="O194" i="13"/>
  <c r="AH193" i="13"/>
  <c r="AG193" i="13"/>
  <c r="AF193" i="13"/>
  <c r="AE193" i="13"/>
  <c r="AD193" i="13"/>
  <c r="AC193" i="13"/>
  <c r="AB193" i="13"/>
  <c r="Y193" i="13"/>
  <c r="R193" i="13"/>
  <c r="S193" i="13"/>
  <c r="T193" i="13"/>
  <c r="U193" i="13"/>
  <c r="V193" i="13"/>
  <c r="X193" i="13"/>
  <c r="Q193" i="13"/>
  <c r="J193" i="13"/>
  <c r="K193" i="13"/>
  <c r="L193" i="13"/>
  <c r="M193" i="13"/>
  <c r="N193" i="13"/>
  <c r="O193" i="13"/>
  <c r="AH192" i="13"/>
  <c r="AG192" i="13"/>
  <c r="AF192" i="13"/>
  <c r="AE192" i="13"/>
  <c r="AD192" i="13"/>
  <c r="AC192" i="13"/>
  <c r="AB192" i="13"/>
  <c r="Y192" i="13"/>
  <c r="R192" i="13"/>
  <c r="S192" i="13"/>
  <c r="T192" i="13"/>
  <c r="U192" i="13"/>
  <c r="V192" i="13"/>
  <c r="X192" i="13"/>
  <c r="Q192" i="13"/>
  <c r="J192" i="13"/>
  <c r="K192" i="13"/>
  <c r="L192" i="13"/>
  <c r="M192" i="13"/>
  <c r="N192" i="13"/>
  <c r="O192" i="13"/>
  <c r="AH191" i="13"/>
  <c r="AG191" i="13"/>
  <c r="AF191" i="13"/>
  <c r="AE191" i="13"/>
  <c r="AD191" i="13"/>
  <c r="AC191" i="13"/>
  <c r="AB191" i="13"/>
  <c r="Y191" i="13"/>
  <c r="R191" i="13"/>
  <c r="S191" i="13"/>
  <c r="T191" i="13"/>
  <c r="U191" i="13"/>
  <c r="V191" i="13"/>
  <c r="X191" i="13"/>
  <c r="Q191" i="13"/>
  <c r="J191" i="13"/>
  <c r="K191" i="13"/>
  <c r="L191" i="13"/>
  <c r="M191" i="13"/>
  <c r="N191" i="13"/>
  <c r="O191" i="13"/>
  <c r="AH190" i="13"/>
  <c r="AG190" i="13"/>
  <c r="AF190" i="13"/>
  <c r="AE190" i="13"/>
  <c r="AD190" i="13"/>
  <c r="AC190" i="13"/>
  <c r="AB190" i="13"/>
  <c r="Y190" i="13"/>
  <c r="R190" i="13"/>
  <c r="S190" i="13"/>
  <c r="T190" i="13"/>
  <c r="U190" i="13"/>
  <c r="V190" i="13"/>
  <c r="X190" i="13"/>
  <c r="Q190" i="13"/>
  <c r="J190" i="13"/>
  <c r="K190" i="13"/>
  <c r="L190" i="13"/>
  <c r="M190" i="13"/>
  <c r="N190" i="13"/>
  <c r="O190" i="13"/>
  <c r="AH189" i="13"/>
  <c r="AG189" i="13"/>
  <c r="AF189" i="13"/>
  <c r="AE189" i="13"/>
  <c r="AD189" i="13"/>
  <c r="AC189" i="13"/>
  <c r="AB189" i="13"/>
  <c r="Y189" i="13"/>
  <c r="R189" i="13"/>
  <c r="S189" i="13"/>
  <c r="T189" i="13"/>
  <c r="U189" i="13"/>
  <c r="V189" i="13"/>
  <c r="X189" i="13"/>
  <c r="Q189" i="13"/>
  <c r="J189" i="13"/>
  <c r="K189" i="13"/>
  <c r="L189" i="13"/>
  <c r="M189" i="13"/>
  <c r="N189" i="13"/>
  <c r="O189" i="13"/>
  <c r="AH188" i="13"/>
  <c r="AG188" i="13"/>
  <c r="AF188" i="13"/>
  <c r="AE188" i="13"/>
  <c r="AD188" i="13"/>
  <c r="AC188" i="13"/>
  <c r="AB188" i="13"/>
  <c r="Y188" i="13"/>
  <c r="R188" i="13"/>
  <c r="S188" i="13"/>
  <c r="T188" i="13"/>
  <c r="U188" i="13"/>
  <c r="V188" i="13"/>
  <c r="X188" i="13"/>
  <c r="Q188" i="13"/>
  <c r="J188" i="13"/>
  <c r="K188" i="13"/>
  <c r="L188" i="13"/>
  <c r="M188" i="13"/>
  <c r="N188" i="13"/>
  <c r="O188" i="13"/>
  <c r="AH187" i="13"/>
  <c r="AG187" i="13"/>
  <c r="AF187" i="13"/>
  <c r="AE187" i="13"/>
  <c r="AD187" i="13"/>
  <c r="AC187" i="13"/>
  <c r="AB187" i="13"/>
  <c r="Y187" i="13"/>
  <c r="R187" i="13"/>
  <c r="S187" i="13"/>
  <c r="T187" i="13"/>
  <c r="U187" i="13"/>
  <c r="V187" i="13"/>
  <c r="X187" i="13"/>
  <c r="Q187" i="13"/>
  <c r="J187" i="13"/>
  <c r="K187" i="13"/>
  <c r="L187" i="13"/>
  <c r="M187" i="13"/>
  <c r="N187" i="13"/>
  <c r="O187" i="13"/>
  <c r="AH186" i="13"/>
  <c r="AG186" i="13"/>
  <c r="AF186" i="13"/>
  <c r="AE186" i="13"/>
  <c r="AD186" i="13"/>
  <c r="AC186" i="13"/>
  <c r="AB186" i="13"/>
  <c r="Y186" i="13"/>
  <c r="R186" i="13"/>
  <c r="S186" i="13"/>
  <c r="T186" i="13"/>
  <c r="U186" i="13"/>
  <c r="V186" i="13"/>
  <c r="X186" i="13"/>
  <c r="Q186" i="13"/>
  <c r="J186" i="13"/>
  <c r="K186" i="13"/>
  <c r="L186" i="13"/>
  <c r="M186" i="13"/>
  <c r="N186" i="13"/>
  <c r="O186" i="13"/>
  <c r="AH185" i="13"/>
  <c r="AG185" i="13"/>
  <c r="AF185" i="13"/>
  <c r="AE185" i="13"/>
  <c r="AD185" i="13"/>
  <c r="AC185" i="13"/>
  <c r="AB185" i="13"/>
  <c r="Y185" i="13"/>
  <c r="R185" i="13"/>
  <c r="S185" i="13"/>
  <c r="T185" i="13"/>
  <c r="U185" i="13"/>
  <c r="V185" i="13"/>
  <c r="X185" i="13"/>
  <c r="Q185" i="13"/>
  <c r="J185" i="13"/>
  <c r="K185" i="13"/>
  <c r="L185" i="13"/>
  <c r="M185" i="13"/>
  <c r="N185" i="13"/>
  <c r="O185" i="13"/>
  <c r="AH184" i="13"/>
  <c r="AG184" i="13"/>
  <c r="AF184" i="13"/>
  <c r="AE184" i="13"/>
  <c r="AD184" i="13"/>
  <c r="AC184" i="13"/>
  <c r="AB184" i="13"/>
  <c r="Y184" i="13"/>
  <c r="R184" i="13"/>
  <c r="S184" i="13"/>
  <c r="T184" i="13"/>
  <c r="U184" i="13"/>
  <c r="V184" i="13"/>
  <c r="X184" i="13"/>
  <c r="Q184" i="13"/>
  <c r="J184" i="13"/>
  <c r="K184" i="13"/>
  <c r="L184" i="13"/>
  <c r="M184" i="13"/>
  <c r="N184" i="13"/>
  <c r="O184" i="13"/>
  <c r="AH183" i="13"/>
  <c r="AG183" i="13"/>
  <c r="AF183" i="13"/>
  <c r="AE183" i="13"/>
  <c r="AD183" i="13"/>
  <c r="AC183" i="13"/>
  <c r="AB183" i="13"/>
  <c r="Y183" i="13"/>
  <c r="R183" i="13"/>
  <c r="S183" i="13"/>
  <c r="T183" i="13"/>
  <c r="U183" i="13"/>
  <c r="V183" i="13"/>
  <c r="X183" i="13"/>
  <c r="Q183" i="13"/>
  <c r="J183" i="13"/>
  <c r="K183" i="13"/>
  <c r="L183" i="13"/>
  <c r="M183" i="13"/>
  <c r="N183" i="13"/>
  <c r="O183" i="13"/>
  <c r="AH182" i="13"/>
  <c r="AG182" i="13"/>
  <c r="AF182" i="13"/>
  <c r="AE182" i="13"/>
  <c r="AD182" i="13"/>
  <c r="AC182" i="13"/>
  <c r="AB182" i="13"/>
  <c r="Y182" i="13"/>
  <c r="R182" i="13"/>
  <c r="S182" i="13"/>
  <c r="T182" i="13"/>
  <c r="U182" i="13"/>
  <c r="V182" i="13"/>
  <c r="X182" i="13"/>
  <c r="Q182" i="13"/>
  <c r="J182" i="13"/>
  <c r="K182" i="13"/>
  <c r="L182" i="13"/>
  <c r="M182" i="13"/>
  <c r="N182" i="13"/>
  <c r="O182" i="13"/>
  <c r="AH181" i="13"/>
  <c r="AG181" i="13"/>
  <c r="AF181" i="13"/>
  <c r="AE181" i="13"/>
  <c r="AD181" i="13"/>
  <c r="AC181" i="13"/>
  <c r="AB181" i="13"/>
  <c r="Y181" i="13"/>
  <c r="R181" i="13"/>
  <c r="S181" i="13"/>
  <c r="T181" i="13"/>
  <c r="U181" i="13"/>
  <c r="V181" i="13"/>
  <c r="X181" i="13"/>
  <c r="Q181" i="13"/>
  <c r="J181" i="13"/>
  <c r="K181" i="13"/>
  <c r="L181" i="13"/>
  <c r="M181" i="13"/>
  <c r="N181" i="13"/>
  <c r="O181" i="13"/>
  <c r="AH180" i="13"/>
  <c r="AG180" i="13"/>
  <c r="AF180" i="13"/>
  <c r="AE180" i="13"/>
  <c r="AD180" i="13"/>
  <c r="AC180" i="13"/>
  <c r="AB180" i="13"/>
  <c r="Y180" i="13"/>
  <c r="R180" i="13"/>
  <c r="S180" i="13"/>
  <c r="T180" i="13"/>
  <c r="U180" i="13"/>
  <c r="V180" i="13"/>
  <c r="X180" i="13"/>
  <c r="Q180" i="13"/>
  <c r="J180" i="13"/>
  <c r="K180" i="13"/>
  <c r="L180" i="13"/>
  <c r="M180" i="13"/>
  <c r="N180" i="13"/>
  <c r="O180" i="13"/>
  <c r="AH179" i="13"/>
  <c r="AG179" i="13"/>
  <c r="AF179" i="13"/>
  <c r="AE179" i="13"/>
  <c r="AD179" i="13"/>
  <c r="AC179" i="13"/>
  <c r="AB179" i="13"/>
  <c r="Y179" i="13"/>
  <c r="R179" i="13"/>
  <c r="S179" i="13"/>
  <c r="T179" i="13"/>
  <c r="U179" i="13"/>
  <c r="V179" i="13"/>
  <c r="X179" i="13"/>
  <c r="Q179" i="13"/>
  <c r="J179" i="13"/>
  <c r="K179" i="13"/>
  <c r="L179" i="13"/>
  <c r="M179" i="13"/>
  <c r="N179" i="13"/>
  <c r="O179" i="13"/>
  <c r="AH178" i="13"/>
  <c r="AG178" i="13"/>
  <c r="AF178" i="13"/>
  <c r="AE178" i="13"/>
  <c r="AD178" i="13"/>
  <c r="AC178" i="13"/>
  <c r="AB178" i="13"/>
  <c r="Y178" i="13"/>
  <c r="R178" i="13"/>
  <c r="S178" i="13"/>
  <c r="T178" i="13"/>
  <c r="U178" i="13"/>
  <c r="V178" i="13"/>
  <c r="X178" i="13"/>
  <c r="Q178" i="13"/>
  <c r="J178" i="13"/>
  <c r="K178" i="13"/>
  <c r="L178" i="13"/>
  <c r="M178" i="13"/>
  <c r="N178" i="13"/>
  <c r="O178" i="13"/>
  <c r="AH177" i="13"/>
  <c r="AG177" i="13"/>
  <c r="AF177" i="13"/>
  <c r="AE177" i="13"/>
  <c r="AD177" i="13"/>
  <c r="AC177" i="13"/>
  <c r="AB177" i="13"/>
  <c r="Y177" i="13"/>
  <c r="R177" i="13"/>
  <c r="S177" i="13"/>
  <c r="T177" i="13"/>
  <c r="U177" i="13"/>
  <c r="V177" i="13"/>
  <c r="X177" i="13"/>
  <c r="Q177" i="13"/>
  <c r="J177" i="13"/>
  <c r="K177" i="13"/>
  <c r="L177" i="13"/>
  <c r="M177" i="13"/>
  <c r="N177" i="13"/>
  <c r="O177" i="13"/>
  <c r="AH176" i="13"/>
  <c r="AG176" i="13"/>
  <c r="AF176" i="13"/>
  <c r="AE176" i="13"/>
  <c r="AD176" i="13"/>
  <c r="AC176" i="13"/>
  <c r="AB176" i="13"/>
  <c r="Y176" i="13"/>
  <c r="R176" i="13"/>
  <c r="S176" i="13"/>
  <c r="T176" i="13"/>
  <c r="U176" i="13"/>
  <c r="V176" i="13"/>
  <c r="X176" i="13"/>
  <c r="Q176" i="13"/>
  <c r="J176" i="13"/>
  <c r="K176" i="13"/>
  <c r="L176" i="13"/>
  <c r="M176" i="13"/>
  <c r="N176" i="13"/>
  <c r="O176" i="13"/>
  <c r="AH175" i="13"/>
  <c r="AG175" i="13"/>
  <c r="AF175" i="13"/>
  <c r="AE175" i="13"/>
  <c r="AD175" i="13"/>
  <c r="AC175" i="13"/>
  <c r="AB175" i="13"/>
  <c r="Y175" i="13"/>
  <c r="R175" i="13"/>
  <c r="S175" i="13"/>
  <c r="T175" i="13"/>
  <c r="U175" i="13"/>
  <c r="V175" i="13"/>
  <c r="X175" i="13"/>
  <c r="Q175" i="13"/>
  <c r="J175" i="13"/>
  <c r="K175" i="13"/>
  <c r="L175" i="13"/>
  <c r="M175" i="13"/>
  <c r="N175" i="13"/>
  <c r="O175" i="13"/>
  <c r="AH174" i="13"/>
  <c r="AG174" i="13"/>
  <c r="AF174" i="13"/>
  <c r="AE174" i="13"/>
  <c r="AD174" i="13"/>
  <c r="AC174" i="13"/>
  <c r="AB174" i="13"/>
  <c r="Y174" i="13"/>
  <c r="R174" i="13"/>
  <c r="S174" i="13"/>
  <c r="T174" i="13"/>
  <c r="U174" i="13"/>
  <c r="V174" i="13"/>
  <c r="X174" i="13"/>
  <c r="Q174" i="13"/>
  <c r="J174" i="13"/>
  <c r="K174" i="13"/>
  <c r="L174" i="13"/>
  <c r="M174" i="13"/>
  <c r="N174" i="13"/>
  <c r="O174" i="13"/>
  <c r="AH173" i="13"/>
  <c r="AG173" i="13"/>
  <c r="AF173" i="13"/>
  <c r="AE173" i="13"/>
  <c r="AD173" i="13"/>
  <c r="AC173" i="13"/>
  <c r="AB173" i="13"/>
  <c r="Y173" i="13"/>
  <c r="R173" i="13"/>
  <c r="S173" i="13"/>
  <c r="T173" i="13"/>
  <c r="U173" i="13"/>
  <c r="V173" i="13"/>
  <c r="X173" i="13"/>
  <c r="Q173" i="13"/>
  <c r="J173" i="13"/>
  <c r="K173" i="13"/>
  <c r="L173" i="13"/>
  <c r="M173" i="13"/>
  <c r="N173" i="13"/>
  <c r="O173" i="13"/>
  <c r="AH172" i="13"/>
  <c r="AG172" i="13"/>
  <c r="AF172" i="13"/>
  <c r="AE172" i="13"/>
  <c r="AD172" i="13"/>
  <c r="AC172" i="13"/>
  <c r="AB172" i="13"/>
  <c r="Y172" i="13"/>
  <c r="R172" i="13"/>
  <c r="S172" i="13"/>
  <c r="T172" i="13"/>
  <c r="U172" i="13"/>
  <c r="V172" i="13"/>
  <c r="X172" i="13"/>
  <c r="Q172" i="13"/>
  <c r="J172" i="13"/>
  <c r="K172" i="13"/>
  <c r="L172" i="13"/>
  <c r="M172" i="13"/>
  <c r="N172" i="13"/>
  <c r="O172" i="13"/>
  <c r="AH171" i="13"/>
  <c r="AG171" i="13"/>
  <c r="AF171" i="13"/>
  <c r="AE171" i="13"/>
  <c r="AD171" i="13"/>
  <c r="AC171" i="13"/>
  <c r="AB171" i="13"/>
  <c r="Y171" i="13"/>
  <c r="R171" i="13"/>
  <c r="S171" i="13"/>
  <c r="T171" i="13"/>
  <c r="U171" i="13"/>
  <c r="V171" i="13"/>
  <c r="X171" i="13"/>
  <c r="Q171" i="13"/>
  <c r="J171" i="13"/>
  <c r="K171" i="13"/>
  <c r="L171" i="13"/>
  <c r="M171" i="13"/>
  <c r="N171" i="13"/>
  <c r="O171" i="13"/>
  <c r="AH170" i="13"/>
  <c r="AG170" i="13"/>
  <c r="AF170" i="13"/>
  <c r="AE170" i="13"/>
  <c r="AD170" i="13"/>
  <c r="AC170" i="13"/>
  <c r="AB170" i="13"/>
  <c r="Y170" i="13"/>
  <c r="R170" i="13"/>
  <c r="S170" i="13"/>
  <c r="T170" i="13"/>
  <c r="U170" i="13"/>
  <c r="V170" i="13"/>
  <c r="X170" i="13"/>
  <c r="Q170" i="13"/>
  <c r="J170" i="13"/>
  <c r="K170" i="13"/>
  <c r="L170" i="13"/>
  <c r="M170" i="13"/>
  <c r="N170" i="13"/>
  <c r="O170" i="13"/>
  <c r="AH169" i="13"/>
  <c r="AG169" i="13"/>
  <c r="AF169" i="13"/>
  <c r="AE169" i="13"/>
  <c r="AD169" i="13"/>
  <c r="AC169" i="13"/>
  <c r="AB169" i="13"/>
  <c r="Y169" i="13"/>
  <c r="R169" i="13"/>
  <c r="S169" i="13"/>
  <c r="T169" i="13"/>
  <c r="U169" i="13"/>
  <c r="V169" i="13"/>
  <c r="X169" i="13"/>
  <c r="Q169" i="13"/>
  <c r="J169" i="13"/>
  <c r="K169" i="13"/>
  <c r="L169" i="13"/>
  <c r="M169" i="13"/>
  <c r="N169" i="13"/>
  <c r="O169" i="13"/>
  <c r="AH168" i="13"/>
  <c r="AG168" i="13"/>
  <c r="AF168" i="13"/>
  <c r="AE168" i="13"/>
  <c r="AD168" i="13"/>
  <c r="AC168" i="13"/>
  <c r="AB168" i="13"/>
  <c r="Y168" i="13"/>
  <c r="R168" i="13"/>
  <c r="S168" i="13"/>
  <c r="T168" i="13"/>
  <c r="U168" i="13"/>
  <c r="V168" i="13"/>
  <c r="X168" i="13"/>
  <c r="Q168" i="13"/>
  <c r="J168" i="13"/>
  <c r="K168" i="13"/>
  <c r="L168" i="13"/>
  <c r="M168" i="13"/>
  <c r="N168" i="13"/>
  <c r="O168" i="13"/>
  <c r="AH167" i="13"/>
  <c r="AG167" i="13"/>
  <c r="AF167" i="13"/>
  <c r="AE167" i="13"/>
  <c r="AD167" i="13"/>
  <c r="AC167" i="13"/>
  <c r="AB167" i="13"/>
  <c r="Y167" i="13"/>
  <c r="R167" i="13"/>
  <c r="S167" i="13"/>
  <c r="T167" i="13"/>
  <c r="U167" i="13"/>
  <c r="V167" i="13"/>
  <c r="X167" i="13"/>
  <c r="Q167" i="13"/>
  <c r="J167" i="13"/>
  <c r="K167" i="13"/>
  <c r="L167" i="13"/>
  <c r="M167" i="13"/>
  <c r="N167" i="13"/>
  <c r="O167" i="13"/>
  <c r="AH166" i="13"/>
  <c r="AG166" i="13"/>
  <c r="AF166" i="13"/>
  <c r="AE166" i="13"/>
  <c r="AD166" i="13"/>
  <c r="AC166" i="13"/>
  <c r="AB166" i="13"/>
  <c r="Y166" i="13"/>
  <c r="R166" i="13"/>
  <c r="S166" i="13"/>
  <c r="T166" i="13"/>
  <c r="U166" i="13"/>
  <c r="V166" i="13"/>
  <c r="X166" i="13"/>
  <c r="Q166" i="13"/>
  <c r="J166" i="13"/>
  <c r="K166" i="13"/>
  <c r="L166" i="13"/>
  <c r="M166" i="13"/>
  <c r="N166" i="13"/>
  <c r="O166" i="13"/>
  <c r="AH165" i="13"/>
  <c r="AG165" i="13"/>
  <c r="AF165" i="13"/>
  <c r="AE165" i="13"/>
  <c r="AD165" i="13"/>
  <c r="AC165" i="13"/>
  <c r="AB165" i="13"/>
  <c r="Y165" i="13"/>
  <c r="R165" i="13"/>
  <c r="S165" i="13"/>
  <c r="T165" i="13"/>
  <c r="U165" i="13"/>
  <c r="V165" i="13"/>
  <c r="X165" i="13"/>
  <c r="Q165" i="13"/>
  <c r="J165" i="13"/>
  <c r="K165" i="13"/>
  <c r="L165" i="13"/>
  <c r="M165" i="13"/>
  <c r="N165" i="13"/>
  <c r="O165" i="13"/>
  <c r="AH164" i="13"/>
  <c r="AG164" i="13"/>
  <c r="AF164" i="13"/>
  <c r="AE164" i="13"/>
  <c r="AD164" i="13"/>
  <c r="AC164" i="13"/>
  <c r="AB164" i="13"/>
  <c r="Y164" i="13"/>
  <c r="R164" i="13"/>
  <c r="S164" i="13"/>
  <c r="T164" i="13"/>
  <c r="U164" i="13"/>
  <c r="V164" i="13"/>
  <c r="X164" i="13"/>
  <c r="Q164" i="13"/>
  <c r="J164" i="13"/>
  <c r="K164" i="13"/>
  <c r="L164" i="13"/>
  <c r="M164" i="13"/>
  <c r="N164" i="13"/>
  <c r="O164" i="13"/>
  <c r="AH163" i="13"/>
  <c r="AG163" i="13"/>
  <c r="AF163" i="13"/>
  <c r="AE163" i="13"/>
  <c r="AD163" i="13"/>
  <c r="AC163" i="13"/>
  <c r="AB163" i="13"/>
  <c r="Y163" i="13"/>
  <c r="R163" i="13"/>
  <c r="S163" i="13"/>
  <c r="T163" i="13"/>
  <c r="U163" i="13"/>
  <c r="V163" i="13"/>
  <c r="X163" i="13"/>
  <c r="Q163" i="13"/>
  <c r="J163" i="13"/>
  <c r="K163" i="13"/>
  <c r="L163" i="13"/>
  <c r="M163" i="13"/>
  <c r="N163" i="13"/>
  <c r="O163" i="13"/>
  <c r="AH162" i="13"/>
  <c r="AG162" i="13"/>
  <c r="AF162" i="13"/>
  <c r="AE162" i="13"/>
  <c r="AD162" i="13"/>
  <c r="AC162" i="13"/>
  <c r="AB162" i="13"/>
  <c r="Y162" i="13"/>
  <c r="R162" i="13"/>
  <c r="S162" i="13"/>
  <c r="T162" i="13"/>
  <c r="U162" i="13"/>
  <c r="V162" i="13"/>
  <c r="X162" i="13"/>
  <c r="Q162" i="13"/>
  <c r="J162" i="13"/>
  <c r="K162" i="13"/>
  <c r="L162" i="13"/>
  <c r="M162" i="13"/>
  <c r="N162" i="13"/>
  <c r="O162" i="13"/>
  <c r="AH161" i="13"/>
  <c r="AG161" i="13"/>
  <c r="AF161" i="13"/>
  <c r="AE161" i="13"/>
  <c r="AD161" i="13"/>
  <c r="AC161" i="13"/>
  <c r="AB161" i="13"/>
  <c r="Y161" i="13"/>
  <c r="R161" i="13"/>
  <c r="S161" i="13"/>
  <c r="T161" i="13"/>
  <c r="U161" i="13"/>
  <c r="V161" i="13"/>
  <c r="X161" i="13"/>
  <c r="Q161" i="13"/>
  <c r="J161" i="13"/>
  <c r="K161" i="13"/>
  <c r="L161" i="13"/>
  <c r="M161" i="13"/>
  <c r="N161" i="13"/>
  <c r="O161" i="13"/>
  <c r="AH160" i="13"/>
  <c r="AG160" i="13"/>
  <c r="AF160" i="13"/>
  <c r="AE160" i="13"/>
  <c r="AD160" i="13"/>
  <c r="AC160" i="13"/>
  <c r="AB160" i="13"/>
  <c r="Y160" i="13"/>
  <c r="R160" i="13"/>
  <c r="S160" i="13"/>
  <c r="T160" i="13"/>
  <c r="U160" i="13"/>
  <c r="V160" i="13"/>
  <c r="X160" i="13"/>
  <c r="Q160" i="13"/>
  <c r="J160" i="13"/>
  <c r="K160" i="13"/>
  <c r="L160" i="13"/>
  <c r="M160" i="13"/>
  <c r="N160" i="13"/>
  <c r="O160" i="13"/>
  <c r="AH159" i="13"/>
  <c r="AG159" i="13"/>
  <c r="AF159" i="13"/>
  <c r="AE159" i="13"/>
  <c r="AD159" i="13"/>
  <c r="AC159" i="13"/>
  <c r="AB159" i="13"/>
  <c r="Y159" i="13"/>
  <c r="R159" i="13"/>
  <c r="S159" i="13"/>
  <c r="T159" i="13"/>
  <c r="U159" i="13"/>
  <c r="V159" i="13"/>
  <c r="X159" i="13"/>
  <c r="Q159" i="13"/>
  <c r="J159" i="13"/>
  <c r="K159" i="13"/>
  <c r="L159" i="13"/>
  <c r="M159" i="13"/>
  <c r="N159" i="13"/>
  <c r="O159" i="13"/>
  <c r="AH158" i="13"/>
  <c r="AG158" i="13"/>
  <c r="AF158" i="13"/>
  <c r="AE158" i="13"/>
  <c r="AD158" i="13"/>
  <c r="AC158" i="13"/>
  <c r="AB158" i="13"/>
  <c r="Y158" i="13"/>
  <c r="R158" i="13"/>
  <c r="S158" i="13"/>
  <c r="T158" i="13"/>
  <c r="U158" i="13"/>
  <c r="V158" i="13"/>
  <c r="X158" i="13"/>
  <c r="Q158" i="13"/>
  <c r="J158" i="13"/>
  <c r="K158" i="13"/>
  <c r="L158" i="13"/>
  <c r="M158" i="13"/>
  <c r="N158" i="13"/>
  <c r="O158" i="13"/>
  <c r="AH157" i="13"/>
  <c r="AG157" i="13"/>
  <c r="AF157" i="13"/>
  <c r="AE157" i="13"/>
  <c r="AD157" i="13"/>
  <c r="AC157" i="13"/>
  <c r="AB157" i="13"/>
  <c r="Y157" i="13"/>
  <c r="R157" i="13"/>
  <c r="S157" i="13"/>
  <c r="T157" i="13"/>
  <c r="U157" i="13"/>
  <c r="V157" i="13"/>
  <c r="X157" i="13"/>
  <c r="Q157" i="13"/>
  <c r="J157" i="13"/>
  <c r="K157" i="13"/>
  <c r="L157" i="13"/>
  <c r="M157" i="13"/>
  <c r="N157" i="13"/>
  <c r="O157" i="13"/>
  <c r="AH156" i="13"/>
  <c r="AG156" i="13"/>
  <c r="AF156" i="13"/>
  <c r="AE156" i="13"/>
  <c r="AD156" i="13"/>
  <c r="AC156" i="13"/>
  <c r="AB156" i="13"/>
  <c r="Y156" i="13"/>
  <c r="R156" i="13"/>
  <c r="S156" i="13"/>
  <c r="T156" i="13"/>
  <c r="U156" i="13"/>
  <c r="V156" i="13"/>
  <c r="X156" i="13"/>
  <c r="Q156" i="13"/>
  <c r="J156" i="13"/>
  <c r="K156" i="13"/>
  <c r="L156" i="13"/>
  <c r="M156" i="13"/>
  <c r="N156" i="13"/>
  <c r="O156" i="13"/>
  <c r="AH155" i="13"/>
  <c r="AG155" i="13"/>
  <c r="AF155" i="13"/>
  <c r="AE155" i="13"/>
  <c r="AD155" i="13"/>
  <c r="AC155" i="13"/>
  <c r="AB155" i="13"/>
  <c r="Y155" i="13"/>
  <c r="R155" i="13"/>
  <c r="S155" i="13"/>
  <c r="T155" i="13"/>
  <c r="U155" i="13"/>
  <c r="V155" i="13"/>
  <c r="X155" i="13"/>
  <c r="Q155" i="13"/>
  <c r="J155" i="13"/>
  <c r="K155" i="13"/>
  <c r="L155" i="13"/>
  <c r="M155" i="13"/>
  <c r="N155" i="13"/>
  <c r="O155" i="13"/>
  <c r="AH154" i="13"/>
  <c r="AG154" i="13"/>
  <c r="AF154" i="13"/>
  <c r="AE154" i="13"/>
  <c r="AD154" i="13"/>
  <c r="AC154" i="13"/>
  <c r="AB154" i="13"/>
  <c r="Y154" i="13"/>
  <c r="R154" i="13"/>
  <c r="S154" i="13"/>
  <c r="T154" i="13"/>
  <c r="U154" i="13"/>
  <c r="V154" i="13"/>
  <c r="X154" i="13"/>
  <c r="Q154" i="13"/>
  <c r="J154" i="13"/>
  <c r="K154" i="13"/>
  <c r="L154" i="13"/>
  <c r="M154" i="13"/>
  <c r="N154" i="13"/>
  <c r="O154" i="13"/>
  <c r="AH153" i="13"/>
  <c r="AG153" i="13"/>
  <c r="AF153" i="13"/>
  <c r="AE153" i="13"/>
  <c r="AD153" i="13"/>
  <c r="AC153" i="13"/>
  <c r="AB153" i="13"/>
  <c r="Y153" i="13"/>
  <c r="R153" i="13"/>
  <c r="S153" i="13"/>
  <c r="T153" i="13"/>
  <c r="U153" i="13"/>
  <c r="V153" i="13"/>
  <c r="X153" i="13"/>
  <c r="Q153" i="13"/>
  <c r="J153" i="13"/>
  <c r="K153" i="13"/>
  <c r="L153" i="13"/>
  <c r="M153" i="13"/>
  <c r="N153" i="13"/>
  <c r="O153" i="13"/>
  <c r="AH152" i="13"/>
  <c r="AG152" i="13"/>
  <c r="AF152" i="13"/>
  <c r="AE152" i="13"/>
  <c r="AD152" i="13"/>
  <c r="AC152" i="13"/>
  <c r="AB152" i="13"/>
  <c r="Y152" i="13"/>
  <c r="R152" i="13"/>
  <c r="S152" i="13"/>
  <c r="T152" i="13"/>
  <c r="U152" i="13"/>
  <c r="V152" i="13"/>
  <c r="X152" i="13"/>
  <c r="Q152" i="13"/>
  <c r="J152" i="13"/>
  <c r="K152" i="13"/>
  <c r="L152" i="13"/>
  <c r="M152" i="13"/>
  <c r="N152" i="13"/>
  <c r="O152" i="13"/>
  <c r="AH151" i="13"/>
  <c r="AG151" i="13"/>
  <c r="AF151" i="13"/>
  <c r="AE151" i="13"/>
  <c r="AD151" i="13"/>
  <c r="AC151" i="13"/>
  <c r="AB151" i="13"/>
  <c r="Y151" i="13"/>
  <c r="R151" i="13"/>
  <c r="S151" i="13"/>
  <c r="T151" i="13"/>
  <c r="U151" i="13"/>
  <c r="V151" i="13"/>
  <c r="X151" i="13"/>
  <c r="Q151" i="13"/>
  <c r="J151" i="13"/>
  <c r="K151" i="13"/>
  <c r="L151" i="13"/>
  <c r="M151" i="13"/>
  <c r="N151" i="13"/>
  <c r="O151" i="13"/>
  <c r="AH150" i="13"/>
  <c r="AG150" i="13"/>
  <c r="AF150" i="13"/>
  <c r="AE150" i="13"/>
  <c r="AD150" i="13"/>
  <c r="AC150" i="13"/>
  <c r="AB150" i="13"/>
  <c r="Y150" i="13"/>
  <c r="R150" i="13"/>
  <c r="S150" i="13"/>
  <c r="T150" i="13"/>
  <c r="U150" i="13"/>
  <c r="V150" i="13"/>
  <c r="X150" i="13"/>
  <c r="Q150" i="13"/>
  <c r="J150" i="13"/>
  <c r="K150" i="13"/>
  <c r="L150" i="13"/>
  <c r="M150" i="13"/>
  <c r="N150" i="13"/>
  <c r="O150" i="13"/>
  <c r="AH149" i="13"/>
  <c r="AG149" i="13"/>
  <c r="AF149" i="13"/>
  <c r="AE149" i="13"/>
  <c r="AD149" i="13"/>
  <c r="AC149" i="13"/>
  <c r="AB149" i="13"/>
  <c r="Y149" i="13"/>
  <c r="R149" i="13"/>
  <c r="S149" i="13"/>
  <c r="T149" i="13"/>
  <c r="U149" i="13"/>
  <c r="V149" i="13"/>
  <c r="X149" i="13"/>
  <c r="Q149" i="13"/>
  <c r="J149" i="13"/>
  <c r="K149" i="13"/>
  <c r="L149" i="13"/>
  <c r="M149" i="13"/>
  <c r="N149" i="13"/>
  <c r="O149" i="13"/>
  <c r="AH148" i="13"/>
  <c r="AG148" i="13"/>
  <c r="AF148" i="13"/>
  <c r="AE148" i="13"/>
  <c r="AD148" i="13"/>
  <c r="AC148" i="13"/>
  <c r="AB148" i="13"/>
  <c r="Y148" i="13"/>
  <c r="R148" i="13"/>
  <c r="S148" i="13"/>
  <c r="T148" i="13"/>
  <c r="U148" i="13"/>
  <c r="V148" i="13"/>
  <c r="X148" i="13"/>
  <c r="Q148" i="13"/>
  <c r="J148" i="13"/>
  <c r="K148" i="13"/>
  <c r="L148" i="13"/>
  <c r="M148" i="13"/>
  <c r="N148" i="13"/>
  <c r="O148" i="13"/>
  <c r="AH147" i="13"/>
  <c r="AG147" i="13"/>
  <c r="AF147" i="13"/>
  <c r="AE147" i="13"/>
  <c r="AD147" i="13"/>
  <c r="AC147" i="13"/>
  <c r="AB147" i="13"/>
  <c r="Y147" i="13"/>
  <c r="R147" i="13"/>
  <c r="S147" i="13"/>
  <c r="T147" i="13"/>
  <c r="U147" i="13"/>
  <c r="V147" i="13"/>
  <c r="X147" i="13"/>
  <c r="Q147" i="13"/>
  <c r="J147" i="13"/>
  <c r="K147" i="13"/>
  <c r="L147" i="13"/>
  <c r="M147" i="13"/>
  <c r="N147" i="13"/>
  <c r="O147" i="13"/>
  <c r="AH146" i="13"/>
  <c r="AG146" i="13"/>
  <c r="AF146" i="13"/>
  <c r="AE146" i="13"/>
  <c r="AD146" i="13"/>
  <c r="AC146" i="13"/>
  <c r="AB146" i="13"/>
  <c r="Y146" i="13"/>
  <c r="R146" i="13"/>
  <c r="S146" i="13"/>
  <c r="T146" i="13"/>
  <c r="U146" i="13"/>
  <c r="V146" i="13"/>
  <c r="X146" i="13"/>
  <c r="Q146" i="13"/>
  <c r="J146" i="13"/>
  <c r="K146" i="13"/>
  <c r="L146" i="13"/>
  <c r="M146" i="13"/>
  <c r="N146" i="13"/>
  <c r="O146" i="13"/>
  <c r="AH145" i="13"/>
  <c r="AG145" i="13"/>
  <c r="AF145" i="13"/>
  <c r="AE145" i="13"/>
  <c r="AD145" i="13"/>
  <c r="AC145" i="13"/>
  <c r="AB145" i="13"/>
  <c r="Y145" i="13"/>
  <c r="R145" i="13"/>
  <c r="S145" i="13"/>
  <c r="T145" i="13"/>
  <c r="U145" i="13"/>
  <c r="V145" i="13"/>
  <c r="X145" i="13"/>
  <c r="Q145" i="13"/>
  <c r="J145" i="13"/>
  <c r="K145" i="13"/>
  <c r="L145" i="13"/>
  <c r="M145" i="13"/>
  <c r="N145" i="13"/>
  <c r="O145" i="13"/>
  <c r="AH144" i="13"/>
  <c r="AG144" i="13"/>
  <c r="AF144" i="13"/>
  <c r="AE144" i="13"/>
  <c r="AD144" i="13"/>
  <c r="AC144" i="13"/>
  <c r="AB144" i="13"/>
  <c r="Y144" i="13"/>
  <c r="R144" i="13"/>
  <c r="S144" i="13"/>
  <c r="T144" i="13"/>
  <c r="U144" i="13"/>
  <c r="V144" i="13"/>
  <c r="X144" i="13"/>
  <c r="Q144" i="13"/>
  <c r="J144" i="13"/>
  <c r="K144" i="13"/>
  <c r="L144" i="13"/>
  <c r="M144" i="13"/>
  <c r="N144" i="13"/>
  <c r="O144" i="13"/>
  <c r="AH143" i="13"/>
  <c r="AG143" i="13"/>
  <c r="AF143" i="13"/>
  <c r="AE143" i="13"/>
  <c r="AD143" i="13"/>
  <c r="AC143" i="13"/>
  <c r="AB143" i="13"/>
  <c r="Y143" i="13"/>
  <c r="R143" i="13"/>
  <c r="S143" i="13"/>
  <c r="T143" i="13"/>
  <c r="U143" i="13"/>
  <c r="V143" i="13"/>
  <c r="X143" i="13"/>
  <c r="Q143" i="13"/>
  <c r="J143" i="13"/>
  <c r="K143" i="13"/>
  <c r="L143" i="13"/>
  <c r="M143" i="13"/>
  <c r="N143" i="13"/>
  <c r="O143" i="13"/>
  <c r="AH142" i="13"/>
  <c r="AG142" i="13"/>
  <c r="AF142" i="13"/>
  <c r="AE142" i="13"/>
  <c r="AD142" i="13"/>
  <c r="AC142" i="13"/>
  <c r="AB142" i="13"/>
  <c r="Y142" i="13"/>
  <c r="R142" i="13"/>
  <c r="S142" i="13"/>
  <c r="T142" i="13"/>
  <c r="U142" i="13"/>
  <c r="V142" i="13"/>
  <c r="X142" i="13"/>
  <c r="Q142" i="13"/>
  <c r="J142" i="13"/>
  <c r="K142" i="13"/>
  <c r="L142" i="13"/>
  <c r="M142" i="13"/>
  <c r="N142" i="13"/>
  <c r="O142" i="13"/>
  <c r="AH141" i="13"/>
  <c r="AG141" i="13"/>
  <c r="AF141" i="13"/>
  <c r="AE141" i="13"/>
  <c r="AD141" i="13"/>
  <c r="AC141" i="13"/>
  <c r="AB141" i="13"/>
  <c r="Y141" i="13"/>
  <c r="R141" i="13"/>
  <c r="S141" i="13"/>
  <c r="T141" i="13"/>
  <c r="U141" i="13"/>
  <c r="V141" i="13"/>
  <c r="X141" i="13"/>
  <c r="Q141" i="13"/>
  <c r="J141" i="13"/>
  <c r="K141" i="13"/>
  <c r="L141" i="13"/>
  <c r="M141" i="13"/>
  <c r="N141" i="13"/>
  <c r="O141" i="13"/>
  <c r="AH140" i="13"/>
  <c r="AG140" i="13"/>
  <c r="AF140" i="13"/>
  <c r="AE140" i="13"/>
  <c r="AD140" i="13"/>
  <c r="AC140" i="13"/>
  <c r="AB140" i="13"/>
  <c r="Y140" i="13"/>
  <c r="R140" i="13"/>
  <c r="S140" i="13"/>
  <c r="T140" i="13"/>
  <c r="U140" i="13"/>
  <c r="V140" i="13"/>
  <c r="X140" i="13"/>
  <c r="Q140" i="13"/>
  <c r="J140" i="13"/>
  <c r="K140" i="13"/>
  <c r="L140" i="13"/>
  <c r="M140" i="13"/>
  <c r="N140" i="13"/>
  <c r="O140" i="13"/>
  <c r="AH139" i="13"/>
  <c r="AG139" i="13"/>
  <c r="AF139" i="13"/>
  <c r="AE139" i="13"/>
  <c r="AD139" i="13"/>
  <c r="AC139" i="13"/>
  <c r="AB139" i="13"/>
  <c r="Y139" i="13"/>
  <c r="R139" i="13"/>
  <c r="S139" i="13"/>
  <c r="T139" i="13"/>
  <c r="U139" i="13"/>
  <c r="V139" i="13"/>
  <c r="X139" i="13"/>
  <c r="Q139" i="13"/>
  <c r="J139" i="13"/>
  <c r="K139" i="13"/>
  <c r="L139" i="13"/>
  <c r="M139" i="13"/>
  <c r="N139" i="13"/>
  <c r="O139" i="13"/>
  <c r="AH138" i="13"/>
  <c r="AG138" i="13"/>
  <c r="AF138" i="13"/>
  <c r="AE138" i="13"/>
  <c r="AD138" i="13"/>
  <c r="AC138" i="13"/>
  <c r="AB138" i="13"/>
  <c r="Y138" i="13"/>
  <c r="R138" i="13"/>
  <c r="S138" i="13"/>
  <c r="T138" i="13"/>
  <c r="U138" i="13"/>
  <c r="V138" i="13"/>
  <c r="X138" i="13"/>
  <c r="Q138" i="13"/>
  <c r="J138" i="13"/>
  <c r="K138" i="13"/>
  <c r="L138" i="13"/>
  <c r="M138" i="13"/>
  <c r="N138" i="13"/>
  <c r="O138" i="13"/>
  <c r="AH137" i="13"/>
  <c r="AG137" i="13"/>
  <c r="AF137" i="13"/>
  <c r="AE137" i="13"/>
  <c r="AD137" i="13"/>
  <c r="AC137" i="13"/>
  <c r="AB137" i="13"/>
  <c r="Y137" i="13"/>
  <c r="R137" i="13"/>
  <c r="S137" i="13"/>
  <c r="T137" i="13"/>
  <c r="U137" i="13"/>
  <c r="V137" i="13"/>
  <c r="X137" i="13"/>
  <c r="Q137" i="13"/>
  <c r="J137" i="13"/>
  <c r="K137" i="13"/>
  <c r="L137" i="13"/>
  <c r="M137" i="13"/>
  <c r="N137" i="13"/>
  <c r="O137" i="13"/>
  <c r="AH136" i="13"/>
  <c r="AG136" i="13"/>
  <c r="AF136" i="13"/>
  <c r="AE136" i="13"/>
  <c r="AD136" i="13"/>
  <c r="AC136" i="13"/>
  <c r="AB136" i="13"/>
  <c r="Y136" i="13"/>
  <c r="R136" i="13"/>
  <c r="S136" i="13"/>
  <c r="T136" i="13"/>
  <c r="U136" i="13"/>
  <c r="V136" i="13"/>
  <c r="X136" i="13"/>
  <c r="Q136" i="13"/>
  <c r="J136" i="13"/>
  <c r="K136" i="13"/>
  <c r="L136" i="13"/>
  <c r="M136" i="13"/>
  <c r="N136" i="13"/>
  <c r="O136" i="13"/>
  <c r="AH135" i="13"/>
  <c r="AG135" i="13"/>
  <c r="AF135" i="13"/>
  <c r="AE135" i="13"/>
  <c r="AD135" i="13"/>
  <c r="AC135" i="13"/>
  <c r="AB135" i="13"/>
  <c r="Y135" i="13"/>
  <c r="R135" i="13"/>
  <c r="S135" i="13"/>
  <c r="T135" i="13"/>
  <c r="U135" i="13"/>
  <c r="V135" i="13"/>
  <c r="X135" i="13"/>
  <c r="Q135" i="13"/>
  <c r="J135" i="13"/>
  <c r="K135" i="13"/>
  <c r="L135" i="13"/>
  <c r="M135" i="13"/>
  <c r="N135" i="13"/>
  <c r="O135" i="13"/>
  <c r="AH134" i="13"/>
  <c r="AG134" i="13"/>
  <c r="AF134" i="13"/>
  <c r="AE134" i="13"/>
  <c r="AD134" i="13"/>
  <c r="AC134" i="13"/>
  <c r="AB134" i="13"/>
  <c r="Y134" i="13"/>
  <c r="R134" i="13"/>
  <c r="S134" i="13"/>
  <c r="T134" i="13"/>
  <c r="U134" i="13"/>
  <c r="V134" i="13"/>
  <c r="X134" i="13"/>
  <c r="Q134" i="13"/>
  <c r="J134" i="13"/>
  <c r="K134" i="13"/>
  <c r="L134" i="13"/>
  <c r="M134" i="13"/>
  <c r="N134" i="13"/>
  <c r="O134" i="13"/>
  <c r="AH133" i="13"/>
  <c r="AG133" i="13"/>
  <c r="AF133" i="13"/>
  <c r="AE133" i="13"/>
  <c r="AD133" i="13"/>
  <c r="AC133" i="13"/>
  <c r="AB133" i="13"/>
  <c r="Y133" i="13"/>
  <c r="R133" i="13"/>
  <c r="S133" i="13"/>
  <c r="T133" i="13"/>
  <c r="U133" i="13"/>
  <c r="V133" i="13"/>
  <c r="X133" i="13"/>
  <c r="Q133" i="13"/>
  <c r="J133" i="13"/>
  <c r="K133" i="13"/>
  <c r="L133" i="13"/>
  <c r="M133" i="13"/>
  <c r="N133" i="13"/>
  <c r="O133" i="13"/>
  <c r="AH132" i="13"/>
  <c r="AG132" i="13"/>
  <c r="AF132" i="13"/>
  <c r="AE132" i="13"/>
  <c r="AD132" i="13"/>
  <c r="AC132" i="13"/>
  <c r="AB132" i="13"/>
  <c r="Y132" i="13"/>
  <c r="R132" i="13"/>
  <c r="S132" i="13"/>
  <c r="T132" i="13"/>
  <c r="U132" i="13"/>
  <c r="V132" i="13"/>
  <c r="X132" i="13"/>
  <c r="Q132" i="13"/>
  <c r="J132" i="13"/>
  <c r="K132" i="13"/>
  <c r="L132" i="13"/>
  <c r="M132" i="13"/>
  <c r="N132" i="13"/>
  <c r="O132" i="13"/>
  <c r="AH131" i="13"/>
  <c r="AG131" i="13"/>
  <c r="AF131" i="13"/>
  <c r="AE131" i="13"/>
  <c r="AD131" i="13"/>
  <c r="AC131" i="13"/>
  <c r="AB131" i="13"/>
  <c r="Y131" i="13"/>
  <c r="R131" i="13"/>
  <c r="S131" i="13"/>
  <c r="T131" i="13"/>
  <c r="U131" i="13"/>
  <c r="V131" i="13"/>
  <c r="X131" i="13"/>
  <c r="Q131" i="13"/>
  <c r="J131" i="13"/>
  <c r="K131" i="13"/>
  <c r="L131" i="13"/>
  <c r="M131" i="13"/>
  <c r="N131" i="13"/>
  <c r="O131" i="13"/>
  <c r="AH130" i="13"/>
  <c r="AG130" i="13"/>
  <c r="AF130" i="13"/>
  <c r="AE130" i="13"/>
  <c r="AD130" i="13"/>
  <c r="AC130" i="13"/>
  <c r="AB130" i="13"/>
  <c r="Y130" i="13"/>
  <c r="R130" i="13"/>
  <c r="S130" i="13"/>
  <c r="T130" i="13"/>
  <c r="U130" i="13"/>
  <c r="V130" i="13"/>
  <c r="X130" i="13"/>
  <c r="Q130" i="13"/>
  <c r="J130" i="13"/>
  <c r="K130" i="13"/>
  <c r="L130" i="13"/>
  <c r="M130" i="13"/>
  <c r="N130" i="13"/>
  <c r="O130" i="13"/>
  <c r="AH129" i="13"/>
  <c r="AG129" i="13"/>
  <c r="AF129" i="13"/>
  <c r="AE129" i="13"/>
  <c r="AD129" i="13"/>
  <c r="AC129" i="13"/>
  <c r="AB129" i="13"/>
  <c r="Y129" i="13"/>
  <c r="R129" i="13"/>
  <c r="S129" i="13"/>
  <c r="T129" i="13"/>
  <c r="U129" i="13"/>
  <c r="V129" i="13"/>
  <c r="X129" i="13"/>
  <c r="Q129" i="13"/>
  <c r="J129" i="13"/>
  <c r="K129" i="13"/>
  <c r="L129" i="13"/>
  <c r="M129" i="13"/>
  <c r="N129" i="13"/>
  <c r="O129" i="13"/>
  <c r="AH128" i="13"/>
  <c r="AG128" i="13"/>
  <c r="AF128" i="13"/>
  <c r="AE128" i="13"/>
  <c r="AD128" i="13"/>
  <c r="AC128" i="13"/>
  <c r="AB128" i="13"/>
  <c r="Y128" i="13"/>
  <c r="R128" i="13"/>
  <c r="S128" i="13"/>
  <c r="T128" i="13"/>
  <c r="U128" i="13"/>
  <c r="V128" i="13"/>
  <c r="X128" i="13"/>
  <c r="Q128" i="13"/>
  <c r="J128" i="13"/>
  <c r="K128" i="13"/>
  <c r="L128" i="13"/>
  <c r="M128" i="13"/>
  <c r="N128" i="13"/>
  <c r="O128" i="13"/>
  <c r="AH127" i="13"/>
  <c r="AG127" i="13"/>
  <c r="AF127" i="13"/>
  <c r="AE127" i="13"/>
  <c r="AD127" i="13"/>
  <c r="AC127" i="13"/>
  <c r="AB127" i="13"/>
  <c r="Y127" i="13"/>
  <c r="R127" i="13"/>
  <c r="S127" i="13"/>
  <c r="T127" i="13"/>
  <c r="U127" i="13"/>
  <c r="V127" i="13"/>
  <c r="X127" i="13"/>
  <c r="Q127" i="13"/>
  <c r="J127" i="13"/>
  <c r="K127" i="13"/>
  <c r="L127" i="13"/>
  <c r="M127" i="13"/>
  <c r="N127" i="13"/>
  <c r="O127" i="13"/>
  <c r="B26" i="13"/>
  <c r="C26" i="13"/>
  <c r="C30" i="13"/>
  <c r="C34" i="13"/>
  <c r="C36" i="13"/>
  <c r="B37" i="13"/>
  <c r="C29" i="13"/>
  <c r="B30" i="13"/>
  <c r="B27" i="13"/>
  <c r="E25" i="13"/>
  <c r="F25" i="13"/>
  <c r="G25" i="13"/>
  <c r="Q6" i="13"/>
  <c r="R6" i="13"/>
  <c r="S6" i="13"/>
  <c r="T6" i="13"/>
  <c r="F5" i="13"/>
  <c r="F15" i="13"/>
  <c r="U6" i="13"/>
  <c r="F6" i="13"/>
  <c r="V6" i="13"/>
  <c r="X6" i="13"/>
  <c r="Q7" i="13"/>
  <c r="R7" i="13"/>
  <c r="S7" i="13"/>
  <c r="T7" i="13"/>
  <c r="U7" i="13"/>
  <c r="V7" i="13"/>
  <c r="X7" i="13"/>
  <c r="Q8" i="13"/>
  <c r="R8" i="13"/>
  <c r="S8" i="13"/>
  <c r="T8" i="13"/>
  <c r="U8" i="13"/>
  <c r="V8" i="13"/>
  <c r="X8" i="13"/>
  <c r="Q9" i="13"/>
  <c r="R9" i="13"/>
  <c r="S9" i="13"/>
  <c r="T9" i="13"/>
  <c r="U9" i="13"/>
  <c r="V9" i="13"/>
  <c r="X9" i="13"/>
  <c r="Q10" i="13"/>
  <c r="R10" i="13"/>
  <c r="S10" i="13"/>
  <c r="T10" i="13"/>
  <c r="U10" i="13"/>
  <c r="V10" i="13"/>
  <c r="X10" i="13"/>
  <c r="Q11" i="13"/>
  <c r="R11" i="13"/>
  <c r="S11" i="13"/>
  <c r="T11" i="13"/>
  <c r="U11" i="13"/>
  <c r="V11" i="13"/>
  <c r="X11" i="13"/>
  <c r="Q12" i="13"/>
  <c r="R12" i="13"/>
  <c r="S12" i="13"/>
  <c r="T12" i="13"/>
  <c r="U12" i="13"/>
  <c r="V12" i="13"/>
  <c r="X12" i="13"/>
  <c r="Q13" i="13"/>
  <c r="R13" i="13"/>
  <c r="S13" i="13"/>
  <c r="T13" i="13"/>
  <c r="U13" i="13"/>
  <c r="V13" i="13"/>
  <c r="X13" i="13"/>
  <c r="Q14" i="13"/>
  <c r="R14" i="13"/>
  <c r="S14" i="13"/>
  <c r="T14" i="13"/>
  <c r="U14" i="13"/>
  <c r="V14" i="13"/>
  <c r="X14" i="13"/>
  <c r="Q15" i="13"/>
  <c r="R15" i="13"/>
  <c r="S15" i="13"/>
  <c r="T15" i="13"/>
  <c r="U15" i="13"/>
  <c r="V15" i="13"/>
  <c r="X15" i="13"/>
  <c r="Q16" i="13"/>
  <c r="R16" i="13"/>
  <c r="S16" i="13"/>
  <c r="T16" i="13"/>
  <c r="U16" i="13"/>
  <c r="V16" i="13"/>
  <c r="X16" i="13"/>
  <c r="Q17" i="13"/>
  <c r="R17" i="13"/>
  <c r="S17" i="13"/>
  <c r="T17" i="13"/>
  <c r="U17" i="13"/>
  <c r="V17" i="13"/>
  <c r="X17" i="13"/>
  <c r="Q18" i="13"/>
  <c r="R18" i="13"/>
  <c r="S18" i="13"/>
  <c r="T18" i="13"/>
  <c r="U18" i="13"/>
  <c r="V18" i="13"/>
  <c r="X18" i="13"/>
  <c r="Q19" i="13"/>
  <c r="R19" i="13"/>
  <c r="S19" i="13"/>
  <c r="T19" i="13"/>
  <c r="U19" i="13"/>
  <c r="V19" i="13"/>
  <c r="X19" i="13"/>
  <c r="Q20" i="13"/>
  <c r="R20" i="13"/>
  <c r="S20" i="13"/>
  <c r="T20" i="13"/>
  <c r="U20" i="13"/>
  <c r="V20" i="13"/>
  <c r="X20" i="13"/>
  <c r="Q21" i="13"/>
  <c r="R21" i="13"/>
  <c r="S21" i="13"/>
  <c r="T21" i="13"/>
  <c r="U21" i="13"/>
  <c r="V21" i="13"/>
  <c r="X21" i="13"/>
  <c r="Q22" i="13"/>
  <c r="R22" i="13"/>
  <c r="S22" i="13"/>
  <c r="T22" i="13"/>
  <c r="U22" i="13"/>
  <c r="V22" i="13"/>
  <c r="X22" i="13"/>
  <c r="Q23" i="13"/>
  <c r="R23" i="13"/>
  <c r="S23" i="13"/>
  <c r="T23" i="13"/>
  <c r="U23" i="13"/>
  <c r="V23" i="13"/>
  <c r="X23" i="13"/>
  <c r="Q24" i="13"/>
  <c r="R24" i="13"/>
  <c r="S24" i="13"/>
  <c r="T24" i="13"/>
  <c r="U24" i="13"/>
  <c r="V24" i="13"/>
  <c r="X24" i="13"/>
  <c r="Q25" i="13"/>
  <c r="R25" i="13"/>
  <c r="S25" i="13"/>
  <c r="T25" i="13"/>
  <c r="U25" i="13"/>
  <c r="V25" i="13"/>
  <c r="X25" i="13"/>
  <c r="Q26" i="13"/>
  <c r="R26" i="13"/>
  <c r="S26" i="13"/>
  <c r="T26" i="13"/>
  <c r="U26" i="13"/>
  <c r="V26" i="13"/>
  <c r="X26" i="13"/>
  <c r="Q27" i="13"/>
  <c r="R27" i="13"/>
  <c r="S27" i="13"/>
  <c r="T27" i="13"/>
  <c r="U27" i="13"/>
  <c r="V27" i="13"/>
  <c r="X27" i="13"/>
  <c r="Q28" i="13"/>
  <c r="R28" i="13"/>
  <c r="S28" i="13"/>
  <c r="T28" i="13"/>
  <c r="U28" i="13"/>
  <c r="V28" i="13"/>
  <c r="X28" i="13"/>
  <c r="Q29" i="13"/>
  <c r="R29" i="13"/>
  <c r="S29" i="13"/>
  <c r="T29" i="13"/>
  <c r="U29" i="13"/>
  <c r="V29" i="13"/>
  <c r="X29" i="13"/>
  <c r="Q30" i="13"/>
  <c r="R30" i="13"/>
  <c r="S30" i="13"/>
  <c r="T30" i="13"/>
  <c r="U30" i="13"/>
  <c r="V30" i="13"/>
  <c r="X30" i="13"/>
  <c r="Q31" i="13"/>
  <c r="R31" i="13"/>
  <c r="S31" i="13"/>
  <c r="T31" i="13"/>
  <c r="U31" i="13"/>
  <c r="V31" i="13"/>
  <c r="X31" i="13"/>
  <c r="E26" i="13"/>
  <c r="F26" i="13"/>
  <c r="G26" i="13"/>
  <c r="Q32" i="13"/>
  <c r="R32" i="13"/>
  <c r="S32" i="13"/>
  <c r="T32" i="13"/>
  <c r="U32" i="13"/>
  <c r="V32" i="13"/>
  <c r="X32" i="13"/>
  <c r="B28" i="13"/>
  <c r="E27" i="13"/>
  <c r="F27" i="13"/>
  <c r="G27" i="13"/>
  <c r="Q33" i="13"/>
  <c r="R33" i="13"/>
  <c r="S33" i="13"/>
  <c r="T33" i="13"/>
  <c r="U33" i="13"/>
  <c r="V33" i="13"/>
  <c r="X33" i="13"/>
  <c r="Q34" i="13"/>
  <c r="R34" i="13"/>
  <c r="S34" i="13"/>
  <c r="T34" i="13"/>
  <c r="U34" i="13"/>
  <c r="V34" i="13"/>
  <c r="X34" i="13"/>
  <c r="B29" i="13"/>
  <c r="E28" i="13"/>
  <c r="F28" i="13"/>
  <c r="G28" i="13"/>
  <c r="Q35" i="13"/>
  <c r="R35" i="13"/>
  <c r="S35" i="13"/>
  <c r="T35" i="13"/>
  <c r="U35" i="13"/>
  <c r="V35" i="13"/>
  <c r="X35" i="13"/>
  <c r="E29" i="13"/>
  <c r="F29" i="13"/>
  <c r="G29" i="13"/>
  <c r="Q36" i="13"/>
  <c r="R36" i="13"/>
  <c r="S36" i="13"/>
  <c r="T36" i="13"/>
  <c r="U36" i="13"/>
  <c r="V36" i="13"/>
  <c r="X36" i="13"/>
  <c r="Q37" i="13"/>
  <c r="R37" i="13"/>
  <c r="S37" i="13"/>
  <c r="T37" i="13"/>
  <c r="U37" i="13"/>
  <c r="V37" i="13"/>
  <c r="X37" i="13"/>
  <c r="Q38" i="13"/>
  <c r="R38" i="13"/>
  <c r="S38" i="13"/>
  <c r="T38" i="13"/>
  <c r="U38" i="13"/>
  <c r="V38" i="13"/>
  <c r="X38" i="13"/>
  <c r="Q39" i="13"/>
  <c r="R39" i="13"/>
  <c r="S39" i="13"/>
  <c r="T39" i="13"/>
  <c r="U39" i="13"/>
  <c r="V39" i="13"/>
  <c r="X39" i="13"/>
  <c r="B31" i="13"/>
  <c r="E30" i="13"/>
  <c r="F30" i="13"/>
  <c r="G30" i="13"/>
  <c r="Q40" i="13"/>
  <c r="R40" i="13"/>
  <c r="S40" i="13"/>
  <c r="T40" i="13"/>
  <c r="U40" i="13"/>
  <c r="V40" i="13"/>
  <c r="X40" i="13"/>
  <c r="B33" i="13"/>
  <c r="B32" i="13"/>
  <c r="E31" i="13"/>
  <c r="F31" i="13"/>
  <c r="G31" i="13"/>
  <c r="Q41" i="13"/>
  <c r="R41" i="13"/>
  <c r="S41" i="13"/>
  <c r="T41" i="13"/>
  <c r="U41" i="13"/>
  <c r="V41" i="13"/>
  <c r="X41" i="13"/>
  <c r="Q42" i="13"/>
  <c r="R42" i="13"/>
  <c r="S42" i="13"/>
  <c r="T42" i="13"/>
  <c r="U42" i="13"/>
  <c r="V42" i="13"/>
  <c r="X42" i="13"/>
  <c r="Q43" i="13"/>
  <c r="R43" i="13"/>
  <c r="S43" i="13"/>
  <c r="T43" i="13"/>
  <c r="U43" i="13"/>
  <c r="V43" i="13"/>
  <c r="X43" i="13"/>
  <c r="Q44" i="13"/>
  <c r="R44" i="13"/>
  <c r="S44" i="13"/>
  <c r="T44" i="13"/>
  <c r="U44" i="13"/>
  <c r="V44" i="13"/>
  <c r="X44" i="13"/>
  <c r="E32" i="13"/>
  <c r="F32" i="13"/>
  <c r="G32" i="13"/>
  <c r="Q45" i="13"/>
  <c r="R45" i="13"/>
  <c r="S45" i="13"/>
  <c r="T45" i="13"/>
  <c r="U45" i="13"/>
  <c r="V45" i="13"/>
  <c r="X45" i="13"/>
  <c r="C33" i="13"/>
  <c r="B34" i="13"/>
  <c r="E33" i="13"/>
  <c r="F33" i="13"/>
  <c r="G33" i="13"/>
  <c r="Q46" i="13"/>
  <c r="R46" i="13"/>
  <c r="S46" i="13"/>
  <c r="T46" i="13"/>
  <c r="U46" i="13"/>
  <c r="V46" i="13"/>
  <c r="X46" i="13"/>
  <c r="B35" i="13"/>
  <c r="Q47" i="13"/>
  <c r="R47" i="13"/>
  <c r="S47" i="13"/>
  <c r="T47" i="13"/>
  <c r="U47" i="13"/>
  <c r="V47" i="13"/>
  <c r="X47" i="13"/>
  <c r="Q48" i="13"/>
  <c r="R48" i="13"/>
  <c r="S48" i="13"/>
  <c r="T48" i="13"/>
  <c r="U48" i="13"/>
  <c r="V48" i="13"/>
  <c r="X48" i="13"/>
  <c r="Q49" i="13"/>
  <c r="R49" i="13"/>
  <c r="S49" i="13"/>
  <c r="T49" i="13"/>
  <c r="U49" i="13"/>
  <c r="V49" i="13"/>
  <c r="X49" i="13"/>
  <c r="Q50" i="13"/>
  <c r="R50" i="13"/>
  <c r="S50" i="13"/>
  <c r="T50" i="13"/>
  <c r="U50" i="13"/>
  <c r="V50" i="13"/>
  <c r="X50" i="13"/>
  <c r="Q51" i="13"/>
  <c r="R51" i="13"/>
  <c r="S51" i="13"/>
  <c r="T51" i="13"/>
  <c r="U51" i="13"/>
  <c r="V51" i="13"/>
  <c r="X51" i="13"/>
  <c r="Q52" i="13"/>
  <c r="R52" i="13"/>
  <c r="S52" i="13"/>
  <c r="T52" i="13"/>
  <c r="U52" i="13"/>
  <c r="V52" i="13"/>
  <c r="X52" i="13"/>
  <c r="Q53" i="13"/>
  <c r="R53" i="13"/>
  <c r="S53" i="13"/>
  <c r="T53" i="13"/>
  <c r="U53" i="13"/>
  <c r="V53" i="13"/>
  <c r="X53" i="13"/>
  <c r="Q54" i="13"/>
  <c r="R54" i="13"/>
  <c r="S54" i="13"/>
  <c r="T54" i="13"/>
  <c r="U54" i="13"/>
  <c r="V54" i="13"/>
  <c r="X54" i="13"/>
  <c r="E34" i="13"/>
  <c r="F34" i="13"/>
  <c r="G34" i="13"/>
  <c r="Q55" i="13"/>
  <c r="R55" i="13"/>
  <c r="S55" i="13"/>
  <c r="T55" i="13"/>
  <c r="U55" i="13"/>
  <c r="V55" i="13"/>
  <c r="X55" i="13"/>
  <c r="C35" i="13"/>
  <c r="B36" i="13"/>
  <c r="E35" i="13"/>
  <c r="F35" i="13"/>
  <c r="G35" i="13"/>
  <c r="Q56" i="13"/>
  <c r="R56" i="13"/>
  <c r="S56" i="13"/>
  <c r="T56" i="13"/>
  <c r="U56" i="13"/>
  <c r="V56" i="13"/>
  <c r="X56" i="13"/>
  <c r="Q57" i="13"/>
  <c r="R57" i="13"/>
  <c r="S57" i="13"/>
  <c r="T57" i="13"/>
  <c r="U57" i="13"/>
  <c r="V57" i="13"/>
  <c r="X57" i="13"/>
  <c r="Q58" i="13"/>
  <c r="R58" i="13"/>
  <c r="S58" i="13"/>
  <c r="T58" i="13"/>
  <c r="U58" i="13"/>
  <c r="V58" i="13"/>
  <c r="X58" i="13"/>
  <c r="Q59" i="13"/>
  <c r="R59" i="13"/>
  <c r="S59" i="13"/>
  <c r="T59" i="13"/>
  <c r="U59" i="13"/>
  <c r="V59" i="13"/>
  <c r="X59" i="13"/>
  <c r="Q60" i="13"/>
  <c r="R60" i="13"/>
  <c r="S60" i="13"/>
  <c r="T60" i="13"/>
  <c r="U60" i="13"/>
  <c r="V60" i="13"/>
  <c r="X60" i="13"/>
  <c r="Q61" i="13"/>
  <c r="R61" i="13"/>
  <c r="S61" i="13"/>
  <c r="T61" i="13"/>
  <c r="U61" i="13"/>
  <c r="V61" i="13"/>
  <c r="X61" i="13"/>
  <c r="Q62" i="13"/>
  <c r="R62" i="13"/>
  <c r="S62" i="13"/>
  <c r="T62" i="13"/>
  <c r="U62" i="13"/>
  <c r="V62" i="13"/>
  <c r="X62" i="13"/>
  <c r="Q63" i="13"/>
  <c r="R63" i="13"/>
  <c r="S63" i="13"/>
  <c r="T63" i="13"/>
  <c r="U63" i="13"/>
  <c r="V63" i="13"/>
  <c r="X63" i="13"/>
  <c r="Q64" i="13"/>
  <c r="R64" i="13"/>
  <c r="S64" i="13"/>
  <c r="T64" i="13"/>
  <c r="U64" i="13"/>
  <c r="V64" i="13"/>
  <c r="X64" i="13"/>
  <c r="E36" i="13"/>
  <c r="F36" i="13"/>
  <c r="G36" i="13"/>
  <c r="Q65" i="13"/>
  <c r="R65" i="13"/>
  <c r="S65" i="13"/>
  <c r="T65" i="13"/>
  <c r="U65" i="13"/>
  <c r="V65" i="13"/>
  <c r="X65" i="13"/>
  <c r="C37" i="13"/>
  <c r="B38" i="13"/>
  <c r="E37" i="13"/>
  <c r="F37" i="13"/>
  <c r="G37" i="13"/>
  <c r="Q66" i="13"/>
  <c r="R66" i="13"/>
  <c r="S66" i="13"/>
  <c r="T66" i="13"/>
  <c r="U66" i="13"/>
  <c r="V66" i="13"/>
  <c r="X66" i="13"/>
  <c r="Q67" i="13"/>
  <c r="R67" i="13"/>
  <c r="S67" i="13"/>
  <c r="T67" i="13"/>
  <c r="U67" i="13"/>
  <c r="V67" i="13"/>
  <c r="X67" i="13"/>
  <c r="Q68" i="13"/>
  <c r="R68" i="13"/>
  <c r="S68" i="13"/>
  <c r="T68" i="13"/>
  <c r="U68" i="13"/>
  <c r="V68" i="13"/>
  <c r="X68" i="13"/>
  <c r="Q69" i="13"/>
  <c r="R69" i="13"/>
  <c r="S69" i="13"/>
  <c r="T69" i="13"/>
  <c r="U69" i="13"/>
  <c r="V69" i="13"/>
  <c r="X69" i="13"/>
  <c r="Q70" i="13"/>
  <c r="R70" i="13"/>
  <c r="S70" i="13"/>
  <c r="T70" i="13"/>
  <c r="U70" i="13"/>
  <c r="V70" i="13"/>
  <c r="X70" i="13"/>
  <c r="Q71" i="13"/>
  <c r="R71" i="13"/>
  <c r="S71" i="13"/>
  <c r="T71" i="13"/>
  <c r="U71" i="13"/>
  <c r="V71" i="13"/>
  <c r="X71" i="13"/>
  <c r="Q72" i="13"/>
  <c r="R72" i="13"/>
  <c r="S72" i="13"/>
  <c r="T72" i="13"/>
  <c r="U72" i="13"/>
  <c r="V72" i="13"/>
  <c r="X72" i="13"/>
  <c r="Q73" i="13"/>
  <c r="R73" i="13"/>
  <c r="S73" i="13"/>
  <c r="T73" i="13"/>
  <c r="U73" i="13"/>
  <c r="V73" i="13"/>
  <c r="X73" i="13"/>
  <c r="Q74" i="13"/>
  <c r="R74" i="13"/>
  <c r="S74" i="13"/>
  <c r="T74" i="13"/>
  <c r="U74" i="13"/>
  <c r="V74" i="13"/>
  <c r="X74" i="13"/>
  <c r="C38" i="13"/>
  <c r="E38" i="13"/>
  <c r="F38" i="13"/>
  <c r="G38" i="13"/>
  <c r="Q75" i="13"/>
  <c r="R75" i="13"/>
  <c r="S75" i="13"/>
  <c r="T75" i="13"/>
  <c r="U75" i="13"/>
  <c r="V75" i="13"/>
  <c r="X75" i="13"/>
  <c r="R76" i="13"/>
  <c r="S76" i="13"/>
  <c r="T76" i="13"/>
  <c r="U76" i="13"/>
  <c r="V76" i="13"/>
  <c r="X76" i="13"/>
  <c r="R77" i="13"/>
  <c r="S77" i="13"/>
  <c r="T77" i="13"/>
  <c r="U77" i="13"/>
  <c r="V77" i="13"/>
  <c r="X77" i="13"/>
  <c r="R78" i="13"/>
  <c r="S78" i="13"/>
  <c r="T78" i="13"/>
  <c r="U78" i="13"/>
  <c r="V78" i="13"/>
  <c r="X78" i="13"/>
  <c r="R79" i="13"/>
  <c r="S79" i="13"/>
  <c r="T79" i="13"/>
  <c r="U79" i="13"/>
  <c r="V79" i="13"/>
  <c r="X79" i="13"/>
  <c r="R80" i="13"/>
  <c r="S80" i="13"/>
  <c r="T80" i="13"/>
  <c r="U80" i="13"/>
  <c r="V80" i="13"/>
  <c r="X80" i="13"/>
  <c r="R81" i="13"/>
  <c r="S81" i="13"/>
  <c r="T81" i="13"/>
  <c r="U81" i="13"/>
  <c r="V81" i="13"/>
  <c r="X81" i="13"/>
  <c r="R82" i="13"/>
  <c r="S82" i="13"/>
  <c r="T82" i="13"/>
  <c r="U82" i="13"/>
  <c r="V82" i="13"/>
  <c r="X82" i="13"/>
  <c r="R83" i="13"/>
  <c r="S83" i="13"/>
  <c r="T83" i="13"/>
  <c r="U83" i="13"/>
  <c r="V83" i="13"/>
  <c r="X83" i="13"/>
  <c r="R84" i="13"/>
  <c r="S84" i="13"/>
  <c r="T84" i="13"/>
  <c r="U84" i="13"/>
  <c r="V84" i="13"/>
  <c r="X84" i="13"/>
  <c r="R85" i="13"/>
  <c r="S85" i="13"/>
  <c r="T85" i="13"/>
  <c r="U85" i="13"/>
  <c r="V85" i="13"/>
  <c r="X85" i="13"/>
  <c r="R86" i="13"/>
  <c r="S86" i="13"/>
  <c r="T86" i="13"/>
  <c r="U86" i="13"/>
  <c r="V86" i="13"/>
  <c r="X86" i="13"/>
  <c r="R87" i="13"/>
  <c r="S87" i="13"/>
  <c r="T87" i="13"/>
  <c r="U87" i="13"/>
  <c r="V87" i="13"/>
  <c r="X87" i="13"/>
  <c r="R88" i="13"/>
  <c r="S88" i="13"/>
  <c r="T88" i="13"/>
  <c r="U88" i="13"/>
  <c r="V88" i="13"/>
  <c r="X88" i="13"/>
  <c r="R89" i="13"/>
  <c r="S89" i="13"/>
  <c r="T89" i="13"/>
  <c r="U89" i="13"/>
  <c r="V89" i="13"/>
  <c r="X89" i="13"/>
  <c r="R90" i="13"/>
  <c r="S90" i="13"/>
  <c r="T90" i="13"/>
  <c r="U90" i="13"/>
  <c r="V90" i="13"/>
  <c r="X90" i="13"/>
  <c r="R91" i="13"/>
  <c r="S91" i="13"/>
  <c r="T91" i="13"/>
  <c r="U91" i="13"/>
  <c r="V91" i="13"/>
  <c r="X91" i="13"/>
  <c r="R92" i="13"/>
  <c r="S92" i="13"/>
  <c r="T92" i="13"/>
  <c r="U92" i="13"/>
  <c r="V92" i="13"/>
  <c r="X92" i="13"/>
  <c r="R93" i="13"/>
  <c r="S93" i="13"/>
  <c r="T93" i="13"/>
  <c r="U93" i="13"/>
  <c r="V93" i="13"/>
  <c r="X93" i="13"/>
  <c r="R94" i="13"/>
  <c r="S94" i="13"/>
  <c r="T94" i="13"/>
  <c r="U94" i="13"/>
  <c r="V94" i="13"/>
  <c r="X94" i="13"/>
  <c r="R95" i="13"/>
  <c r="S95" i="13"/>
  <c r="T95" i="13"/>
  <c r="U95" i="13"/>
  <c r="V95" i="13"/>
  <c r="X95" i="13"/>
  <c r="R96" i="13"/>
  <c r="S96" i="13"/>
  <c r="T96" i="13"/>
  <c r="U96" i="13"/>
  <c r="V96" i="13"/>
  <c r="X96" i="13"/>
  <c r="R97" i="13"/>
  <c r="S97" i="13"/>
  <c r="T97" i="13"/>
  <c r="U97" i="13"/>
  <c r="V97" i="13"/>
  <c r="X97" i="13"/>
  <c r="R98" i="13"/>
  <c r="S98" i="13"/>
  <c r="T98" i="13"/>
  <c r="U98" i="13"/>
  <c r="V98" i="13"/>
  <c r="X98" i="13"/>
  <c r="R99" i="13"/>
  <c r="S99" i="13"/>
  <c r="T99" i="13"/>
  <c r="U99" i="13"/>
  <c r="V99" i="13"/>
  <c r="X99" i="13"/>
  <c r="R100" i="13"/>
  <c r="S100" i="13"/>
  <c r="T100" i="13"/>
  <c r="U100" i="13"/>
  <c r="V100" i="13"/>
  <c r="X100" i="13"/>
  <c r="R101" i="13"/>
  <c r="S101" i="13"/>
  <c r="T101" i="13"/>
  <c r="U101" i="13"/>
  <c r="V101" i="13"/>
  <c r="X101" i="13"/>
  <c r="R102" i="13"/>
  <c r="S102" i="13"/>
  <c r="T102" i="13"/>
  <c r="U102" i="13"/>
  <c r="V102" i="13"/>
  <c r="X102" i="13"/>
  <c r="R103" i="13"/>
  <c r="S103" i="13"/>
  <c r="T103" i="13"/>
  <c r="U103" i="13"/>
  <c r="V103" i="13"/>
  <c r="X103" i="13"/>
  <c r="R104" i="13"/>
  <c r="S104" i="13"/>
  <c r="T104" i="13"/>
  <c r="U104" i="13"/>
  <c r="V104" i="13"/>
  <c r="X104" i="13"/>
  <c r="R105" i="13"/>
  <c r="S105" i="13"/>
  <c r="T105" i="13"/>
  <c r="U105" i="13"/>
  <c r="V105" i="13"/>
  <c r="X105" i="13"/>
  <c r="R106" i="13"/>
  <c r="S106" i="13"/>
  <c r="T106" i="13"/>
  <c r="U106" i="13"/>
  <c r="V106" i="13"/>
  <c r="X106" i="13"/>
  <c r="R107" i="13"/>
  <c r="S107" i="13"/>
  <c r="T107" i="13"/>
  <c r="U107" i="13"/>
  <c r="V107" i="13"/>
  <c r="X107" i="13"/>
  <c r="R108" i="13"/>
  <c r="S108" i="13"/>
  <c r="T108" i="13"/>
  <c r="U108" i="13"/>
  <c r="V108" i="13"/>
  <c r="X108" i="13"/>
  <c r="R109" i="13"/>
  <c r="S109" i="13"/>
  <c r="T109" i="13"/>
  <c r="U109" i="13"/>
  <c r="V109" i="13"/>
  <c r="X109" i="13"/>
  <c r="R110" i="13"/>
  <c r="S110" i="13"/>
  <c r="T110" i="13"/>
  <c r="U110" i="13"/>
  <c r="V110" i="13"/>
  <c r="X110" i="13"/>
  <c r="R111" i="13"/>
  <c r="S111" i="13"/>
  <c r="T111" i="13"/>
  <c r="U111" i="13"/>
  <c r="V111" i="13"/>
  <c r="X111" i="13"/>
  <c r="R112" i="13"/>
  <c r="S112" i="13"/>
  <c r="T112" i="13"/>
  <c r="U112" i="13"/>
  <c r="V112" i="13"/>
  <c r="X112" i="13"/>
  <c r="R113" i="13"/>
  <c r="S113" i="13"/>
  <c r="T113" i="13"/>
  <c r="U113" i="13"/>
  <c r="V113" i="13"/>
  <c r="X113" i="13"/>
  <c r="R114" i="13"/>
  <c r="S114" i="13"/>
  <c r="T114" i="13"/>
  <c r="U114" i="13"/>
  <c r="V114" i="13"/>
  <c r="X114" i="13"/>
  <c r="R115" i="13"/>
  <c r="S115" i="13"/>
  <c r="T115" i="13"/>
  <c r="U115" i="13"/>
  <c r="V115" i="13"/>
  <c r="X115" i="13"/>
  <c r="R116" i="13"/>
  <c r="S116" i="13"/>
  <c r="T116" i="13"/>
  <c r="U116" i="13"/>
  <c r="V116" i="13"/>
  <c r="X116" i="13"/>
  <c r="R117" i="13"/>
  <c r="S117" i="13"/>
  <c r="T117" i="13"/>
  <c r="U117" i="13"/>
  <c r="V117" i="13"/>
  <c r="X117" i="13"/>
  <c r="R118" i="13"/>
  <c r="S118" i="13"/>
  <c r="T118" i="13"/>
  <c r="U118" i="13"/>
  <c r="V118" i="13"/>
  <c r="X118" i="13"/>
  <c r="R119" i="13"/>
  <c r="S119" i="13"/>
  <c r="T119" i="13"/>
  <c r="U119" i="13"/>
  <c r="V119" i="13"/>
  <c r="X119" i="13"/>
  <c r="R120" i="13"/>
  <c r="S120" i="13"/>
  <c r="T120" i="13"/>
  <c r="U120" i="13"/>
  <c r="V120" i="13"/>
  <c r="X120" i="13"/>
  <c r="R121" i="13"/>
  <c r="S121" i="13"/>
  <c r="T121" i="13"/>
  <c r="U121" i="13"/>
  <c r="V121" i="13"/>
  <c r="X121" i="13"/>
  <c r="R122" i="13"/>
  <c r="S122" i="13"/>
  <c r="T122" i="13"/>
  <c r="U122" i="13"/>
  <c r="V122" i="13"/>
  <c r="X122" i="13"/>
  <c r="R123" i="13"/>
  <c r="S123" i="13"/>
  <c r="T123" i="13"/>
  <c r="U123" i="13"/>
  <c r="V123" i="13"/>
  <c r="X123" i="13"/>
  <c r="R124" i="13"/>
  <c r="S124" i="13"/>
  <c r="T124" i="13"/>
  <c r="U124" i="13"/>
  <c r="V124" i="13"/>
  <c r="X124" i="13"/>
  <c r="R125" i="13"/>
  <c r="S125" i="13"/>
  <c r="T125" i="13"/>
  <c r="U125" i="13"/>
  <c r="V125" i="13"/>
  <c r="X125" i="13"/>
  <c r="R126" i="13"/>
  <c r="S126" i="13"/>
  <c r="T126" i="13"/>
  <c r="U126" i="13"/>
  <c r="V126" i="13"/>
  <c r="X126" i="13"/>
  <c r="C113" i="13"/>
  <c r="F11" i="13"/>
  <c r="F13" i="13"/>
  <c r="J6" i="13"/>
  <c r="K6" i="13"/>
  <c r="F8" i="13"/>
  <c r="L6" i="13"/>
  <c r="F9" i="13"/>
  <c r="M6" i="13"/>
  <c r="N6" i="13"/>
  <c r="O6" i="13"/>
  <c r="J7" i="13"/>
  <c r="K7" i="13"/>
  <c r="L7" i="13"/>
  <c r="M7" i="13"/>
  <c r="N7" i="13"/>
  <c r="O7" i="13"/>
  <c r="J8" i="13"/>
  <c r="K8" i="13"/>
  <c r="L8" i="13"/>
  <c r="M8" i="13"/>
  <c r="N8" i="13"/>
  <c r="O8" i="13"/>
  <c r="J9" i="13"/>
  <c r="K9" i="13"/>
  <c r="L9" i="13"/>
  <c r="M9" i="13"/>
  <c r="N9" i="13"/>
  <c r="O9" i="13"/>
  <c r="J10" i="13"/>
  <c r="K10" i="13"/>
  <c r="L10" i="13"/>
  <c r="M10" i="13"/>
  <c r="N10" i="13"/>
  <c r="O10" i="13"/>
  <c r="J11" i="13"/>
  <c r="K11" i="13"/>
  <c r="L11" i="13"/>
  <c r="M11" i="13"/>
  <c r="N11" i="13"/>
  <c r="O11" i="13"/>
  <c r="J12" i="13"/>
  <c r="K12" i="13"/>
  <c r="L12" i="13"/>
  <c r="M12" i="13"/>
  <c r="N12" i="13"/>
  <c r="O12" i="13"/>
  <c r="J13" i="13"/>
  <c r="K13" i="13"/>
  <c r="L13" i="13"/>
  <c r="M13" i="13"/>
  <c r="N13" i="13"/>
  <c r="O13" i="13"/>
  <c r="J14" i="13"/>
  <c r="K14" i="13"/>
  <c r="L14" i="13"/>
  <c r="M14" i="13"/>
  <c r="N14" i="13"/>
  <c r="O14" i="13"/>
  <c r="J15" i="13"/>
  <c r="K15" i="13"/>
  <c r="L15" i="13"/>
  <c r="M15" i="13"/>
  <c r="N15" i="13"/>
  <c r="O15" i="13"/>
  <c r="J16" i="13"/>
  <c r="K16" i="13"/>
  <c r="L16" i="13"/>
  <c r="M16" i="13"/>
  <c r="N16" i="13"/>
  <c r="O16" i="13"/>
  <c r="J17" i="13"/>
  <c r="K17" i="13"/>
  <c r="L17" i="13"/>
  <c r="M17" i="13"/>
  <c r="N17" i="13"/>
  <c r="O17" i="13"/>
  <c r="J18" i="13"/>
  <c r="K18" i="13"/>
  <c r="L18" i="13"/>
  <c r="M18" i="13"/>
  <c r="N18" i="13"/>
  <c r="O18" i="13"/>
  <c r="J19" i="13"/>
  <c r="K19" i="13"/>
  <c r="L19" i="13"/>
  <c r="M19" i="13"/>
  <c r="N19" i="13"/>
  <c r="O19" i="13"/>
  <c r="J20" i="13"/>
  <c r="K20" i="13"/>
  <c r="L20" i="13"/>
  <c r="M20" i="13"/>
  <c r="N20" i="13"/>
  <c r="O20" i="13"/>
  <c r="J21" i="13"/>
  <c r="K21" i="13"/>
  <c r="L21" i="13"/>
  <c r="M21" i="13"/>
  <c r="N21" i="13"/>
  <c r="O21" i="13"/>
  <c r="J22" i="13"/>
  <c r="K22" i="13"/>
  <c r="L22" i="13"/>
  <c r="M22" i="13"/>
  <c r="N22" i="13"/>
  <c r="O22" i="13"/>
  <c r="J23" i="13"/>
  <c r="K23" i="13"/>
  <c r="L23" i="13"/>
  <c r="M23" i="13"/>
  <c r="N23" i="13"/>
  <c r="O23" i="13"/>
  <c r="J24" i="13"/>
  <c r="K24" i="13"/>
  <c r="L24" i="13"/>
  <c r="M24" i="13"/>
  <c r="N24" i="13"/>
  <c r="O24" i="13"/>
  <c r="J25" i="13"/>
  <c r="K25" i="13"/>
  <c r="L25" i="13"/>
  <c r="M25" i="13"/>
  <c r="N25" i="13"/>
  <c r="O25" i="13"/>
  <c r="J26" i="13"/>
  <c r="K26" i="13"/>
  <c r="L26" i="13"/>
  <c r="M26" i="13"/>
  <c r="N26" i="13"/>
  <c r="O26" i="13"/>
  <c r="J27" i="13"/>
  <c r="K27" i="13"/>
  <c r="L27" i="13"/>
  <c r="M27" i="13"/>
  <c r="N27" i="13"/>
  <c r="O27" i="13"/>
  <c r="J28" i="13"/>
  <c r="K28" i="13"/>
  <c r="L28" i="13"/>
  <c r="M28" i="13"/>
  <c r="N28" i="13"/>
  <c r="O28" i="13"/>
  <c r="J29" i="13"/>
  <c r="K29" i="13"/>
  <c r="L29" i="13"/>
  <c r="M29" i="13"/>
  <c r="N29" i="13"/>
  <c r="O29" i="13"/>
  <c r="J30" i="13"/>
  <c r="K30" i="13"/>
  <c r="L30" i="13"/>
  <c r="M30" i="13"/>
  <c r="N30" i="13"/>
  <c r="O30" i="13"/>
  <c r="J31" i="13"/>
  <c r="K31" i="13"/>
  <c r="L31" i="13"/>
  <c r="M31" i="13"/>
  <c r="N31" i="13"/>
  <c r="O31" i="13"/>
  <c r="J32" i="13"/>
  <c r="K32" i="13"/>
  <c r="L32" i="13"/>
  <c r="M32" i="13"/>
  <c r="N32" i="13"/>
  <c r="O32" i="13"/>
  <c r="J33" i="13"/>
  <c r="K33" i="13"/>
  <c r="L33" i="13"/>
  <c r="M33" i="13"/>
  <c r="N33" i="13"/>
  <c r="O33" i="13"/>
  <c r="J34" i="13"/>
  <c r="K34" i="13"/>
  <c r="L34" i="13"/>
  <c r="M34" i="13"/>
  <c r="N34" i="13"/>
  <c r="O34" i="13"/>
  <c r="J35" i="13"/>
  <c r="K35" i="13"/>
  <c r="L35" i="13"/>
  <c r="M35" i="13"/>
  <c r="N35" i="13"/>
  <c r="O35" i="13"/>
  <c r="J36" i="13"/>
  <c r="K36" i="13"/>
  <c r="L36" i="13"/>
  <c r="M36" i="13"/>
  <c r="N36" i="13"/>
  <c r="O36" i="13"/>
  <c r="J37" i="13"/>
  <c r="K37" i="13"/>
  <c r="L37" i="13"/>
  <c r="M37" i="13"/>
  <c r="N37" i="13"/>
  <c r="O37" i="13"/>
  <c r="J38" i="13"/>
  <c r="K38" i="13"/>
  <c r="L38" i="13"/>
  <c r="M38" i="13"/>
  <c r="N38" i="13"/>
  <c r="O38" i="13"/>
  <c r="J39" i="13"/>
  <c r="K39" i="13"/>
  <c r="L39" i="13"/>
  <c r="M39" i="13"/>
  <c r="N39" i="13"/>
  <c r="O39" i="13"/>
  <c r="J40" i="13"/>
  <c r="K40" i="13"/>
  <c r="L40" i="13"/>
  <c r="M40" i="13"/>
  <c r="N40" i="13"/>
  <c r="O40" i="13"/>
  <c r="J41" i="13"/>
  <c r="K41" i="13"/>
  <c r="L41" i="13"/>
  <c r="M41" i="13"/>
  <c r="N41" i="13"/>
  <c r="O41" i="13"/>
  <c r="J42" i="13"/>
  <c r="K42" i="13"/>
  <c r="L42" i="13"/>
  <c r="M42" i="13"/>
  <c r="N42" i="13"/>
  <c r="O42" i="13"/>
  <c r="J43" i="13"/>
  <c r="K43" i="13"/>
  <c r="L43" i="13"/>
  <c r="M43" i="13"/>
  <c r="N43" i="13"/>
  <c r="O43" i="13"/>
  <c r="J44" i="13"/>
  <c r="K44" i="13"/>
  <c r="L44" i="13"/>
  <c r="M44" i="13"/>
  <c r="N44" i="13"/>
  <c r="O44" i="13"/>
  <c r="J45" i="13"/>
  <c r="K45" i="13"/>
  <c r="L45" i="13"/>
  <c r="M45" i="13"/>
  <c r="N45" i="13"/>
  <c r="O45" i="13"/>
  <c r="J46" i="13"/>
  <c r="K46" i="13"/>
  <c r="L46" i="13"/>
  <c r="M46" i="13"/>
  <c r="N46" i="13"/>
  <c r="O46" i="13"/>
  <c r="J47" i="13"/>
  <c r="K47" i="13"/>
  <c r="L47" i="13"/>
  <c r="M47" i="13"/>
  <c r="N47" i="13"/>
  <c r="O47" i="13"/>
  <c r="J48" i="13"/>
  <c r="K48" i="13"/>
  <c r="L48" i="13"/>
  <c r="M48" i="13"/>
  <c r="N48" i="13"/>
  <c r="O48" i="13"/>
  <c r="J49" i="13"/>
  <c r="K49" i="13"/>
  <c r="L49" i="13"/>
  <c r="M49" i="13"/>
  <c r="N49" i="13"/>
  <c r="O49" i="13"/>
  <c r="J50" i="13"/>
  <c r="K50" i="13"/>
  <c r="L50" i="13"/>
  <c r="M50" i="13"/>
  <c r="N50" i="13"/>
  <c r="O50" i="13"/>
  <c r="J51" i="13"/>
  <c r="K51" i="13"/>
  <c r="L51" i="13"/>
  <c r="M51" i="13"/>
  <c r="N51" i="13"/>
  <c r="O51" i="13"/>
  <c r="J52" i="13"/>
  <c r="K52" i="13"/>
  <c r="L52" i="13"/>
  <c r="M52" i="13"/>
  <c r="N52" i="13"/>
  <c r="O52" i="13"/>
  <c r="J53" i="13"/>
  <c r="K53" i="13"/>
  <c r="L53" i="13"/>
  <c r="M53" i="13"/>
  <c r="N53" i="13"/>
  <c r="O53" i="13"/>
  <c r="J54" i="13"/>
  <c r="K54" i="13"/>
  <c r="L54" i="13"/>
  <c r="M54" i="13"/>
  <c r="N54" i="13"/>
  <c r="O54" i="13"/>
  <c r="J55" i="13"/>
  <c r="K55" i="13"/>
  <c r="L55" i="13"/>
  <c r="M55" i="13"/>
  <c r="N55" i="13"/>
  <c r="O55" i="13"/>
  <c r="J56" i="13"/>
  <c r="K56" i="13"/>
  <c r="L56" i="13"/>
  <c r="M56" i="13"/>
  <c r="N56" i="13"/>
  <c r="O56" i="13"/>
  <c r="J57" i="13"/>
  <c r="K57" i="13"/>
  <c r="L57" i="13"/>
  <c r="M57" i="13"/>
  <c r="N57" i="13"/>
  <c r="O57" i="13"/>
  <c r="J58" i="13"/>
  <c r="K58" i="13"/>
  <c r="L58" i="13"/>
  <c r="M58" i="13"/>
  <c r="N58" i="13"/>
  <c r="O58" i="13"/>
  <c r="J59" i="13"/>
  <c r="K59" i="13"/>
  <c r="L59" i="13"/>
  <c r="M59" i="13"/>
  <c r="N59" i="13"/>
  <c r="O59" i="13"/>
  <c r="J60" i="13"/>
  <c r="K60" i="13"/>
  <c r="L60" i="13"/>
  <c r="M60" i="13"/>
  <c r="N60" i="13"/>
  <c r="O60" i="13"/>
  <c r="J61" i="13"/>
  <c r="K61" i="13"/>
  <c r="L61" i="13"/>
  <c r="M61" i="13"/>
  <c r="N61" i="13"/>
  <c r="O61" i="13"/>
  <c r="J62" i="13"/>
  <c r="K62" i="13"/>
  <c r="L62" i="13"/>
  <c r="M62" i="13"/>
  <c r="N62" i="13"/>
  <c r="O62" i="13"/>
  <c r="J63" i="13"/>
  <c r="K63" i="13"/>
  <c r="L63" i="13"/>
  <c r="M63" i="13"/>
  <c r="N63" i="13"/>
  <c r="O63" i="13"/>
  <c r="J64" i="13"/>
  <c r="K64" i="13"/>
  <c r="L64" i="13"/>
  <c r="M64" i="13"/>
  <c r="N64" i="13"/>
  <c r="O64" i="13"/>
  <c r="J65" i="13"/>
  <c r="K65" i="13"/>
  <c r="L65" i="13"/>
  <c r="M65" i="13"/>
  <c r="N65" i="13"/>
  <c r="O65" i="13"/>
  <c r="J66" i="13"/>
  <c r="K66" i="13"/>
  <c r="L66" i="13"/>
  <c r="M66" i="13"/>
  <c r="N66" i="13"/>
  <c r="O66" i="13"/>
  <c r="J67" i="13"/>
  <c r="K67" i="13"/>
  <c r="L67" i="13"/>
  <c r="M67" i="13"/>
  <c r="N67" i="13"/>
  <c r="O67" i="13"/>
  <c r="J68" i="13"/>
  <c r="K68" i="13"/>
  <c r="L68" i="13"/>
  <c r="M68" i="13"/>
  <c r="N68" i="13"/>
  <c r="O68" i="13"/>
  <c r="J69" i="13"/>
  <c r="K69" i="13"/>
  <c r="L69" i="13"/>
  <c r="M69" i="13"/>
  <c r="N69" i="13"/>
  <c r="O69" i="13"/>
  <c r="J70" i="13"/>
  <c r="K70" i="13"/>
  <c r="L70" i="13"/>
  <c r="M70" i="13"/>
  <c r="N70" i="13"/>
  <c r="O70" i="13"/>
  <c r="J71" i="13"/>
  <c r="K71" i="13"/>
  <c r="L71" i="13"/>
  <c r="M71" i="13"/>
  <c r="N71" i="13"/>
  <c r="O71" i="13"/>
  <c r="J72" i="13"/>
  <c r="K72" i="13"/>
  <c r="L72" i="13"/>
  <c r="M72" i="13"/>
  <c r="N72" i="13"/>
  <c r="O72" i="13"/>
  <c r="J73" i="13"/>
  <c r="K73" i="13"/>
  <c r="L73" i="13"/>
  <c r="M73" i="13"/>
  <c r="N73" i="13"/>
  <c r="O73" i="13"/>
  <c r="J74" i="13"/>
  <c r="K74" i="13"/>
  <c r="L74" i="13"/>
  <c r="M74" i="13"/>
  <c r="N74" i="13"/>
  <c r="O74" i="13"/>
  <c r="J75" i="13"/>
  <c r="K75" i="13"/>
  <c r="L75" i="13"/>
  <c r="M75" i="13"/>
  <c r="N75" i="13"/>
  <c r="O75" i="13"/>
  <c r="J76" i="13"/>
  <c r="K76" i="13"/>
  <c r="L76" i="13"/>
  <c r="M76" i="13"/>
  <c r="N76" i="13"/>
  <c r="O76" i="13"/>
  <c r="J77" i="13"/>
  <c r="K77" i="13"/>
  <c r="L77" i="13"/>
  <c r="M77" i="13"/>
  <c r="N77" i="13"/>
  <c r="O77" i="13"/>
  <c r="J78" i="13"/>
  <c r="K78" i="13"/>
  <c r="L78" i="13"/>
  <c r="M78" i="13"/>
  <c r="N78" i="13"/>
  <c r="O78" i="13"/>
  <c r="J79" i="13"/>
  <c r="K79" i="13"/>
  <c r="L79" i="13"/>
  <c r="M79" i="13"/>
  <c r="N79" i="13"/>
  <c r="O79" i="13"/>
  <c r="J80" i="13"/>
  <c r="K80" i="13"/>
  <c r="L80" i="13"/>
  <c r="M80" i="13"/>
  <c r="N80" i="13"/>
  <c r="O80" i="13"/>
  <c r="J81" i="13"/>
  <c r="K81" i="13"/>
  <c r="L81" i="13"/>
  <c r="M81" i="13"/>
  <c r="N81" i="13"/>
  <c r="O81" i="13"/>
  <c r="L82" i="13"/>
  <c r="M82" i="13"/>
  <c r="N82" i="13"/>
  <c r="O82" i="13"/>
  <c r="L83" i="13"/>
  <c r="M83" i="13"/>
  <c r="N83" i="13"/>
  <c r="O83" i="13"/>
  <c r="L84" i="13"/>
  <c r="M84" i="13"/>
  <c r="N84" i="13"/>
  <c r="O84" i="13"/>
  <c r="J85" i="13"/>
  <c r="K85" i="13"/>
  <c r="L85" i="13"/>
  <c r="M85" i="13"/>
  <c r="N85" i="13"/>
  <c r="O85" i="13"/>
  <c r="J86" i="13"/>
  <c r="K86" i="13"/>
  <c r="L86" i="13"/>
  <c r="M86" i="13"/>
  <c r="N86" i="13"/>
  <c r="O86" i="13"/>
  <c r="J87" i="13"/>
  <c r="K87" i="13"/>
  <c r="L87" i="13"/>
  <c r="M87" i="13"/>
  <c r="N87" i="13"/>
  <c r="O87" i="13"/>
  <c r="J88" i="13"/>
  <c r="K88" i="13"/>
  <c r="L88" i="13"/>
  <c r="M88" i="13"/>
  <c r="N88" i="13"/>
  <c r="O88" i="13"/>
  <c r="J89" i="13"/>
  <c r="K89" i="13"/>
  <c r="L89" i="13"/>
  <c r="M89" i="13"/>
  <c r="N89" i="13"/>
  <c r="O89" i="13"/>
  <c r="J90" i="13"/>
  <c r="K90" i="13"/>
  <c r="L90" i="13"/>
  <c r="M90" i="13"/>
  <c r="N90" i="13"/>
  <c r="O90" i="13"/>
  <c r="J91" i="13"/>
  <c r="K91" i="13"/>
  <c r="L91" i="13"/>
  <c r="M91" i="13"/>
  <c r="N91" i="13"/>
  <c r="O91" i="13"/>
  <c r="J92" i="13"/>
  <c r="K92" i="13"/>
  <c r="L92" i="13"/>
  <c r="M92" i="13"/>
  <c r="N92" i="13"/>
  <c r="O92" i="13"/>
  <c r="J93" i="13"/>
  <c r="K93" i="13"/>
  <c r="L93" i="13"/>
  <c r="M93" i="13"/>
  <c r="N93" i="13"/>
  <c r="O93" i="13"/>
  <c r="J94" i="13"/>
  <c r="K94" i="13"/>
  <c r="L94" i="13"/>
  <c r="M94" i="13"/>
  <c r="N94" i="13"/>
  <c r="O94" i="13"/>
  <c r="J95" i="13"/>
  <c r="K95" i="13"/>
  <c r="L95" i="13"/>
  <c r="M95" i="13"/>
  <c r="N95" i="13"/>
  <c r="O95" i="13"/>
  <c r="J96" i="13"/>
  <c r="K96" i="13"/>
  <c r="L96" i="13"/>
  <c r="M96" i="13"/>
  <c r="N96" i="13"/>
  <c r="O96" i="13"/>
  <c r="J97" i="13"/>
  <c r="K97" i="13"/>
  <c r="L97" i="13"/>
  <c r="M97" i="13"/>
  <c r="N97" i="13"/>
  <c r="O97" i="13"/>
  <c r="J98" i="13"/>
  <c r="K98" i="13"/>
  <c r="L98" i="13"/>
  <c r="M98" i="13"/>
  <c r="N98" i="13"/>
  <c r="O98" i="13"/>
  <c r="J99" i="13"/>
  <c r="K99" i="13"/>
  <c r="L99" i="13"/>
  <c r="M99" i="13"/>
  <c r="N99" i="13"/>
  <c r="O99" i="13"/>
  <c r="J100" i="13"/>
  <c r="K100" i="13"/>
  <c r="L100" i="13"/>
  <c r="M100" i="13"/>
  <c r="N100" i="13"/>
  <c r="O100" i="13"/>
  <c r="J101" i="13"/>
  <c r="K101" i="13"/>
  <c r="L101" i="13"/>
  <c r="M101" i="13"/>
  <c r="N101" i="13"/>
  <c r="O101" i="13"/>
  <c r="J102" i="13"/>
  <c r="K102" i="13"/>
  <c r="L102" i="13"/>
  <c r="M102" i="13"/>
  <c r="N102" i="13"/>
  <c r="O102" i="13"/>
  <c r="J103" i="13"/>
  <c r="K103" i="13"/>
  <c r="L103" i="13"/>
  <c r="M103" i="13"/>
  <c r="N103" i="13"/>
  <c r="O103" i="13"/>
  <c r="J104" i="13"/>
  <c r="K104" i="13"/>
  <c r="L104" i="13"/>
  <c r="M104" i="13"/>
  <c r="N104" i="13"/>
  <c r="O104" i="13"/>
  <c r="J105" i="13"/>
  <c r="K105" i="13"/>
  <c r="L105" i="13"/>
  <c r="M105" i="13"/>
  <c r="N105" i="13"/>
  <c r="O105" i="13"/>
  <c r="J106" i="13"/>
  <c r="K106" i="13"/>
  <c r="L106" i="13"/>
  <c r="M106" i="13"/>
  <c r="N106" i="13"/>
  <c r="O106" i="13"/>
  <c r="J107" i="13"/>
  <c r="K107" i="13"/>
  <c r="L107" i="13"/>
  <c r="M107" i="13"/>
  <c r="N107" i="13"/>
  <c r="O107" i="13"/>
  <c r="J108" i="13"/>
  <c r="K108" i="13"/>
  <c r="L108" i="13"/>
  <c r="M108" i="13"/>
  <c r="N108" i="13"/>
  <c r="O108" i="13"/>
  <c r="J109" i="13"/>
  <c r="K109" i="13"/>
  <c r="L109" i="13"/>
  <c r="M109" i="13"/>
  <c r="N109" i="13"/>
  <c r="O109" i="13"/>
  <c r="J110" i="13"/>
  <c r="K110" i="13"/>
  <c r="L110" i="13"/>
  <c r="M110" i="13"/>
  <c r="N110" i="13"/>
  <c r="O110" i="13"/>
  <c r="J111" i="13"/>
  <c r="K111" i="13"/>
  <c r="L111" i="13"/>
  <c r="M111" i="13"/>
  <c r="N111" i="13"/>
  <c r="O111" i="13"/>
  <c r="J112" i="13"/>
  <c r="K112" i="13"/>
  <c r="L112" i="13"/>
  <c r="M112" i="13"/>
  <c r="N112" i="13"/>
  <c r="O112" i="13"/>
  <c r="J113" i="13"/>
  <c r="K113" i="13"/>
  <c r="L113" i="13"/>
  <c r="M113" i="13"/>
  <c r="N113" i="13"/>
  <c r="O113" i="13"/>
  <c r="J114" i="13"/>
  <c r="K114" i="13"/>
  <c r="L114" i="13"/>
  <c r="M114" i="13"/>
  <c r="N114" i="13"/>
  <c r="O114" i="13"/>
  <c r="J115" i="13"/>
  <c r="K115" i="13"/>
  <c r="L115" i="13"/>
  <c r="M115" i="13"/>
  <c r="N115" i="13"/>
  <c r="O115" i="13"/>
  <c r="J116" i="13"/>
  <c r="K116" i="13"/>
  <c r="L116" i="13"/>
  <c r="M116" i="13"/>
  <c r="N116" i="13"/>
  <c r="O116" i="13"/>
  <c r="J117" i="13"/>
  <c r="K117" i="13"/>
  <c r="L117" i="13"/>
  <c r="M117" i="13"/>
  <c r="N117" i="13"/>
  <c r="O117" i="13"/>
  <c r="J118" i="13"/>
  <c r="K118" i="13"/>
  <c r="L118" i="13"/>
  <c r="M118" i="13"/>
  <c r="N118" i="13"/>
  <c r="O118" i="13"/>
  <c r="J119" i="13"/>
  <c r="K119" i="13"/>
  <c r="L119" i="13"/>
  <c r="M119" i="13"/>
  <c r="N119" i="13"/>
  <c r="O119" i="13"/>
  <c r="J120" i="13"/>
  <c r="K120" i="13"/>
  <c r="L120" i="13"/>
  <c r="M120" i="13"/>
  <c r="N120" i="13"/>
  <c r="O120" i="13"/>
  <c r="J121" i="13"/>
  <c r="K121" i="13"/>
  <c r="L121" i="13"/>
  <c r="M121" i="13"/>
  <c r="N121" i="13"/>
  <c r="O121" i="13"/>
  <c r="J122" i="13"/>
  <c r="K122" i="13"/>
  <c r="L122" i="13"/>
  <c r="M122" i="13"/>
  <c r="N122" i="13"/>
  <c r="O122" i="13"/>
  <c r="J123" i="13"/>
  <c r="K123" i="13"/>
  <c r="L123" i="13"/>
  <c r="M123" i="13"/>
  <c r="N123" i="13"/>
  <c r="O123" i="13"/>
  <c r="J124" i="13"/>
  <c r="K124" i="13"/>
  <c r="L124" i="13"/>
  <c r="M124" i="13"/>
  <c r="N124" i="13"/>
  <c r="O124" i="13"/>
  <c r="J125" i="13"/>
  <c r="K125" i="13"/>
  <c r="L125" i="13"/>
  <c r="M125" i="13"/>
  <c r="N125" i="13"/>
  <c r="O125" i="13"/>
  <c r="J126" i="13"/>
  <c r="K126" i="13"/>
  <c r="L126" i="13"/>
  <c r="M126" i="13"/>
  <c r="N126" i="13"/>
  <c r="O126" i="13"/>
  <c r="D113" i="13"/>
  <c r="E113" i="13"/>
  <c r="Y35" i="13"/>
  <c r="E114" i="13"/>
  <c r="C127" i="13"/>
  <c r="AB66" i="13"/>
  <c r="AC66" i="13"/>
  <c r="AF66" i="13"/>
  <c r="AD66" i="13"/>
  <c r="AG66" i="13"/>
  <c r="AE66" i="13"/>
  <c r="AH66" i="13"/>
  <c r="AB67" i="13"/>
  <c r="AC67" i="13"/>
  <c r="AF67" i="13"/>
  <c r="AD67" i="13"/>
  <c r="AG67" i="13"/>
  <c r="AE67" i="13"/>
  <c r="AH67" i="13"/>
  <c r="AB68" i="13"/>
  <c r="AC68" i="13"/>
  <c r="AF68" i="13"/>
  <c r="AD68" i="13"/>
  <c r="AG68" i="13"/>
  <c r="AE68" i="13"/>
  <c r="AH68" i="13"/>
  <c r="AB69" i="13"/>
  <c r="AC69" i="13"/>
  <c r="AF69" i="13"/>
  <c r="AD69" i="13"/>
  <c r="AG69" i="13"/>
  <c r="AE69" i="13"/>
  <c r="AH69" i="13"/>
  <c r="AB70" i="13"/>
  <c r="AC70" i="13"/>
  <c r="AF70" i="13"/>
  <c r="AD70" i="13"/>
  <c r="AG70" i="13"/>
  <c r="AE70" i="13"/>
  <c r="AH70" i="13"/>
  <c r="AB71" i="13"/>
  <c r="AC71" i="13"/>
  <c r="AF71" i="13"/>
  <c r="AD71" i="13"/>
  <c r="AG71" i="13"/>
  <c r="AE71" i="13"/>
  <c r="AH71" i="13"/>
  <c r="AB72" i="13"/>
  <c r="AC72" i="13"/>
  <c r="AF72" i="13"/>
  <c r="AD72" i="13"/>
  <c r="AG72" i="13"/>
  <c r="AE72" i="13"/>
  <c r="AH72" i="13"/>
  <c r="AB73" i="13"/>
  <c r="AC73" i="13"/>
  <c r="AF73" i="13"/>
  <c r="AD73" i="13"/>
  <c r="AG73" i="13"/>
  <c r="AE73" i="13"/>
  <c r="AH73" i="13"/>
  <c r="AB74" i="13"/>
  <c r="AC74" i="13"/>
  <c r="AF74" i="13"/>
  <c r="AD74" i="13"/>
  <c r="AG74" i="13"/>
  <c r="AE74" i="13"/>
  <c r="AH74" i="13"/>
  <c r="AB75" i="13"/>
  <c r="AC75" i="13"/>
  <c r="AF75" i="13"/>
  <c r="AD75" i="13"/>
  <c r="AG75" i="13"/>
  <c r="AE75" i="13"/>
  <c r="AH75" i="13"/>
  <c r="AU5" i="13"/>
  <c r="F127" i="13"/>
  <c r="AH126" i="13"/>
  <c r="AG126" i="13"/>
  <c r="AF126" i="13"/>
  <c r="AE126" i="13"/>
  <c r="AD126" i="13"/>
  <c r="AC126" i="13"/>
  <c r="AB126" i="13"/>
  <c r="Y126" i="13"/>
  <c r="Q126" i="13"/>
  <c r="AH125" i="13"/>
  <c r="AG125" i="13"/>
  <c r="AF125" i="13"/>
  <c r="AE125" i="13"/>
  <c r="AD125" i="13"/>
  <c r="AC125" i="13"/>
  <c r="AB125" i="13"/>
  <c r="Y125" i="13"/>
  <c r="Q125" i="13"/>
  <c r="AH124" i="13"/>
  <c r="AG124" i="13"/>
  <c r="AF124" i="13"/>
  <c r="AE124" i="13"/>
  <c r="AD124" i="13"/>
  <c r="AC124" i="13"/>
  <c r="AB124" i="13"/>
  <c r="Y124" i="13"/>
  <c r="Q124" i="13"/>
  <c r="AH123" i="13"/>
  <c r="AG123" i="13"/>
  <c r="AF123" i="13"/>
  <c r="AE123" i="13"/>
  <c r="AD123" i="13"/>
  <c r="AC123" i="13"/>
  <c r="AB123" i="13"/>
  <c r="Y123" i="13"/>
  <c r="Q123" i="13"/>
  <c r="AH122" i="13"/>
  <c r="AG122" i="13"/>
  <c r="AF122" i="13"/>
  <c r="AE122" i="13"/>
  <c r="AD122" i="13"/>
  <c r="AC122" i="13"/>
  <c r="AB122" i="13"/>
  <c r="Y122" i="13"/>
  <c r="Q122" i="13"/>
  <c r="AH121" i="13"/>
  <c r="AG121" i="13"/>
  <c r="AF121" i="13"/>
  <c r="AE121" i="13"/>
  <c r="AD121" i="13"/>
  <c r="AC121" i="13"/>
  <c r="AB121" i="13"/>
  <c r="Y121" i="13"/>
  <c r="Q121" i="13"/>
  <c r="AH120" i="13"/>
  <c r="AG120" i="13"/>
  <c r="AF120" i="13"/>
  <c r="AE120" i="13"/>
  <c r="AD120" i="13"/>
  <c r="AC120" i="13"/>
  <c r="AB120" i="13"/>
  <c r="Y120" i="13"/>
  <c r="Q120" i="13"/>
  <c r="AH119" i="13"/>
  <c r="AG119" i="13"/>
  <c r="AF119" i="13"/>
  <c r="AE119" i="13"/>
  <c r="AD119" i="13"/>
  <c r="AC119" i="13"/>
  <c r="AB119" i="13"/>
  <c r="Y119" i="13"/>
  <c r="Q119" i="13"/>
  <c r="AH118" i="13"/>
  <c r="AG118" i="13"/>
  <c r="AF118" i="13"/>
  <c r="AE118" i="13"/>
  <c r="AD118" i="13"/>
  <c r="AC118" i="13"/>
  <c r="AB118" i="13"/>
  <c r="Y118" i="13"/>
  <c r="Q118" i="13"/>
  <c r="AH117" i="13"/>
  <c r="AG117" i="13"/>
  <c r="AF117" i="13"/>
  <c r="AE117" i="13"/>
  <c r="AD117" i="13"/>
  <c r="AC117" i="13"/>
  <c r="AB117" i="13"/>
  <c r="Y117" i="13"/>
  <c r="Q117" i="13"/>
  <c r="AH116" i="13"/>
  <c r="AG116" i="13"/>
  <c r="AF116" i="13"/>
  <c r="AE116" i="13"/>
  <c r="AD116" i="13"/>
  <c r="AC116" i="13"/>
  <c r="AB116" i="13"/>
  <c r="Y116" i="13"/>
  <c r="Q116" i="13"/>
  <c r="AH115" i="13"/>
  <c r="AG115" i="13"/>
  <c r="AF115" i="13"/>
  <c r="AE115" i="13"/>
  <c r="AD115" i="13"/>
  <c r="AC115" i="13"/>
  <c r="AB115" i="13"/>
  <c r="Y115" i="13"/>
  <c r="Q115" i="13"/>
  <c r="AH114" i="13"/>
  <c r="AG114" i="13"/>
  <c r="AF114" i="13"/>
  <c r="AE114" i="13"/>
  <c r="AD114" i="13"/>
  <c r="AC114" i="13"/>
  <c r="AB114" i="13"/>
  <c r="Y114" i="13"/>
  <c r="Q114" i="13"/>
  <c r="D114" i="13"/>
  <c r="C114" i="13"/>
  <c r="AH113" i="13"/>
  <c r="AG113" i="13"/>
  <c r="AF113" i="13"/>
  <c r="AE113" i="13"/>
  <c r="AD113" i="13"/>
  <c r="AC113" i="13"/>
  <c r="AB113" i="13"/>
  <c r="Y113" i="13"/>
  <c r="Q113" i="13"/>
  <c r="AH112" i="13"/>
  <c r="AG112" i="13"/>
  <c r="AF112" i="13"/>
  <c r="AE112" i="13"/>
  <c r="AD112" i="13"/>
  <c r="AC112" i="13"/>
  <c r="AB112" i="13"/>
  <c r="Y112" i="13"/>
  <c r="Q112" i="13"/>
  <c r="AH111" i="13"/>
  <c r="AG111" i="13"/>
  <c r="AF111" i="13"/>
  <c r="AE111" i="13"/>
  <c r="AD111" i="13"/>
  <c r="AC111" i="13"/>
  <c r="AB111" i="13"/>
  <c r="Y111" i="13"/>
  <c r="Q111" i="13"/>
  <c r="AH110" i="13"/>
  <c r="AG110" i="13"/>
  <c r="AF110" i="13"/>
  <c r="AE110" i="13"/>
  <c r="AD110" i="13"/>
  <c r="AC110" i="13"/>
  <c r="AB110" i="13"/>
  <c r="Y110" i="13"/>
  <c r="Q110" i="13"/>
  <c r="AH109" i="13"/>
  <c r="AG109" i="13"/>
  <c r="AF109" i="13"/>
  <c r="AE109" i="13"/>
  <c r="AD109" i="13"/>
  <c r="AC109" i="13"/>
  <c r="AB109" i="13"/>
  <c r="Y109" i="13"/>
  <c r="Q109" i="13"/>
  <c r="AH108" i="13"/>
  <c r="AG108" i="13"/>
  <c r="AF108" i="13"/>
  <c r="AE108" i="13"/>
  <c r="AD108" i="13"/>
  <c r="AC108" i="13"/>
  <c r="AB108" i="13"/>
  <c r="Y108" i="13"/>
  <c r="Q108" i="13"/>
  <c r="AH107" i="13"/>
  <c r="AG107" i="13"/>
  <c r="AF107" i="13"/>
  <c r="AE107" i="13"/>
  <c r="AD107" i="13"/>
  <c r="AC107" i="13"/>
  <c r="AB107" i="13"/>
  <c r="Y107" i="13"/>
  <c r="Q107" i="13"/>
  <c r="D107" i="13"/>
  <c r="C107" i="13"/>
  <c r="AH106" i="13"/>
  <c r="AG106" i="13"/>
  <c r="AF106" i="13"/>
  <c r="AE106" i="13"/>
  <c r="AD106" i="13"/>
  <c r="AC106" i="13"/>
  <c r="AB106" i="13"/>
  <c r="Y106" i="13"/>
  <c r="Q106" i="13"/>
  <c r="AH105" i="13"/>
  <c r="AG105" i="13"/>
  <c r="AF105" i="13"/>
  <c r="AE105" i="13"/>
  <c r="AD105" i="13"/>
  <c r="AC105" i="13"/>
  <c r="AB105" i="13"/>
  <c r="Y105" i="13"/>
  <c r="Q105" i="13"/>
  <c r="AH104" i="13"/>
  <c r="AG104" i="13"/>
  <c r="AF104" i="13"/>
  <c r="AE104" i="13"/>
  <c r="AD104" i="13"/>
  <c r="AC104" i="13"/>
  <c r="AB104" i="13"/>
  <c r="Y104" i="13"/>
  <c r="Q104" i="13"/>
  <c r="AH103" i="13"/>
  <c r="AG103" i="13"/>
  <c r="AF103" i="13"/>
  <c r="AE103" i="13"/>
  <c r="AD103" i="13"/>
  <c r="AC103" i="13"/>
  <c r="AB103" i="13"/>
  <c r="Y103" i="13"/>
  <c r="Q103" i="13"/>
  <c r="AH102" i="13"/>
  <c r="AG102" i="13"/>
  <c r="AF102" i="13"/>
  <c r="AE102" i="13"/>
  <c r="AD102" i="13"/>
  <c r="AC102" i="13"/>
  <c r="AB102" i="13"/>
  <c r="Y102" i="13"/>
  <c r="Q102" i="13"/>
  <c r="AH101" i="13"/>
  <c r="AG101" i="13"/>
  <c r="AF101" i="13"/>
  <c r="AE101" i="13"/>
  <c r="AD101" i="13"/>
  <c r="AC101" i="13"/>
  <c r="AB101" i="13"/>
  <c r="Y101" i="13"/>
  <c r="Q101" i="13"/>
  <c r="AH100" i="13"/>
  <c r="AG100" i="13"/>
  <c r="AF100" i="13"/>
  <c r="AE100" i="13"/>
  <c r="AD100" i="13"/>
  <c r="AC100" i="13"/>
  <c r="AB100" i="13"/>
  <c r="Y100" i="13"/>
  <c r="Q100" i="13"/>
  <c r="AH99" i="13"/>
  <c r="AG99" i="13"/>
  <c r="AF99" i="13"/>
  <c r="AE99" i="13"/>
  <c r="AD99" i="13"/>
  <c r="AC99" i="13"/>
  <c r="AB99" i="13"/>
  <c r="Y99" i="13"/>
  <c r="Q99" i="13"/>
  <c r="AH98" i="13"/>
  <c r="AG98" i="13"/>
  <c r="AF98" i="13"/>
  <c r="AE98" i="13"/>
  <c r="AD98" i="13"/>
  <c r="AC98" i="13"/>
  <c r="AB98" i="13"/>
  <c r="Y98" i="13"/>
  <c r="Q98" i="13"/>
  <c r="AH97" i="13"/>
  <c r="AG97" i="13"/>
  <c r="AF97" i="13"/>
  <c r="AE97" i="13"/>
  <c r="AD97" i="13"/>
  <c r="AC97" i="13"/>
  <c r="AB97" i="13"/>
  <c r="Y97" i="13"/>
  <c r="Q97" i="13"/>
  <c r="AH96" i="13"/>
  <c r="AG96" i="13"/>
  <c r="AF96" i="13"/>
  <c r="AE96" i="13"/>
  <c r="AD96" i="13"/>
  <c r="AC96" i="13"/>
  <c r="AB96" i="13"/>
  <c r="Y96" i="13"/>
  <c r="Q96" i="13"/>
  <c r="AH95" i="13"/>
  <c r="AG95" i="13"/>
  <c r="AF95" i="13"/>
  <c r="AE95" i="13"/>
  <c r="AD95" i="13"/>
  <c r="AC95" i="13"/>
  <c r="AB95" i="13"/>
  <c r="Y95" i="13"/>
  <c r="Q95" i="13"/>
  <c r="AH94" i="13"/>
  <c r="AG94" i="13"/>
  <c r="AF94" i="13"/>
  <c r="AE94" i="13"/>
  <c r="AD94" i="13"/>
  <c r="AC94" i="13"/>
  <c r="AB94" i="13"/>
  <c r="Y94" i="13"/>
  <c r="Q94" i="13"/>
  <c r="H94" i="13"/>
  <c r="AH93" i="13"/>
  <c r="AG93" i="13"/>
  <c r="AF93" i="13"/>
  <c r="AE93" i="13"/>
  <c r="AD93" i="13"/>
  <c r="AC93" i="13"/>
  <c r="AB93" i="13"/>
  <c r="Y93" i="13"/>
  <c r="Q93" i="13"/>
  <c r="H93" i="13"/>
  <c r="AH92" i="13"/>
  <c r="AG92" i="13"/>
  <c r="AF92" i="13"/>
  <c r="AE92" i="13"/>
  <c r="AD92" i="13"/>
  <c r="AC92" i="13"/>
  <c r="AB92" i="13"/>
  <c r="Y92" i="13"/>
  <c r="Q92" i="13"/>
  <c r="H92" i="13"/>
  <c r="AH91" i="13"/>
  <c r="AG91" i="13"/>
  <c r="AF91" i="13"/>
  <c r="AE91" i="13"/>
  <c r="AD91" i="13"/>
  <c r="AC91" i="13"/>
  <c r="AB91" i="13"/>
  <c r="Y91" i="13"/>
  <c r="Q91" i="13"/>
  <c r="H91" i="13"/>
  <c r="AH90" i="13"/>
  <c r="AG90" i="13"/>
  <c r="AF90" i="13"/>
  <c r="AE90" i="13"/>
  <c r="AD90" i="13"/>
  <c r="AC90" i="13"/>
  <c r="AB90" i="13"/>
  <c r="Y90" i="13"/>
  <c r="Q90" i="13"/>
  <c r="H90" i="13"/>
  <c r="AH89" i="13"/>
  <c r="AG89" i="13"/>
  <c r="AF89" i="13"/>
  <c r="AE89" i="13"/>
  <c r="AD89" i="13"/>
  <c r="AC89" i="13"/>
  <c r="AB89" i="13"/>
  <c r="Y89" i="13"/>
  <c r="Q89" i="13"/>
  <c r="H89" i="13"/>
  <c r="AH88" i="13"/>
  <c r="AG88" i="13"/>
  <c r="AF88" i="13"/>
  <c r="AE88" i="13"/>
  <c r="AD88" i="13"/>
  <c r="AC88" i="13"/>
  <c r="AB88" i="13"/>
  <c r="Y88" i="13"/>
  <c r="Q88" i="13"/>
  <c r="H88" i="13"/>
  <c r="AH87" i="13"/>
  <c r="AG87" i="13"/>
  <c r="AF87" i="13"/>
  <c r="AE87" i="13"/>
  <c r="AD87" i="13"/>
  <c r="AC87" i="13"/>
  <c r="AB87" i="13"/>
  <c r="Y87" i="13"/>
  <c r="Q87" i="13"/>
  <c r="H87" i="13"/>
  <c r="AH86" i="13"/>
  <c r="AG86" i="13"/>
  <c r="AF86" i="13"/>
  <c r="AE86" i="13"/>
  <c r="AD86" i="13"/>
  <c r="AC86" i="13"/>
  <c r="AB86" i="13"/>
  <c r="Y86" i="13"/>
  <c r="Q86" i="13"/>
  <c r="H86" i="13"/>
  <c r="AH85" i="13"/>
  <c r="AG85" i="13"/>
  <c r="AF85" i="13"/>
  <c r="AE85" i="13"/>
  <c r="AD85" i="13"/>
  <c r="AC85" i="13"/>
  <c r="AB85" i="13"/>
  <c r="Y85" i="13"/>
  <c r="Q85" i="13"/>
  <c r="H85" i="13"/>
  <c r="AH84" i="13"/>
  <c r="AG84" i="13"/>
  <c r="AF84" i="13"/>
  <c r="AE84" i="13"/>
  <c r="AD84" i="13"/>
  <c r="AC84" i="13"/>
  <c r="AB84" i="13"/>
  <c r="Y84" i="13"/>
  <c r="Q84" i="13"/>
  <c r="AH83" i="13"/>
  <c r="AG83" i="13"/>
  <c r="AF83" i="13"/>
  <c r="AE83" i="13"/>
  <c r="AD83" i="13"/>
  <c r="AC83" i="13"/>
  <c r="AB83" i="13"/>
  <c r="Y83" i="13"/>
  <c r="Q83" i="13"/>
  <c r="AH82" i="13"/>
  <c r="AG82" i="13"/>
  <c r="AF82" i="13"/>
  <c r="AE82" i="13"/>
  <c r="AD82" i="13"/>
  <c r="AC82" i="13"/>
  <c r="AB82" i="13"/>
  <c r="Y82" i="13"/>
  <c r="Q82" i="13"/>
  <c r="AH81" i="13"/>
  <c r="AG81" i="13"/>
  <c r="AF81" i="13"/>
  <c r="AE81" i="13"/>
  <c r="AD81" i="13"/>
  <c r="AC81" i="13"/>
  <c r="AB81" i="13"/>
  <c r="Y81" i="13"/>
  <c r="Q81" i="13"/>
  <c r="AH80" i="13"/>
  <c r="AG80" i="13"/>
  <c r="AF80" i="13"/>
  <c r="AE80" i="13"/>
  <c r="AD80" i="13"/>
  <c r="AC80" i="13"/>
  <c r="AB80" i="13"/>
  <c r="Y80" i="13"/>
  <c r="Q80" i="13"/>
  <c r="AH79" i="13"/>
  <c r="AG79" i="13"/>
  <c r="AF79" i="13"/>
  <c r="AE79" i="13"/>
  <c r="AD79" i="13"/>
  <c r="AC79" i="13"/>
  <c r="AB79" i="13"/>
  <c r="Y79" i="13"/>
  <c r="Q79" i="13"/>
  <c r="AH78" i="13"/>
  <c r="AG78" i="13"/>
  <c r="AF78" i="13"/>
  <c r="AE78" i="13"/>
  <c r="AD78" i="13"/>
  <c r="AC78" i="13"/>
  <c r="AB78" i="13"/>
  <c r="Y78" i="13"/>
  <c r="Q78" i="13"/>
  <c r="AH77" i="13"/>
  <c r="AG77" i="13"/>
  <c r="AF77" i="13"/>
  <c r="AE77" i="13"/>
  <c r="AD77" i="13"/>
  <c r="AC77" i="13"/>
  <c r="AB77" i="13"/>
  <c r="Y77" i="13"/>
  <c r="Q77" i="13"/>
  <c r="AH76" i="13"/>
  <c r="AG76" i="13"/>
  <c r="AF76" i="13"/>
  <c r="AE76" i="13"/>
  <c r="AD76" i="13"/>
  <c r="AC76" i="13"/>
  <c r="AB76" i="13"/>
  <c r="Y76" i="13"/>
  <c r="Q76" i="13"/>
  <c r="Y75" i="13"/>
  <c r="Y74" i="13"/>
  <c r="Y73" i="13"/>
  <c r="Y72" i="13"/>
  <c r="Y71" i="13"/>
  <c r="Y70" i="13"/>
  <c r="Y69" i="13"/>
  <c r="Y68" i="13"/>
  <c r="Y67" i="13"/>
  <c r="Y66" i="13"/>
  <c r="Y65" i="13"/>
  <c r="Y64" i="13"/>
  <c r="Y63" i="13"/>
  <c r="Y62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D9" i="13"/>
  <c r="Y8" i="13"/>
  <c r="Y7" i="13"/>
  <c r="Y6" i="13"/>
  <c r="D6" i="13"/>
  <c r="AP5" i="13"/>
  <c r="AO5" i="13"/>
  <c r="AN5" i="13"/>
  <c r="AM5" i="13"/>
  <c r="AL5" i="13"/>
  <c r="AI5" i="13"/>
  <c r="AE5" i="13"/>
  <c r="AD5" i="13"/>
  <c r="AC5" i="13"/>
  <c r="AB5" i="13"/>
  <c r="S5" i="13"/>
  <c r="T5" i="13"/>
  <c r="V5" i="13"/>
  <c r="X5" i="13"/>
  <c r="M5" i="13"/>
  <c r="N5" i="13"/>
  <c r="O5" i="13"/>
  <c r="Y5" i="13"/>
  <c r="F13" i="18"/>
  <c r="F19" i="18"/>
  <c r="B26" i="18"/>
  <c r="C26" i="18"/>
  <c r="C28" i="18"/>
  <c r="C30" i="18"/>
  <c r="C32" i="18"/>
  <c r="C34" i="18"/>
  <c r="C36" i="18"/>
  <c r="C38" i="18"/>
  <c r="C40" i="18"/>
  <c r="C27" i="18"/>
  <c r="C29" i="18"/>
  <c r="C31" i="18"/>
  <c r="C33" i="18"/>
  <c r="C35" i="18"/>
  <c r="C37" i="18"/>
  <c r="C39" i="18"/>
  <c r="B40" i="18"/>
  <c r="D39" i="18"/>
  <c r="B39" i="18"/>
  <c r="B38" i="18"/>
  <c r="D37" i="18"/>
  <c r="B37" i="18"/>
  <c r="B36" i="18"/>
  <c r="D35" i="18"/>
  <c r="B35" i="18"/>
  <c r="B34" i="18"/>
  <c r="D33" i="18"/>
  <c r="B33" i="18"/>
  <c r="B32" i="18"/>
  <c r="D31" i="18"/>
  <c r="B31" i="18"/>
  <c r="D30" i="18"/>
  <c r="B30" i="18"/>
  <c r="D29" i="18"/>
  <c r="B29" i="18"/>
  <c r="D28" i="18"/>
  <c r="B28" i="18"/>
  <c r="D27" i="18"/>
  <c r="B27" i="18"/>
  <c r="D25" i="18"/>
  <c r="AH205" i="18"/>
  <c r="AG205" i="18"/>
  <c r="AF205" i="18"/>
  <c r="AE205" i="18"/>
  <c r="AD205" i="18"/>
  <c r="AC205" i="18"/>
  <c r="AB205" i="18"/>
  <c r="Y205" i="18"/>
  <c r="R205" i="18"/>
  <c r="S205" i="18"/>
  <c r="T205" i="18"/>
  <c r="U205" i="18"/>
  <c r="V205" i="18"/>
  <c r="X205" i="18"/>
  <c r="Q205" i="18"/>
  <c r="F10" i="18"/>
  <c r="J205" i="18"/>
  <c r="K205" i="18"/>
  <c r="L205" i="18"/>
  <c r="M205" i="18"/>
  <c r="N205" i="18"/>
  <c r="O205" i="18"/>
  <c r="AH204" i="18"/>
  <c r="AG204" i="18"/>
  <c r="AF204" i="18"/>
  <c r="AE204" i="18"/>
  <c r="AD204" i="18"/>
  <c r="AC204" i="18"/>
  <c r="AB204" i="18"/>
  <c r="Y204" i="18"/>
  <c r="R204" i="18"/>
  <c r="S204" i="18"/>
  <c r="T204" i="18"/>
  <c r="U204" i="18"/>
  <c r="V204" i="18"/>
  <c r="X204" i="18"/>
  <c r="Q204" i="18"/>
  <c r="J204" i="18"/>
  <c r="K204" i="18"/>
  <c r="L204" i="18"/>
  <c r="M204" i="18"/>
  <c r="N204" i="18"/>
  <c r="O204" i="18"/>
  <c r="AH203" i="18"/>
  <c r="AG203" i="18"/>
  <c r="AF203" i="18"/>
  <c r="AE203" i="18"/>
  <c r="AD203" i="18"/>
  <c r="AC203" i="18"/>
  <c r="AB203" i="18"/>
  <c r="Y203" i="18"/>
  <c r="R203" i="18"/>
  <c r="S203" i="18"/>
  <c r="T203" i="18"/>
  <c r="U203" i="18"/>
  <c r="V203" i="18"/>
  <c r="X203" i="18"/>
  <c r="Q203" i="18"/>
  <c r="J203" i="18"/>
  <c r="K203" i="18"/>
  <c r="L203" i="18"/>
  <c r="M203" i="18"/>
  <c r="N203" i="18"/>
  <c r="O203" i="18"/>
  <c r="AH202" i="18"/>
  <c r="AG202" i="18"/>
  <c r="AF202" i="18"/>
  <c r="AE202" i="18"/>
  <c r="AD202" i="18"/>
  <c r="AC202" i="18"/>
  <c r="AB202" i="18"/>
  <c r="Y202" i="18"/>
  <c r="R202" i="18"/>
  <c r="S202" i="18"/>
  <c r="T202" i="18"/>
  <c r="U202" i="18"/>
  <c r="V202" i="18"/>
  <c r="X202" i="18"/>
  <c r="Q202" i="18"/>
  <c r="J202" i="18"/>
  <c r="K202" i="18"/>
  <c r="L202" i="18"/>
  <c r="M202" i="18"/>
  <c r="N202" i="18"/>
  <c r="O202" i="18"/>
  <c r="AH201" i="18"/>
  <c r="AG201" i="18"/>
  <c r="AF201" i="18"/>
  <c r="AE201" i="18"/>
  <c r="AD201" i="18"/>
  <c r="AC201" i="18"/>
  <c r="AB201" i="18"/>
  <c r="Y201" i="18"/>
  <c r="R201" i="18"/>
  <c r="S201" i="18"/>
  <c r="T201" i="18"/>
  <c r="U201" i="18"/>
  <c r="V201" i="18"/>
  <c r="X201" i="18"/>
  <c r="Q201" i="18"/>
  <c r="J201" i="18"/>
  <c r="K201" i="18"/>
  <c r="L201" i="18"/>
  <c r="M201" i="18"/>
  <c r="N201" i="18"/>
  <c r="O201" i="18"/>
  <c r="AH200" i="18"/>
  <c r="AG200" i="18"/>
  <c r="AF200" i="18"/>
  <c r="AE200" i="18"/>
  <c r="AD200" i="18"/>
  <c r="AC200" i="18"/>
  <c r="AB200" i="18"/>
  <c r="Y200" i="18"/>
  <c r="R200" i="18"/>
  <c r="S200" i="18"/>
  <c r="T200" i="18"/>
  <c r="U200" i="18"/>
  <c r="V200" i="18"/>
  <c r="X200" i="18"/>
  <c r="Q200" i="18"/>
  <c r="J200" i="18"/>
  <c r="K200" i="18"/>
  <c r="L200" i="18"/>
  <c r="M200" i="18"/>
  <c r="N200" i="18"/>
  <c r="O200" i="18"/>
  <c r="AH199" i="18"/>
  <c r="AG199" i="18"/>
  <c r="AF199" i="18"/>
  <c r="AE199" i="18"/>
  <c r="AD199" i="18"/>
  <c r="AC199" i="18"/>
  <c r="AB199" i="18"/>
  <c r="Y199" i="18"/>
  <c r="R199" i="18"/>
  <c r="S199" i="18"/>
  <c r="T199" i="18"/>
  <c r="U199" i="18"/>
  <c r="V199" i="18"/>
  <c r="X199" i="18"/>
  <c r="Q199" i="18"/>
  <c r="J199" i="18"/>
  <c r="K199" i="18"/>
  <c r="L199" i="18"/>
  <c r="M199" i="18"/>
  <c r="N199" i="18"/>
  <c r="O199" i="18"/>
  <c r="AH198" i="18"/>
  <c r="AG198" i="18"/>
  <c r="AF198" i="18"/>
  <c r="AE198" i="18"/>
  <c r="AD198" i="18"/>
  <c r="AC198" i="18"/>
  <c r="AB198" i="18"/>
  <c r="Y198" i="18"/>
  <c r="R198" i="18"/>
  <c r="S198" i="18"/>
  <c r="T198" i="18"/>
  <c r="U198" i="18"/>
  <c r="V198" i="18"/>
  <c r="X198" i="18"/>
  <c r="Q198" i="18"/>
  <c r="J198" i="18"/>
  <c r="K198" i="18"/>
  <c r="L198" i="18"/>
  <c r="M198" i="18"/>
  <c r="N198" i="18"/>
  <c r="O198" i="18"/>
  <c r="AH197" i="18"/>
  <c r="AG197" i="18"/>
  <c r="AF197" i="18"/>
  <c r="AE197" i="18"/>
  <c r="AD197" i="18"/>
  <c r="AC197" i="18"/>
  <c r="AB197" i="18"/>
  <c r="Y197" i="18"/>
  <c r="R197" i="18"/>
  <c r="S197" i="18"/>
  <c r="T197" i="18"/>
  <c r="U197" i="18"/>
  <c r="V197" i="18"/>
  <c r="X197" i="18"/>
  <c r="Q197" i="18"/>
  <c r="J197" i="18"/>
  <c r="K197" i="18"/>
  <c r="L197" i="18"/>
  <c r="M197" i="18"/>
  <c r="N197" i="18"/>
  <c r="O197" i="18"/>
  <c r="AH196" i="18"/>
  <c r="AG196" i="18"/>
  <c r="AF196" i="18"/>
  <c r="AE196" i="18"/>
  <c r="AD196" i="18"/>
  <c r="AC196" i="18"/>
  <c r="AB196" i="18"/>
  <c r="Y196" i="18"/>
  <c r="R196" i="18"/>
  <c r="S196" i="18"/>
  <c r="T196" i="18"/>
  <c r="U196" i="18"/>
  <c r="V196" i="18"/>
  <c r="X196" i="18"/>
  <c r="Q196" i="18"/>
  <c r="J196" i="18"/>
  <c r="K196" i="18"/>
  <c r="L196" i="18"/>
  <c r="M196" i="18"/>
  <c r="N196" i="18"/>
  <c r="O196" i="18"/>
  <c r="AH195" i="18"/>
  <c r="AG195" i="18"/>
  <c r="AF195" i="18"/>
  <c r="AE195" i="18"/>
  <c r="AD195" i="18"/>
  <c r="AC195" i="18"/>
  <c r="AB195" i="18"/>
  <c r="Y195" i="18"/>
  <c r="R195" i="18"/>
  <c r="S195" i="18"/>
  <c r="T195" i="18"/>
  <c r="U195" i="18"/>
  <c r="V195" i="18"/>
  <c r="X195" i="18"/>
  <c r="Q195" i="18"/>
  <c r="J195" i="18"/>
  <c r="K195" i="18"/>
  <c r="L195" i="18"/>
  <c r="M195" i="18"/>
  <c r="N195" i="18"/>
  <c r="O195" i="18"/>
  <c r="AH194" i="18"/>
  <c r="AG194" i="18"/>
  <c r="AF194" i="18"/>
  <c r="AE194" i="18"/>
  <c r="AD194" i="18"/>
  <c r="AC194" i="18"/>
  <c r="AB194" i="18"/>
  <c r="Y194" i="18"/>
  <c r="R194" i="18"/>
  <c r="S194" i="18"/>
  <c r="T194" i="18"/>
  <c r="U194" i="18"/>
  <c r="V194" i="18"/>
  <c r="X194" i="18"/>
  <c r="Q194" i="18"/>
  <c r="J194" i="18"/>
  <c r="K194" i="18"/>
  <c r="L194" i="18"/>
  <c r="M194" i="18"/>
  <c r="N194" i="18"/>
  <c r="O194" i="18"/>
  <c r="AH193" i="18"/>
  <c r="AG193" i="18"/>
  <c r="AF193" i="18"/>
  <c r="AE193" i="18"/>
  <c r="AD193" i="18"/>
  <c r="AC193" i="18"/>
  <c r="AB193" i="18"/>
  <c r="Y193" i="18"/>
  <c r="R193" i="18"/>
  <c r="S193" i="18"/>
  <c r="T193" i="18"/>
  <c r="U193" i="18"/>
  <c r="V193" i="18"/>
  <c r="X193" i="18"/>
  <c r="Q193" i="18"/>
  <c r="J193" i="18"/>
  <c r="K193" i="18"/>
  <c r="L193" i="18"/>
  <c r="M193" i="18"/>
  <c r="N193" i="18"/>
  <c r="O193" i="18"/>
  <c r="AH192" i="18"/>
  <c r="AG192" i="18"/>
  <c r="AF192" i="18"/>
  <c r="AE192" i="18"/>
  <c r="AD192" i="18"/>
  <c r="AC192" i="18"/>
  <c r="AB192" i="18"/>
  <c r="Y192" i="18"/>
  <c r="R192" i="18"/>
  <c r="S192" i="18"/>
  <c r="T192" i="18"/>
  <c r="U192" i="18"/>
  <c r="V192" i="18"/>
  <c r="X192" i="18"/>
  <c r="Q192" i="18"/>
  <c r="J192" i="18"/>
  <c r="K192" i="18"/>
  <c r="L192" i="18"/>
  <c r="M192" i="18"/>
  <c r="N192" i="18"/>
  <c r="O192" i="18"/>
  <c r="AH191" i="18"/>
  <c r="AG191" i="18"/>
  <c r="AF191" i="18"/>
  <c r="AE191" i="18"/>
  <c r="AD191" i="18"/>
  <c r="AC191" i="18"/>
  <c r="AB191" i="18"/>
  <c r="Y191" i="18"/>
  <c r="R191" i="18"/>
  <c r="S191" i="18"/>
  <c r="T191" i="18"/>
  <c r="U191" i="18"/>
  <c r="V191" i="18"/>
  <c r="X191" i="18"/>
  <c r="Q191" i="18"/>
  <c r="J191" i="18"/>
  <c r="K191" i="18"/>
  <c r="L191" i="18"/>
  <c r="M191" i="18"/>
  <c r="N191" i="18"/>
  <c r="O191" i="18"/>
  <c r="AH190" i="18"/>
  <c r="AG190" i="18"/>
  <c r="AF190" i="18"/>
  <c r="AE190" i="18"/>
  <c r="AD190" i="18"/>
  <c r="AC190" i="18"/>
  <c r="AB190" i="18"/>
  <c r="Y190" i="18"/>
  <c r="R190" i="18"/>
  <c r="S190" i="18"/>
  <c r="T190" i="18"/>
  <c r="U190" i="18"/>
  <c r="V190" i="18"/>
  <c r="X190" i="18"/>
  <c r="Q190" i="18"/>
  <c r="J190" i="18"/>
  <c r="K190" i="18"/>
  <c r="L190" i="18"/>
  <c r="M190" i="18"/>
  <c r="N190" i="18"/>
  <c r="O190" i="18"/>
  <c r="AH189" i="18"/>
  <c r="AG189" i="18"/>
  <c r="AF189" i="18"/>
  <c r="AE189" i="18"/>
  <c r="AD189" i="18"/>
  <c r="AC189" i="18"/>
  <c r="AB189" i="18"/>
  <c r="Y189" i="18"/>
  <c r="R189" i="18"/>
  <c r="S189" i="18"/>
  <c r="T189" i="18"/>
  <c r="U189" i="18"/>
  <c r="V189" i="18"/>
  <c r="X189" i="18"/>
  <c r="Q189" i="18"/>
  <c r="J189" i="18"/>
  <c r="K189" i="18"/>
  <c r="L189" i="18"/>
  <c r="M189" i="18"/>
  <c r="N189" i="18"/>
  <c r="O189" i="18"/>
  <c r="AH188" i="18"/>
  <c r="AG188" i="18"/>
  <c r="AF188" i="18"/>
  <c r="AE188" i="18"/>
  <c r="AD188" i="18"/>
  <c r="AC188" i="18"/>
  <c r="AB188" i="18"/>
  <c r="Y188" i="18"/>
  <c r="R188" i="18"/>
  <c r="S188" i="18"/>
  <c r="T188" i="18"/>
  <c r="U188" i="18"/>
  <c r="V188" i="18"/>
  <c r="X188" i="18"/>
  <c r="Q188" i="18"/>
  <c r="J188" i="18"/>
  <c r="K188" i="18"/>
  <c r="L188" i="18"/>
  <c r="M188" i="18"/>
  <c r="N188" i="18"/>
  <c r="O188" i="18"/>
  <c r="AH187" i="18"/>
  <c r="AG187" i="18"/>
  <c r="AF187" i="18"/>
  <c r="AE187" i="18"/>
  <c r="AD187" i="18"/>
  <c r="AC187" i="18"/>
  <c r="AB187" i="18"/>
  <c r="Y187" i="18"/>
  <c r="R187" i="18"/>
  <c r="S187" i="18"/>
  <c r="T187" i="18"/>
  <c r="U187" i="18"/>
  <c r="V187" i="18"/>
  <c r="X187" i="18"/>
  <c r="Q187" i="18"/>
  <c r="J187" i="18"/>
  <c r="K187" i="18"/>
  <c r="L187" i="18"/>
  <c r="M187" i="18"/>
  <c r="N187" i="18"/>
  <c r="O187" i="18"/>
  <c r="AH186" i="18"/>
  <c r="AG186" i="18"/>
  <c r="AF186" i="18"/>
  <c r="AE186" i="18"/>
  <c r="AD186" i="18"/>
  <c r="AC186" i="18"/>
  <c r="AB186" i="18"/>
  <c r="Y186" i="18"/>
  <c r="R186" i="18"/>
  <c r="S186" i="18"/>
  <c r="T186" i="18"/>
  <c r="U186" i="18"/>
  <c r="V186" i="18"/>
  <c r="X186" i="18"/>
  <c r="Q186" i="18"/>
  <c r="J186" i="18"/>
  <c r="K186" i="18"/>
  <c r="L186" i="18"/>
  <c r="M186" i="18"/>
  <c r="N186" i="18"/>
  <c r="O186" i="18"/>
  <c r="AH185" i="18"/>
  <c r="AG185" i="18"/>
  <c r="AF185" i="18"/>
  <c r="AE185" i="18"/>
  <c r="AD185" i="18"/>
  <c r="AC185" i="18"/>
  <c r="AB185" i="18"/>
  <c r="Y185" i="18"/>
  <c r="R185" i="18"/>
  <c r="S185" i="18"/>
  <c r="T185" i="18"/>
  <c r="U185" i="18"/>
  <c r="V185" i="18"/>
  <c r="X185" i="18"/>
  <c r="Q185" i="18"/>
  <c r="J185" i="18"/>
  <c r="K185" i="18"/>
  <c r="L185" i="18"/>
  <c r="M185" i="18"/>
  <c r="N185" i="18"/>
  <c r="O185" i="18"/>
  <c r="AH184" i="18"/>
  <c r="AG184" i="18"/>
  <c r="AF184" i="18"/>
  <c r="AE184" i="18"/>
  <c r="AD184" i="18"/>
  <c r="AC184" i="18"/>
  <c r="AB184" i="18"/>
  <c r="Y184" i="18"/>
  <c r="R184" i="18"/>
  <c r="S184" i="18"/>
  <c r="T184" i="18"/>
  <c r="U184" i="18"/>
  <c r="V184" i="18"/>
  <c r="X184" i="18"/>
  <c r="Q184" i="18"/>
  <c r="J184" i="18"/>
  <c r="K184" i="18"/>
  <c r="L184" i="18"/>
  <c r="M184" i="18"/>
  <c r="N184" i="18"/>
  <c r="O184" i="18"/>
  <c r="AH183" i="18"/>
  <c r="AG183" i="18"/>
  <c r="AF183" i="18"/>
  <c r="AE183" i="18"/>
  <c r="AD183" i="18"/>
  <c r="AC183" i="18"/>
  <c r="AB183" i="18"/>
  <c r="Y183" i="18"/>
  <c r="R183" i="18"/>
  <c r="S183" i="18"/>
  <c r="T183" i="18"/>
  <c r="U183" i="18"/>
  <c r="V183" i="18"/>
  <c r="X183" i="18"/>
  <c r="Q183" i="18"/>
  <c r="J183" i="18"/>
  <c r="K183" i="18"/>
  <c r="L183" i="18"/>
  <c r="M183" i="18"/>
  <c r="N183" i="18"/>
  <c r="O183" i="18"/>
  <c r="AH182" i="18"/>
  <c r="AG182" i="18"/>
  <c r="AF182" i="18"/>
  <c r="AE182" i="18"/>
  <c r="AD182" i="18"/>
  <c r="AC182" i="18"/>
  <c r="AB182" i="18"/>
  <c r="Y182" i="18"/>
  <c r="R182" i="18"/>
  <c r="S182" i="18"/>
  <c r="T182" i="18"/>
  <c r="U182" i="18"/>
  <c r="V182" i="18"/>
  <c r="X182" i="18"/>
  <c r="Q182" i="18"/>
  <c r="J182" i="18"/>
  <c r="K182" i="18"/>
  <c r="L182" i="18"/>
  <c r="M182" i="18"/>
  <c r="N182" i="18"/>
  <c r="O182" i="18"/>
  <c r="AH181" i="18"/>
  <c r="AG181" i="18"/>
  <c r="AF181" i="18"/>
  <c r="AE181" i="18"/>
  <c r="AD181" i="18"/>
  <c r="AC181" i="18"/>
  <c r="AB181" i="18"/>
  <c r="Y181" i="18"/>
  <c r="R181" i="18"/>
  <c r="S181" i="18"/>
  <c r="T181" i="18"/>
  <c r="U181" i="18"/>
  <c r="V181" i="18"/>
  <c r="X181" i="18"/>
  <c r="Q181" i="18"/>
  <c r="J181" i="18"/>
  <c r="K181" i="18"/>
  <c r="L181" i="18"/>
  <c r="M181" i="18"/>
  <c r="N181" i="18"/>
  <c r="O181" i="18"/>
  <c r="AH180" i="18"/>
  <c r="AG180" i="18"/>
  <c r="AF180" i="18"/>
  <c r="AE180" i="18"/>
  <c r="AD180" i="18"/>
  <c r="AC180" i="18"/>
  <c r="AB180" i="18"/>
  <c r="Y180" i="18"/>
  <c r="R180" i="18"/>
  <c r="S180" i="18"/>
  <c r="T180" i="18"/>
  <c r="U180" i="18"/>
  <c r="V180" i="18"/>
  <c r="X180" i="18"/>
  <c r="Q180" i="18"/>
  <c r="J180" i="18"/>
  <c r="K180" i="18"/>
  <c r="L180" i="18"/>
  <c r="M180" i="18"/>
  <c r="N180" i="18"/>
  <c r="O180" i="18"/>
  <c r="AH179" i="18"/>
  <c r="AG179" i="18"/>
  <c r="AF179" i="18"/>
  <c r="AE179" i="18"/>
  <c r="AD179" i="18"/>
  <c r="AC179" i="18"/>
  <c r="AB179" i="18"/>
  <c r="Y179" i="18"/>
  <c r="R179" i="18"/>
  <c r="S179" i="18"/>
  <c r="T179" i="18"/>
  <c r="U179" i="18"/>
  <c r="V179" i="18"/>
  <c r="X179" i="18"/>
  <c r="Q179" i="18"/>
  <c r="J179" i="18"/>
  <c r="K179" i="18"/>
  <c r="L179" i="18"/>
  <c r="M179" i="18"/>
  <c r="N179" i="18"/>
  <c r="O179" i="18"/>
  <c r="AH178" i="18"/>
  <c r="AG178" i="18"/>
  <c r="AF178" i="18"/>
  <c r="AE178" i="18"/>
  <c r="AD178" i="18"/>
  <c r="AC178" i="18"/>
  <c r="AB178" i="18"/>
  <c r="Y178" i="18"/>
  <c r="R178" i="18"/>
  <c r="S178" i="18"/>
  <c r="T178" i="18"/>
  <c r="U178" i="18"/>
  <c r="V178" i="18"/>
  <c r="X178" i="18"/>
  <c r="Q178" i="18"/>
  <c r="J178" i="18"/>
  <c r="K178" i="18"/>
  <c r="L178" i="18"/>
  <c r="M178" i="18"/>
  <c r="N178" i="18"/>
  <c r="O178" i="18"/>
  <c r="AH177" i="18"/>
  <c r="AG177" i="18"/>
  <c r="AF177" i="18"/>
  <c r="AE177" i="18"/>
  <c r="AD177" i="18"/>
  <c r="AC177" i="18"/>
  <c r="AB177" i="18"/>
  <c r="Y177" i="18"/>
  <c r="R177" i="18"/>
  <c r="S177" i="18"/>
  <c r="T177" i="18"/>
  <c r="U177" i="18"/>
  <c r="V177" i="18"/>
  <c r="X177" i="18"/>
  <c r="Q177" i="18"/>
  <c r="J177" i="18"/>
  <c r="K177" i="18"/>
  <c r="L177" i="18"/>
  <c r="M177" i="18"/>
  <c r="N177" i="18"/>
  <c r="O177" i="18"/>
  <c r="AH176" i="18"/>
  <c r="AG176" i="18"/>
  <c r="AF176" i="18"/>
  <c r="AE176" i="18"/>
  <c r="AD176" i="18"/>
  <c r="AC176" i="18"/>
  <c r="AB176" i="18"/>
  <c r="Y176" i="18"/>
  <c r="R176" i="18"/>
  <c r="S176" i="18"/>
  <c r="T176" i="18"/>
  <c r="U176" i="18"/>
  <c r="V176" i="18"/>
  <c r="X176" i="18"/>
  <c r="Q176" i="18"/>
  <c r="J176" i="18"/>
  <c r="K176" i="18"/>
  <c r="L176" i="18"/>
  <c r="M176" i="18"/>
  <c r="N176" i="18"/>
  <c r="O176" i="18"/>
  <c r="AH175" i="18"/>
  <c r="AG175" i="18"/>
  <c r="AF175" i="18"/>
  <c r="AE175" i="18"/>
  <c r="AD175" i="18"/>
  <c r="AC175" i="18"/>
  <c r="AB175" i="18"/>
  <c r="Y175" i="18"/>
  <c r="R175" i="18"/>
  <c r="S175" i="18"/>
  <c r="T175" i="18"/>
  <c r="U175" i="18"/>
  <c r="V175" i="18"/>
  <c r="X175" i="18"/>
  <c r="Q175" i="18"/>
  <c r="J175" i="18"/>
  <c r="K175" i="18"/>
  <c r="L175" i="18"/>
  <c r="M175" i="18"/>
  <c r="N175" i="18"/>
  <c r="O175" i="18"/>
  <c r="AH174" i="18"/>
  <c r="AG174" i="18"/>
  <c r="AF174" i="18"/>
  <c r="AE174" i="18"/>
  <c r="AD174" i="18"/>
  <c r="AC174" i="18"/>
  <c r="AB174" i="18"/>
  <c r="Y174" i="18"/>
  <c r="R174" i="18"/>
  <c r="S174" i="18"/>
  <c r="T174" i="18"/>
  <c r="U174" i="18"/>
  <c r="V174" i="18"/>
  <c r="X174" i="18"/>
  <c r="Q174" i="18"/>
  <c r="J174" i="18"/>
  <c r="K174" i="18"/>
  <c r="L174" i="18"/>
  <c r="M174" i="18"/>
  <c r="N174" i="18"/>
  <c r="O174" i="18"/>
  <c r="AH173" i="18"/>
  <c r="AG173" i="18"/>
  <c r="AF173" i="18"/>
  <c r="AE173" i="18"/>
  <c r="AD173" i="18"/>
  <c r="AC173" i="18"/>
  <c r="AB173" i="18"/>
  <c r="Y173" i="18"/>
  <c r="R173" i="18"/>
  <c r="S173" i="18"/>
  <c r="T173" i="18"/>
  <c r="U173" i="18"/>
  <c r="V173" i="18"/>
  <c r="X173" i="18"/>
  <c r="Q173" i="18"/>
  <c r="J173" i="18"/>
  <c r="K173" i="18"/>
  <c r="L173" i="18"/>
  <c r="M173" i="18"/>
  <c r="N173" i="18"/>
  <c r="O173" i="18"/>
  <c r="AH172" i="18"/>
  <c r="AG172" i="18"/>
  <c r="AF172" i="18"/>
  <c r="AE172" i="18"/>
  <c r="AD172" i="18"/>
  <c r="AC172" i="18"/>
  <c r="AB172" i="18"/>
  <c r="Y172" i="18"/>
  <c r="R172" i="18"/>
  <c r="S172" i="18"/>
  <c r="T172" i="18"/>
  <c r="U172" i="18"/>
  <c r="V172" i="18"/>
  <c r="X172" i="18"/>
  <c r="Q172" i="18"/>
  <c r="J172" i="18"/>
  <c r="K172" i="18"/>
  <c r="L172" i="18"/>
  <c r="M172" i="18"/>
  <c r="N172" i="18"/>
  <c r="O172" i="18"/>
  <c r="AH171" i="18"/>
  <c r="AG171" i="18"/>
  <c r="AF171" i="18"/>
  <c r="AE171" i="18"/>
  <c r="AD171" i="18"/>
  <c r="AC171" i="18"/>
  <c r="AB171" i="18"/>
  <c r="Y171" i="18"/>
  <c r="R171" i="18"/>
  <c r="S171" i="18"/>
  <c r="T171" i="18"/>
  <c r="U171" i="18"/>
  <c r="V171" i="18"/>
  <c r="X171" i="18"/>
  <c r="Q171" i="18"/>
  <c r="J171" i="18"/>
  <c r="K171" i="18"/>
  <c r="L171" i="18"/>
  <c r="M171" i="18"/>
  <c r="N171" i="18"/>
  <c r="O171" i="18"/>
  <c r="AH170" i="18"/>
  <c r="AG170" i="18"/>
  <c r="AF170" i="18"/>
  <c r="AE170" i="18"/>
  <c r="AD170" i="18"/>
  <c r="AC170" i="18"/>
  <c r="AB170" i="18"/>
  <c r="Y170" i="18"/>
  <c r="R170" i="18"/>
  <c r="S170" i="18"/>
  <c r="T170" i="18"/>
  <c r="U170" i="18"/>
  <c r="V170" i="18"/>
  <c r="X170" i="18"/>
  <c r="Q170" i="18"/>
  <c r="J170" i="18"/>
  <c r="K170" i="18"/>
  <c r="L170" i="18"/>
  <c r="M170" i="18"/>
  <c r="N170" i="18"/>
  <c r="O170" i="18"/>
  <c r="AH169" i="18"/>
  <c r="AG169" i="18"/>
  <c r="AF169" i="18"/>
  <c r="AE169" i="18"/>
  <c r="AD169" i="18"/>
  <c r="AC169" i="18"/>
  <c r="AB169" i="18"/>
  <c r="Y169" i="18"/>
  <c r="R169" i="18"/>
  <c r="S169" i="18"/>
  <c r="T169" i="18"/>
  <c r="U169" i="18"/>
  <c r="V169" i="18"/>
  <c r="X169" i="18"/>
  <c r="Q169" i="18"/>
  <c r="J169" i="18"/>
  <c r="K169" i="18"/>
  <c r="L169" i="18"/>
  <c r="M169" i="18"/>
  <c r="N169" i="18"/>
  <c r="O169" i="18"/>
  <c r="AH168" i="18"/>
  <c r="AG168" i="18"/>
  <c r="AF168" i="18"/>
  <c r="AE168" i="18"/>
  <c r="AD168" i="18"/>
  <c r="AC168" i="18"/>
  <c r="AB168" i="18"/>
  <c r="Y168" i="18"/>
  <c r="R168" i="18"/>
  <c r="S168" i="18"/>
  <c r="T168" i="18"/>
  <c r="U168" i="18"/>
  <c r="V168" i="18"/>
  <c r="X168" i="18"/>
  <c r="Q168" i="18"/>
  <c r="J168" i="18"/>
  <c r="K168" i="18"/>
  <c r="L168" i="18"/>
  <c r="M168" i="18"/>
  <c r="N168" i="18"/>
  <c r="O168" i="18"/>
  <c r="AH167" i="18"/>
  <c r="AG167" i="18"/>
  <c r="AF167" i="18"/>
  <c r="AE167" i="18"/>
  <c r="AD167" i="18"/>
  <c r="AC167" i="18"/>
  <c r="AB167" i="18"/>
  <c r="Y167" i="18"/>
  <c r="R167" i="18"/>
  <c r="S167" i="18"/>
  <c r="T167" i="18"/>
  <c r="U167" i="18"/>
  <c r="V167" i="18"/>
  <c r="X167" i="18"/>
  <c r="Q167" i="18"/>
  <c r="J167" i="18"/>
  <c r="K167" i="18"/>
  <c r="L167" i="18"/>
  <c r="M167" i="18"/>
  <c r="N167" i="18"/>
  <c r="O167" i="18"/>
  <c r="AH166" i="18"/>
  <c r="AG166" i="18"/>
  <c r="AF166" i="18"/>
  <c r="AE166" i="18"/>
  <c r="AD166" i="18"/>
  <c r="AC166" i="18"/>
  <c r="AB166" i="18"/>
  <c r="Y166" i="18"/>
  <c r="R166" i="18"/>
  <c r="S166" i="18"/>
  <c r="T166" i="18"/>
  <c r="U166" i="18"/>
  <c r="V166" i="18"/>
  <c r="X166" i="18"/>
  <c r="Q166" i="18"/>
  <c r="J166" i="18"/>
  <c r="K166" i="18"/>
  <c r="L166" i="18"/>
  <c r="M166" i="18"/>
  <c r="N166" i="18"/>
  <c r="O166" i="18"/>
  <c r="AH165" i="18"/>
  <c r="AG165" i="18"/>
  <c r="AF165" i="18"/>
  <c r="AE165" i="18"/>
  <c r="AD165" i="18"/>
  <c r="AC165" i="18"/>
  <c r="AB165" i="18"/>
  <c r="Y165" i="18"/>
  <c r="R165" i="18"/>
  <c r="S165" i="18"/>
  <c r="T165" i="18"/>
  <c r="U165" i="18"/>
  <c r="V165" i="18"/>
  <c r="X165" i="18"/>
  <c r="Q165" i="18"/>
  <c r="J165" i="18"/>
  <c r="K165" i="18"/>
  <c r="L165" i="18"/>
  <c r="M165" i="18"/>
  <c r="N165" i="18"/>
  <c r="O165" i="18"/>
  <c r="AH164" i="18"/>
  <c r="AG164" i="18"/>
  <c r="AF164" i="18"/>
  <c r="AE164" i="18"/>
  <c r="AD164" i="18"/>
  <c r="AC164" i="18"/>
  <c r="AB164" i="18"/>
  <c r="Y164" i="18"/>
  <c r="R164" i="18"/>
  <c r="S164" i="18"/>
  <c r="T164" i="18"/>
  <c r="U164" i="18"/>
  <c r="V164" i="18"/>
  <c r="X164" i="18"/>
  <c r="Q164" i="18"/>
  <c r="J164" i="18"/>
  <c r="K164" i="18"/>
  <c r="L164" i="18"/>
  <c r="M164" i="18"/>
  <c r="N164" i="18"/>
  <c r="O164" i="18"/>
  <c r="AH163" i="18"/>
  <c r="AG163" i="18"/>
  <c r="AF163" i="18"/>
  <c r="AE163" i="18"/>
  <c r="AD163" i="18"/>
  <c r="AC163" i="18"/>
  <c r="AB163" i="18"/>
  <c r="Y163" i="18"/>
  <c r="R163" i="18"/>
  <c r="S163" i="18"/>
  <c r="T163" i="18"/>
  <c r="U163" i="18"/>
  <c r="V163" i="18"/>
  <c r="X163" i="18"/>
  <c r="Q163" i="18"/>
  <c r="J163" i="18"/>
  <c r="K163" i="18"/>
  <c r="L163" i="18"/>
  <c r="M163" i="18"/>
  <c r="N163" i="18"/>
  <c r="O163" i="18"/>
  <c r="AH162" i="18"/>
  <c r="AG162" i="18"/>
  <c r="AF162" i="18"/>
  <c r="AE162" i="18"/>
  <c r="AD162" i="18"/>
  <c r="AC162" i="18"/>
  <c r="AB162" i="18"/>
  <c r="Y162" i="18"/>
  <c r="R162" i="18"/>
  <c r="S162" i="18"/>
  <c r="T162" i="18"/>
  <c r="U162" i="18"/>
  <c r="V162" i="18"/>
  <c r="X162" i="18"/>
  <c r="Q162" i="18"/>
  <c r="J162" i="18"/>
  <c r="K162" i="18"/>
  <c r="L162" i="18"/>
  <c r="M162" i="18"/>
  <c r="N162" i="18"/>
  <c r="O162" i="18"/>
  <c r="AH161" i="18"/>
  <c r="AG161" i="18"/>
  <c r="AF161" i="18"/>
  <c r="AE161" i="18"/>
  <c r="AD161" i="18"/>
  <c r="AC161" i="18"/>
  <c r="AB161" i="18"/>
  <c r="Y161" i="18"/>
  <c r="R161" i="18"/>
  <c r="S161" i="18"/>
  <c r="T161" i="18"/>
  <c r="U161" i="18"/>
  <c r="V161" i="18"/>
  <c r="X161" i="18"/>
  <c r="Q161" i="18"/>
  <c r="J161" i="18"/>
  <c r="K161" i="18"/>
  <c r="L161" i="18"/>
  <c r="M161" i="18"/>
  <c r="N161" i="18"/>
  <c r="O161" i="18"/>
  <c r="AH160" i="18"/>
  <c r="AG160" i="18"/>
  <c r="AF160" i="18"/>
  <c r="AE160" i="18"/>
  <c r="AD160" i="18"/>
  <c r="AC160" i="18"/>
  <c r="AB160" i="18"/>
  <c r="Y160" i="18"/>
  <c r="R160" i="18"/>
  <c r="S160" i="18"/>
  <c r="T160" i="18"/>
  <c r="U160" i="18"/>
  <c r="V160" i="18"/>
  <c r="X160" i="18"/>
  <c r="Q160" i="18"/>
  <c r="J160" i="18"/>
  <c r="K160" i="18"/>
  <c r="L160" i="18"/>
  <c r="M160" i="18"/>
  <c r="N160" i="18"/>
  <c r="O160" i="18"/>
  <c r="AH159" i="18"/>
  <c r="AG159" i="18"/>
  <c r="AF159" i="18"/>
  <c r="AE159" i="18"/>
  <c r="AD159" i="18"/>
  <c r="AC159" i="18"/>
  <c r="AB159" i="18"/>
  <c r="Y159" i="18"/>
  <c r="R159" i="18"/>
  <c r="S159" i="18"/>
  <c r="T159" i="18"/>
  <c r="U159" i="18"/>
  <c r="V159" i="18"/>
  <c r="X159" i="18"/>
  <c r="Q159" i="18"/>
  <c r="J159" i="18"/>
  <c r="K159" i="18"/>
  <c r="L159" i="18"/>
  <c r="M159" i="18"/>
  <c r="N159" i="18"/>
  <c r="O159" i="18"/>
  <c r="AH158" i="18"/>
  <c r="AG158" i="18"/>
  <c r="AF158" i="18"/>
  <c r="AE158" i="18"/>
  <c r="AD158" i="18"/>
  <c r="AC158" i="18"/>
  <c r="AB158" i="18"/>
  <c r="Y158" i="18"/>
  <c r="R158" i="18"/>
  <c r="S158" i="18"/>
  <c r="T158" i="18"/>
  <c r="U158" i="18"/>
  <c r="V158" i="18"/>
  <c r="X158" i="18"/>
  <c r="Q158" i="18"/>
  <c r="J158" i="18"/>
  <c r="K158" i="18"/>
  <c r="L158" i="18"/>
  <c r="M158" i="18"/>
  <c r="N158" i="18"/>
  <c r="O158" i="18"/>
  <c r="AH157" i="18"/>
  <c r="AG157" i="18"/>
  <c r="AF157" i="18"/>
  <c r="AE157" i="18"/>
  <c r="AD157" i="18"/>
  <c r="AC157" i="18"/>
  <c r="AB157" i="18"/>
  <c r="Y157" i="18"/>
  <c r="R157" i="18"/>
  <c r="S157" i="18"/>
  <c r="T157" i="18"/>
  <c r="U157" i="18"/>
  <c r="V157" i="18"/>
  <c r="X157" i="18"/>
  <c r="Q157" i="18"/>
  <c r="J157" i="18"/>
  <c r="K157" i="18"/>
  <c r="L157" i="18"/>
  <c r="M157" i="18"/>
  <c r="N157" i="18"/>
  <c r="O157" i="18"/>
  <c r="AH156" i="18"/>
  <c r="AG156" i="18"/>
  <c r="AF156" i="18"/>
  <c r="AE156" i="18"/>
  <c r="AD156" i="18"/>
  <c r="AC156" i="18"/>
  <c r="AB156" i="18"/>
  <c r="Y156" i="18"/>
  <c r="R156" i="18"/>
  <c r="S156" i="18"/>
  <c r="T156" i="18"/>
  <c r="U156" i="18"/>
  <c r="V156" i="18"/>
  <c r="X156" i="18"/>
  <c r="Q156" i="18"/>
  <c r="J156" i="18"/>
  <c r="K156" i="18"/>
  <c r="L156" i="18"/>
  <c r="M156" i="18"/>
  <c r="N156" i="18"/>
  <c r="O156" i="18"/>
  <c r="AH155" i="18"/>
  <c r="AG155" i="18"/>
  <c r="AF155" i="18"/>
  <c r="AE155" i="18"/>
  <c r="AD155" i="18"/>
  <c r="AC155" i="18"/>
  <c r="AB155" i="18"/>
  <c r="Y155" i="18"/>
  <c r="R155" i="18"/>
  <c r="S155" i="18"/>
  <c r="T155" i="18"/>
  <c r="U155" i="18"/>
  <c r="V155" i="18"/>
  <c r="X155" i="18"/>
  <c r="Q155" i="18"/>
  <c r="J155" i="18"/>
  <c r="K155" i="18"/>
  <c r="L155" i="18"/>
  <c r="M155" i="18"/>
  <c r="N155" i="18"/>
  <c r="O155" i="18"/>
  <c r="AH154" i="18"/>
  <c r="AG154" i="18"/>
  <c r="AF154" i="18"/>
  <c r="AE154" i="18"/>
  <c r="AD154" i="18"/>
  <c r="AC154" i="18"/>
  <c r="AB154" i="18"/>
  <c r="Y154" i="18"/>
  <c r="R154" i="18"/>
  <c r="S154" i="18"/>
  <c r="T154" i="18"/>
  <c r="U154" i="18"/>
  <c r="V154" i="18"/>
  <c r="X154" i="18"/>
  <c r="Q154" i="18"/>
  <c r="J154" i="18"/>
  <c r="K154" i="18"/>
  <c r="L154" i="18"/>
  <c r="M154" i="18"/>
  <c r="N154" i="18"/>
  <c r="O154" i="18"/>
  <c r="AH153" i="18"/>
  <c r="AG153" i="18"/>
  <c r="AF153" i="18"/>
  <c r="AE153" i="18"/>
  <c r="AD153" i="18"/>
  <c r="AC153" i="18"/>
  <c r="AB153" i="18"/>
  <c r="Y153" i="18"/>
  <c r="R153" i="18"/>
  <c r="S153" i="18"/>
  <c r="T153" i="18"/>
  <c r="U153" i="18"/>
  <c r="V153" i="18"/>
  <c r="X153" i="18"/>
  <c r="Q153" i="18"/>
  <c r="J153" i="18"/>
  <c r="K153" i="18"/>
  <c r="L153" i="18"/>
  <c r="M153" i="18"/>
  <c r="N153" i="18"/>
  <c r="O153" i="18"/>
  <c r="AH152" i="18"/>
  <c r="AG152" i="18"/>
  <c r="AF152" i="18"/>
  <c r="AE152" i="18"/>
  <c r="AD152" i="18"/>
  <c r="AC152" i="18"/>
  <c r="AB152" i="18"/>
  <c r="Y152" i="18"/>
  <c r="R152" i="18"/>
  <c r="S152" i="18"/>
  <c r="T152" i="18"/>
  <c r="U152" i="18"/>
  <c r="V152" i="18"/>
  <c r="X152" i="18"/>
  <c r="Q152" i="18"/>
  <c r="J152" i="18"/>
  <c r="K152" i="18"/>
  <c r="L152" i="18"/>
  <c r="M152" i="18"/>
  <c r="N152" i="18"/>
  <c r="O152" i="18"/>
  <c r="AH151" i="18"/>
  <c r="AG151" i="18"/>
  <c r="AF151" i="18"/>
  <c r="AE151" i="18"/>
  <c r="AD151" i="18"/>
  <c r="AC151" i="18"/>
  <c r="AB151" i="18"/>
  <c r="Y151" i="18"/>
  <c r="R151" i="18"/>
  <c r="S151" i="18"/>
  <c r="T151" i="18"/>
  <c r="U151" i="18"/>
  <c r="V151" i="18"/>
  <c r="X151" i="18"/>
  <c r="Q151" i="18"/>
  <c r="J151" i="18"/>
  <c r="K151" i="18"/>
  <c r="L151" i="18"/>
  <c r="M151" i="18"/>
  <c r="N151" i="18"/>
  <c r="O151" i="18"/>
  <c r="AH150" i="18"/>
  <c r="AG150" i="18"/>
  <c r="AF150" i="18"/>
  <c r="AE150" i="18"/>
  <c r="AD150" i="18"/>
  <c r="AC150" i="18"/>
  <c r="AB150" i="18"/>
  <c r="Y150" i="18"/>
  <c r="R150" i="18"/>
  <c r="S150" i="18"/>
  <c r="T150" i="18"/>
  <c r="U150" i="18"/>
  <c r="V150" i="18"/>
  <c r="X150" i="18"/>
  <c r="Q150" i="18"/>
  <c r="J150" i="18"/>
  <c r="K150" i="18"/>
  <c r="L150" i="18"/>
  <c r="M150" i="18"/>
  <c r="N150" i="18"/>
  <c r="O150" i="18"/>
  <c r="AH149" i="18"/>
  <c r="AG149" i="18"/>
  <c r="AF149" i="18"/>
  <c r="AE149" i="18"/>
  <c r="AD149" i="18"/>
  <c r="AC149" i="18"/>
  <c r="AB149" i="18"/>
  <c r="Y149" i="18"/>
  <c r="R149" i="18"/>
  <c r="S149" i="18"/>
  <c r="T149" i="18"/>
  <c r="U149" i="18"/>
  <c r="V149" i="18"/>
  <c r="X149" i="18"/>
  <c r="Q149" i="18"/>
  <c r="J149" i="18"/>
  <c r="K149" i="18"/>
  <c r="L149" i="18"/>
  <c r="M149" i="18"/>
  <c r="N149" i="18"/>
  <c r="O149" i="18"/>
  <c r="AH148" i="18"/>
  <c r="AG148" i="18"/>
  <c r="AF148" i="18"/>
  <c r="AE148" i="18"/>
  <c r="AD148" i="18"/>
  <c r="AC148" i="18"/>
  <c r="AB148" i="18"/>
  <c r="Y148" i="18"/>
  <c r="R148" i="18"/>
  <c r="S148" i="18"/>
  <c r="T148" i="18"/>
  <c r="U148" i="18"/>
  <c r="V148" i="18"/>
  <c r="X148" i="18"/>
  <c r="Q148" i="18"/>
  <c r="J148" i="18"/>
  <c r="K148" i="18"/>
  <c r="L148" i="18"/>
  <c r="M148" i="18"/>
  <c r="N148" i="18"/>
  <c r="O148" i="18"/>
  <c r="AH147" i="18"/>
  <c r="AG147" i="18"/>
  <c r="AF147" i="18"/>
  <c r="AE147" i="18"/>
  <c r="AD147" i="18"/>
  <c r="AC147" i="18"/>
  <c r="AB147" i="18"/>
  <c r="Y147" i="18"/>
  <c r="R147" i="18"/>
  <c r="S147" i="18"/>
  <c r="T147" i="18"/>
  <c r="U147" i="18"/>
  <c r="V147" i="18"/>
  <c r="X147" i="18"/>
  <c r="Q147" i="18"/>
  <c r="J147" i="18"/>
  <c r="K147" i="18"/>
  <c r="L147" i="18"/>
  <c r="M147" i="18"/>
  <c r="N147" i="18"/>
  <c r="O147" i="18"/>
  <c r="AH146" i="18"/>
  <c r="AG146" i="18"/>
  <c r="AF146" i="18"/>
  <c r="AE146" i="18"/>
  <c r="AD146" i="18"/>
  <c r="AC146" i="18"/>
  <c r="AB146" i="18"/>
  <c r="Y146" i="18"/>
  <c r="R146" i="18"/>
  <c r="S146" i="18"/>
  <c r="T146" i="18"/>
  <c r="U146" i="18"/>
  <c r="V146" i="18"/>
  <c r="X146" i="18"/>
  <c r="Q146" i="18"/>
  <c r="J146" i="18"/>
  <c r="K146" i="18"/>
  <c r="L146" i="18"/>
  <c r="M146" i="18"/>
  <c r="N146" i="18"/>
  <c r="O146" i="18"/>
  <c r="AH145" i="18"/>
  <c r="AG145" i="18"/>
  <c r="AF145" i="18"/>
  <c r="AE145" i="18"/>
  <c r="AD145" i="18"/>
  <c r="AC145" i="18"/>
  <c r="AB145" i="18"/>
  <c r="Y145" i="18"/>
  <c r="R145" i="18"/>
  <c r="S145" i="18"/>
  <c r="T145" i="18"/>
  <c r="U145" i="18"/>
  <c r="V145" i="18"/>
  <c r="X145" i="18"/>
  <c r="Q145" i="18"/>
  <c r="J145" i="18"/>
  <c r="K145" i="18"/>
  <c r="L145" i="18"/>
  <c r="M145" i="18"/>
  <c r="N145" i="18"/>
  <c r="O145" i="18"/>
  <c r="AH144" i="18"/>
  <c r="AG144" i="18"/>
  <c r="AF144" i="18"/>
  <c r="AE144" i="18"/>
  <c r="AD144" i="18"/>
  <c r="AC144" i="18"/>
  <c r="AB144" i="18"/>
  <c r="Y144" i="18"/>
  <c r="R144" i="18"/>
  <c r="S144" i="18"/>
  <c r="T144" i="18"/>
  <c r="U144" i="18"/>
  <c r="V144" i="18"/>
  <c r="X144" i="18"/>
  <c r="Q144" i="18"/>
  <c r="J144" i="18"/>
  <c r="K144" i="18"/>
  <c r="L144" i="18"/>
  <c r="M144" i="18"/>
  <c r="N144" i="18"/>
  <c r="O144" i="18"/>
  <c r="AH143" i="18"/>
  <c r="AG143" i="18"/>
  <c r="AF143" i="18"/>
  <c r="AE143" i="18"/>
  <c r="AD143" i="18"/>
  <c r="AC143" i="18"/>
  <c r="AB143" i="18"/>
  <c r="Y143" i="18"/>
  <c r="R143" i="18"/>
  <c r="S143" i="18"/>
  <c r="T143" i="18"/>
  <c r="U143" i="18"/>
  <c r="V143" i="18"/>
  <c r="X143" i="18"/>
  <c r="Q143" i="18"/>
  <c r="J143" i="18"/>
  <c r="K143" i="18"/>
  <c r="L143" i="18"/>
  <c r="M143" i="18"/>
  <c r="N143" i="18"/>
  <c r="O143" i="18"/>
  <c r="AH142" i="18"/>
  <c r="AG142" i="18"/>
  <c r="AF142" i="18"/>
  <c r="AE142" i="18"/>
  <c r="AD142" i="18"/>
  <c r="AC142" i="18"/>
  <c r="AB142" i="18"/>
  <c r="Y142" i="18"/>
  <c r="R142" i="18"/>
  <c r="S142" i="18"/>
  <c r="T142" i="18"/>
  <c r="U142" i="18"/>
  <c r="V142" i="18"/>
  <c r="X142" i="18"/>
  <c r="Q142" i="18"/>
  <c r="J142" i="18"/>
  <c r="K142" i="18"/>
  <c r="L142" i="18"/>
  <c r="M142" i="18"/>
  <c r="N142" i="18"/>
  <c r="O142" i="18"/>
  <c r="AH141" i="18"/>
  <c r="AG141" i="18"/>
  <c r="AF141" i="18"/>
  <c r="AE141" i="18"/>
  <c r="AD141" i="18"/>
  <c r="AC141" i="18"/>
  <c r="AB141" i="18"/>
  <c r="Y141" i="18"/>
  <c r="R141" i="18"/>
  <c r="S141" i="18"/>
  <c r="T141" i="18"/>
  <c r="U141" i="18"/>
  <c r="V141" i="18"/>
  <c r="X141" i="18"/>
  <c r="Q141" i="18"/>
  <c r="J141" i="18"/>
  <c r="K141" i="18"/>
  <c r="L141" i="18"/>
  <c r="M141" i="18"/>
  <c r="N141" i="18"/>
  <c r="O141" i="18"/>
  <c r="AH140" i="18"/>
  <c r="AG140" i="18"/>
  <c r="AF140" i="18"/>
  <c r="AE140" i="18"/>
  <c r="AD140" i="18"/>
  <c r="AC140" i="18"/>
  <c r="AB140" i="18"/>
  <c r="Y140" i="18"/>
  <c r="R140" i="18"/>
  <c r="S140" i="18"/>
  <c r="T140" i="18"/>
  <c r="U140" i="18"/>
  <c r="V140" i="18"/>
  <c r="X140" i="18"/>
  <c r="Q140" i="18"/>
  <c r="J140" i="18"/>
  <c r="K140" i="18"/>
  <c r="L140" i="18"/>
  <c r="M140" i="18"/>
  <c r="N140" i="18"/>
  <c r="O140" i="18"/>
  <c r="AH139" i="18"/>
  <c r="AG139" i="18"/>
  <c r="AF139" i="18"/>
  <c r="AE139" i="18"/>
  <c r="AD139" i="18"/>
  <c r="AC139" i="18"/>
  <c r="AB139" i="18"/>
  <c r="Y139" i="18"/>
  <c r="R139" i="18"/>
  <c r="S139" i="18"/>
  <c r="T139" i="18"/>
  <c r="U139" i="18"/>
  <c r="V139" i="18"/>
  <c r="X139" i="18"/>
  <c r="Q139" i="18"/>
  <c r="J139" i="18"/>
  <c r="K139" i="18"/>
  <c r="L139" i="18"/>
  <c r="M139" i="18"/>
  <c r="N139" i="18"/>
  <c r="O139" i="18"/>
  <c r="AH138" i="18"/>
  <c r="AG138" i="18"/>
  <c r="AF138" i="18"/>
  <c r="AE138" i="18"/>
  <c r="AD138" i="18"/>
  <c r="AC138" i="18"/>
  <c r="AB138" i="18"/>
  <c r="Y138" i="18"/>
  <c r="R138" i="18"/>
  <c r="S138" i="18"/>
  <c r="T138" i="18"/>
  <c r="U138" i="18"/>
  <c r="V138" i="18"/>
  <c r="X138" i="18"/>
  <c r="Q138" i="18"/>
  <c r="J138" i="18"/>
  <c r="K138" i="18"/>
  <c r="L138" i="18"/>
  <c r="M138" i="18"/>
  <c r="N138" i="18"/>
  <c r="O138" i="18"/>
  <c r="AH137" i="18"/>
  <c r="AG137" i="18"/>
  <c r="AF137" i="18"/>
  <c r="AE137" i="18"/>
  <c r="AD137" i="18"/>
  <c r="AC137" i="18"/>
  <c r="AB137" i="18"/>
  <c r="Y137" i="18"/>
  <c r="R137" i="18"/>
  <c r="S137" i="18"/>
  <c r="T137" i="18"/>
  <c r="U137" i="18"/>
  <c r="V137" i="18"/>
  <c r="X137" i="18"/>
  <c r="Q137" i="18"/>
  <c r="J137" i="18"/>
  <c r="K137" i="18"/>
  <c r="L137" i="18"/>
  <c r="M137" i="18"/>
  <c r="N137" i="18"/>
  <c r="O137" i="18"/>
  <c r="AH136" i="18"/>
  <c r="AG136" i="18"/>
  <c r="AF136" i="18"/>
  <c r="AE136" i="18"/>
  <c r="AD136" i="18"/>
  <c r="AC136" i="18"/>
  <c r="AB136" i="18"/>
  <c r="Y136" i="18"/>
  <c r="R136" i="18"/>
  <c r="S136" i="18"/>
  <c r="T136" i="18"/>
  <c r="U136" i="18"/>
  <c r="V136" i="18"/>
  <c r="X136" i="18"/>
  <c r="Q136" i="18"/>
  <c r="J136" i="18"/>
  <c r="K136" i="18"/>
  <c r="L136" i="18"/>
  <c r="M136" i="18"/>
  <c r="N136" i="18"/>
  <c r="O136" i="18"/>
  <c r="AH135" i="18"/>
  <c r="AG135" i="18"/>
  <c r="AF135" i="18"/>
  <c r="AE135" i="18"/>
  <c r="AD135" i="18"/>
  <c r="AC135" i="18"/>
  <c r="AB135" i="18"/>
  <c r="Y135" i="18"/>
  <c r="R135" i="18"/>
  <c r="S135" i="18"/>
  <c r="T135" i="18"/>
  <c r="U135" i="18"/>
  <c r="V135" i="18"/>
  <c r="X135" i="18"/>
  <c r="Q135" i="18"/>
  <c r="J135" i="18"/>
  <c r="K135" i="18"/>
  <c r="L135" i="18"/>
  <c r="M135" i="18"/>
  <c r="N135" i="18"/>
  <c r="O135" i="18"/>
  <c r="AH134" i="18"/>
  <c r="AG134" i="18"/>
  <c r="AF134" i="18"/>
  <c r="AE134" i="18"/>
  <c r="AD134" i="18"/>
  <c r="AC134" i="18"/>
  <c r="AB134" i="18"/>
  <c r="Y134" i="18"/>
  <c r="R134" i="18"/>
  <c r="S134" i="18"/>
  <c r="T134" i="18"/>
  <c r="U134" i="18"/>
  <c r="V134" i="18"/>
  <c r="X134" i="18"/>
  <c r="Q134" i="18"/>
  <c r="J134" i="18"/>
  <c r="K134" i="18"/>
  <c r="L134" i="18"/>
  <c r="M134" i="18"/>
  <c r="N134" i="18"/>
  <c r="O134" i="18"/>
  <c r="AH133" i="18"/>
  <c r="AG133" i="18"/>
  <c r="AF133" i="18"/>
  <c r="AE133" i="18"/>
  <c r="AD133" i="18"/>
  <c r="AC133" i="18"/>
  <c r="AB133" i="18"/>
  <c r="Y133" i="18"/>
  <c r="R133" i="18"/>
  <c r="S133" i="18"/>
  <c r="T133" i="18"/>
  <c r="U133" i="18"/>
  <c r="V133" i="18"/>
  <c r="X133" i="18"/>
  <c r="Q133" i="18"/>
  <c r="J133" i="18"/>
  <c r="K133" i="18"/>
  <c r="L133" i="18"/>
  <c r="M133" i="18"/>
  <c r="N133" i="18"/>
  <c r="O133" i="18"/>
  <c r="AH132" i="18"/>
  <c r="AG132" i="18"/>
  <c r="AF132" i="18"/>
  <c r="AE132" i="18"/>
  <c r="AD132" i="18"/>
  <c r="AC132" i="18"/>
  <c r="AB132" i="18"/>
  <c r="Y132" i="18"/>
  <c r="R132" i="18"/>
  <c r="S132" i="18"/>
  <c r="T132" i="18"/>
  <c r="U132" i="18"/>
  <c r="V132" i="18"/>
  <c r="X132" i="18"/>
  <c r="Q132" i="18"/>
  <c r="J132" i="18"/>
  <c r="K132" i="18"/>
  <c r="L132" i="18"/>
  <c r="M132" i="18"/>
  <c r="N132" i="18"/>
  <c r="O132" i="18"/>
  <c r="AH131" i="18"/>
  <c r="AG131" i="18"/>
  <c r="AF131" i="18"/>
  <c r="AE131" i="18"/>
  <c r="AD131" i="18"/>
  <c r="AC131" i="18"/>
  <c r="AB131" i="18"/>
  <c r="Y131" i="18"/>
  <c r="R131" i="18"/>
  <c r="S131" i="18"/>
  <c r="T131" i="18"/>
  <c r="U131" i="18"/>
  <c r="V131" i="18"/>
  <c r="X131" i="18"/>
  <c r="Q131" i="18"/>
  <c r="J131" i="18"/>
  <c r="K131" i="18"/>
  <c r="L131" i="18"/>
  <c r="M131" i="18"/>
  <c r="N131" i="18"/>
  <c r="O131" i="18"/>
  <c r="AH130" i="18"/>
  <c r="AG130" i="18"/>
  <c r="AF130" i="18"/>
  <c r="AE130" i="18"/>
  <c r="AD130" i="18"/>
  <c r="AC130" i="18"/>
  <c r="AB130" i="18"/>
  <c r="Y130" i="18"/>
  <c r="R130" i="18"/>
  <c r="S130" i="18"/>
  <c r="T130" i="18"/>
  <c r="U130" i="18"/>
  <c r="V130" i="18"/>
  <c r="X130" i="18"/>
  <c r="Q130" i="18"/>
  <c r="J130" i="18"/>
  <c r="K130" i="18"/>
  <c r="L130" i="18"/>
  <c r="M130" i="18"/>
  <c r="N130" i="18"/>
  <c r="O130" i="18"/>
  <c r="AH129" i="18"/>
  <c r="AG129" i="18"/>
  <c r="AF129" i="18"/>
  <c r="AE129" i="18"/>
  <c r="AD129" i="18"/>
  <c r="AC129" i="18"/>
  <c r="AB129" i="18"/>
  <c r="Y129" i="18"/>
  <c r="R129" i="18"/>
  <c r="S129" i="18"/>
  <c r="T129" i="18"/>
  <c r="U129" i="18"/>
  <c r="V129" i="18"/>
  <c r="X129" i="18"/>
  <c r="Q129" i="18"/>
  <c r="J129" i="18"/>
  <c r="K129" i="18"/>
  <c r="L129" i="18"/>
  <c r="M129" i="18"/>
  <c r="N129" i="18"/>
  <c r="O129" i="18"/>
  <c r="AH128" i="18"/>
  <c r="AG128" i="18"/>
  <c r="AF128" i="18"/>
  <c r="AE128" i="18"/>
  <c r="AD128" i="18"/>
  <c r="AC128" i="18"/>
  <c r="AB128" i="18"/>
  <c r="Y128" i="18"/>
  <c r="R128" i="18"/>
  <c r="S128" i="18"/>
  <c r="T128" i="18"/>
  <c r="U128" i="18"/>
  <c r="V128" i="18"/>
  <c r="X128" i="18"/>
  <c r="Q128" i="18"/>
  <c r="J128" i="18"/>
  <c r="K128" i="18"/>
  <c r="L128" i="18"/>
  <c r="M128" i="18"/>
  <c r="N128" i="18"/>
  <c r="O128" i="18"/>
  <c r="AH127" i="18"/>
  <c r="AG127" i="18"/>
  <c r="AF127" i="18"/>
  <c r="AE127" i="18"/>
  <c r="AD127" i="18"/>
  <c r="AC127" i="18"/>
  <c r="AB127" i="18"/>
  <c r="Y127" i="18"/>
  <c r="R127" i="18"/>
  <c r="S127" i="18"/>
  <c r="T127" i="18"/>
  <c r="U127" i="18"/>
  <c r="V127" i="18"/>
  <c r="X127" i="18"/>
  <c r="Q127" i="18"/>
  <c r="J127" i="18"/>
  <c r="K127" i="18"/>
  <c r="L127" i="18"/>
  <c r="M127" i="18"/>
  <c r="N127" i="18"/>
  <c r="O127" i="18"/>
  <c r="E25" i="18"/>
  <c r="F25" i="18"/>
  <c r="G25" i="18"/>
  <c r="E26" i="18"/>
  <c r="F26" i="18"/>
  <c r="G26" i="18"/>
  <c r="E27" i="18"/>
  <c r="F27" i="18"/>
  <c r="G27" i="18"/>
  <c r="E28" i="18"/>
  <c r="F28" i="18"/>
  <c r="G28" i="18"/>
  <c r="E29" i="18"/>
  <c r="F29" i="18"/>
  <c r="G29" i="18"/>
  <c r="E30" i="18"/>
  <c r="F30" i="18"/>
  <c r="G30" i="18"/>
  <c r="E31" i="18"/>
  <c r="F31" i="18"/>
  <c r="G31" i="18"/>
  <c r="E32" i="18"/>
  <c r="F32" i="18"/>
  <c r="G32" i="18"/>
  <c r="E33" i="18"/>
  <c r="F33" i="18"/>
  <c r="G33" i="18"/>
  <c r="E34" i="18"/>
  <c r="F34" i="18"/>
  <c r="G34" i="18"/>
  <c r="E35" i="18"/>
  <c r="F35" i="18"/>
  <c r="G35" i="18"/>
  <c r="E36" i="18"/>
  <c r="F36" i="18"/>
  <c r="G36" i="18"/>
  <c r="E37" i="18"/>
  <c r="F37" i="18"/>
  <c r="G37" i="18"/>
  <c r="E38" i="18"/>
  <c r="F38" i="18"/>
  <c r="G38" i="18"/>
  <c r="E39" i="18"/>
  <c r="F39" i="18"/>
  <c r="G39" i="18"/>
  <c r="E40" i="18"/>
  <c r="F40" i="18"/>
  <c r="G40" i="18"/>
  <c r="Q6" i="18"/>
  <c r="R6" i="18"/>
  <c r="S6" i="18"/>
  <c r="T6" i="18"/>
  <c r="F5" i="18"/>
  <c r="F15" i="18"/>
  <c r="U6" i="18"/>
  <c r="F6" i="18"/>
  <c r="V6" i="18"/>
  <c r="X6" i="18"/>
  <c r="Q7" i="18"/>
  <c r="R7" i="18"/>
  <c r="S7" i="18"/>
  <c r="T7" i="18"/>
  <c r="U7" i="18"/>
  <c r="V7" i="18"/>
  <c r="X7" i="18"/>
  <c r="Q8" i="18"/>
  <c r="R8" i="18"/>
  <c r="S8" i="18"/>
  <c r="T8" i="18"/>
  <c r="U8" i="18"/>
  <c r="V8" i="18"/>
  <c r="X8" i="18"/>
  <c r="Q9" i="18"/>
  <c r="R9" i="18"/>
  <c r="S9" i="18"/>
  <c r="T9" i="18"/>
  <c r="U9" i="18"/>
  <c r="V9" i="18"/>
  <c r="X9" i="18"/>
  <c r="Q10" i="18"/>
  <c r="R10" i="18"/>
  <c r="S10" i="18"/>
  <c r="T10" i="18"/>
  <c r="U10" i="18"/>
  <c r="V10" i="18"/>
  <c r="X10" i="18"/>
  <c r="Q11" i="18"/>
  <c r="R11" i="18"/>
  <c r="S11" i="18"/>
  <c r="T11" i="18"/>
  <c r="U11" i="18"/>
  <c r="V11" i="18"/>
  <c r="X11" i="18"/>
  <c r="Q12" i="18"/>
  <c r="R12" i="18"/>
  <c r="S12" i="18"/>
  <c r="T12" i="18"/>
  <c r="U12" i="18"/>
  <c r="V12" i="18"/>
  <c r="X12" i="18"/>
  <c r="Q13" i="18"/>
  <c r="R13" i="18"/>
  <c r="S13" i="18"/>
  <c r="T13" i="18"/>
  <c r="U13" i="18"/>
  <c r="V13" i="18"/>
  <c r="X13" i="18"/>
  <c r="Q14" i="18"/>
  <c r="R14" i="18"/>
  <c r="S14" i="18"/>
  <c r="T14" i="18"/>
  <c r="U14" i="18"/>
  <c r="V14" i="18"/>
  <c r="X14" i="18"/>
  <c r="Q15" i="18"/>
  <c r="R15" i="18"/>
  <c r="S15" i="18"/>
  <c r="T15" i="18"/>
  <c r="U15" i="18"/>
  <c r="V15" i="18"/>
  <c r="X15" i="18"/>
  <c r="Q16" i="18"/>
  <c r="R16" i="18"/>
  <c r="S16" i="18"/>
  <c r="T16" i="18"/>
  <c r="U16" i="18"/>
  <c r="V16" i="18"/>
  <c r="X16" i="18"/>
  <c r="Q17" i="18"/>
  <c r="R17" i="18"/>
  <c r="S17" i="18"/>
  <c r="T17" i="18"/>
  <c r="U17" i="18"/>
  <c r="V17" i="18"/>
  <c r="X17" i="18"/>
  <c r="Q18" i="18"/>
  <c r="R18" i="18"/>
  <c r="S18" i="18"/>
  <c r="T18" i="18"/>
  <c r="U18" i="18"/>
  <c r="V18" i="18"/>
  <c r="X18" i="18"/>
  <c r="Q19" i="18"/>
  <c r="R19" i="18"/>
  <c r="S19" i="18"/>
  <c r="T19" i="18"/>
  <c r="U19" i="18"/>
  <c r="V19" i="18"/>
  <c r="X19" i="18"/>
  <c r="Q20" i="18"/>
  <c r="R20" i="18"/>
  <c r="S20" i="18"/>
  <c r="T20" i="18"/>
  <c r="U20" i="18"/>
  <c r="V20" i="18"/>
  <c r="X20" i="18"/>
  <c r="Q21" i="18"/>
  <c r="R21" i="18"/>
  <c r="S21" i="18"/>
  <c r="T21" i="18"/>
  <c r="U21" i="18"/>
  <c r="V21" i="18"/>
  <c r="X21" i="18"/>
  <c r="Q22" i="18"/>
  <c r="R22" i="18"/>
  <c r="S22" i="18"/>
  <c r="T22" i="18"/>
  <c r="U22" i="18"/>
  <c r="V22" i="18"/>
  <c r="X22" i="18"/>
  <c r="Q23" i="18"/>
  <c r="R23" i="18"/>
  <c r="S23" i="18"/>
  <c r="T23" i="18"/>
  <c r="U23" i="18"/>
  <c r="V23" i="18"/>
  <c r="X23" i="18"/>
  <c r="Q24" i="18"/>
  <c r="R24" i="18"/>
  <c r="S24" i="18"/>
  <c r="T24" i="18"/>
  <c r="U24" i="18"/>
  <c r="V24" i="18"/>
  <c r="X24" i="18"/>
  <c r="Q25" i="18"/>
  <c r="R25" i="18"/>
  <c r="S25" i="18"/>
  <c r="T25" i="18"/>
  <c r="U25" i="18"/>
  <c r="V25" i="18"/>
  <c r="X25" i="18"/>
  <c r="Q26" i="18"/>
  <c r="R26" i="18"/>
  <c r="S26" i="18"/>
  <c r="T26" i="18"/>
  <c r="U26" i="18"/>
  <c r="V26" i="18"/>
  <c r="X26" i="18"/>
  <c r="Q27" i="18"/>
  <c r="R27" i="18"/>
  <c r="S27" i="18"/>
  <c r="T27" i="18"/>
  <c r="U27" i="18"/>
  <c r="V27" i="18"/>
  <c r="X27" i="18"/>
  <c r="Q28" i="18"/>
  <c r="R28" i="18"/>
  <c r="S28" i="18"/>
  <c r="T28" i="18"/>
  <c r="U28" i="18"/>
  <c r="V28" i="18"/>
  <c r="X28" i="18"/>
  <c r="Q29" i="18"/>
  <c r="R29" i="18"/>
  <c r="S29" i="18"/>
  <c r="T29" i="18"/>
  <c r="U29" i="18"/>
  <c r="V29" i="18"/>
  <c r="X29" i="18"/>
  <c r="Q30" i="18"/>
  <c r="R30" i="18"/>
  <c r="S30" i="18"/>
  <c r="T30" i="18"/>
  <c r="U30" i="18"/>
  <c r="V30" i="18"/>
  <c r="X30" i="18"/>
  <c r="Q31" i="18"/>
  <c r="R31" i="18"/>
  <c r="S31" i="18"/>
  <c r="T31" i="18"/>
  <c r="U31" i="18"/>
  <c r="V31" i="18"/>
  <c r="X31" i="18"/>
  <c r="Q32" i="18"/>
  <c r="R32" i="18"/>
  <c r="S32" i="18"/>
  <c r="T32" i="18"/>
  <c r="U32" i="18"/>
  <c r="V32" i="18"/>
  <c r="X32" i="18"/>
  <c r="Q33" i="18"/>
  <c r="R33" i="18"/>
  <c r="S33" i="18"/>
  <c r="T33" i="18"/>
  <c r="U33" i="18"/>
  <c r="V33" i="18"/>
  <c r="X33" i="18"/>
  <c r="Q34" i="18"/>
  <c r="R34" i="18"/>
  <c r="S34" i="18"/>
  <c r="T34" i="18"/>
  <c r="U34" i="18"/>
  <c r="V34" i="18"/>
  <c r="X34" i="18"/>
  <c r="Q35" i="18"/>
  <c r="R35" i="18"/>
  <c r="S35" i="18"/>
  <c r="T35" i="18"/>
  <c r="U35" i="18"/>
  <c r="V35" i="18"/>
  <c r="X35" i="18"/>
  <c r="Q36" i="18"/>
  <c r="R36" i="18"/>
  <c r="S36" i="18"/>
  <c r="T36" i="18"/>
  <c r="U36" i="18"/>
  <c r="V36" i="18"/>
  <c r="X36" i="18"/>
  <c r="Q37" i="18"/>
  <c r="R37" i="18"/>
  <c r="S37" i="18"/>
  <c r="T37" i="18"/>
  <c r="U37" i="18"/>
  <c r="V37" i="18"/>
  <c r="X37" i="18"/>
  <c r="Q38" i="18"/>
  <c r="R38" i="18"/>
  <c r="S38" i="18"/>
  <c r="T38" i="18"/>
  <c r="U38" i="18"/>
  <c r="V38" i="18"/>
  <c r="X38" i="18"/>
  <c r="Q39" i="18"/>
  <c r="R39" i="18"/>
  <c r="S39" i="18"/>
  <c r="T39" i="18"/>
  <c r="U39" i="18"/>
  <c r="V39" i="18"/>
  <c r="X39" i="18"/>
  <c r="Q40" i="18"/>
  <c r="R40" i="18"/>
  <c r="S40" i="18"/>
  <c r="T40" i="18"/>
  <c r="U40" i="18"/>
  <c r="V40" i="18"/>
  <c r="X40" i="18"/>
  <c r="Q41" i="18"/>
  <c r="R41" i="18"/>
  <c r="S41" i="18"/>
  <c r="T41" i="18"/>
  <c r="U41" i="18"/>
  <c r="V41" i="18"/>
  <c r="X41" i="18"/>
  <c r="Q42" i="18"/>
  <c r="R42" i="18"/>
  <c r="S42" i="18"/>
  <c r="T42" i="18"/>
  <c r="U42" i="18"/>
  <c r="V42" i="18"/>
  <c r="X42" i="18"/>
  <c r="Q43" i="18"/>
  <c r="R43" i="18"/>
  <c r="S43" i="18"/>
  <c r="T43" i="18"/>
  <c r="U43" i="18"/>
  <c r="V43" i="18"/>
  <c r="X43" i="18"/>
  <c r="Q44" i="18"/>
  <c r="R44" i="18"/>
  <c r="S44" i="18"/>
  <c r="T44" i="18"/>
  <c r="U44" i="18"/>
  <c r="V44" i="18"/>
  <c r="X44" i="18"/>
  <c r="Q45" i="18"/>
  <c r="R45" i="18"/>
  <c r="S45" i="18"/>
  <c r="T45" i="18"/>
  <c r="U45" i="18"/>
  <c r="V45" i="18"/>
  <c r="X45" i="18"/>
  <c r="Q46" i="18"/>
  <c r="R46" i="18"/>
  <c r="S46" i="18"/>
  <c r="T46" i="18"/>
  <c r="U46" i="18"/>
  <c r="V46" i="18"/>
  <c r="X46" i="18"/>
  <c r="Q47" i="18"/>
  <c r="R47" i="18"/>
  <c r="S47" i="18"/>
  <c r="T47" i="18"/>
  <c r="U47" i="18"/>
  <c r="V47" i="18"/>
  <c r="X47" i="18"/>
  <c r="Q48" i="18"/>
  <c r="R48" i="18"/>
  <c r="S48" i="18"/>
  <c r="T48" i="18"/>
  <c r="U48" i="18"/>
  <c r="V48" i="18"/>
  <c r="X48" i="18"/>
  <c r="Q49" i="18"/>
  <c r="R49" i="18"/>
  <c r="S49" i="18"/>
  <c r="T49" i="18"/>
  <c r="U49" i="18"/>
  <c r="V49" i="18"/>
  <c r="X49" i="18"/>
  <c r="Q50" i="18"/>
  <c r="R50" i="18"/>
  <c r="S50" i="18"/>
  <c r="T50" i="18"/>
  <c r="U50" i="18"/>
  <c r="V50" i="18"/>
  <c r="X50" i="18"/>
  <c r="Q51" i="18"/>
  <c r="R51" i="18"/>
  <c r="S51" i="18"/>
  <c r="T51" i="18"/>
  <c r="U51" i="18"/>
  <c r="V51" i="18"/>
  <c r="X51" i="18"/>
  <c r="Q52" i="18"/>
  <c r="R52" i="18"/>
  <c r="S52" i="18"/>
  <c r="T52" i="18"/>
  <c r="U52" i="18"/>
  <c r="V52" i="18"/>
  <c r="X52" i="18"/>
  <c r="Q53" i="18"/>
  <c r="R53" i="18"/>
  <c r="S53" i="18"/>
  <c r="T53" i="18"/>
  <c r="U53" i="18"/>
  <c r="V53" i="18"/>
  <c r="X53" i="18"/>
  <c r="Q54" i="18"/>
  <c r="R54" i="18"/>
  <c r="S54" i="18"/>
  <c r="T54" i="18"/>
  <c r="U54" i="18"/>
  <c r="V54" i="18"/>
  <c r="X54" i="18"/>
  <c r="Q55" i="18"/>
  <c r="R55" i="18"/>
  <c r="S55" i="18"/>
  <c r="T55" i="18"/>
  <c r="U55" i="18"/>
  <c r="V55" i="18"/>
  <c r="X55" i="18"/>
  <c r="Q56" i="18"/>
  <c r="R56" i="18"/>
  <c r="S56" i="18"/>
  <c r="T56" i="18"/>
  <c r="U56" i="18"/>
  <c r="V56" i="18"/>
  <c r="X56" i="18"/>
  <c r="Q57" i="18"/>
  <c r="R57" i="18"/>
  <c r="S57" i="18"/>
  <c r="T57" i="18"/>
  <c r="U57" i="18"/>
  <c r="V57" i="18"/>
  <c r="X57" i="18"/>
  <c r="Q58" i="18"/>
  <c r="R58" i="18"/>
  <c r="S58" i="18"/>
  <c r="T58" i="18"/>
  <c r="U58" i="18"/>
  <c r="V58" i="18"/>
  <c r="X58" i="18"/>
  <c r="Q59" i="18"/>
  <c r="R59" i="18"/>
  <c r="S59" i="18"/>
  <c r="T59" i="18"/>
  <c r="U59" i="18"/>
  <c r="V59" i="18"/>
  <c r="X59" i="18"/>
  <c r="Q60" i="18"/>
  <c r="R60" i="18"/>
  <c r="S60" i="18"/>
  <c r="T60" i="18"/>
  <c r="U60" i="18"/>
  <c r="V60" i="18"/>
  <c r="X60" i="18"/>
  <c r="Q61" i="18"/>
  <c r="R61" i="18"/>
  <c r="S61" i="18"/>
  <c r="T61" i="18"/>
  <c r="U61" i="18"/>
  <c r="V61" i="18"/>
  <c r="X61" i="18"/>
  <c r="Q62" i="18"/>
  <c r="R62" i="18"/>
  <c r="S62" i="18"/>
  <c r="T62" i="18"/>
  <c r="U62" i="18"/>
  <c r="V62" i="18"/>
  <c r="X62" i="18"/>
  <c r="Q63" i="18"/>
  <c r="R63" i="18"/>
  <c r="S63" i="18"/>
  <c r="T63" i="18"/>
  <c r="U63" i="18"/>
  <c r="V63" i="18"/>
  <c r="X63" i="18"/>
  <c r="Q64" i="18"/>
  <c r="R64" i="18"/>
  <c r="S64" i="18"/>
  <c r="T64" i="18"/>
  <c r="U64" i="18"/>
  <c r="V64" i="18"/>
  <c r="X64" i="18"/>
  <c r="Q65" i="18"/>
  <c r="R65" i="18"/>
  <c r="S65" i="18"/>
  <c r="T65" i="18"/>
  <c r="U65" i="18"/>
  <c r="V65" i="18"/>
  <c r="X65" i="18"/>
  <c r="Q66" i="18"/>
  <c r="R66" i="18"/>
  <c r="S66" i="18"/>
  <c r="T66" i="18"/>
  <c r="U66" i="18"/>
  <c r="V66" i="18"/>
  <c r="X66" i="18"/>
  <c r="Q67" i="18"/>
  <c r="R67" i="18"/>
  <c r="S67" i="18"/>
  <c r="T67" i="18"/>
  <c r="U67" i="18"/>
  <c r="V67" i="18"/>
  <c r="X67" i="18"/>
  <c r="Q68" i="18"/>
  <c r="R68" i="18"/>
  <c r="S68" i="18"/>
  <c r="T68" i="18"/>
  <c r="U68" i="18"/>
  <c r="V68" i="18"/>
  <c r="X68" i="18"/>
  <c r="Q69" i="18"/>
  <c r="R69" i="18"/>
  <c r="S69" i="18"/>
  <c r="T69" i="18"/>
  <c r="U69" i="18"/>
  <c r="V69" i="18"/>
  <c r="X69" i="18"/>
  <c r="Q70" i="18"/>
  <c r="R70" i="18"/>
  <c r="S70" i="18"/>
  <c r="T70" i="18"/>
  <c r="U70" i="18"/>
  <c r="V70" i="18"/>
  <c r="X70" i="18"/>
  <c r="Q71" i="18"/>
  <c r="R71" i="18"/>
  <c r="S71" i="18"/>
  <c r="T71" i="18"/>
  <c r="U71" i="18"/>
  <c r="V71" i="18"/>
  <c r="X71" i="18"/>
  <c r="Q72" i="18"/>
  <c r="R72" i="18"/>
  <c r="S72" i="18"/>
  <c r="T72" i="18"/>
  <c r="U72" i="18"/>
  <c r="V72" i="18"/>
  <c r="X72" i="18"/>
  <c r="Q73" i="18"/>
  <c r="R73" i="18"/>
  <c r="S73" i="18"/>
  <c r="T73" i="18"/>
  <c r="U73" i="18"/>
  <c r="V73" i="18"/>
  <c r="X73" i="18"/>
  <c r="Q74" i="18"/>
  <c r="R74" i="18"/>
  <c r="S74" i="18"/>
  <c r="T74" i="18"/>
  <c r="U74" i="18"/>
  <c r="V74" i="18"/>
  <c r="X74" i="18"/>
  <c r="Q75" i="18"/>
  <c r="R75" i="18"/>
  <c r="S75" i="18"/>
  <c r="T75" i="18"/>
  <c r="U75" i="18"/>
  <c r="V75" i="18"/>
  <c r="X75" i="18"/>
  <c r="R76" i="18"/>
  <c r="S76" i="18"/>
  <c r="T76" i="18"/>
  <c r="U76" i="18"/>
  <c r="V76" i="18"/>
  <c r="X76" i="18"/>
  <c r="R77" i="18"/>
  <c r="S77" i="18"/>
  <c r="T77" i="18"/>
  <c r="U77" i="18"/>
  <c r="V77" i="18"/>
  <c r="X77" i="18"/>
  <c r="R78" i="18"/>
  <c r="S78" i="18"/>
  <c r="T78" i="18"/>
  <c r="U78" i="18"/>
  <c r="V78" i="18"/>
  <c r="X78" i="18"/>
  <c r="R79" i="18"/>
  <c r="S79" i="18"/>
  <c r="T79" i="18"/>
  <c r="U79" i="18"/>
  <c r="V79" i="18"/>
  <c r="X79" i="18"/>
  <c r="R80" i="18"/>
  <c r="S80" i="18"/>
  <c r="T80" i="18"/>
  <c r="U80" i="18"/>
  <c r="V80" i="18"/>
  <c r="X80" i="18"/>
  <c r="R81" i="18"/>
  <c r="S81" i="18"/>
  <c r="T81" i="18"/>
  <c r="U81" i="18"/>
  <c r="V81" i="18"/>
  <c r="X81" i="18"/>
  <c r="R82" i="18"/>
  <c r="S82" i="18"/>
  <c r="T82" i="18"/>
  <c r="U82" i="18"/>
  <c r="V82" i="18"/>
  <c r="X82" i="18"/>
  <c r="R83" i="18"/>
  <c r="S83" i="18"/>
  <c r="T83" i="18"/>
  <c r="U83" i="18"/>
  <c r="V83" i="18"/>
  <c r="X83" i="18"/>
  <c r="R84" i="18"/>
  <c r="S84" i="18"/>
  <c r="T84" i="18"/>
  <c r="U84" i="18"/>
  <c r="V84" i="18"/>
  <c r="X84" i="18"/>
  <c r="R85" i="18"/>
  <c r="S85" i="18"/>
  <c r="T85" i="18"/>
  <c r="U85" i="18"/>
  <c r="V85" i="18"/>
  <c r="X85" i="18"/>
  <c r="R86" i="18"/>
  <c r="S86" i="18"/>
  <c r="T86" i="18"/>
  <c r="U86" i="18"/>
  <c r="V86" i="18"/>
  <c r="X86" i="18"/>
  <c r="R87" i="18"/>
  <c r="S87" i="18"/>
  <c r="T87" i="18"/>
  <c r="U87" i="18"/>
  <c r="V87" i="18"/>
  <c r="X87" i="18"/>
  <c r="R88" i="18"/>
  <c r="S88" i="18"/>
  <c r="T88" i="18"/>
  <c r="U88" i="18"/>
  <c r="V88" i="18"/>
  <c r="X88" i="18"/>
  <c r="R89" i="18"/>
  <c r="S89" i="18"/>
  <c r="T89" i="18"/>
  <c r="U89" i="18"/>
  <c r="V89" i="18"/>
  <c r="X89" i="18"/>
  <c r="R90" i="18"/>
  <c r="S90" i="18"/>
  <c r="T90" i="18"/>
  <c r="U90" i="18"/>
  <c r="V90" i="18"/>
  <c r="X90" i="18"/>
  <c r="R91" i="18"/>
  <c r="S91" i="18"/>
  <c r="T91" i="18"/>
  <c r="U91" i="18"/>
  <c r="V91" i="18"/>
  <c r="X91" i="18"/>
  <c r="R92" i="18"/>
  <c r="S92" i="18"/>
  <c r="T92" i="18"/>
  <c r="U92" i="18"/>
  <c r="V92" i="18"/>
  <c r="X92" i="18"/>
  <c r="R93" i="18"/>
  <c r="S93" i="18"/>
  <c r="T93" i="18"/>
  <c r="U93" i="18"/>
  <c r="V93" i="18"/>
  <c r="X93" i="18"/>
  <c r="R94" i="18"/>
  <c r="S94" i="18"/>
  <c r="T94" i="18"/>
  <c r="U94" i="18"/>
  <c r="V94" i="18"/>
  <c r="X94" i="18"/>
  <c r="R95" i="18"/>
  <c r="S95" i="18"/>
  <c r="T95" i="18"/>
  <c r="U95" i="18"/>
  <c r="V95" i="18"/>
  <c r="X95" i="18"/>
  <c r="R96" i="18"/>
  <c r="S96" i="18"/>
  <c r="T96" i="18"/>
  <c r="U96" i="18"/>
  <c r="V96" i="18"/>
  <c r="X96" i="18"/>
  <c r="R97" i="18"/>
  <c r="S97" i="18"/>
  <c r="T97" i="18"/>
  <c r="U97" i="18"/>
  <c r="V97" i="18"/>
  <c r="X97" i="18"/>
  <c r="R98" i="18"/>
  <c r="S98" i="18"/>
  <c r="T98" i="18"/>
  <c r="U98" i="18"/>
  <c r="V98" i="18"/>
  <c r="X98" i="18"/>
  <c r="R99" i="18"/>
  <c r="S99" i="18"/>
  <c r="T99" i="18"/>
  <c r="U99" i="18"/>
  <c r="V99" i="18"/>
  <c r="X99" i="18"/>
  <c r="R100" i="18"/>
  <c r="S100" i="18"/>
  <c r="T100" i="18"/>
  <c r="U100" i="18"/>
  <c r="V100" i="18"/>
  <c r="X100" i="18"/>
  <c r="R101" i="18"/>
  <c r="S101" i="18"/>
  <c r="T101" i="18"/>
  <c r="U101" i="18"/>
  <c r="V101" i="18"/>
  <c r="X101" i="18"/>
  <c r="R102" i="18"/>
  <c r="S102" i="18"/>
  <c r="T102" i="18"/>
  <c r="U102" i="18"/>
  <c r="V102" i="18"/>
  <c r="X102" i="18"/>
  <c r="R103" i="18"/>
  <c r="S103" i="18"/>
  <c r="T103" i="18"/>
  <c r="U103" i="18"/>
  <c r="V103" i="18"/>
  <c r="X103" i="18"/>
  <c r="R104" i="18"/>
  <c r="S104" i="18"/>
  <c r="T104" i="18"/>
  <c r="U104" i="18"/>
  <c r="V104" i="18"/>
  <c r="X104" i="18"/>
  <c r="R105" i="18"/>
  <c r="S105" i="18"/>
  <c r="T105" i="18"/>
  <c r="U105" i="18"/>
  <c r="V105" i="18"/>
  <c r="X105" i="18"/>
  <c r="R106" i="18"/>
  <c r="S106" i="18"/>
  <c r="T106" i="18"/>
  <c r="U106" i="18"/>
  <c r="V106" i="18"/>
  <c r="X106" i="18"/>
  <c r="R107" i="18"/>
  <c r="S107" i="18"/>
  <c r="T107" i="18"/>
  <c r="U107" i="18"/>
  <c r="V107" i="18"/>
  <c r="X107" i="18"/>
  <c r="R108" i="18"/>
  <c r="S108" i="18"/>
  <c r="T108" i="18"/>
  <c r="U108" i="18"/>
  <c r="V108" i="18"/>
  <c r="X108" i="18"/>
  <c r="R109" i="18"/>
  <c r="S109" i="18"/>
  <c r="T109" i="18"/>
  <c r="U109" i="18"/>
  <c r="V109" i="18"/>
  <c r="X109" i="18"/>
  <c r="R110" i="18"/>
  <c r="S110" i="18"/>
  <c r="T110" i="18"/>
  <c r="U110" i="18"/>
  <c r="V110" i="18"/>
  <c r="X110" i="18"/>
  <c r="R111" i="18"/>
  <c r="S111" i="18"/>
  <c r="T111" i="18"/>
  <c r="U111" i="18"/>
  <c r="V111" i="18"/>
  <c r="X111" i="18"/>
  <c r="R112" i="18"/>
  <c r="S112" i="18"/>
  <c r="T112" i="18"/>
  <c r="U112" i="18"/>
  <c r="V112" i="18"/>
  <c r="X112" i="18"/>
  <c r="R113" i="18"/>
  <c r="S113" i="18"/>
  <c r="T113" i="18"/>
  <c r="U113" i="18"/>
  <c r="V113" i="18"/>
  <c r="X113" i="18"/>
  <c r="R114" i="18"/>
  <c r="S114" i="18"/>
  <c r="T114" i="18"/>
  <c r="U114" i="18"/>
  <c r="V114" i="18"/>
  <c r="X114" i="18"/>
  <c r="R115" i="18"/>
  <c r="S115" i="18"/>
  <c r="T115" i="18"/>
  <c r="U115" i="18"/>
  <c r="V115" i="18"/>
  <c r="X115" i="18"/>
  <c r="R116" i="18"/>
  <c r="S116" i="18"/>
  <c r="T116" i="18"/>
  <c r="U116" i="18"/>
  <c r="V116" i="18"/>
  <c r="X116" i="18"/>
  <c r="R117" i="18"/>
  <c r="S117" i="18"/>
  <c r="T117" i="18"/>
  <c r="U117" i="18"/>
  <c r="V117" i="18"/>
  <c r="X117" i="18"/>
  <c r="R118" i="18"/>
  <c r="S118" i="18"/>
  <c r="T118" i="18"/>
  <c r="U118" i="18"/>
  <c r="V118" i="18"/>
  <c r="X118" i="18"/>
  <c r="R119" i="18"/>
  <c r="S119" i="18"/>
  <c r="T119" i="18"/>
  <c r="U119" i="18"/>
  <c r="V119" i="18"/>
  <c r="X119" i="18"/>
  <c r="R120" i="18"/>
  <c r="S120" i="18"/>
  <c r="T120" i="18"/>
  <c r="U120" i="18"/>
  <c r="V120" i="18"/>
  <c r="X120" i="18"/>
  <c r="R121" i="18"/>
  <c r="S121" i="18"/>
  <c r="T121" i="18"/>
  <c r="U121" i="18"/>
  <c r="V121" i="18"/>
  <c r="X121" i="18"/>
  <c r="R122" i="18"/>
  <c r="S122" i="18"/>
  <c r="T122" i="18"/>
  <c r="U122" i="18"/>
  <c r="V122" i="18"/>
  <c r="X122" i="18"/>
  <c r="R123" i="18"/>
  <c r="S123" i="18"/>
  <c r="T123" i="18"/>
  <c r="U123" i="18"/>
  <c r="V123" i="18"/>
  <c r="X123" i="18"/>
  <c r="R124" i="18"/>
  <c r="S124" i="18"/>
  <c r="T124" i="18"/>
  <c r="U124" i="18"/>
  <c r="V124" i="18"/>
  <c r="X124" i="18"/>
  <c r="R125" i="18"/>
  <c r="S125" i="18"/>
  <c r="T125" i="18"/>
  <c r="U125" i="18"/>
  <c r="V125" i="18"/>
  <c r="X125" i="18"/>
  <c r="R126" i="18"/>
  <c r="S126" i="18"/>
  <c r="T126" i="18"/>
  <c r="U126" i="18"/>
  <c r="V126" i="18"/>
  <c r="X126" i="18"/>
  <c r="C113" i="18"/>
  <c r="F11" i="18"/>
  <c r="J6" i="18"/>
  <c r="K6" i="18"/>
  <c r="F8" i="18"/>
  <c r="L6" i="18"/>
  <c r="F9" i="18"/>
  <c r="M6" i="18"/>
  <c r="N6" i="18"/>
  <c r="O6" i="18"/>
  <c r="J7" i="18"/>
  <c r="K7" i="18"/>
  <c r="L7" i="18"/>
  <c r="M7" i="18"/>
  <c r="N7" i="18"/>
  <c r="O7" i="18"/>
  <c r="J8" i="18"/>
  <c r="K8" i="18"/>
  <c r="L8" i="18"/>
  <c r="M8" i="18"/>
  <c r="N8" i="18"/>
  <c r="O8" i="18"/>
  <c r="J9" i="18"/>
  <c r="K9" i="18"/>
  <c r="L9" i="18"/>
  <c r="M9" i="18"/>
  <c r="N9" i="18"/>
  <c r="O9" i="18"/>
  <c r="J10" i="18"/>
  <c r="K10" i="18"/>
  <c r="L10" i="18"/>
  <c r="M10" i="18"/>
  <c r="N10" i="18"/>
  <c r="O10" i="18"/>
  <c r="J11" i="18"/>
  <c r="K11" i="18"/>
  <c r="L11" i="18"/>
  <c r="M11" i="18"/>
  <c r="N11" i="18"/>
  <c r="O11" i="18"/>
  <c r="J12" i="18"/>
  <c r="K12" i="18"/>
  <c r="L12" i="18"/>
  <c r="M12" i="18"/>
  <c r="N12" i="18"/>
  <c r="O12" i="18"/>
  <c r="J13" i="18"/>
  <c r="K13" i="18"/>
  <c r="L13" i="18"/>
  <c r="M13" i="18"/>
  <c r="N13" i="18"/>
  <c r="O13" i="18"/>
  <c r="J14" i="18"/>
  <c r="K14" i="18"/>
  <c r="L14" i="18"/>
  <c r="M14" i="18"/>
  <c r="N14" i="18"/>
  <c r="O14" i="18"/>
  <c r="J15" i="18"/>
  <c r="K15" i="18"/>
  <c r="L15" i="18"/>
  <c r="M15" i="18"/>
  <c r="N15" i="18"/>
  <c r="O15" i="18"/>
  <c r="J16" i="18"/>
  <c r="K16" i="18"/>
  <c r="L16" i="18"/>
  <c r="M16" i="18"/>
  <c r="N16" i="18"/>
  <c r="O16" i="18"/>
  <c r="J17" i="18"/>
  <c r="K17" i="18"/>
  <c r="L17" i="18"/>
  <c r="M17" i="18"/>
  <c r="N17" i="18"/>
  <c r="O17" i="18"/>
  <c r="J18" i="18"/>
  <c r="K18" i="18"/>
  <c r="L18" i="18"/>
  <c r="M18" i="18"/>
  <c r="N18" i="18"/>
  <c r="O18" i="18"/>
  <c r="J19" i="18"/>
  <c r="K19" i="18"/>
  <c r="L19" i="18"/>
  <c r="M19" i="18"/>
  <c r="N19" i="18"/>
  <c r="O19" i="18"/>
  <c r="J20" i="18"/>
  <c r="K20" i="18"/>
  <c r="L20" i="18"/>
  <c r="M20" i="18"/>
  <c r="N20" i="18"/>
  <c r="O20" i="18"/>
  <c r="J21" i="18"/>
  <c r="K21" i="18"/>
  <c r="L21" i="18"/>
  <c r="M21" i="18"/>
  <c r="N21" i="18"/>
  <c r="O21" i="18"/>
  <c r="J22" i="18"/>
  <c r="K22" i="18"/>
  <c r="L22" i="18"/>
  <c r="M22" i="18"/>
  <c r="N22" i="18"/>
  <c r="O22" i="18"/>
  <c r="J23" i="18"/>
  <c r="K23" i="18"/>
  <c r="L23" i="18"/>
  <c r="M23" i="18"/>
  <c r="N23" i="18"/>
  <c r="O23" i="18"/>
  <c r="J24" i="18"/>
  <c r="K24" i="18"/>
  <c r="L24" i="18"/>
  <c r="M24" i="18"/>
  <c r="N24" i="18"/>
  <c r="O24" i="18"/>
  <c r="J25" i="18"/>
  <c r="K25" i="18"/>
  <c r="L25" i="18"/>
  <c r="M25" i="18"/>
  <c r="N25" i="18"/>
  <c r="O25" i="18"/>
  <c r="J26" i="18"/>
  <c r="K26" i="18"/>
  <c r="L26" i="18"/>
  <c r="M26" i="18"/>
  <c r="N26" i="18"/>
  <c r="O26" i="18"/>
  <c r="J27" i="18"/>
  <c r="K27" i="18"/>
  <c r="L27" i="18"/>
  <c r="M27" i="18"/>
  <c r="N27" i="18"/>
  <c r="O27" i="18"/>
  <c r="J28" i="18"/>
  <c r="K28" i="18"/>
  <c r="L28" i="18"/>
  <c r="M28" i="18"/>
  <c r="N28" i="18"/>
  <c r="O28" i="18"/>
  <c r="J29" i="18"/>
  <c r="K29" i="18"/>
  <c r="L29" i="18"/>
  <c r="M29" i="18"/>
  <c r="N29" i="18"/>
  <c r="O29" i="18"/>
  <c r="J30" i="18"/>
  <c r="K30" i="18"/>
  <c r="L30" i="18"/>
  <c r="M30" i="18"/>
  <c r="N30" i="18"/>
  <c r="O30" i="18"/>
  <c r="J31" i="18"/>
  <c r="K31" i="18"/>
  <c r="L31" i="18"/>
  <c r="M31" i="18"/>
  <c r="N31" i="18"/>
  <c r="O31" i="18"/>
  <c r="J32" i="18"/>
  <c r="K32" i="18"/>
  <c r="L32" i="18"/>
  <c r="M32" i="18"/>
  <c r="N32" i="18"/>
  <c r="O32" i="18"/>
  <c r="J33" i="18"/>
  <c r="K33" i="18"/>
  <c r="L33" i="18"/>
  <c r="M33" i="18"/>
  <c r="N33" i="18"/>
  <c r="O33" i="18"/>
  <c r="J34" i="18"/>
  <c r="K34" i="18"/>
  <c r="L34" i="18"/>
  <c r="M34" i="18"/>
  <c r="N34" i="18"/>
  <c r="O34" i="18"/>
  <c r="J35" i="18"/>
  <c r="K35" i="18"/>
  <c r="L35" i="18"/>
  <c r="M35" i="18"/>
  <c r="N35" i="18"/>
  <c r="O35" i="18"/>
  <c r="J36" i="18"/>
  <c r="K36" i="18"/>
  <c r="L36" i="18"/>
  <c r="M36" i="18"/>
  <c r="N36" i="18"/>
  <c r="O36" i="18"/>
  <c r="J37" i="18"/>
  <c r="K37" i="18"/>
  <c r="L37" i="18"/>
  <c r="M37" i="18"/>
  <c r="N37" i="18"/>
  <c r="O37" i="18"/>
  <c r="J38" i="18"/>
  <c r="K38" i="18"/>
  <c r="L38" i="18"/>
  <c r="M38" i="18"/>
  <c r="N38" i="18"/>
  <c r="O38" i="18"/>
  <c r="J39" i="18"/>
  <c r="K39" i="18"/>
  <c r="L39" i="18"/>
  <c r="M39" i="18"/>
  <c r="N39" i="18"/>
  <c r="O39" i="18"/>
  <c r="J40" i="18"/>
  <c r="K40" i="18"/>
  <c r="L40" i="18"/>
  <c r="M40" i="18"/>
  <c r="N40" i="18"/>
  <c r="O40" i="18"/>
  <c r="J41" i="18"/>
  <c r="K41" i="18"/>
  <c r="L41" i="18"/>
  <c r="M41" i="18"/>
  <c r="N41" i="18"/>
  <c r="O41" i="18"/>
  <c r="J42" i="18"/>
  <c r="K42" i="18"/>
  <c r="L42" i="18"/>
  <c r="M42" i="18"/>
  <c r="N42" i="18"/>
  <c r="O42" i="18"/>
  <c r="J43" i="18"/>
  <c r="K43" i="18"/>
  <c r="L43" i="18"/>
  <c r="M43" i="18"/>
  <c r="N43" i="18"/>
  <c r="O43" i="18"/>
  <c r="J44" i="18"/>
  <c r="K44" i="18"/>
  <c r="L44" i="18"/>
  <c r="M44" i="18"/>
  <c r="N44" i="18"/>
  <c r="O44" i="18"/>
  <c r="J45" i="18"/>
  <c r="K45" i="18"/>
  <c r="L45" i="18"/>
  <c r="M45" i="18"/>
  <c r="N45" i="18"/>
  <c r="O45" i="18"/>
  <c r="J46" i="18"/>
  <c r="K46" i="18"/>
  <c r="L46" i="18"/>
  <c r="M46" i="18"/>
  <c r="N46" i="18"/>
  <c r="O46" i="18"/>
  <c r="J47" i="18"/>
  <c r="K47" i="18"/>
  <c r="L47" i="18"/>
  <c r="M47" i="18"/>
  <c r="N47" i="18"/>
  <c r="O47" i="18"/>
  <c r="J48" i="18"/>
  <c r="K48" i="18"/>
  <c r="L48" i="18"/>
  <c r="M48" i="18"/>
  <c r="N48" i="18"/>
  <c r="O48" i="18"/>
  <c r="J49" i="18"/>
  <c r="K49" i="18"/>
  <c r="L49" i="18"/>
  <c r="M49" i="18"/>
  <c r="N49" i="18"/>
  <c r="O49" i="18"/>
  <c r="J50" i="18"/>
  <c r="K50" i="18"/>
  <c r="L50" i="18"/>
  <c r="M50" i="18"/>
  <c r="N50" i="18"/>
  <c r="O50" i="18"/>
  <c r="J51" i="18"/>
  <c r="K51" i="18"/>
  <c r="L51" i="18"/>
  <c r="M51" i="18"/>
  <c r="N51" i="18"/>
  <c r="O51" i="18"/>
  <c r="J52" i="18"/>
  <c r="K52" i="18"/>
  <c r="L52" i="18"/>
  <c r="M52" i="18"/>
  <c r="N52" i="18"/>
  <c r="O52" i="18"/>
  <c r="J53" i="18"/>
  <c r="K53" i="18"/>
  <c r="L53" i="18"/>
  <c r="M53" i="18"/>
  <c r="N53" i="18"/>
  <c r="O53" i="18"/>
  <c r="J54" i="18"/>
  <c r="K54" i="18"/>
  <c r="L54" i="18"/>
  <c r="M54" i="18"/>
  <c r="N54" i="18"/>
  <c r="O54" i="18"/>
  <c r="J55" i="18"/>
  <c r="K55" i="18"/>
  <c r="L55" i="18"/>
  <c r="M55" i="18"/>
  <c r="N55" i="18"/>
  <c r="O55" i="18"/>
  <c r="J56" i="18"/>
  <c r="K56" i="18"/>
  <c r="L56" i="18"/>
  <c r="M56" i="18"/>
  <c r="N56" i="18"/>
  <c r="O56" i="18"/>
  <c r="J57" i="18"/>
  <c r="K57" i="18"/>
  <c r="L57" i="18"/>
  <c r="M57" i="18"/>
  <c r="N57" i="18"/>
  <c r="O57" i="18"/>
  <c r="J58" i="18"/>
  <c r="K58" i="18"/>
  <c r="L58" i="18"/>
  <c r="M58" i="18"/>
  <c r="N58" i="18"/>
  <c r="O58" i="18"/>
  <c r="J59" i="18"/>
  <c r="K59" i="18"/>
  <c r="L59" i="18"/>
  <c r="M59" i="18"/>
  <c r="N59" i="18"/>
  <c r="O59" i="18"/>
  <c r="J60" i="18"/>
  <c r="K60" i="18"/>
  <c r="L60" i="18"/>
  <c r="M60" i="18"/>
  <c r="N60" i="18"/>
  <c r="O60" i="18"/>
  <c r="J61" i="18"/>
  <c r="K61" i="18"/>
  <c r="L61" i="18"/>
  <c r="M61" i="18"/>
  <c r="N61" i="18"/>
  <c r="O61" i="18"/>
  <c r="J62" i="18"/>
  <c r="K62" i="18"/>
  <c r="L62" i="18"/>
  <c r="M62" i="18"/>
  <c r="N62" i="18"/>
  <c r="O62" i="18"/>
  <c r="J63" i="18"/>
  <c r="K63" i="18"/>
  <c r="L63" i="18"/>
  <c r="M63" i="18"/>
  <c r="N63" i="18"/>
  <c r="O63" i="18"/>
  <c r="J64" i="18"/>
  <c r="K64" i="18"/>
  <c r="L64" i="18"/>
  <c r="M64" i="18"/>
  <c r="N64" i="18"/>
  <c r="O64" i="18"/>
  <c r="J65" i="18"/>
  <c r="K65" i="18"/>
  <c r="L65" i="18"/>
  <c r="M65" i="18"/>
  <c r="N65" i="18"/>
  <c r="O65" i="18"/>
  <c r="J66" i="18"/>
  <c r="K66" i="18"/>
  <c r="L66" i="18"/>
  <c r="M66" i="18"/>
  <c r="N66" i="18"/>
  <c r="O66" i="18"/>
  <c r="J67" i="18"/>
  <c r="K67" i="18"/>
  <c r="L67" i="18"/>
  <c r="M67" i="18"/>
  <c r="N67" i="18"/>
  <c r="O67" i="18"/>
  <c r="J68" i="18"/>
  <c r="K68" i="18"/>
  <c r="L68" i="18"/>
  <c r="M68" i="18"/>
  <c r="N68" i="18"/>
  <c r="O68" i="18"/>
  <c r="J69" i="18"/>
  <c r="K69" i="18"/>
  <c r="L69" i="18"/>
  <c r="M69" i="18"/>
  <c r="N69" i="18"/>
  <c r="O69" i="18"/>
  <c r="J70" i="18"/>
  <c r="K70" i="18"/>
  <c r="L70" i="18"/>
  <c r="M70" i="18"/>
  <c r="N70" i="18"/>
  <c r="O70" i="18"/>
  <c r="J71" i="18"/>
  <c r="K71" i="18"/>
  <c r="L71" i="18"/>
  <c r="M71" i="18"/>
  <c r="N71" i="18"/>
  <c r="O71" i="18"/>
  <c r="J72" i="18"/>
  <c r="K72" i="18"/>
  <c r="L72" i="18"/>
  <c r="M72" i="18"/>
  <c r="N72" i="18"/>
  <c r="O72" i="18"/>
  <c r="J73" i="18"/>
  <c r="K73" i="18"/>
  <c r="L73" i="18"/>
  <c r="M73" i="18"/>
  <c r="N73" i="18"/>
  <c r="O73" i="18"/>
  <c r="J74" i="18"/>
  <c r="K74" i="18"/>
  <c r="L74" i="18"/>
  <c r="M74" i="18"/>
  <c r="N74" i="18"/>
  <c r="O74" i="18"/>
  <c r="J75" i="18"/>
  <c r="K75" i="18"/>
  <c r="L75" i="18"/>
  <c r="M75" i="18"/>
  <c r="N75" i="18"/>
  <c r="O75" i="18"/>
  <c r="J76" i="18"/>
  <c r="K76" i="18"/>
  <c r="L76" i="18"/>
  <c r="M76" i="18"/>
  <c r="N76" i="18"/>
  <c r="O76" i="18"/>
  <c r="J77" i="18"/>
  <c r="K77" i="18"/>
  <c r="L77" i="18"/>
  <c r="M77" i="18"/>
  <c r="N77" i="18"/>
  <c r="O77" i="18"/>
  <c r="J78" i="18"/>
  <c r="K78" i="18"/>
  <c r="L78" i="18"/>
  <c r="M78" i="18"/>
  <c r="N78" i="18"/>
  <c r="O78" i="18"/>
  <c r="J79" i="18"/>
  <c r="K79" i="18"/>
  <c r="L79" i="18"/>
  <c r="M79" i="18"/>
  <c r="N79" i="18"/>
  <c r="O79" i="18"/>
  <c r="J80" i="18"/>
  <c r="K80" i="18"/>
  <c r="L80" i="18"/>
  <c r="M80" i="18"/>
  <c r="N80" i="18"/>
  <c r="O80" i="18"/>
  <c r="J81" i="18"/>
  <c r="K81" i="18"/>
  <c r="L81" i="18"/>
  <c r="M81" i="18"/>
  <c r="N81" i="18"/>
  <c r="O81" i="18"/>
  <c r="J82" i="18"/>
  <c r="K82" i="18"/>
  <c r="L82" i="18"/>
  <c r="M82" i="18"/>
  <c r="N82" i="18"/>
  <c r="O82" i="18"/>
  <c r="J83" i="18"/>
  <c r="K83" i="18"/>
  <c r="L83" i="18"/>
  <c r="M83" i="18"/>
  <c r="N83" i="18"/>
  <c r="O83" i="18"/>
  <c r="J84" i="18"/>
  <c r="K84" i="18"/>
  <c r="L84" i="18"/>
  <c r="M84" i="18"/>
  <c r="N84" i="18"/>
  <c r="O84" i="18"/>
  <c r="J85" i="18"/>
  <c r="K85" i="18"/>
  <c r="L85" i="18"/>
  <c r="M85" i="18"/>
  <c r="N85" i="18"/>
  <c r="O85" i="18"/>
  <c r="J86" i="18"/>
  <c r="K86" i="18"/>
  <c r="L86" i="18"/>
  <c r="M86" i="18"/>
  <c r="N86" i="18"/>
  <c r="O86" i="18"/>
  <c r="J87" i="18"/>
  <c r="K87" i="18"/>
  <c r="L87" i="18"/>
  <c r="M87" i="18"/>
  <c r="N87" i="18"/>
  <c r="O87" i="18"/>
  <c r="J88" i="18"/>
  <c r="K88" i="18"/>
  <c r="L88" i="18"/>
  <c r="M88" i="18"/>
  <c r="N88" i="18"/>
  <c r="O88" i="18"/>
  <c r="J89" i="18"/>
  <c r="K89" i="18"/>
  <c r="L89" i="18"/>
  <c r="M89" i="18"/>
  <c r="N89" i="18"/>
  <c r="O89" i="18"/>
  <c r="J90" i="18"/>
  <c r="K90" i="18"/>
  <c r="L90" i="18"/>
  <c r="M90" i="18"/>
  <c r="N90" i="18"/>
  <c r="O90" i="18"/>
  <c r="J91" i="18"/>
  <c r="K91" i="18"/>
  <c r="L91" i="18"/>
  <c r="M91" i="18"/>
  <c r="N91" i="18"/>
  <c r="O91" i="18"/>
  <c r="J92" i="18"/>
  <c r="K92" i="18"/>
  <c r="L92" i="18"/>
  <c r="M92" i="18"/>
  <c r="N92" i="18"/>
  <c r="O92" i="18"/>
  <c r="J93" i="18"/>
  <c r="K93" i="18"/>
  <c r="L93" i="18"/>
  <c r="M93" i="18"/>
  <c r="N93" i="18"/>
  <c r="O93" i="18"/>
  <c r="J94" i="18"/>
  <c r="K94" i="18"/>
  <c r="L94" i="18"/>
  <c r="M94" i="18"/>
  <c r="N94" i="18"/>
  <c r="O94" i="18"/>
  <c r="J95" i="18"/>
  <c r="K95" i="18"/>
  <c r="L95" i="18"/>
  <c r="M95" i="18"/>
  <c r="N95" i="18"/>
  <c r="O95" i="18"/>
  <c r="J96" i="18"/>
  <c r="K96" i="18"/>
  <c r="L96" i="18"/>
  <c r="M96" i="18"/>
  <c r="N96" i="18"/>
  <c r="O96" i="18"/>
  <c r="J97" i="18"/>
  <c r="K97" i="18"/>
  <c r="L97" i="18"/>
  <c r="M97" i="18"/>
  <c r="N97" i="18"/>
  <c r="O97" i="18"/>
  <c r="J98" i="18"/>
  <c r="K98" i="18"/>
  <c r="L98" i="18"/>
  <c r="M98" i="18"/>
  <c r="N98" i="18"/>
  <c r="O98" i="18"/>
  <c r="J99" i="18"/>
  <c r="K99" i="18"/>
  <c r="L99" i="18"/>
  <c r="M99" i="18"/>
  <c r="N99" i="18"/>
  <c r="O99" i="18"/>
  <c r="J100" i="18"/>
  <c r="K100" i="18"/>
  <c r="L100" i="18"/>
  <c r="M100" i="18"/>
  <c r="N100" i="18"/>
  <c r="O100" i="18"/>
  <c r="J101" i="18"/>
  <c r="K101" i="18"/>
  <c r="L101" i="18"/>
  <c r="M101" i="18"/>
  <c r="N101" i="18"/>
  <c r="O101" i="18"/>
  <c r="J102" i="18"/>
  <c r="K102" i="18"/>
  <c r="L102" i="18"/>
  <c r="M102" i="18"/>
  <c r="N102" i="18"/>
  <c r="O102" i="18"/>
  <c r="J103" i="18"/>
  <c r="K103" i="18"/>
  <c r="L103" i="18"/>
  <c r="M103" i="18"/>
  <c r="N103" i="18"/>
  <c r="O103" i="18"/>
  <c r="J104" i="18"/>
  <c r="K104" i="18"/>
  <c r="L104" i="18"/>
  <c r="M104" i="18"/>
  <c r="N104" i="18"/>
  <c r="O104" i="18"/>
  <c r="J105" i="18"/>
  <c r="K105" i="18"/>
  <c r="L105" i="18"/>
  <c r="M105" i="18"/>
  <c r="N105" i="18"/>
  <c r="O105" i="18"/>
  <c r="J106" i="18"/>
  <c r="K106" i="18"/>
  <c r="L106" i="18"/>
  <c r="M106" i="18"/>
  <c r="N106" i="18"/>
  <c r="O106" i="18"/>
  <c r="J107" i="18"/>
  <c r="K107" i="18"/>
  <c r="L107" i="18"/>
  <c r="M107" i="18"/>
  <c r="N107" i="18"/>
  <c r="O107" i="18"/>
  <c r="J108" i="18"/>
  <c r="K108" i="18"/>
  <c r="L108" i="18"/>
  <c r="M108" i="18"/>
  <c r="N108" i="18"/>
  <c r="O108" i="18"/>
  <c r="J109" i="18"/>
  <c r="K109" i="18"/>
  <c r="L109" i="18"/>
  <c r="M109" i="18"/>
  <c r="N109" i="18"/>
  <c r="O109" i="18"/>
  <c r="J110" i="18"/>
  <c r="K110" i="18"/>
  <c r="L110" i="18"/>
  <c r="M110" i="18"/>
  <c r="N110" i="18"/>
  <c r="O110" i="18"/>
  <c r="J111" i="18"/>
  <c r="K111" i="18"/>
  <c r="L111" i="18"/>
  <c r="M111" i="18"/>
  <c r="N111" i="18"/>
  <c r="O111" i="18"/>
  <c r="J112" i="18"/>
  <c r="K112" i="18"/>
  <c r="L112" i="18"/>
  <c r="M112" i="18"/>
  <c r="N112" i="18"/>
  <c r="O112" i="18"/>
  <c r="J113" i="18"/>
  <c r="K113" i="18"/>
  <c r="L113" i="18"/>
  <c r="M113" i="18"/>
  <c r="N113" i="18"/>
  <c r="O113" i="18"/>
  <c r="J114" i="18"/>
  <c r="K114" i="18"/>
  <c r="L114" i="18"/>
  <c r="M114" i="18"/>
  <c r="N114" i="18"/>
  <c r="O114" i="18"/>
  <c r="J115" i="18"/>
  <c r="K115" i="18"/>
  <c r="L115" i="18"/>
  <c r="M115" i="18"/>
  <c r="N115" i="18"/>
  <c r="O115" i="18"/>
  <c r="J116" i="18"/>
  <c r="K116" i="18"/>
  <c r="L116" i="18"/>
  <c r="M116" i="18"/>
  <c r="N116" i="18"/>
  <c r="O116" i="18"/>
  <c r="J117" i="18"/>
  <c r="K117" i="18"/>
  <c r="L117" i="18"/>
  <c r="M117" i="18"/>
  <c r="N117" i="18"/>
  <c r="O117" i="18"/>
  <c r="J118" i="18"/>
  <c r="K118" i="18"/>
  <c r="L118" i="18"/>
  <c r="M118" i="18"/>
  <c r="N118" i="18"/>
  <c r="O118" i="18"/>
  <c r="J119" i="18"/>
  <c r="K119" i="18"/>
  <c r="L119" i="18"/>
  <c r="M119" i="18"/>
  <c r="N119" i="18"/>
  <c r="O119" i="18"/>
  <c r="J120" i="18"/>
  <c r="K120" i="18"/>
  <c r="L120" i="18"/>
  <c r="M120" i="18"/>
  <c r="N120" i="18"/>
  <c r="O120" i="18"/>
  <c r="J121" i="18"/>
  <c r="K121" i="18"/>
  <c r="L121" i="18"/>
  <c r="M121" i="18"/>
  <c r="N121" i="18"/>
  <c r="O121" i="18"/>
  <c r="J122" i="18"/>
  <c r="K122" i="18"/>
  <c r="L122" i="18"/>
  <c r="M122" i="18"/>
  <c r="N122" i="18"/>
  <c r="O122" i="18"/>
  <c r="J123" i="18"/>
  <c r="K123" i="18"/>
  <c r="L123" i="18"/>
  <c r="M123" i="18"/>
  <c r="N123" i="18"/>
  <c r="O123" i="18"/>
  <c r="J124" i="18"/>
  <c r="K124" i="18"/>
  <c r="L124" i="18"/>
  <c r="M124" i="18"/>
  <c r="N124" i="18"/>
  <c r="O124" i="18"/>
  <c r="J125" i="18"/>
  <c r="K125" i="18"/>
  <c r="L125" i="18"/>
  <c r="M125" i="18"/>
  <c r="N125" i="18"/>
  <c r="O125" i="18"/>
  <c r="J126" i="18"/>
  <c r="K126" i="18"/>
  <c r="L126" i="18"/>
  <c r="M126" i="18"/>
  <c r="N126" i="18"/>
  <c r="O126" i="18"/>
  <c r="D113" i="18"/>
  <c r="E113" i="18"/>
  <c r="Y35" i="18"/>
  <c r="E114" i="18"/>
  <c r="C127" i="18"/>
  <c r="AU5" i="18"/>
  <c r="F127" i="18"/>
  <c r="AH126" i="18"/>
  <c r="AG126" i="18"/>
  <c r="AF126" i="18"/>
  <c r="AE126" i="18"/>
  <c r="AD126" i="18"/>
  <c r="AC126" i="18"/>
  <c r="AB126" i="18"/>
  <c r="Y126" i="18"/>
  <c r="Q126" i="18"/>
  <c r="AH125" i="18"/>
  <c r="AG125" i="18"/>
  <c r="AF125" i="18"/>
  <c r="AE125" i="18"/>
  <c r="AD125" i="18"/>
  <c r="AC125" i="18"/>
  <c r="AB125" i="18"/>
  <c r="Y125" i="18"/>
  <c r="Q125" i="18"/>
  <c r="AH124" i="18"/>
  <c r="AG124" i="18"/>
  <c r="AF124" i="18"/>
  <c r="AE124" i="18"/>
  <c r="AD124" i="18"/>
  <c r="AC124" i="18"/>
  <c r="AB124" i="18"/>
  <c r="Y124" i="18"/>
  <c r="Q124" i="18"/>
  <c r="AH123" i="18"/>
  <c r="AG123" i="18"/>
  <c r="AF123" i="18"/>
  <c r="AE123" i="18"/>
  <c r="AD123" i="18"/>
  <c r="AC123" i="18"/>
  <c r="AB123" i="18"/>
  <c r="Y123" i="18"/>
  <c r="Q123" i="18"/>
  <c r="AH122" i="18"/>
  <c r="AG122" i="18"/>
  <c r="AF122" i="18"/>
  <c r="AE122" i="18"/>
  <c r="AD122" i="18"/>
  <c r="AC122" i="18"/>
  <c r="AB122" i="18"/>
  <c r="Y122" i="18"/>
  <c r="Q122" i="18"/>
  <c r="AH121" i="18"/>
  <c r="AG121" i="18"/>
  <c r="AF121" i="18"/>
  <c r="AE121" i="18"/>
  <c r="AD121" i="18"/>
  <c r="AC121" i="18"/>
  <c r="AB121" i="18"/>
  <c r="Y121" i="18"/>
  <c r="Q121" i="18"/>
  <c r="AH120" i="18"/>
  <c r="AG120" i="18"/>
  <c r="AF120" i="18"/>
  <c r="AE120" i="18"/>
  <c r="AD120" i="18"/>
  <c r="AC120" i="18"/>
  <c r="AB120" i="18"/>
  <c r="Y120" i="18"/>
  <c r="Q120" i="18"/>
  <c r="AH119" i="18"/>
  <c r="AG119" i="18"/>
  <c r="AF119" i="18"/>
  <c r="AE119" i="18"/>
  <c r="AD119" i="18"/>
  <c r="AC119" i="18"/>
  <c r="AB119" i="18"/>
  <c r="Y119" i="18"/>
  <c r="Q119" i="18"/>
  <c r="AH118" i="18"/>
  <c r="AG118" i="18"/>
  <c r="AF118" i="18"/>
  <c r="AE118" i="18"/>
  <c r="AD118" i="18"/>
  <c r="AC118" i="18"/>
  <c r="AB118" i="18"/>
  <c r="Y118" i="18"/>
  <c r="Q118" i="18"/>
  <c r="AH117" i="18"/>
  <c r="AG117" i="18"/>
  <c r="AF117" i="18"/>
  <c r="AE117" i="18"/>
  <c r="AD117" i="18"/>
  <c r="AC117" i="18"/>
  <c r="AB117" i="18"/>
  <c r="Y117" i="18"/>
  <c r="Q117" i="18"/>
  <c r="AH116" i="18"/>
  <c r="AG116" i="18"/>
  <c r="AF116" i="18"/>
  <c r="AE116" i="18"/>
  <c r="AD116" i="18"/>
  <c r="AC116" i="18"/>
  <c r="AB116" i="18"/>
  <c r="Y116" i="18"/>
  <c r="Q116" i="18"/>
  <c r="AH115" i="18"/>
  <c r="AG115" i="18"/>
  <c r="AF115" i="18"/>
  <c r="AE115" i="18"/>
  <c r="AD115" i="18"/>
  <c r="AC115" i="18"/>
  <c r="AB115" i="18"/>
  <c r="Y115" i="18"/>
  <c r="Q115" i="18"/>
  <c r="AH114" i="18"/>
  <c r="AG114" i="18"/>
  <c r="AF114" i="18"/>
  <c r="AE114" i="18"/>
  <c r="AD114" i="18"/>
  <c r="AC114" i="18"/>
  <c r="AB114" i="18"/>
  <c r="Y114" i="18"/>
  <c r="Q114" i="18"/>
  <c r="D114" i="18"/>
  <c r="C114" i="18"/>
  <c r="AH113" i="18"/>
  <c r="AG113" i="18"/>
  <c r="AF113" i="18"/>
  <c r="AE113" i="18"/>
  <c r="AD113" i="18"/>
  <c r="AC113" i="18"/>
  <c r="AB113" i="18"/>
  <c r="Y113" i="18"/>
  <c r="Q113" i="18"/>
  <c r="AH112" i="18"/>
  <c r="AG112" i="18"/>
  <c r="AF112" i="18"/>
  <c r="AE112" i="18"/>
  <c r="AD112" i="18"/>
  <c r="AC112" i="18"/>
  <c r="AB112" i="18"/>
  <c r="Y112" i="18"/>
  <c r="Q112" i="18"/>
  <c r="AH111" i="18"/>
  <c r="AG111" i="18"/>
  <c r="AF111" i="18"/>
  <c r="AE111" i="18"/>
  <c r="AD111" i="18"/>
  <c r="AC111" i="18"/>
  <c r="AB111" i="18"/>
  <c r="Y111" i="18"/>
  <c r="Q111" i="18"/>
  <c r="AH110" i="18"/>
  <c r="AG110" i="18"/>
  <c r="AF110" i="18"/>
  <c r="AE110" i="18"/>
  <c r="AD110" i="18"/>
  <c r="AC110" i="18"/>
  <c r="AB110" i="18"/>
  <c r="Y110" i="18"/>
  <c r="Q110" i="18"/>
  <c r="AH109" i="18"/>
  <c r="AG109" i="18"/>
  <c r="AF109" i="18"/>
  <c r="AE109" i="18"/>
  <c r="AD109" i="18"/>
  <c r="AC109" i="18"/>
  <c r="AB109" i="18"/>
  <c r="Y109" i="18"/>
  <c r="Q109" i="18"/>
  <c r="AH108" i="18"/>
  <c r="AG108" i="18"/>
  <c r="AF108" i="18"/>
  <c r="AE108" i="18"/>
  <c r="AD108" i="18"/>
  <c r="AC108" i="18"/>
  <c r="AB108" i="18"/>
  <c r="Y108" i="18"/>
  <c r="Q108" i="18"/>
  <c r="AH107" i="18"/>
  <c r="AG107" i="18"/>
  <c r="AF107" i="18"/>
  <c r="AE107" i="18"/>
  <c r="AD107" i="18"/>
  <c r="AC107" i="18"/>
  <c r="AB107" i="18"/>
  <c r="Y107" i="18"/>
  <c r="Q107" i="18"/>
  <c r="D107" i="18"/>
  <c r="C107" i="18"/>
  <c r="AH106" i="18"/>
  <c r="AG106" i="18"/>
  <c r="AF106" i="18"/>
  <c r="AE106" i="18"/>
  <c r="AD106" i="18"/>
  <c r="AC106" i="18"/>
  <c r="AB106" i="18"/>
  <c r="Y106" i="18"/>
  <c r="Q106" i="18"/>
  <c r="AH105" i="18"/>
  <c r="AG105" i="18"/>
  <c r="AF105" i="18"/>
  <c r="AE105" i="18"/>
  <c r="AD105" i="18"/>
  <c r="AC105" i="18"/>
  <c r="AB105" i="18"/>
  <c r="Y105" i="18"/>
  <c r="Q105" i="18"/>
  <c r="AH104" i="18"/>
  <c r="AG104" i="18"/>
  <c r="AF104" i="18"/>
  <c r="AE104" i="18"/>
  <c r="AD104" i="18"/>
  <c r="AC104" i="18"/>
  <c r="AB104" i="18"/>
  <c r="Y104" i="18"/>
  <c r="Q104" i="18"/>
  <c r="AH103" i="18"/>
  <c r="AG103" i="18"/>
  <c r="AF103" i="18"/>
  <c r="AE103" i="18"/>
  <c r="AD103" i="18"/>
  <c r="AC103" i="18"/>
  <c r="AB103" i="18"/>
  <c r="Y103" i="18"/>
  <c r="Q103" i="18"/>
  <c r="AH102" i="18"/>
  <c r="AG102" i="18"/>
  <c r="AF102" i="18"/>
  <c r="AE102" i="18"/>
  <c r="AD102" i="18"/>
  <c r="AC102" i="18"/>
  <c r="AB102" i="18"/>
  <c r="Y102" i="18"/>
  <c r="Q102" i="18"/>
  <c r="AH101" i="18"/>
  <c r="AG101" i="18"/>
  <c r="AF101" i="18"/>
  <c r="AE101" i="18"/>
  <c r="AD101" i="18"/>
  <c r="AC101" i="18"/>
  <c r="AB101" i="18"/>
  <c r="Y101" i="18"/>
  <c r="Q101" i="18"/>
  <c r="AH100" i="18"/>
  <c r="AG100" i="18"/>
  <c r="AF100" i="18"/>
  <c r="AE100" i="18"/>
  <c r="AD100" i="18"/>
  <c r="AC100" i="18"/>
  <c r="AB100" i="18"/>
  <c r="Y100" i="18"/>
  <c r="Q100" i="18"/>
  <c r="AH99" i="18"/>
  <c r="AG99" i="18"/>
  <c r="AF99" i="18"/>
  <c r="AE99" i="18"/>
  <c r="AD99" i="18"/>
  <c r="AC99" i="18"/>
  <c r="AB99" i="18"/>
  <c r="Y99" i="18"/>
  <c r="Q99" i="18"/>
  <c r="AH98" i="18"/>
  <c r="AG98" i="18"/>
  <c r="AF98" i="18"/>
  <c r="AE98" i="18"/>
  <c r="AD98" i="18"/>
  <c r="AC98" i="18"/>
  <c r="AB98" i="18"/>
  <c r="Y98" i="18"/>
  <c r="Q98" i="18"/>
  <c r="AH97" i="18"/>
  <c r="AG97" i="18"/>
  <c r="AF97" i="18"/>
  <c r="AE97" i="18"/>
  <c r="AD97" i="18"/>
  <c r="AC97" i="18"/>
  <c r="AB97" i="18"/>
  <c r="Y97" i="18"/>
  <c r="Q97" i="18"/>
  <c r="AH96" i="18"/>
  <c r="AG96" i="18"/>
  <c r="AF96" i="18"/>
  <c r="AE96" i="18"/>
  <c r="AD96" i="18"/>
  <c r="AC96" i="18"/>
  <c r="AB96" i="18"/>
  <c r="Y96" i="18"/>
  <c r="Q96" i="18"/>
  <c r="AH95" i="18"/>
  <c r="AG95" i="18"/>
  <c r="AF95" i="18"/>
  <c r="AE95" i="18"/>
  <c r="AD95" i="18"/>
  <c r="AC95" i="18"/>
  <c r="AB95" i="18"/>
  <c r="Y95" i="18"/>
  <c r="Q95" i="18"/>
  <c r="AH94" i="18"/>
  <c r="AG94" i="18"/>
  <c r="AF94" i="18"/>
  <c r="AE94" i="18"/>
  <c r="AD94" i="18"/>
  <c r="AC94" i="18"/>
  <c r="AB94" i="18"/>
  <c r="Y94" i="18"/>
  <c r="Q94" i="18"/>
  <c r="H94" i="18"/>
  <c r="AH93" i="18"/>
  <c r="AG93" i="18"/>
  <c r="AF93" i="18"/>
  <c r="AE93" i="18"/>
  <c r="AD93" i="18"/>
  <c r="AC93" i="18"/>
  <c r="AB93" i="18"/>
  <c r="Y93" i="18"/>
  <c r="Q93" i="18"/>
  <c r="H93" i="18"/>
  <c r="AH92" i="18"/>
  <c r="AG92" i="18"/>
  <c r="AF92" i="18"/>
  <c r="AE92" i="18"/>
  <c r="AD92" i="18"/>
  <c r="AC92" i="18"/>
  <c r="AB92" i="18"/>
  <c r="Y92" i="18"/>
  <c r="Q92" i="18"/>
  <c r="H92" i="18"/>
  <c r="AH91" i="18"/>
  <c r="AG91" i="18"/>
  <c r="AF91" i="18"/>
  <c r="AE91" i="18"/>
  <c r="AD91" i="18"/>
  <c r="AC91" i="18"/>
  <c r="AB91" i="18"/>
  <c r="Y91" i="18"/>
  <c r="Q91" i="18"/>
  <c r="H91" i="18"/>
  <c r="AH90" i="18"/>
  <c r="AG90" i="18"/>
  <c r="AF90" i="18"/>
  <c r="AE90" i="18"/>
  <c r="AD90" i="18"/>
  <c r="AC90" i="18"/>
  <c r="AB90" i="18"/>
  <c r="Y90" i="18"/>
  <c r="Q90" i="18"/>
  <c r="H90" i="18"/>
  <c r="AH89" i="18"/>
  <c r="AG89" i="18"/>
  <c r="AF89" i="18"/>
  <c r="AE89" i="18"/>
  <c r="AD89" i="18"/>
  <c r="AC89" i="18"/>
  <c r="AB89" i="18"/>
  <c r="Y89" i="18"/>
  <c r="Q89" i="18"/>
  <c r="H89" i="18"/>
  <c r="AH88" i="18"/>
  <c r="AG88" i="18"/>
  <c r="AF88" i="18"/>
  <c r="AE88" i="18"/>
  <c r="AD88" i="18"/>
  <c r="AC88" i="18"/>
  <c r="AB88" i="18"/>
  <c r="Y88" i="18"/>
  <c r="Q88" i="18"/>
  <c r="H88" i="18"/>
  <c r="AH87" i="18"/>
  <c r="AG87" i="18"/>
  <c r="AF87" i="18"/>
  <c r="AE87" i="18"/>
  <c r="AD87" i="18"/>
  <c r="AC87" i="18"/>
  <c r="AB87" i="18"/>
  <c r="Y87" i="18"/>
  <c r="Q87" i="18"/>
  <c r="H87" i="18"/>
  <c r="AH86" i="18"/>
  <c r="AG86" i="18"/>
  <c r="AF86" i="18"/>
  <c r="AE86" i="18"/>
  <c r="AD86" i="18"/>
  <c r="AC86" i="18"/>
  <c r="AB86" i="18"/>
  <c r="Y86" i="18"/>
  <c r="Q86" i="18"/>
  <c r="H86" i="18"/>
  <c r="AH85" i="18"/>
  <c r="AG85" i="18"/>
  <c r="AF85" i="18"/>
  <c r="AE85" i="18"/>
  <c r="AD85" i="18"/>
  <c r="AC85" i="18"/>
  <c r="AB85" i="18"/>
  <c r="Y85" i="18"/>
  <c r="Q85" i="18"/>
  <c r="H85" i="18"/>
  <c r="AH84" i="18"/>
  <c r="AG84" i="18"/>
  <c r="AF84" i="18"/>
  <c r="AE84" i="18"/>
  <c r="AD84" i="18"/>
  <c r="AC84" i="18"/>
  <c r="AB84" i="18"/>
  <c r="Y84" i="18"/>
  <c r="Q84" i="18"/>
  <c r="H84" i="18"/>
  <c r="AH83" i="18"/>
  <c r="AG83" i="18"/>
  <c r="AF83" i="18"/>
  <c r="AE83" i="18"/>
  <c r="AD83" i="18"/>
  <c r="AC83" i="18"/>
  <c r="AB83" i="18"/>
  <c r="Y83" i="18"/>
  <c r="Q83" i="18"/>
  <c r="H83" i="18"/>
  <c r="AH82" i="18"/>
  <c r="AG82" i="18"/>
  <c r="AF82" i="18"/>
  <c r="AE82" i="18"/>
  <c r="AD82" i="18"/>
  <c r="AC82" i="18"/>
  <c r="AB82" i="18"/>
  <c r="Y82" i="18"/>
  <c r="Q82" i="18"/>
  <c r="H82" i="18"/>
  <c r="AH81" i="18"/>
  <c r="AG81" i="18"/>
  <c r="AF81" i="18"/>
  <c r="AE81" i="18"/>
  <c r="AD81" i="18"/>
  <c r="AC81" i="18"/>
  <c r="AB81" i="18"/>
  <c r="Y81" i="18"/>
  <c r="Q81" i="18"/>
  <c r="AH80" i="18"/>
  <c r="AG80" i="18"/>
  <c r="AF80" i="18"/>
  <c r="AE80" i="18"/>
  <c r="AD80" i="18"/>
  <c r="AC80" i="18"/>
  <c r="AB80" i="18"/>
  <c r="Y80" i="18"/>
  <c r="Q80" i="18"/>
  <c r="AH79" i="18"/>
  <c r="AG79" i="18"/>
  <c r="AF79" i="18"/>
  <c r="AE79" i="18"/>
  <c r="AD79" i="18"/>
  <c r="AC79" i="18"/>
  <c r="AB79" i="18"/>
  <c r="Y79" i="18"/>
  <c r="Q79" i="18"/>
  <c r="AH78" i="18"/>
  <c r="AG78" i="18"/>
  <c r="AF78" i="18"/>
  <c r="AE78" i="18"/>
  <c r="AD78" i="18"/>
  <c r="AC78" i="18"/>
  <c r="AB78" i="18"/>
  <c r="Y78" i="18"/>
  <c r="Q78" i="18"/>
  <c r="AH77" i="18"/>
  <c r="AG77" i="18"/>
  <c r="AF77" i="18"/>
  <c r="AE77" i="18"/>
  <c r="AD77" i="18"/>
  <c r="AC77" i="18"/>
  <c r="AB77" i="18"/>
  <c r="Y77" i="18"/>
  <c r="Q77" i="18"/>
  <c r="AH76" i="18"/>
  <c r="AG76" i="18"/>
  <c r="AF76" i="18"/>
  <c r="AE76" i="18"/>
  <c r="AD76" i="18"/>
  <c r="AC76" i="18"/>
  <c r="AB76" i="18"/>
  <c r="Y76" i="18"/>
  <c r="Q76" i="18"/>
  <c r="Y75" i="18"/>
  <c r="Y74" i="18"/>
  <c r="Y73" i="18"/>
  <c r="Y72" i="18"/>
  <c r="Y71" i="18"/>
  <c r="Y70" i="18"/>
  <c r="Y69" i="18"/>
  <c r="Y68" i="18"/>
  <c r="Y67" i="18"/>
  <c r="Y66" i="18"/>
  <c r="Y65" i="18"/>
  <c r="Y64" i="18"/>
  <c r="Y63" i="18"/>
  <c r="Y62" i="18"/>
  <c r="Y61" i="18"/>
  <c r="Y60" i="18"/>
  <c r="Y59" i="18"/>
  <c r="Y58" i="18"/>
  <c r="Y57" i="18"/>
  <c r="Y56" i="18"/>
  <c r="Y55" i="18"/>
  <c r="Y54" i="18"/>
  <c r="Y53" i="18"/>
  <c r="Y52" i="18"/>
  <c r="Y51" i="18"/>
  <c r="Y50" i="18"/>
  <c r="Y49" i="18"/>
  <c r="Y48" i="18"/>
  <c r="Y47" i="18"/>
  <c r="Y46" i="18"/>
  <c r="Y45" i="18"/>
  <c r="Y44" i="18"/>
  <c r="Y43" i="18"/>
  <c r="Y42" i="18"/>
  <c r="Y41" i="18"/>
  <c r="Y40" i="18"/>
  <c r="Y39" i="18"/>
  <c r="Y38" i="18"/>
  <c r="Y37" i="18"/>
  <c r="Y36" i="18"/>
  <c r="Y34" i="18"/>
  <c r="Y33" i="18"/>
  <c r="Y32" i="18"/>
  <c r="Y31" i="18"/>
  <c r="Y30" i="18"/>
  <c r="Y29" i="18"/>
  <c r="Y28" i="18"/>
  <c r="Y27" i="18"/>
  <c r="Y26" i="18"/>
  <c r="Y25" i="18"/>
  <c r="Y24" i="18"/>
  <c r="Y23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D9" i="18"/>
  <c r="Y8" i="18"/>
  <c r="Y7" i="18"/>
  <c r="Y6" i="18"/>
  <c r="D6" i="18"/>
  <c r="AP5" i="18"/>
  <c r="AO5" i="18"/>
  <c r="AN5" i="18"/>
  <c r="AM5" i="18"/>
  <c r="AL5" i="18"/>
  <c r="AI5" i="18"/>
  <c r="AE5" i="18"/>
  <c r="AD5" i="18"/>
  <c r="AC5" i="18"/>
  <c r="AB5" i="18"/>
  <c r="S5" i="18"/>
  <c r="T5" i="18"/>
  <c r="V5" i="18"/>
  <c r="X5" i="18"/>
  <c r="M5" i="18"/>
  <c r="N5" i="18"/>
  <c r="O5" i="18"/>
  <c r="Y5" i="18"/>
  <c r="F20" i="24"/>
  <c r="H24" i="24"/>
  <c r="I24" i="24"/>
  <c r="H25" i="24"/>
  <c r="I25" i="24"/>
  <c r="Q24" i="24"/>
  <c r="Q25" i="24"/>
  <c r="P24" i="24"/>
  <c r="P25" i="24"/>
  <c r="O24" i="24"/>
  <c r="O25" i="24"/>
  <c r="N24" i="24"/>
  <c r="N25" i="24"/>
  <c r="M24" i="24"/>
  <c r="M25" i="24"/>
  <c r="L24" i="24"/>
  <c r="L25" i="24"/>
  <c r="K24" i="24"/>
  <c r="K25" i="24"/>
  <c r="J24" i="24"/>
  <c r="J25" i="24"/>
  <c r="G24" i="24"/>
  <c r="F24" i="24"/>
  <c r="I11" i="24"/>
  <c r="G20" i="24"/>
  <c r="E20" i="24"/>
  <c r="G19" i="24"/>
  <c r="F19" i="24"/>
  <c r="E19" i="24"/>
  <c r="J34" i="24"/>
  <c r="R23" i="24"/>
  <c r="F25" i="24"/>
  <c r="G25" i="24"/>
  <c r="E25" i="24"/>
  <c r="R22" i="24"/>
  <c r="J33" i="24"/>
  <c r="J32" i="24"/>
  <c r="J36" i="24"/>
  <c r="R36" i="24"/>
  <c r="R21" i="24"/>
  <c r="R25" i="24"/>
</calcChain>
</file>

<file path=xl/comments1.xml><?xml version="1.0" encoding="utf-8"?>
<comments xmlns="http://schemas.openxmlformats.org/spreadsheetml/2006/main">
  <authors>
    <author>MARTAL Thomas</author>
  </authors>
  <commentList>
    <comment ref="E82" authorId="0" shapeId="0">
      <text>
        <r>
          <rPr>
            <b/>
            <sz val="9"/>
            <color indexed="81"/>
            <rFont val="Tahoma"/>
            <family val="2"/>
          </rPr>
          <t>MARTAL Thomas:</t>
        </r>
        <r>
          <rPr>
            <sz val="9"/>
            <color indexed="81"/>
            <rFont val="Tahoma"/>
            <family val="2"/>
          </rPr>
          <t xml:space="preserve">
J'avais fait une erreur, en inversant les pourcentages !</t>
        </r>
      </text>
    </comment>
  </commentList>
</comments>
</file>

<file path=xl/comments2.xml><?xml version="1.0" encoding="utf-8"?>
<comments xmlns="http://schemas.openxmlformats.org/spreadsheetml/2006/main">
  <authors>
    <author>MARTAL Thomas</author>
  </authors>
  <commentList>
    <comment ref="E82" authorId="0" shapeId="0">
      <text>
        <r>
          <rPr>
            <b/>
            <sz val="9"/>
            <color indexed="81"/>
            <rFont val="Tahoma"/>
            <family val="2"/>
          </rPr>
          <t>MARTAL Thomas:</t>
        </r>
        <r>
          <rPr>
            <sz val="9"/>
            <color indexed="81"/>
            <rFont val="Tahoma"/>
            <family val="2"/>
          </rPr>
          <t xml:space="preserve">
J'avais fait une erreur, en inversant les pourcentages !</t>
        </r>
      </text>
    </comment>
  </commentList>
</comments>
</file>

<file path=xl/comments3.xml><?xml version="1.0" encoding="utf-8"?>
<comments xmlns="http://schemas.openxmlformats.org/spreadsheetml/2006/main">
  <authors>
    <author>MARTAL Thomas</author>
  </authors>
  <commentList>
    <comment ref="E82" authorId="0" shapeId="0">
      <text>
        <r>
          <rPr>
            <b/>
            <sz val="9"/>
            <color indexed="81"/>
            <rFont val="Tahoma"/>
            <family val="2"/>
          </rPr>
          <t>MARTAL Thomas:</t>
        </r>
        <r>
          <rPr>
            <sz val="9"/>
            <color indexed="81"/>
            <rFont val="Tahoma"/>
            <family val="2"/>
          </rPr>
          <t xml:space="preserve">
J'avais fait une erreur, en inversant les pourcentages !</t>
        </r>
      </text>
    </comment>
  </commentList>
</comments>
</file>

<file path=xl/sharedStrings.xml><?xml version="1.0" encoding="utf-8"?>
<sst xmlns="http://schemas.openxmlformats.org/spreadsheetml/2006/main" count="532" uniqueCount="256">
  <si>
    <t>Vignes et vergers</t>
  </si>
  <si>
    <t>Cultures</t>
  </si>
  <si>
    <t>Prairies permanentes</t>
  </si>
  <si>
    <t>S(n)</t>
  </si>
  <si>
    <t xml:space="preserve">Arbousier </t>
  </si>
  <si>
    <t xml:space="preserve">Essence </t>
  </si>
  <si>
    <r>
      <t>Infradensité (tMS/m</t>
    </r>
    <r>
      <rPr>
        <b/>
        <sz val="7"/>
        <color rgb="FF000000"/>
        <rFont val="Times New Roman"/>
        <family val="1"/>
      </rPr>
      <t>3</t>
    </r>
    <r>
      <rPr>
        <b/>
        <sz val="11"/>
        <color rgb="FF000000"/>
        <rFont val="Times New Roman"/>
        <family val="1"/>
      </rPr>
      <t xml:space="preserve">) </t>
    </r>
  </si>
  <si>
    <t xml:space="preserve">Alisier torminal </t>
  </si>
  <si>
    <t xml:space="preserve">Aulne vert </t>
  </si>
  <si>
    <t xml:space="preserve">Grands aulnes </t>
  </si>
  <si>
    <t xml:space="preserve">Bouleaux </t>
  </si>
  <si>
    <t xml:space="preserve">Cèdre de l’Atlas </t>
  </si>
  <si>
    <t xml:space="preserve">Charme </t>
  </si>
  <si>
    <t xml:space="preserve">Charme-houblon </t>
  </si>
  <si>
    <t xml:space="preserve">Châtaignier </t>
  </si>
  <si>
    <t xml:space="preserve">Chêne chevelu </t>
  </si>
  <si>
    <t xml:space="preserve">Chêne-liège </t>
  </si>
  <si>
    <t xml:space="preserve">Chêne pédonculé </t>
  </si>
  <si>
    <t xml:space="preserve">Chêne pubescent </t>
  </si>
  <si>
    <t xml:space="preserve">Chêne rouge d’Amérique </t>
  </si>
  <si>
    <t xml:space="preserve">Chêne rouvre (sessile) </t>
  </si>
  <si>
    <t xml:space="preserve">Chêne tauzin </t>
  </si>
  <si>
    <t xml:space="preserve">Chêne vert </t>
  </si>
  <si>
    <t xml:space="preserve">Chênes indifférenciés </t>
  </si>
  <si>
    <t xml:space="preserve">Cornouiller mâle </t>
  </si>
  <si>
    <t xml:space="preserve">Cyprès </t>
  </si>
  <si>
    <t xml:space="preserve">Cytise aubour </t>
  </si>
  <si>
    <t xml:space="preserve">Douglas </t>
  </si>
  <si>
    <t xml:space="preserve">Epicéa commun </t>
  </si>
  <si>
    <t xml:space="preserve">Epicéa de Sitka </t>
  </si>
  <si>
    <t xml:space="preserve">Grands érables </t>
  </si>
  <si>
    <t xml:space="preserve">Petits érables </t>
  </si>
  <si>
    <t xml:space="preserve">Eucalyptus </t>
  </si>
  <si>
    <t xml:space="preserve">Genévrier thurifère </t>
  </si>
  <si>
    <t xml:space="preserve">Hêtre </t>
  </si>
  <si>
    <t xml:space="preserve">Frênes </t>
  </si>
  <si>
    <t xml:space="preserve">Fruitiers </t>
  </si>
  <si>
    <t xml:space="preserve">If </t>
  </si>
  <si>
    <t xml:space="preserve">Mélèze d’Europe </t>
  </si>
  <si>
    <t xml:space="preserve">Mélèze du Japon </t>
  </si>
  <si>
    <t xml:space="preserve">Merisier </t>
  </si>
  <si>
    <t xml:space="preserve">Micocoulier </t>
  </si>
  <si>
    <t xml:space="preserve">Mûrier </t>
  </si>
  <si>
    <t xml:space="preserve">Noisetier </t>
  </si>
  <si>
    <t xml:space="preserve">Noyer </t>
  </si>
  <si>
    <t xml:space="preserve">Olivier </t>
  </si>
  <si>
    <t xml:space="preserve">Ormes </t>
  </si>
  <si>
    <t xml:space="preserve">Peupliers cultivés </t>
  </si>
  <si>
    <t xml:space="preserve">Peupliers non cultivés </t>
  </si>
  <si>
    <t xml:space="preserve">Pin d’Alep </t>
  </si>
  <si>
    <t xml:space="preserve">Pin cembro </t>
  </si>
  <si>
    <t xml:space="preserve">Pin à crochets </t>
  </si>
  <si>
    <t xml:space="preserve">Pin laricio </t>
  </si>
  <si>
    <t xml:space="preserve">Pin maritime </t>
  </si>
  <si>
    <t xml:space="preserve">Pin mugho </t>
  </si>
  <si>
    <t xml:space="preserve">Pin noir d’Autriche </t>
  </si>
  <si>
    <t xml:space="preserve">Pin pignon </t>
  </si>
  <si>
    <t xml:space="preserve">Pin sylvestre </t>
  </si>
  <si>
    <t xml:space="preserve">Pin Weymouth </t>
  </si>
  <si>
    <t xml:space="preserve">Platanes </t>
  </si>
  <si>
    <t xml:space="preserve">Robinier faux acacia </t>
  </si>
  <si>
    <t xml:space="preserve">Sapin méditerranéen </t>
  </si>
  <si>
    <t xml:space="preserve">Sapin de Nordmann </t>
  </si>
  <si>
    <t xml:space="preserve">Sapin pectiné </t>
  </si>
  <si>
    <t xml:space="preserve">Sapin de Vancouver </t>
  </si>
  <si>
    <t xml:space="preserve">Saules </t>
  </si>
  <si>
    <t xml:space="preserve">Tamaris </t>
  </si>
  <si>
    <t xml:space="preserve">Tilleuls </t>
  </si>
  <si>
    <t xml:space="preserve">Tremble </t>
  </si>
  <si>
    <t xml:space="preserve">Conifères (moyenne) </t>
  </si>
  <si>
    <t xml:space="preserve">Feuillus (moyenne) </t>
  </si>
  <si>
    <t xml:space="preserve">Infradensité moyenne </t>
  </si>
  <si>
    <t>TABLEAU 12. — Liste des infradensités de plusieurs essences de la forêt française (IGN, d’après Dupouey, 2</t>
  </si>
  <si>
    <t>S(ref)</t>
  </si>
  <si>
    <t>Sol</t>
  </si>
  <si>
    <t>Litière</t>
  </si>
  <si>
    <t>NON</t>
  </si>
  <si>
    <t>Risques généraux</t>
  </si>
  <si>
    <t xml:space="preserve">Nombre d’arbres </t>
  </si>
  <si>
    <t xml:space="preserve">Modèle complet Emerge </t>
  </si>
  <si>
    <t xml:space="preserve">Constante </t>
  </si>
  <si>
    <t xml:space="preserve">a [sans unité] </t>
  </si>
  <si>
    <r>
      <t>b (robustesse) [en m</t>
    </r>
    <r>
      <rPr>
        <sz val="7"/>
        <color rgb="FF000000"/>
        <rFont val="Times New Roman"/>
        <family val="1"/>
      </rPr>
      <t>0,5</t>
    </r>
    <r>
      <rPr>
        <sz val="11"/>
        <color rgb="FF000000"/>
        <rFont val="Times New Roman"/>
        <family val="1"/>
      </rPr>
      <t xml:space="preserve">] </t>
    </r>
  </si>
  <si>
    <t xml:space="preserve">c (défilement) [sans unité] </t>
  </si>
  <si>
    <t xml:space="preserve">Feuillus </t>
  </si>
  <si>
    <t xml:space="preserve">Acer campestre </t>
  </si>
  <si>
    <t xml:space="preserve">Acer pseudoplatanus </t>
  </si>
  <si>
    <t xml:space="preserve">Betula pendula </t>
  </si>
  <si>
    <t xml:space="preserve">Carpinus betulus </t>
  </si>
  <si>
    <t xml:space="preserve">Fagus sylvatica </t>
  </si>
  <si>
    <t xml:space="preserve">Fraxinus excelsior </t>
  </si>
  <si>
    <t xml:space="preserve">Prunus avium </t>
  </si>
  <si>
    <t xml:space="preserve">Quercus palustris </t>
  </si>
  <si>
    <t xml:space="preserve">Quercus robur/petraea </t>
  </si>
  <si>
    <t xml:space="preserve">Quercus rubra </t>
  </si>
  <si>
    <t xml:space="preserve">Résineux </t>
  </si>
  <si>
    <t xml:space="preserve">Abies alba </t>
  </si>
  <si>
    <t xml:space="preserve">Abies nordmanniana </t>
  </si>
  <si>
    <t xml:space="preserve">Abies sp. </t>
  </si>
  <si>
    <t xml:space="preserve">Cedrus atlantica/libani </t>
  </si>
  <si>
    <t xml:space="preserve">Larix decidua </t>
  </si>
  <si>
    <t xml:space="preserve">Picea abies </t>
  </si>
  <si>
    <t xml:space="preserve">Picea sitchensis </t>
  </si>
  <si>
    <t xml:space="preserve">Pinus halepensis </t>
  </si>
  <si>
    <t xml:space="preserve">Pinus laricio </t>
  </si>
  <si>
    <t xml:space="preserve">Pinus mugo </t>
  </si>
  <si>
    <t xml:space="preserve">Pinus nigra </t>
  </si>
  <si>
    <t xml:space="preserve">Pinus nigra ssp pallasiana </t>
  </si>
  <si>
    <t xml:space="preserve">Pinus pinaster </t>
  </si>
  <si>
    <t xml:space="preserve">Pinus sp. </t>
  </si>
  <si>
    <t xml:space="preserve">Pinus strobus </t>
  </si>
  <si>
    <t xml:space="preserve">Pinus sylvestris </t>
  </si>
  <si>
    <t xml:space="preserve">Pinus uncinata </t>
  </si>
  <si>
    <t xml:space="preserve">Pseudotsuga menziesii </t>
  </si>
  <si>
    <t>Colonne1</t>
  </si>
  <si>
    <t>Colonne2</t>
  </si>
  <si>
    <t>Colonne3</t>
  </si>
  <si>
    <t>Colonne4</t>
  </si>
  <si>
    <t>Colonne5</t>
  </si>
  <si>
    <t>Colonne6</t>
  </si>
  <si>
    <t>Année</t>
  </si>
  <si>
    <t>OUI</t>
  </si>
  <si>
    <t>https://www.forestresearch.gov.uk/research/archive-forest-management-tables-metric/</t>
  </si>
  <si>
    <t>BO</t>
  </si>
  <si>
    <t>BE</t>
  </si>
  <si>
    <t>BI - papier</t>
  </si>
  <si>
    <t>BI - panneaux</t>
  </si>
  <si>
    <t>BI - générique</t>
  </si>
  <si>
    <t>V(7)</t>
  </si>
  <si>
    <t>Commune</t>
  </si>
  <si>
    <t>DONNEES PRINCIPALES</t>
  </si>
  <si>
    <t xml:space="preserve">Classe de fertilité : </t>
  </si>
  <si>
    <t xml:space="preserve">Risque incendie : </t>
  </si>
  <si>
    <t xml:space="preserve">Taille : </t>
  </si>
  <si>
    <t>Rabais 1</t>
  </si>
  <si>
    <t>Rabais 2</t>
  </si>
  <si>
    <t>Rabais 3</t>
  </si>
  <si>
    <t>Rabais 4</t>
  </si>
  <si>
    <t>Rabais appliqué</t>
  </si>
  <si>
    <t xml:space="preserve">Obligatoire </t>
  </si>
  <si>
    <t xml:space="preserve">Risque d’incendie </t>
  </si>
  <si>
    <t>Justification de la classe de production</t>
  </si>
  <si>
    <t xml:space="preserve">2) Réductions d'émissions de l'Empreinte (REE) générables : </t>
  </si>
  <si>
    <t>Non concerné</t>
  </si>
  <si>
    <t xml:space="preserve">Analyse économique </t>
  </si>
  <si>
    <t xml:space="preserve">Sous-total : </t>
  </si>
  <si>
    <t>Sous-total :</t>
  </si>
  <si>
    <t>Sous-total</t>
  </si>
  <si>
    <t>Faible</t>
  </si>
  <si>
    <t>BR(n)</t>
  </si>
  <si>
    <t>BA(n)</t>
  </si>
  <si>
    <t>L(n)</t>
  </si>
  <si>
    <t>M(n)</t>
  </si>
  <si>
    <t>BA(ref)</t>
  </si>
  <si>
    <t>BR(ref)</t>
  </si>
  <si>
    <t>L(ref)</t>
  </si>
  <si>
    <t>M(ref)</t>
  </si>
  <si>
    <t>Stock(n)</t>
  </si>
  <si>
    <t>Stock(ref)</t>
  </si>
  <si>
    <t>début</t>
  </si>
  <si>
    <t>fin</t>
  </si>
  <si>
    <t>Vtot</t>
  </si>
  <si>
    <t>FEB</t>
  </si>
  <si>
    <t>Accroissement courant</t>
  </si>
  <si>
    <t>Vtot(n)</t>
  </si>
  <si>
    <t>DELTA</t>
  </si>
  <si>
    <t>Source :</t>
  </si>
  <si>
    <t xml:space="preserve">Forest Management Tables, Hamilton and Christies, revised edition,  1971, 212 p. </t>
  </si>
  <si>
    <t>Table utilisée :</t>
  </si>
  <si>
    <t>Chêne Rouvre (Sessile)</t>
  </si>
  <si>
    <t>Nul</t>
  </si>
  <si>
    <t>Biomasse</t>
  </si>
  <si>
    <t>REA Produits bois</t>
  </si>
  <si>
    <t>RABAIS APPLICABLES</t>
  </si>
  <si>
    <t>b. par les produits bois (avant rabais) :</t>
  </si>
  <si>
    <t>RECAPITULATIF REDUCTIONS D'EMISSIONS</t>
  </si>
  <si>
    <t>REA Foret</t>
  </si>
  <si>
    <t>REA produits</t>
  </si>
  <si>
    <t>Essence</t>
  </si>
  <si>
    <t>PROJET</t>
  </si>
  <si>
    <t>ACTUEL</t>
  </si>
  <si>
    <t>REFERENCE</t>
  </si>
  <si>
    <t>Forêt tempérée</t>
  </si>
  <si>
    <t>Durée de révolution</t>
  </si>
  <si>
    <t>Litière existante</t>
  </si>
  <si>
    <t>totale</t>
  </si>
  <si>
    <t>Accroissement annuel courant</t>
  </si>
  <si>
    <t>Facteur exp. Branche</t>
  </si>
  <si>
    <t>Accroissement</t>
  </si>
  <si>
    <t>TABLE D'ACCROISSEMENT ANNUEL COURANT PAR INTERVALLE</t>
  </si>
  <si>
    <t>Surface concernée</t>
  </si>
  <si>
    <t>SCENARIO REA(forêt) PROJET</t>
  </si>
  <si>
    <t>S(Projet)</t>
  </si>
  <si>
    <t>V éclairci 
(m³/ha)</t>
  </si>
  <si>
    <t>% Sciages</t>
  </si>
  <si>
    <t>% Panneaux</t>
  </si>
  <si>
    <t>% Pâte à 
papier</t>
  </si>
  <si>
    <t>Stock 
sciages (tCO₂/ha)</t>
  </si>
  <si>
    <t>Stock 
panneaux (tCO₂/ha)</t>
  </si>
  <si>
    <t>Stocks pâte 
à papier (tCO₂/ha)</t>
  </si>
  <si>
    <t>Stock produits 
bois (tCO₂/ha)</t>
  </si>
  <si>
    <t>Equilibre sol</t>
  </si>
  <si>
    <t>Infradensité (tMS/m³)</t>
  </si>
  <si>
    <t>Coef. Subs.</t>
  </si>
  <si>
    <t>t(1/2)</t>
  </si>
  <si>
    <t>SCENARIO REA(produits) PROJET</t>
  </si>
  <si>
    <t>Destination biomasse éclaircies</t>
  </si>
  <si>
    <t>REI substitution</t>
  </si>
  <si>
    <t>% Bois énergie</t>
  </si>
  <si>
    <t>Substit.
sciages (tCO₂/ha)</t>
  </si>
  <si>
    <t>Substit.
panneaux (tCO₂/ha)</t>
  </si>
  <si>
    <t>Substit. papier (tCO₂/ha)</t>
  </si>
  <si>
    <t>Substit. Énergie (tCO₂/ha)</t>
  </si>
  <si>
    <t>Delta</t>
  </si>
  <si>
    <t>Sur une révolution</t>
  </si>
  <si>
    <t>Sur 30 ans</t>
  </si>
  <si>
    <t>REA Forêt</t>
  </si>
  <si>
    <t>RE générables</t>
  </si>
  <si>
    <t>SCENARIO REI(substitution) PROJET</t>
  </si>
  <si>
    <t>SCENARIO REA REFERENCE</t>
  </si>
  <si>
    <t>DONNEES D'ENTREE</t>
  </si>
  <si>
    <t>Surface</t>
  </si>
  <si>
    <t>REA (Forêt)</t>
  </si>
  <si>
    <t>REA (Produits)</t>
  </si>
  <si>
    <t>REI (substitution)</t>
  </si>
  <si>
    <t>Nature des sols</t>
  </si>
  <si>
    <t>Département</t>
  </si>
  <si>
    <t>Région</t>
  </si>
  <si>
    <r>
      <rPr>
        <u/>
        <sz val="11"/>
        <color theme="1"/>
        <rFont val="Gill Sans MT"/>
        <family val="2"/>
      </rPr>
      <t>Scénario projet</t>
    </r>
    <r>
      <rPr>
        <sz val="11"/>
        <color theme="1"/>
        <rFont val="Gill Sans MT"/>
        <family val="2"/>
      </rPr>
      <t xml:space="preserve"> : boisement de terres agricoles</t>
    </r>
  </si>
  <si>
    <t>TOTAL REG avant rabais :</t>
  </si>
  <si>
    <t>REDUCTIONS D'EMISSIONS GENERABLES AVANT RABAIS</t>
  </si>
  <si>
    <t>RECAPITULATIFS DES RESULTATS PAR ESSENCE ET NATURE DE SOLS</t>
  </si>
  <si>
    <t>1) Réductions d'émissions anticipées (REA) générables</t>
  </si>
  <si>
    <t>TABLES DE PRODUCTION EMPLOYEES</t>
  </si>
  <si>
    <t xml:space="preserve">TOTAL REG après rabais : </t>
  </si>
  <si>
    <t>http://documents.irevues.inist.fr/bitstream/handle/2042/24705/RFF_1965_12_818.pdf?sequence=1</t>
  </si>
  <si>
    <t>Pin maritime</t>
  </si>
  <si>
    <t>Table de Décourt (1965) , pour le pin sylvestre en Sologne (Classe 4 (faible))</t>
  </si>
  <si>
    <t>Oak, Classe de production 4, correspondant à une classe de production faible</t>
  </si>
  <si>
    <t>Saint Viâtre</t>
  </si>
  <si>
    <t>Loir et Cher (41)</t>
  </si>
  <si>
    <t>Centre-Val de Loire</t>
  </si>
  <si>
    <r>
      <rPr>
        <u/>
        <sz val="11"/>
        <color theme="1"/>
        <rFont val="Gill Sans MT"/>
        <family val="2"/>
      </rPr>
      <t>Scénario de référence</t>
    </r>
    <r>
      <rPr>
        <sz val="11"/>
        <color theme="1"/>
        <rFont val="Gill Sans MT"/>
        <family val="2"/>
      </rPr>
      <t xml:space="preserve"> : maintien de la prairie permanente</t>
    </r>
  </si>
  <si>
    <r>
      <rPr>
        <u/>
        <sz val="11"/>
        <color theme="1"/>
        <rFont val="Gill Sans MT"/>
        <family val="2"/>
      </rPr>
      <t>Etat initial</t>
    </r>
    <r>
      <rPr>
        <sz val="11"/>
        <color theme="1"/>
        <rFont val="Gill Sans MT"/>
        <family val="2"/>
      </rPr>
      <t xml:space="preserve"> : prairies permanentes</t>
    </r>
  </si>
  <si>
    <t>Table de Décourt (1965) pour le pin laricio de Corse en Sologne (Classe 3 (faible))</t>
  </si>
  <si>
    <t>Pin Laricio</t>
  </si>
  <si>
    <t>Ce document est confidentiel. Sa diffusion est limitée aux seuls destinataires.</t>
  </si>
  <si>
    <t xml:space="preserve">Ce document est la propriété de Stock CO2. Toute utilisation ou reproduction, même partielle de ce document est interdite, sauf accord express de Stock CO2. </t>
  </si>
  <si>
    <t>a. par l'écosystème forestier (avant rabais) :</t>
  </si>
  <si>
    <t>Volume d'éclaircie</t>
  </si>
  <si>
    <t>A défaut de table de production pour le pin maritime sur la région Centre, nous avons sélectionné une table de pin sylvestre, présentant des caractéristiques sylvicoles proches.</t>
  </si>
  <si>
    <t>Vérification 0,43</t>
  </si>
  <si>
    <t>Vérification 0,57</t>
  </si>
  <si>
    <t>spécifique "pin maritime"</t>
  </si>
  <si>
    <t>Après rabais</t>
  </si>
  <si>
    <t>Avant rabais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</si>
</sst>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_/&quot; tC/ha&quot;"/>
    <numFmt numFmtId="166" formatCode="0.00&quot; ha&quot;"/>
    <numFmt numFmtId="167" formatCode="_-* #,##0\ _€_-;\-* #,##0\ _€_-;_-* &quot;-&quot;??\ _€_-;_-@_-"/>
    <numFmt numFmtId="168" formatCode="0&quot; m3&quot;"/>
    <numFmt numFmtId="169" formatCode="_-* #,##0&quot; tCO2/ha&quot;\ _€_-;\-* #,##0&quot; tCO2/ha&quot;\ _€_-;_-* &quot;-&quot;??\ _€_-;_-@_-"/>
    <numFmt numFmtId="170" formatCode="0.00&quot; tC02&quot;"/>
    <numFmt numFmtId="171" formatCode="0&quot; ans&quot;"/>
    <numFmt numFmtId="172" formatCode="0.00&quot; m3/an&quot;"/>
    <numFmt numFmtId="173" formatCode="0.0&quot; m3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7"/>
      <color rgb="FF000000"/>
      <name val="Times New Roman"/>
      <family val="1"/>
    </font>
    <font>
      <b/>
      <sz val="11"/>
      <color rgb="FFFF0000"/>
      <name val="Calibri"/>
      <family val="2"/>
      <scheme val="minor"/>
    </font>
    <font>
      <sz val="7"/>
      <color rgb="FF000000"/>
      <name val="Times New Roman"/>
      <family val="1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sz val="10"/>
      <color theme="1"/>
      <name val="Gill Sans MT"/>
      <family val="2"/>
    </font>
    <font>
      <i/>
      <sz val="11"/>
      <color theme="1"/>
      <name val="Gill Sans MT"/>
      <family val="2"/>
    </font>
    <font>
      <u/>
      <sz val="11"/>
      <color theme="1"/>
      <name val="Gill Sans MT"/>
      <family val="2"/>
    </font>
    <font>
      <u/>
      <sz val="11"/>
      <color theme="10"/>
      <name val="Gill Sans MT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26">
    <xf numFmtId="0" fontId="0" fillId="0" borderId="0" xfId="0"/>
    <xf numFmtId="0" fontId="4" fillId="0" borderId="0" xfId="3"/>
    <xf numFmtId="0" fontId="0" fillId="0" borderId="0" xfId="0" applyAlignment="1">
      <alignment horizontal="right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/>
    <xf numFmtId="9" fontId="0" fillId="0" borderId="0" xfId="2" applyFont="1"/>
    <xf numFmtId="9" fontId="0" fillId="0" borderId="0" xfId="0" applyNumberFormat="1"/>
    <xf numFmtId="164" fontId="0" fillId="0" borderId="0" xfId="1" applyNumberFormat="1" applyFont="1"/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14" fillId="0" borderId="9" xfId="0" applyFont="1" applyBorder="1"/>
    <xf numFmtId="0" fontId="14" fillId="0" borderId="0" xfId="0" applyFont="1" applyBorder="1"/>
    <xf numFmtId="0" fontId="14" fillId="0" borderId="10" xfId="0" applyFont="1" applyBorder="1"/>
    <xf numFmtId="0" fontId="14" fillId="0" borderId="11" xfId="0" applyFont="1" applyBorder="1"/>
    <xf numFmtId="0" fontId="14" fillId="0" borderId="12" xfId="0" applyFont="1" applyBorder="1"/>
    <xf numFmtId="0" fontId="14" fillId="0" borderId="13" xfId="0" applyFont="1" applyBorder="1"/>
    <xf numFmtId="0" fontId="14" fillId="0" borderId="0" xfId="0" applyFont="1"/>
    <xf numFmtId="0" fontId="13" fillId="0" borderId="0" xfId="0" applyFont="1" applyBorder="1"/>
    <xf numFmtId="0" fontId="15" fillId="0" borderId="16" xfId="0" applyFont="1" applyBorder="1" applyAlignment="1">
      <alignment horizontal="center" vertical="center" wrapText="1"/>
    </xf>
    <xf numFmtId="0" fontId="3" fillId="0" borderId="0" xfId="0" applyFont="1" applyAlignment="1"/>
    <xf numFmtId="164" fontId="0" fillId="0" borderId="0" xfId="1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7" fillId="0" borderId="0" xfId="0" applyFont="1" applyBorder="1"/>
    <xf numFmtId="0" fontId="13" fillId="0" borderId="0" xfId="0" applyFont="1"/>
    <xf numFmtId="0" fontId="17" fillId="0" borderId="0" xfId="0" applyFont="1"/>
    <xf numFmtId="170" fontId="13" fillId="0" borderId="0" xfId="0" applyNumberFormat="1" applyFont="1" applyBorder="1"/>
    <xf numFmtId="0" fontId="13" fillId="0" borderId="0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26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164" fontId="0" fillId="0" borderId="39" xfId="1" applyNumberFormat="1" applyFont="1" applyBorder="1" applyAlignment="1">
      <alignment horizontal="center"/>
    </xf>
    <xf numFmtId="164" fontId="0" fillId="0" borderId="23" xfId="0" applyNumberFormat="1" applyBorder="1"/>
    <xf numFmtId="164" fontId="0" fillId="0" borderId="24" xfId="0" applyNumberFormat="1" applyBorder="1"/>
    <xf numFmtId="0" fontId="0" fillId="0" borderId="34" xfId="0" applyBorder="1"/>
    <xf numFmtId="0" fontId="0" fillId="0" borderId="35" xfId="0" applyBorder="1"/>
    <xf numFmtId="168" fontId="0" fillId="0" borderId="35" xfId="0" applyNumberFormat="1" applyBorder="1"/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172" fontId="0" fillId="0" borderId="36" xfId="1" applyNumberFormat="1" applyFon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12" fillId="0" borderId="14" xfId="1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164" fontId="1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0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164" fontId="10" fillId="0" borderId="14" xfId="1" applyNumberFormat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164" fontId="19" fillId="0" borderId="46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4" xfId="0" applyFont="1" applyBorder="1" applyAlignment="1">
      <alignment vertical="center" wrapText="1"/>
    </xf>
    <xf numFmtId="164" fontId="0" fillId="0" borderId="18" xfId="1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64" fontId="1" fillId="0" borderId="14" xfId="1" applyNumberFormat="1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0" fillId="0" borderId="23" xfId="1" applyNumberFormat="1" applyFont="1" applyBorder="1" applyAlignment="1">
      <alignment horizontal="center"/>
    </xf>
    <xf numFmtId="164" fontId="0" fillId="0" borderId="24" xfId="1" applyNumberFormat="1" applyFont="1" applyBorder="1" applyAlignment="1">
      <alignment horizontal="center"/>
    </xf>
    <xf numFmtId="164" fontId="3" fillId="0" borderId="46" xfId="1" applyNumberFormat="1" applyFont="1" applyBorder="1" applyAlignment="1">
      <alignment horizontal="center"/>
    </xf>
    <xf numFmtId="169" fontId="21" fillId="0" borderId="0" xfId="0" applyNumberFormat="1" applyFont="1" applyFill="1"/>
    <xf numFmtId="167" fontId="22" fillId="0" borderId="0" xfId="1" applyNumberFormat="1" applyFont="1" applyAlignment="1">
      <alignment horizontal="center"/>
    </xf>
    <xf numFmtId="0" fontId="22" fillId="0" borderId="0" xfId="0" applyFont="1"/>
    <xf numFmtId="0" fontId="21" fillId="0" borderId="0" xfId="0" applyFont="1" applyAlignment="1">
      <alignment horizontal="right"/>
    </xf>
    <xf numFmtId="169" fontId="22" fillId="0" borderId="0" xfId="0" applyNumberFormat="1" applyFont="1" applyFill="1"/>
    <xf numFmtId="164" fontId="22" fillId="0" borderId="0" xfId="1" applyNumberFormat="1" applyFont="1" applyAlignment="1">
      <alignment horizontal="center"/>
    </xf>
    <xf numFmtId="0" fontId="21" fillId="0" borderId="0" xfId="0" applyFont="1"/>
    <xf numFmtId="169" fontId="22" fillId="0" borderId="0" xfId="0" applyNumberFormat="1" applyFont="1"/>
    <xf numFmtId="169" fontId="3" fillId="0" borderId="0" xfId="0" applyNumberFormat="1" applyFont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9" fillId="0" borderId="1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4" fillId="0" borderId="0" xfId="0" applyFont="1"/>
    <xf numFmtId="0" fontId="0" fillId="0" borderId="31" xfId="0" applyBorder="1" applyAlignment="1">
      <alignment horizontal="center"/>
    </xf>
    <xf numFmtId="165" fontId="12" fillId="0" borderId="33" xfId="0" applyNumberFormat="1" applyFont="1" applyBorder="1" applyAlignment="1">
      <alignment horizontal="center"/>
    </xf>
    <xf numFmtId="0" fontId="0" fillId="0" borderId="34" xfId="0" applyBorder="1" applyAlignment="1">
      <alignment horizontal="center"/>
    </xf>
    <xf numFmtId="165" fontId="12" fillId="0" borderId="36" xfId="0" applyNumberFormat="1" applyFont="1" applyBorder="1" applyAlignment="1">
      <alignment horizontal="center"/>
    </xf>
    <xf numFmtId="171" fontId="0" fillId="0" borderId="36" xfId="1" applyNumberFormat="1" applyFont="1" applyBorder="1" applyAlignment="1">
      <alignment horizontal="center"/>
    </xf>
    <xf numFmtId="0" fontId="2" fillId="2" borderId="36" xfId="0" applyFont="1" applyFill="1" applyBorder="1" applyAlignment="1">
      <alignment wrapText="1"/>
    </xf>
    <xf numFmtId="171" fontId="2" fillId="2" borderId="36" xfId="1" applyNumberFormat="1" applyFont="1" applyFill="1" applyBorder="1" applyAlignment="1">
      <alignment horizontal="center"/>
    </xf>
    <xf numFmtId="164" fontId="2" fillId="2" borderId="36" xfId="1" applyNumberFormat="1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165" fontId="12" fillId="0" borderId="39" xfId="0" applyNumberFormat="1" applyFont="1" applyBorder="1" applyAlignment="1">
      <alignment horizontal="center"/>
    </xf>
    <xf numFmtId="164" fontId="0" fillId="0" borderId="0" xfId="1" applyFont="1" applyBorder="1" applyAlignment="1">
      <alignment horizontal="center"/>
    </xf>
    <xf numFmtId="164" fontId="8" fillId="2" borderId="39" xfId="1" applyNumberFormat="1" applyFont="1" applyFill="1" applyBorder="1" applyAlignment="1">
      <alignment horizontal="center"/>
    </xf>
    <xf numFmtId="0" fontId="13" fillId="0" borderId="50" xfId="0" applyFont="1" applyBorder="1" applyAlignment="1">
      <alignment wrapText="1"/>
    </xf>
    <xf numFmtId="0" fontId="14" fillId="0" borderId="51" xfId="0" applyFont="1" applyBorder="1" applyAlignment="1">
      <alignment wrapText="1"/>
    </xf>
    <xf numFmtId="0" fontId="14" fillId="0" borderId="51" xfId="0" applyFont="1" applyBorder="1"/>
    <xf numFmtId="0" fontId="13" fillId="0" borderId="52" xfId="0" applyFont="1" applyBorder="1"/>
    <xf numFmtId="0" fontId="14" fillId="0" borderId="54" xfId="0" applyFont="1" applyBorder="1"/>
    <xf numFmtId="0" fontId="14" fillId="0" borderId="55" xfId="0" applyFont="1" applyBorder="1"/>
    <xf numFmtId="170" fontId="13" fillId="0" borderId="55" xfId="0" applyNumberFormat="1" applyFont="1" applyBorder="1"/>
    <xf numFmtId="170" fontId="13" fillId="0" borderId="56" xfId="0" applyNumberFormat="1" applyFont="1" applyBorder="1"/>
    <xf numFmtId="169" fontId="15" fillId="0" borderId="47" xfId="0" applyNumberFormat="1" applyFont="1" applyBorder="1" applyAlignment="1">
      <alignment horizontal="center" vertical="center"/>
    </xf>
    <xf numFmtId="169" fontId="15" fillId="0" borderId="35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166" fontId="14" fillId="0" borderId="49" xfId="0" applyNumberFormat="1" applyFont="1" applyBorder="1" applyAlignment="1">
      <alignment horizontal="center" vertical="center"/>
    </xf>
    <xf numFmtId="170" fontId="16" fillId="0" borderId="0" xfId="0" applyNumberFormat="1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169" fontId="15" fillId="0" borderId="53" xfId="0" applyNumberFormat="1" applyFont="1" applyBorder="1" applyAlignment="1">
      <alignment horizontal="center" vertical="center"/>
    </xf>
    <xf numFmtId="166" fontId="14" fillId="0" borderId="62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17" fillId="0" borderId="0" xfId="0" applyFont="1" applyAlignment="1">
      <alignment horizontal="right"/>
    </xf>
    <xf numFmtId="166" fontId="14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70" fontId="13" fillId="0" borderId="7" xfId="0" applyNumberFormat="1" applyFont="1" applyBorder="1"/>
    <xf numFmtId="9" fontId="15" fillId="0" borderId="27" xfId="2" applyFont="1" applyBorder="1" applyAlignment="1">
      <alignment horizontal="center" vertical="center" wrapText="1"/>
    </xf>
    <xf numFmtId="9" fontId="12" fillId="0" borderId="38" xfId="2" applyFont="1" applyBorder="1" applyAlignment="1">
      <alignment horizontal="center"/>
    </xf>
    <xf numFmtId="9" fontId="12" fillId="0" borderId="41" xfId="2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3" fillId="0" borderId="63" xfId="0" applyFont="1" applyBorder="1"/>
    <xf numFmtId="0" fontId="0" fillId="0" borderId="20" xfId="0" applyBorder="1"/>
    <xf numFmtId="0" fontId="0" fillId="0" borderId="21" xfId="0" applyBorder="1"/>
    <xf numFmtId="0" fontId="6" fillId="3" borderId="0" xfId="0" applyFont="1" applyFill="1" applyAlignment="1">
      <alignment vertical="center" wrapText="1"/>
    </xf>
    <xf numFmtId="168" fontId="2" fillId="2" borderId="32" xfId="0" applyNumberFormat="1" applyFont="1" applyFill="1" applyBorder="1"/>
    <xf numFmtId="168" fontId="2" fillId="2" borderId="35" xfId="0" applyNumberFormat="1" applyFont="1" applyFill="1" applyBorder="1"/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4" fontId="14" fillId="0" borderId="0" xfId="4" applyFont="1"/>
    <xf numFmtId="44" fontId="14" fillId="0" borderId="0" xfId="0" applyNumberFormat="1" applyFont="1"/>
    <xf numFmtId="0" fontId="18" fillId="0" borderId="0" xfId="3" applyFont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40" xfId="0" applyBorder="1"/>
    <xf numFmtId="1" fontId="2" fillId="2" borderId="41" xfId="1" applyNumberFormat="1" applyFont="1" applyFill="1" applyBorder="1"/>
    <xf numFmtId="164" fontId="0" fillId="0" borderId="41" xfId="0" applyNumberFormat="1" applyBorder="1"/>
    <xf numFmtId="168" fontId="0" fillId="0" borderId="41" xfId="0" applyNumberFormat="1" applyBorder="1"/>
    <xf numFmtId="172" fontId="0" fillId="0" borderId="42" xfId="1" applyNumberFormat="1" applyFont="1" applyBorder="1" applyAlignment="1">
      <alignment horizontal="center"/>
    </xf>
    <xf numFmtId="164" fontId="0" fillId="0" borderId="35" xfId="0" applyNumberFormat="1" applyBorder="1"/>
    <xf numFmtId="172" fontId="25" fillId="0" borderId="36" xfId="1" applyNumberFormat="1" applyFont="1" applyBorder="1" applyAlignment="1">
      <alignment horizontal="center"/>
    </xf>
    <xf numFmtId="1" fontId="0" fillId="0" borderId="35" xfId="0" applyNumberFormat="1" applyBorder="1"/>
    <xf numFmtId="164" fontId="0" fillId="0" borderId="30" xfId="1" applyNumberFormat="1" applyFont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0" fontId="0" fillId="0" borderId="37" xfId="0" applyBorder="1"/>
    <xf numFmtId="1" fontId="0" fillId="0" borderId="38" xfId="0" applyNumberFormat="1" applyBorder="1"/>
    <xf numFmtId="168" fontId="2" fillId="2" borderId="38" xfId="0" applyNumberFormat="1" applyFont="1" applyFill="1" applyBorder="1"/>
    <xf numFmtId="164" fontId="0" fillId="0" borderId="38" xfId="0" applyNumberFormat="1" applyBorder="1"/>
    <xf numFmtId="168" fontId="0" fillId="0" borderId="38" xfId="0" applyNumberFormat="1" applyBorder="1"/>
    <xf numFmtId="172" fontId="0" fillId="0" borderId="39" xfId="1" applyNumberFormat="1" applyFont="1" applyBorder="1" applyAlignment="1">
      <alignment horizontal="center"/>
    </xf>
    <xf numFmtId="0" fontId="0" fillId="0" borderId="64" xfId="0" applyBorder="1"/>
    <xf numFmtId="173" fontId="2" fillId="2" borderId="31" xfId="0" applyNumberFormat="1" applyFont="1" applyFill="1" applyBorder="1"/>
    <xf numFmtId="9" fontId="2" fillId="2" borderId="32" xfId="2" applyFont="1" applyFill="1" applyBorder="1" applyAlignment="1">
      <alignment horizontal="center"/>
    </xf>
    <xf numFmtId="9" fontId="2" fillId="2" borderId="33" xfId="2" applyFont="1" applyFill="1" applyBorder="1" applyAlignment="1">
      <alignment horizontal="center"/>
    </xf>
    <xf numFmtId="173" fontId="2" fillId="2" borderId="34" xfId="0" applyNumberFormat="1" applyFont="1" applyFill="1" applyBorder="1"/>
    <xf numFmtId="9" fontId="2" fillId="2" borderId="35" xfId="2" applyFont="1" applyFill="1" applyBorder="1" applyAlignment="1">
      <alignment horizontal="center"/>
    </xf>
    <xf numFmtId="9" fontId="2" fillId="2" borderId="36" xfId="2" applyFont="1" applyFill="1" applyBorder="1" applyAlignment="1">
      <alignment horizontal="center"/>
    </xf>
    <xf numFmtId="173" fontId="2" fillId="2" borderId="37" xfId="0" applyNumberFormat="1" applyFont="1" applyFill="1" applyBorder="1"/>
    <xf numFmtId="9" fontId="2" fillId="2" borderId="38" xfId="2" applyFont="1" applyFill="1" applyBorder="1" applyAlignment="1">
      <alignment horizontal="center"/>
    </xf>
    <xf numFmtId="9" fontId="2" fillId="2" borderId="39" xfId="2" applyFont="1" applyFill="1" applyBorder="1" applyAlignment="1">
      <alignment horizontal="center"/>
    </xf>
    <xf numFmtId="168" fontId="2" fillId="2" borderId="41" xfId="0" applyNumberFormat="1" applyFont="1" applyFill="1" applyBorder="1"/>
    <xf numFmtId="0" fontId="24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8" fillId="0" borderId="0" xfId="3" applyFont="1" applyAlignment="1">
      <alignment horizontal="center" wrapText="1"/>
    </xf>
    <xf numFmtId="0" fontId="14" fillId="0" borderId="0" xfId="0" applyFont="1" applyAlignment="1">
      <alignment horizontal="left" wrapText="1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4" fillId="0" borderId="0" xfId="0" applyFont="1" applyBorder="1" applyAlignment="1">
      <alignment horizontal="left" wrapText="1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4" fontId="0" fillId="0" borderId="35" xfId="1" applyNumberFormat="1" applyFont="1" applyBorder="1" applyAlignment="1">
      <alignment horizontal="center"/>
    </xf>
    <xf numFmtId="164" fontId="0" fillId="0" borderId="38" xfId="1" applyNumberFormat="1" applyFont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164" fontId="23" fillId="0" borderId="3" xfId="1" applyNumberFormat="1" applyFont="1" applyBorder="1" applyAlignment="1">
      <alignment horizontal="center"/>
    </xf>
    <xf numFmtId="164" fontId="23" fillId="0" borderId="5" xfId="1" applyNumberFormat="1" applyFont="1" applyBorder="1" applyAlignment="1">
      <alignment horizontal="center"/>
    </xf>
    <xf numFmtId="164" fontId="23" fillId="0" borderId="19" xfId="1" applyNumberFormat="1" applyFont="1" applyBorder="1" applyAlignment="1">
      <alignment horizontal="center"/>
    </xf>
    <xf numFmtId="9" fontId="12" fillId="4" borderId="32" xfId="2" applyFont="1" applyFill="1" applyBorder="1" applyAlignment="1">
      <alignment horizontal="center"/>
    </xf>
    <xf numFmtId="9" fontId="12" fillId="4" borderId="35" xfId="2" applyFont="1" applyFill="1" applyBorder="1" applyAlignment="1">
      <alignment horizontal="center"/>
    </xf>
    <xf numFmtId="9" fontId="2" fillId="4" borderId="33" xfId="2" applyFont="1" applyFill="1" applyBorder="1" applyAlignment="1">
      <alignment horizontal="center"/>
    </xf>
    <xf numFmtId="9" fontId="2" fillId="4" borderId="36" xfId="2" applyFont="1" applyFill="1" applyBorder="1" applyAlignment="1">
      <alignment horizontal="center"/>
    </xf>
    <xf numFmtId="9" fontId="2" fillId="4" borderId="35" xfId="2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 vertical="center" wrapText="1"/>
    </xf>
    <xf numFmtId="164" fontId="2" fillId="4" borderId="0" xfId="0" applyNumberFormat="1" applyFont="1" applyFill="1"/>
    <xf numFmtId="0" fontId="2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</cellXfs>
  <cellStyles count="5">
    <cellStyle name="Lien hypertexte" xfId="3" builtinId="8"/>
    <cellStyle name="Milliers" xfId="1" builtinId="3"/>
    <cellStyle name="Monétaire" xfId="4" builtinId="4"/>
    <cellStyle name="Normal" xfId="0" builtinId="0"/>
    <cellStyle name="Pourcentage" xfId="2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142875</xdr:rowOff>
    </xdr:from>
    <xdr:to>
      <xdr:col>3</xdr:col>
      <xdr:colOff>542925</xdr:colOff>
      <xdr:row>4</xdr:row>
      <xdr:rowOff>66675</xdr:rowOff>
    </xdr:to>
    <xdr:pic>
      <xdr:nvPicPr>
        <xdr:cNvPr id="2" name="Image 1" descr="STOCK – La compensation carbone locale et sur-mesur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2875"/>
          <a:ext cx="25336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187137</xdr:colOff>
      <xdr:row>30</xdr:row>
      <xdr:rowOff>114861</xdr:rowOff>
    </xdr:from>
    <xdr:to>
      <xdr:col>6</xdr:col>
      <xdr:colOff>663387</xdr:colOff>
      <xdr:row>42</xdr:row>
      <xdr:rowOff>152961</xdr:rowOff>
    </xdr:to>
    <xdr:sp macro="" textlink="">
      <xdr:nvSpPr>
        <xdr:cNvPr id="5" name="ZoneTexte 4"/>
        <xdr:cNvSpPr txBox="1"/>
      </xdr:nvSpPr>
      <xdr:spPr>
        <a:xfrm rot="16200000">
          <a:off x="3857624" y="7964021"/>
          <a:ext cx="2727512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Gill Sans MT" panose="020B0502020104020203" pitchFamily="34" charset="0"/>
            </a:rPr>
            <a:t>Table de production du chêne</a:t>
          </a:r>
          <a:r>
            <a:rPr lang="fr-FR" sz="1100" b="1" baseline="0">
              <a:latin typeface="Gill Sans MT" panose="020B0502020104020203" pitchFamily="34" charset="0"/>
            </a:rPr>
            <a:t> sessile </a:t>
          </a:r>
        </a:p>
        <a:p>
          <a:r>
            <a:rPr lang="fr-FR" sz="1100" b="1" baseline="0">
              <a:latin typeface="Gill Sans MT" panose="020B0502020104020203" pitchFamily="34" charset="0"/>
            </a:rPr>
            <a:t>classe de fertilité faible</a:t>
          </a:r>
          <a:endParaRPr lang="fr-FR" sz="1100" b="1"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6</xdr:col>
      <xdr:colOff>694765</xdr:colOff>
      <xdr:row>24</xdr:row>
      <xdr:rowOff>100852</xdr:rowOff>
    </xdr:from>
    <xdr:to>
      <xdr:col>14</xdr:col>
      <xdr:colOff>11206</xdr:colOff>
      <xdr:row>44</xdr:row>
      <xdr:rowOff>201705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417" t="10077" r="4742" b="9102"/>
        <a:stretch/>
      </xdr:blipFill>
      <xdr:spPr>
        <a:xfrm>
          <a:off x="5490883" y="5479676"/>
          <a:ext cx="7115735" cy="4583205"/>
        </a:xfrm>
        <a:prstGeom prst="rect">
          <a:avLst/>
        </a:prstGeom>
      </xdr:spPr>
    </xdr:pic>
    <xdr:clientData/>
  </xdr:twoCellAnchor>
  <xdr:twoCellAnchor>
    <xdr:from>
      <xdr:col>2</xdr:col>
      <xdr:colOff>58592</xdr:colOff>
      <xdr:row>14</xdr:row>
      <xdr:rowOff>97997</xdr:rowOff>
    </xdr:from>
    <xdr:to>
      <xdr:col>9</xdr:col>
      <xdr:colOff>153591</xdr:colOff>
      <xdr:row>25</xdr:row>
      <xdr:rowOff>0</xdr:rowOff>
    </xdr:to>
    <xdr:grpSp>
      <xdr:nvGrpSpPr>
        <xdr:cNvPr id="2" name="Groupe 1"/>
        <xdr:cNvGrpSpPr/>
      </xdr:nvGrpSpPr>
      <xdr:grpSpPr>
        <a:xfrm>
          <a:off x="955063" y="3235644"/>
          <a:ext cx="6919381" cy="2367297"/>
          <a:chOff x="7485529" y="1011264"/>
          <a:chExt cx="7623622" cy="2608236"/>
        </a:xfrm>
      </xdr:grpSpPr>
      <xdr:pic>
        <xdr:nvPicPr>
          <xdr:cNvPr id="7" name="Image 6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b="83883"/>
          <a:stretch/>
        </xdr:blipFill>
        <xdr:spPr>
          <a:xfrm>
            <a:off x="7485529" y="1011264"/>
            <a:ext cx="7538457" cy="1364384"/>
          </a:xfrm>
          <a:prstGeom prst="rect">
            <a:avLst/>
          </a:prstGeom>
        </xdr:spPr>
      </xdr:pic>
      <xdr:pic>
        <xdr:nvPicPr>
          <xdr:cNvPr id="6" name="Image 5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744" t="72010" r="-744" b="13297"/>
          <a:stretch/>
        </xdr:blipFill>
        <xdr:spPr>
          <a:xfrm>
            <a:off x="7570694" y="2375647"/>
            <a:ext cx="7538457" cy="1243853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705970</xdr:colOff>
      <xdr:row>13</xdr:row>
      <xdr:rowOff>209003</xdr:rowOff>
    </xdr:from>
    <xdr:to>
      <xdr:col>16</xdr:col>
      <xdr:colOff>896472</xdr:colOff>
      <xdr:row>24</xdr:row>
      <xdr:rowOff>137029</xdr:rowOff>
    </xdr:to>
    <xdr:grpSp>
      <xdr:nvGrpSpPr>
        <xdr:cNvPr id="4" name="Groupe 3"/>
        <xdr:cNvGrpSpPr/>
      </xdr:nvGrpSpPr>
      <xdr:grpSpPr>
        <a:xfrm>
          <a:off x="8426823" y="3122532"/>
          <a:ext cx="7014884" cy="2393321"/>
          <a:chOff x="4858872" y="3697942"/>
          <a:chExt cx="8066670" cy="2752166"/>
        </a:xfrm>
      </xdr:grpSpPr>
      <xdr:pic>
        <xdr:nvPicPr>
          <xdr:cNvPr id="8" name="Image 7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80469"/>
          <a:stretch/>
        </xdr:blipFill>
        <xdr:spPr>
          <a:xfrm>
            <a:off x="4896971" y="3697942"/>
            <a:ext cx="8028571" cy="1378324"/>
          </a:xfrm>
          <a:prstGeom prst="rect">
            <a:avLst/>
          </a:prstGeom>
        </xdr:spPr>
      </xdr:pic>
      <xdr:pic>
        <xdr:nvPicPr>
          <xdr:cNvPr id="9" name="Image 8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t="72344" b="8125"/>
          <a:stretch/>
        </xdr:blipFill>
        <xdr:spPr>
          <a:xfrm>
            <a:off x="4858872" y="5071784"/>
            <a:ext cx="8028571" cy="137832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1079211</xdr:colOff>
      <xdr:row>1</xdr:row>
      <xdr:rowOff>22412</xdr:rowOff>
    </xdr:from>
    <xdr:to>
      <xdr:col>5</xdr:col>
      <xdr:colOff>1131793</xdr:colOff>
      <xdr:row>19</xdr:row>
      <xdr:rowOff>44714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667" t="14292" r="29599" b="29561"/>
        <a:stretch/>
      </xdr:blipFill>
      <xdr:spPr>
        <a:xfrm>
          <a:off x="1841211" y="212912"/>
          <a:ext cx="6193406" cy="34513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</xdr:row>
      <xdr:rowOff>28575</xdr:rowOff>
    </xdr:from>
    <xdr:to>
      <xdr:col>9</xdr:col>
      <xdr:colOff>390525</xdr:colOff>
      <xdr:row>14</xdr:row>
      <xdr:rowOff>104775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717" t="37025" r="17635" b="18229"/>
        <a:stretch/>
      </xdr:blipFill>
      <xdr:spPr>
        <a:xfrm>
          <a:off x="590550" y="219075"/>
          <a:ext cx="6657975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228599</xdr:colOff>
      <xdr:row>16</xdr:row>
      <xdr:rowOff>114300</xdr:rowOff>
    </xdr:from>
    <xdr:to>
      <xdr:col>9</xdr:col>
      <xdr:colOff>161924</xdr:colOff>
      <xdr:row>40</xdr:row>
      <xdr:rowOff>114300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890" t="23058" r="26783" b="13141"/>
        <a:stretch/>
      </xdr:blipFill>
      <xdr:spPr>
        <a:xfrm>
          <a:off x="990599" y="3162300"/>
          <a:ext cx="6029325" cy="457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161097</xdr:colOff>
      <xdr:row>1</xdr:row>
      <xdr:rowOff>138320</xdr:rowOff>
    </xdr:from>
    <xdr:to>
      <xdr:col>7</xdr:col>
      <xdr:colOff>523875</xdr:colOff>
      <xdr:row>20</xdr:row>
      <xdr:rowOff>43070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3" t="14310" r="16862" b="16026"/>
        <a:stretch/>
      </xdr:blipFill>
      <xdr:spPr>
        <a:xfrm>
          <a:off x="923097" y="328820"/>
          <a:ext cx="6019800" cy="3524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403744</xdr:colOff>
      <xdr:row>2</xdr:row>
      <xdr:rowOff>129716</xdr:rowOff>
    </xdr:from>
    <xdr:to>
      <xdr:col>7</xdr:col>
      <xdr:colOff>411269</xdr:colOff>
      <xdr:row>16</xdr:row>
      <xdr:rowOff>3091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503" t="23892" r="18479" b="21981"/>
        <a:stretch/>
      </xdr:blipFill>
      <xdr:spPr>
        <a:xfrm>
          <a:off x="403744" y="510716"/>
          <a:ext cx="5341525" cy="2540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240196</xdr:colOff>
      <xdr:row>0</xdr:row>
      <xdr:rowOff>0</xdr:rowOff>
    </xdr:from>
    <xdr:to>
      <xdr:col>5</xdr:col>
      <xdr:colOff>496956</xdr:colOff>
      <xdr:row>44</xdr:row>
      <xdr:rowOff>9621</xdr:rowOff>
    </xdr:to>
    <xdr:grpSp>
      <xdr:nvGrpSpPr>
        <xdr:cNvPr id="6" name="Groupe 5"/>
        <xdr:cNvGrpSpPr/>
      </xdr:nvGrpSpPr>
      <xdr:grpSpPr>
        <a:xfrm>
          <a:off x="240196" y="0"/>
          <a:ext cx="6120847" cy="8391621"/>
          <a:chOff x="2343978" y="0"/>
          <a:chExt cx="6120847" cy="8391621"/>
        </a:xfrm>
      </xdr:grpSpPr>
      <xdr:pic>
        <xdr:nvPicPr>
          <xdr:cNvPr id="4" name="Image 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343978" y="0"/>
            <a:ext cx="5897217" cy="3565496"/>
          </a:xfrm>
          <a:prstGeom prst="rect">
            <a:avLst/>
          </a:prstGeom>
        </xdr:spPr>
      </xdr:pic>
      <xdr:pic>
        <xdr:nvPicPr>
          <xdr:cNvPr id="5" name="Image 4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392300" y="3451669"/>
            <a:ext cx="6072525" cy="4939952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1396332</xdr:colOff>
      <xdr:row>2</xdr:row>
      <xdr:rowOff>160659</xdr:rowOff>
    </xdr:from>
    <xdr:to>
      <xdr:col>10</xdr:col>
      <xdr:colOff>606057</xdr:colOff>
      <xdr:row>36</xdr:row>
      <xdr:rowOff>113243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704" t="18335" r="15183" b="11582"/>
        <a:stretch/>
      </xdr:blipFill>
      <xdr:spPr>
        <a:xfrm>
          <a:off x="5695006" y="541659"/>
          <a:ext cx="4585138" cy="6429584"/>
        </a:xfrm>
        <a:prstGeom prst="rect">
          <a:avLst/>
        </a:prstGeom>
      </xdr:spPr>
    </xdr:pic>
    <xdr:clientData/>
  </xdr:twoCellAnchor>
  <xdr:twoCellAnchor editAs="oneCell">
    <xdr:from>
      <xdr:col>0</xdr:col>
      <xdr:colOff>281608</xdr:colOff>
      <xdr:row>1</xdr:row>
      <xdr:rowOff>170221</xdr:rowOff>
    </xdr:from>
    <xdr:to>
      <xdr:col>4</xdr:col>
      <xdr:colOff>600917</xdr:colOff>
      <xdr:row>27</xdr:row>
      <xdr:rowOff>90921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0513" t="18080" r="8711" b="3853"/>
        <a:stretch/>
      </xdr:blipFill>
      <xdr:spPr>
        <a:xfrm>
          <a:off x="281608" y="360721"/>
          <a:ext cx="4617983" cy="4873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al/Documents/URBAN%20ODYSSEY/OUTILS%20EXCEL/BOISEMENT_Calcul_Cappelaere_Desco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de production employées"/>
      <sheetName val="Récapitulatif des résultats"/>
      <sheetName val="Chene sessile - reboisement"/>
      <sheetName val="Bouleau - boisement"/>
      <sheetName val="Chene "/>
      <sheetName val="Chene sessile - prairie p."/>
      <sheetName val="Charme - prairie p."/>
      <sheetName val="Données d'entrée"/>
      <sheetName val="Aerien"/>
      <sheetName val="Racinaire"/>
      <sheetName val="Sols"/>
      <sheetName val="Litiere"/>
      <sheetName val="Stockage carbone - produits"/>
      <sheetName val="Substitution énergie - produits"/>
      <sheetName val="Liens utiles"/>
    </sheetNames>
    <sheetDataSet>
      <sheetData sheetId="0"/>
      <sheetData sheetId="1"/>
      <sheetData sheetId="2">
        <row r="5">
          <cell r="AA5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id="1" name="Tableau1" displayName="Tableau1" ref="B22:C88" totalsRowShown="0" headerRowDxfId="11" dataDxfId="10">
  <autoFilter ref="B22:C88"/>
  <tableColumns count="2">
    <tableColumn id="1" name="Essence " dataDxfId="9"/>
    <tableColumn id="2" name="Infradensité (tMS/m3) 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F22:K54" totalsRowShown="0" headerRowDxfId="7" dataDxfId="6">
  <autoFilter ref="F22:K54"/>
  <tableColumns count="6">
    <tableColumn id="1" name="Colonne1" dataDxfId="5"/>
    <tableColumn id="2" name="Colonne2" dataDxfId="4"/>
    <tableColumn id="3" name="Colonne3" dataDxfId="3"/>
    <tableColumn id="4" name="Colonne4" dataDxfId="2"/>
    <tableColumn id="5" name="Colonne5" dataDxfId="1"/>
    <tableColumn id="6" name="Colonne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documents.irevues.inist.fr/bitstream/handle/2042/24705/RFF_1965_12_818.pdf?sequence=1" TargetMode="External"/><Relationship Id="rId2" Type="http://schemas.openxmlformats.org/officeDocument/2006/relationships/hyperlink" Target="http://documents.irevues.inist.fr/bitstream/handle/2042/24705/RFF_1965_12_818.pdf?sequence=1" TargetMode="External"/><Relationship Id="rId1" Type="http://schemas.openxmlformats.org/officeDocument/2006/relationships/hyperlink" Target="https://www.forestresearch.gov.uk/research/archive-forest-management-tables-metric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="115" zoomScaleNormal="115" workbookViewId="0">
      <selection sqref="A1:D5"/>
    </sheetView>
  </sheetViews>
  <sheetFormatPr baseColWidth="10" defaultRowHeight="15" x14ac:dyDescent="0.25"/>
  <sheetData>
    <row r="1" spans="1:4" x14ac:dyDescent="0.25">
      <c r="A1" s="175"/>
      <c r="B1" s="175"/>
      <c r="C1" s="175"/>
      <c r="D1" s="175"/>
    </row>
    <row r="2" spans="1:4" x14ac:dyDescent="0.25">
      <c r="A2" s="175"/>
      <c r="B2" s="175"/>
      <c r="C2" s="175"/>
      <c r="D2" s="175"/>
    </row>
    <row r="3" spans="1:4" x14ac:dyDescent="0.25">
      <c r="A3" s="175"/>
      <c r="B3" s="175"/>
      <c r="C3" s="175"/>
      <c r="D3" s="175"/>
    </row>
    <row r="4" spans="1:4" x14ac:dyDescent="0.25">
      <c r="A4" s="175"/>
      <c r="B4" s="175"/>
      <c r="C4" s="175"/>
      <c r="D4" s="175"/>
    </row>
    <row r="5" spans="1:4" x14ac:dyDescent="0.25">
      <c r="A5" s="175"/>
      <c r="B5" s="175"/>
      <c r="C5" s="175"/>
      <c r="D5" s="175"/>
    </row>
    <row r="6" spans="1:4" x14ac:dyDescent="0.25">
      <c r="A6" s="174" t="s">
        <v>247</v>
      </c>
      <c r="B6" s="174"/>
      <c r="C6" s="174"/>
      <c r="D6" s="174"/>
    </row>
    <row r="7" spans="1:4" x14ac:dyDescent="0.25">
      <c r="A7" s="174"/>
      <c r="B7" s="174"/>
      <c r="C7" s="174"/>
      <c r="D7" s="174"/>
    </row>
    <row r="8" spans="1:4" x14ac:dyDescent="0.25">
      <c r="A8" s="174"/>
      <c r="B8" s="174"/>
      <c r="C8" s="174"/>
      <c r="D8" s="174"/>
    </row>
    <row r="9" spans="1:4" x14ac:dyDescent="0.25">
      <c r="A9" s="174"/>
      <c r="B9" s="174"/>
      <c r="C9" s="174"/>
      <c r="D9" s="174"/>
    </row>
    <row r="10" spans="1:4" x14ac:dyDescent="0.25">
      <c r="A10" s="174"/>
      <c r="B10" s="174"/>
      <c r="C10" s="174"/>
      <c r="D10" s="174"/>
    </row>
    <row r="11" spans="1:4" ht="15" customHeight="1" x14ac:dyDescent="0.25">
      <c r="A11" s="174" t="s">
        <v>246</v>
      </c>
      <c r="B11" s="174"/>
      <c r="C11" s="174"/>
      <c r="D11" s="174"/>
    </row>
    <row r="12" spans="1:4" x14ac:dyDescent="0.25">
      <c r="A12" s="174"/>
      <c r="B12" s="174"/>
      <c r="C12" s="174"/>
      <c r="D12" s="174"/>
    </row>
    <row r="13" spans="1:4" x14ac:dyDescent="0.25">
      <c r="A13" s="143"/>
      <c r="B13" s="143"/>
      <c r="C13" s="143"/>
      <c r="D13" s="143"/>
    </row>
    <row r="14" spans="1:4" x14ac:dyDescent="0.25">
      <c r="A14" s="143"/>
      <c r="B14" s="143"/>
      <c r="C14" s="143"/>
      <c r="D14" s="143"/>
    </row>
    <row r="15" spans="1:4" x14ac:dyDescent="0.25">
      <c r="A15" s="144"/>
      <c r="B15" s="144"/>
      <c r="C15" s="144"/>
      <c r="D15" s="144"/>
    </row>
    <row r="16" spans="1:4" x14ac:dyDescent="0.25">
      <c r="A16" s="144"/>
      <c r="B16" s="144"/>
      <c r="C16" s="144"/>
      <c r="D16" s="144"/>
    </row>
    <row r="17" spans="1:4" x14ac:dyDescent="0.25">
      <c r="A17" s="144"/>
      <c r="B17" s="144"/>
      <c r="C17" s="144"/>
      <c r="D17" s="144"/>
    </row>
  </sheetData>
  <mergeCells count="3">
    <mergeCell ref="A6:D10"/>
    <mergeCell ref="A11:D12"/>
    <mergeCell ref="A1:D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5" zoomScaleNormal="115" workbookViewId="0">
      <selection activeCell="C1" sqref="C1:G8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5" zoomScaleNormal="115" workbookViewId="0">
      <selection activeCell="D58" sqref="D58"/>
    </sheetView>
  </sheetViews>
  <sheetFormatPr baseColWidth="10" defaultRowHeight="15" x14ac:dyDescent="0.25"/>
  <cols>
    <col min="4" max="4" width="30.140625" customWidth="1"/>
    <col min="5" max="5" width="23.42578125" customWidth="1"/>
  </cols>
  <sheetData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5" zoomScaleNormal="115" workbookViewId="0">
      <selection activeCell="E29" sqref="E29"/>
    </sheetView>
  </sheetViews>
  <sheetFormatPr baseColWidth="10" defaultRowHeight="15" x14ac:dyDescent="0.25"/>
  <cols>
    <col min="4" max="4" width="30.140625" customWidth="1"/>
    <col min="5" max="5" width="23.42578125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145"/>
  <sheetViews>
    <sheetView zoomScale="85" zoomScaleNormal="85" zoomScalePageLayoutView="55" workbookViewId="0">
      <selection activeCell="D28" sqref="D28:F29"/>
    </sheetView>
  </sheetViews>
  <sheetFormatPr baseColWidth="10" defaultRowHeight="17.25" x14ac:dyDescent="0.35"/>
  <cols>
    <col min="1" max="1" width="11.42578125" style="20" customWidth="1"/>
    <col min="2" max="2" width="2" style="20" customWidth="1"/>
    <col min="3" max="17" width="14.5703125" style="20" customWidth="1"/>
    <col min="18" max="18" width="2.140625" style="20" customWidth="1"/>
    <col min="19" max="16384" width="11.42578125" style="20"/>
  </cols>
  <sheetData>
    <row r="1" spans="2:18" ht="18" thickBot="1" x14ac:dyDescent="0.4"/>
    <row r="2" spans="2:18" x14ac:dyDescent="0.3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2:18" x14ac:dyDescent="0.35">
      <c r="B3" s="178" t="s">
        <v>233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80"/>
    </row>
    <row r="4" spans="2:18" ht="18" thickBot="1" x14ac:dyDescent="0.4"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9"/>
    </row>
    <row r="5" spans="2:18" x14ac:dyDescent="0.35">
      <c r="B5" s="14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 s="16"/>
    </row>
    <row r="6" spans="2:18" x14ac:dyDescent="0.35">
      <c r="B6" s="14"/>
      <c r="C6" s="28" t="s">
        <v>236</v>
      </c>
      <c r="G6"/>
      <c r="H6"/>
      <c r="I6"/>
      <c r="J6"/>
      <c r="K6" s="21" t="s">
        <v>245</v>
      </c>
      <c r="L6" s="15"/>
      <c r="M6" s="15"/>
      <c r="N6" s="15"/>
      <c r="O6"/>
      <c r="P6"/>
      <c r="Q6"/>
      <c r="R6" s="16"/>
    </row>
    <row r="7" spans="2:18" x14ac:dyDescent="0.35">
      <c r="B7" s="14"/>
      <c r="G7"/>
      <c r="H7"/>
      <c r="I7"/>
      <c r="J7"/>
      <c r="K7" s="15"/>
      <c r="L7" s="15"/>
      <c r="M7" s="15"/>
      <c r="N7" s="15"/>
      <c r="O7"/>
      <c r="P7"/>
      <c r="Q7"/>
      <c r="R7" s="16"/>
    </row>
    <row r="8" spans="2:18" ht="17.25" customHeight="1" x14ac:dyDescent="0.35">
      <c r="B8" s="14"/>
      <c r="C8" s="29" t="s">
        <v>168</v>
      </c>
      <c r="D8" s="177" t="s">
        <v>237</v>
      </c>
      <c r="E8" s="177"/>
      <c r="F8" s="177"/>
      <c r="G8"/>
      <c r="H8"/>
      <c r="I8"/>
      <c r="J8"/>
      <c r="K8" s="29" t="s">
        <v>168</v>
      </c>
      <c r="L8" s="177" t="s">
        <v>244</v>
      </c>
      <c r="M8" s="177"/>
      <c r="N8" s="177"/>
      <c r="O8"/>
      <c r="P8"/>
      <c r="Q8"/>
      <c r="R8" s="16"/>
    </row>
    <row r="9" spans="2:18" ht="17.25" customHeight="1" x14ac:dyDescent="0.35">
      <c r="B9" s="14"/>
      <c r="D9" s="177"/>
      <c r="E9" s="177"/>
      <c r="F9" s="177"/>
      <c r="G9"/>
      <c r="H9"/>
      <c r="I9"/>
      <c r="J9"/>
      <c r="L9" s="177"/>
      <c r="M9" s="177"/>
      <c r="N9" s="177"/>
      <c r="O9"/>
      <c r="P9"/>
      <c r="Q9"/>
      <c r="R9" s="16"/>
    </row>
    <row r="10" spans="2:18" ht="18" customHeight="1" x14ac:dyDescent="0.35">
      <c r="B10" s="14"/>
      <c r="C10" s="15"/>
      <c r="D10" s="177" t="s">
        <v>250</v>
      </c>
      <c r="E10" s="177"/>
      <c r="F10" s="177"/>
      <c r="G10" s="15"/>
      <c r="H10" s="15"/>
      <c r="I10" s="15"/>
      <c r="J10" s="15"/>
      <c r="K10" s="15"/>
      <c r="L10" s="177"/>
      <c r="M10" s="177"/>
      <c r="N10" s="177"/>
      <c r="O10" s="15"/>
      <c r="P10" s="15"/>
      <c r="Q10" s="15"/>
      <c r="R10" s="16"/>
    </row>
    <row r="11" spans="2:18" ht="18" customHeight="1" x14ac:dyDescent="0.35">
      <c r="B11" s="14"/>
      <c r="C11" s="15"/>
      <c r="D11" s="177"/>
      <c r="E11" s="177"/>
      <c r="F11" s="177"/>
      <c r="G11" s="15"/>
      <c r="H11" s="15"/>
      <c r="I11" s="15"/>
      <c r="J11" s="15"/>
      <c r="K11" s="15"/>
      <c r="L11" s="177"/>
      <c r="M11" s="177"/>
      <c r="N11" s="177"/>
      <c r="O11" s="15"/>
      <c r="P11" s="15"/>
      <c r="Q11" s="15"/>
      <c r="R11" s="16"/>
    </row>
    <row r="12" spans="2:18" ht="17.25" customHeight="1" x14ac:dyDescent="0.35">
      <c r="B12" s="14"/>
      <c r="C12" s="15"/>
      <c r="D12" s="177"/>
      <c r="E12" s="177"/>
      <c r="F12" s="177"/>
      <c r="G12" s="15"/>
      <c r="H12" s="15"/>
      <c r="I12" s="15"/>
      <c r="J12" s="15"/>
      <c r="K12" s="15"/>
      <c r="L12" s="177"/>
      <c r="M12" s="177"/>
      <c r="N12" s="177"/>
      <c r="O12" s="15"/>
      <c r="P12" s="15"/>
      <c r="Q12" s="15"/>
      <c r="R12" s="16"/>
    </row>
    <row r="13" spans="2:18" x14ac:dyDescent="0.35">
      <c r="B13" s="14"/>
      <c r="D13" s="177"/>
      <c r="E13" s="177"/>
      <c r="F13" s="177"/>
      <c r="G13" s="15"/>
      <c r="H13" s="15"/>
      <c r="I13" s="15"/>
      <c r="J13" s="15"/>
      <c r="K13" s="15"/>
      <c r="L13" s="177"/>
      <c r="M13" s="177"/>
      <c r="N13" s="177"/>
      <c r="O13" s="15"/>
      <c r="P13" s="15"/>
      <c r="Q13" s="15"/>
      <c r="R13" s="16"/>
    </row>
    <row r="14" spans="2:18" x14ac:dyDescent="0.35">
      <c r="B14" s="14"/>
      <c r="C14" s="27" t="s">
        <v>166</v>
      </c>
      <c r="D14" s="1" t="s">
        <v>235</v>
      </c>
      <c r="E14" s="142"/>
      <c r="F14" s="142"/>
      <c r="G14" s="15"/>
      <c r="H14" s="15"/>
      <c r="I14" s="15"/>
      <c r="J14" s="15"/>
      <c r="K14" s="27" t="s">
        <v>166</v>
      </c>
      <c r="L14" s="1" t="s">
        <v>235</v>
      </c>
      <c r="M14" s="142"/>
      <c r="N14" s="15"/>
      <c r="O14" s="15"/>
      <c r="P14" s="15"/>
      <c r="Q14" s="15"/>
      <c r="R14" s="16"/>
    </row>
    <row r="15" spans="2:18" x14ac:dyDescent="0.35"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/>
    </row>
    <row r="16" spans="2:18" x14ac:dyDescent="0.35"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6"/>
    </row>
    <row r="17" spans="2:18" x14ac:dyDescent="0.35">
      <c r="B17" s="14"/>
      <c r="C17" s="28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</row>
    <row r="18" spans="2:18" x14ac:dyDescent="0.35">
      <c r="B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/>
    </row>
    <row r="19" spans="2:18" x14ac:dyDescent="0.35">
      <c r="B19" s="14"/>
      <c r="C19" s="29"/>
      <c r="D19" s="1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6"/>
    </row>
    <row r="20" spans="2:18" x14ac:dyDescent="0.35">
      <c r="B20" s="14"/>
      <c r="C20" s="29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6"/>
    </row>
    <row r="21" spans="2:18" x14ac:dyDescent="0.35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6"/>
    </row>
    <row r="22" spans="2:18" x14ac:dyDescent="0.35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"/>
    </row>
    <row r="23" spans="2:18" x14ac:dyDescent="0.35"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6"/>
    </row>
    <row r="24" spans="2:18" x14ac:dyDescent="0.35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/>
    </row>
    <row r="25" spans="2:18" x14ac:dyDescent="0.35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/>
    </row>
    <row r="26" spans="2:18" x14ac:dyDescent="0.35">
      <c r="B26" s="14"/>
      <c r="C26" s="21" t="s">
        <v>169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6"/>
    </row>
    <row r="27" spans="2:18" ht="17.25" customHeight="1" x14ac:dyDescent="0.35"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/>
    </row>
    <row r="28" spans="2:18" x14ac:dyDescent="0.35">
      <c r="B28" s="14"/>
      <c r="C28" s="29" t="s">
        <v>168</v>
      </c>
      <c r="D28" s="177" t="s">
        <v>167</v>
      </c>
      <c r="E28" s="177"/>
      <c r="F28" s="177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</row>
    <row r="29" spans="2:18" ht="17.25" customHeight="1" x14ac:dyDescent="0.35">
      <c r="B29" s="14"/>
      <c r="D29" s="177"/>
      <c r="E29" s="177"/>
      <c r="F29" s="177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6"/>
    </row>
    <row r="30" spans="2:18" x14ac:dyDescent="0.35">
      <c r="B30" s="14"/>
      <c r="C30" s="15"/>
      <c r="D30" s="177" t="s">
        <v>238</v>
      </c>
      <c r="E30" s="177"/>
      <c r="F30" s="177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6"/>
    </row>
    <row r="31" spans="2:18" x14ac:dyDescent="0.35">
      <c r="B31" s="14"/>
      <c r="C31" s="15"/>
      <c r="D31" s="177"/>
      <c r="E31" s="177"/>
      <c r="F31" s="177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6"/>
    </row>
    <row r="32" spans="2:18" ht="17.25" customHeight="1" x14ac:dyDescent="0.35">
      <c r="B32" s="14"/>
      <c r="C32" s="15"/>
      <c r="D32" s="177"/>
      <c r="E32" s="177"/>
      <c r="F32" s="177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6"/>
    </row>
    <row r="33" spans="1:27" x14ac:dyDescent="0.35">
      <c r="B33" s="14"/>
      <c r="C33" s="27" t="s">
        <v>166</v>
      </c>
      <c r="D33" s="176" t="s">
        <v>122</v>
      </c>
      <c r="E33" s="176"/>
      <c r="F33" s="176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6"/>
    </row>
    <row r="34" spans="1:27" x14ac:dyDescent="0.35">
      <c r="B34" s="14"/>
      <c r="C34" s="15"/>
      <c r="D34" s="176"/>
      <c r="E34" s="176"/>
      <c r="F34" s="176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</row>
    <row r="35" spans="1:27" x14ac:dyDescent="0.35"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6"/>
    </row>
    <row r="36" spans="1:27" x14ac:dyDescent="0.35"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</row>
    <row r="37" spans="1:27" x14ac:dyDescent="0.35">
      <c r="B37" s="14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</row>
    <row r="38" spans="1:27" x14ac:dyDescent="0.35">
      <c r="B38" s="14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/>
    </row>
    <row r="39" spans="1:27" x14ac:dyDescent="0.35">
      <c r="B39" s="1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</row>
    <row r="40" spans="1:27" x14ac:dyDescent="0.35">
      <c r="B40" s="14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</row>
    <row r="41" spans="1:27" x14ac:dyDescent="0.35">
      <c r="B41" s="14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6"/>
    </row>
    <row r="42" spans="1:27" x14ac:dyDescent="0.35">
      <c r="B42" s="14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6"/>
    </row>
    <row r="43" spans="1:27" x14ac:dyDescent="0.35">
      <c r="B43" s="14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6"/>
    </row>
    <row r="44" spans="1:27" x14ac:dyDescent="0.35">
      <c r="B44" s="14"/>
      <c r="C44" s="27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6"/>
    </row>
    <row r="45" spans="1:27" ht="18" thickBot="1" x14ac:dyDescent="0.4">
      <c r="B45" s="17"/>
      <c r="C45" s="18"/>
      <c r="D45" s="18">
        <v>5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9"/>
    </row>
    <row r="47" spans="1:27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ht="17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 ht="17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 ht="18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 ht="18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ht="17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 ht="30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:27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</row>
    <row r="97" spans="1:23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</row>
    <row r="98" spans="1:23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</row>
    <row r="99" spans="1:23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</row>
    <row r="100" spans="1:23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</row>
    <row r="101" spans="1:23" ht="30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</row>
    <row r="102" spans="1:23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</row>
    <row r="103" spans="1:23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</row>
    <row r="104" spans="1:23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</row>
    <row r="105" spans="1:23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</row>
    <row r="106" spans="1:23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</row>
    <row r="107" spans="1:23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</row>
    <row r="108" spans="1:23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</row>
    <row r="109" spans="1:23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</row>
    <row r="110" spans="1:23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</row>
    <row r="111" spans="1:23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</row>
    <row r="112" spans="1:23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</row>
    <row r="113" spans="1:23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</row>
    <row r="114" spans="1:23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</row>
    <row r="115" spans="1:23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</row>
    <row r="116" spans="1:23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</row>
    <row r="117" spans="1:23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</row>
    <row r="118" spans="1:23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3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3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3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3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3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3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3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3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3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3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</row>
    <row r="136" spans="1:23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</row>
    <row r="137" spans="1:23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</row>
    <row r="138" spans="1:23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</row>
    <row r="139" spans="1:23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</row>
    <row r="140" spans="1:23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</row>
    <row r="141" spans="1:23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</row>
    <row r="142" spans="1:23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</row>
    <row r="143" spans="1:23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</row>
    <row r="144" spans="1:23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</row>
    <row r="145" spans="1:23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</row>
  </sheetData>
  <mergeCells count="8">
    <mergeCell ref="D33:F34"/>
    <mergeCell ref="L8:N9"/>
    <mergeCell ref="B3:R3"/>
    <mergeCell ref="D8:F9"/>
    <mergeCell ref="D28:F29"/>
    <mergeCell ref="D30:F32"/>
    <mergeCell ref="D10:F13"/>
    <mergeCell ref="L10:N13"/>
  </mergeCells>
  <hyperlinks>
    <hyperlink ref="D33" r:id="rId1"/>
    <hyperlink ref="D14" r:id="rId2"/>
    <hyperlink ref="L14" r:id="rId3"/>
  </hyperlinks>
  <pageMargins left="0.23622047244094491" right="0.23622047244094491" top="0.31496062992125984" bottom="0.31496062992125984" header="0.31496062992125984" footer="0.31496062992125984"/>
  <pageSetup paperSize="9" scale="64" fitToHeight="0" orientation="landscape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4:X112"/>
  <sheetViews>
    <sheetView tabSelected="1" topLeftCell="H10" zoomScale="85" zoomScaleNormal="85" zoomScalePageLayoutView="55" workbookViewId="0">
      <selection activeCell="J30" sqref="J30"/>
    </sheetView>
  </sheetViews>
  <sheetFormatPr baseColWidth="10" defaultRowHeight="17.25" x14ac:dyDescent="0.35"/>
  <cols>
    <col min="1" max="1" width="11.42578125" style="20"/>
    <col min="2" max="2" width="11.42578125" style="20" customWidth="1"/>
    <col min="3" max="3" width="2" style="20" customWidth="1"/>
    <col min="4" max="18" width="14.5703125" style="20" customWidth="1"/>
    <col min="19" max="19" width="2.140625" style="20" customWidth="1"/>
    <col min="20" max="21" width="11.42578125" style="20"/>
    <col min="22" max="22" width="12.140625" style="20" bestFit="1" customWidth="1"/>
    <col min="23" max="16384" width="11.42578125" style="20"/>
  </cols>
  <sheetData>
    <row r="4" spans="3:19" ht="18" thickBot="1" x14ac:dyDescent="0.4"/>
    <row r="5" spans="3:19" x14ac:dyDescent="0.35"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</row>
    <row r="6" spans="3:19" x14ac:dyDescent="0.35">
      <c r="C6" s="14"/>
      <c r="D6" s="179" t="s">
        <v>175</v>
      </c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6"/>
    </row>
    <row r="7" spans="3:19" ht="18" thickBot="1" x14ac:dyDescent="0.4"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</row>
    <row r="8" spans="3:19" x14ac:dyDescent="0.35">
      <c r="C8" s="14"/>
      <c r="D8" s="15"/>
      <c r="E8" s="15"/>
      <c r="F8" s="15"/>
      <c r="G8" s="15"/>
      <c r="H8" s="15"/>
      <c r="I8" s="15"/>
      <c r="J8" s="15"/>
      <c r="K8" s="15"/>
      <c r="L8" s="12"/>
      <c r="M8" s="12"/>
      <c r="N8" s="12"/>
      <c r="O8" s="12"/>
      <c r="P8" s="12"/>
      <c r="Q8" s="12"/>
      <c r="R8" s="12"/>
      <c r="S8" s="13"/>
    </row>
    <row r="9" spans="3:19" ht="16.5" customHeight="1" x14ac:dyDescent="0.35">
      <c r="C9" s="14"/>
      <c r="S9" s="16"/>
    </row>
    <row r="10" spans="3:19" x14ac:dyDescent="0.35">
      <c r="C10" s="14"/>
      <c r="D10" s="21" t="s">
        <v>130</v>
      </c>
      <c r="K10" s="21"/>
      <c r="L10" s="15"/>
      <c r="M10" s="15"/>
      <c r="N10" s="15"/>
      <c r="S10" s="16"/>
    </row>
    <row r="11" spans="3:19" x14ac:dyDescent="0.35">
      <c r="C11" s="14"/>
      <c r="D11" s="121" t="s">
        <v>129</v>
      </c>
      <c r="E11" s="15" t="s">
        <v>239</v>
      </c>
      <c r="F11" s="15"/>
      <c r="H11" s="121" t="s">
        <v>133</v>
      </c>
      <c r="I11" s="123">
        <f>SUM(E24:Q24)</f>
        <v>5.4099999999999993</v>
      </c>
      <c r="K11" s="15" t="s">
        <v>243</v>
      </c>
      <c r="L11" s="15"/>
      <c r="M11" s="15"/>
      <c r="N11" s="15"/>
      <c r="O11" s="15"/>
      <c r="P11" s="15"/>
      <c r="Q11" s="15"/>
      <c r="R11" s="15"/>
      <c r="S11" s="16"/>
    </row>
    <row r="12" spans="3:19" x14ac:dyDescent="0.35">
      <c r="C12" s="14"/>
      <c r="D12" s="122" t="s">
        <v>226</v>
      </c>
      <c r="E12" s="20" t="s">
        <v>240</v>
      </c>
      <c r="F12" s="15"/>
      <c r="H12" s="121" t="s">
        <v>131</v>
      </c>
      <c r="I12" s="124" t="s">
        <v>148</v>
      </c>
      <c r="K12" s="15" t="s">
        <v>242</v>
      </c>
      <c r="L12" s="15"/>
      <c r="M12" s="15"/>
      <c r="N12" s="15"/>
      <c r="P12" s="15"/>
      <c r="Q12" s="15"/>
      <c r="R12" s="15"/>
      <c r="S12" s="16"/>
    </row>
    <row r="13" spans="3:19" x14ac:dyDescent="0.35">
      <c r="C13" s="14"/>
      <c r="D13" s="122" t="s">
        <v>227</v>
      </c>
      <c r="E13" s="20" t="s">
        <v>241</v>
      </c>
      <c r="F13" s="15"/>
      <c r="H13" s="121" t="s">
        <v>132</v>
      </c>
      <c r="I13" s="124" t="s">
        <v>170</v>
      </c>
      <c r="K13" s="15" t="s">
        <v>228</v>
      </c>
      <c r="L13" s="15"/>
      <c r="M13" s="15"/>
      <c r="N13" s="15"/>
      <c r="P13" s="15"/>
      <c r="Q13" s="15"/>
      <c r="R13" s="15"/>
      <c r="S13" s="16"/>
    </row>
    <row r="14" spans="3:19" x14ac:dyDescent="0.35">
      <c r="C14" s="14"/>
      <c r="F14" s="15"/>
      <c r="G14" s="15"/>
      <c r="H14" s="15"/>
      <c r="L14" s="15"/>
      <c r="M14" s="15"/>
      <c r="N14" s="15"/>
      <c r="P14" s="15"/>
      <c r="Q14" s="15"/>
      <c r="R14" s="15"/>
      <c r="S14" s="16"/>
    </row>
    <row r="15" spans="3:19" x14ac:dyDescent="0.35">
      <c r="C15" s="14"/>
      <c r="O15" s="15"/>
      <c r="P15" s="15"/>
      <c r="Q15" s="15"/>
      <c r="R15" s="15"/>
      <c r="S15" s="16"/>
    </row>
    <row r="16" spans="3:19" x14ac:dyDescent="0.35">
      <c r="C16" s="14"/>
      <c r="S16" s="16"/>
    </row>
    <row r="17" spans="3:19" x14ac:dyDescent="0.35">
      <c r="C17" s="14"/>
      <c r="D17" s="28" t="s">
        <v>231</v>
      </c>
      <c r="S17" s="16"/>
    </row>
    <row r="18" spans="3:19" ht="18" thickBot="1" x14ac:dyDescent="0.4">
      <c r="C18" s="14"/>
      <c r="D18" s="15"/>
      <c r="S18" s="16"/>
    </row>
    <row r="19" spans="3:19" ht="34.5" x14ac:dyDescent="0.35">
      <c r="C19" s="14"/>
      <c r="D19" s="100" t="s">
        <v>178</v>
      </c>
      <c r="E19" s="115" t="str">
        <f>'Pin Maritime - prairie'!F17</f>
        <v xml:space="preserve">Pin maritime </v>
      </c>
      <c r="F19" s="116" t="str">
        <f>'Laricio - prairie'!F17</f>
        <v xml:space="preserve">Pin laricio </v>
      </c>
      <c r="G19" s="116" t="str">
        <f>'Chêne sessile - prairie'!F17</f>
        <v xml:space="preserve">Chêne rouvre (sessile) </v>
      </c>
      <c r="H19" s="116"/>
      <c r="I19" s="116"/>
      <c r="J19" s="116"/>
      <c r="K19" s="116"/>
      <c r="L19" s="116"/>
      <c r="M19" s="116"/>
      <c r="N19" s="116"/>
      <c r="O19" s="116"/>
      <c r="P19" s="116"/>
      <c r="Q19" s="117"/>
      <c r="R19" s="104"/>
      <c r="S19" s="16"/>
    </row>
    <row r="20" spans="3:19" ht="34.5" x14ac:dyDescent="0.35">
      <c r="C20" s="14"/>
      <c r="D20" s="101" t="s">
        <v>225</v>
      </c>
      <c r="E20" s="113" t="str">
        <f>'Pin Maritime - prairie'!D5</f>
        <v>Prairies permanentes</v>
      </c>
      <c r="F20" s="114" t="str">
        <f>'Laricio - prairie'!D5</f>
        <v>Prairies permanentes</v>
      </c>
      <c r="G20" s="114" t="str">
        <f>'Chêne sessile - prairie'!D5</f>
        <v>Prairies permanentes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8"/>
      <c r="R20" s="105"/>
      <c r="S20" s="16"/>
    </row>
    <row r="21" spans="3:19" x14ac:dyDescent="0.35">
      <c r="C21" s="14"/>
      <c r="D21" s="102" t="s">
        <v>222</v>
      </c>
      <c r="E21" s="108">
        <f>'Pin Maritime - prairie'!C127</f>
        <v>152.33064604639515</v>
      </c>
      <c r="F21" s="109">
        <f>'Laricio - prairie'!C127</f>
        <v>195.37385769273629</v>
      </c>
      <c r="G21" s="109">
        <f>'Chêne sessile - prairie'!C127</f>
        <v>146.70159365068321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19"/>
      <c r="R21" s="106">
        <f>SUMPRODUCT(E21:I21,$E$24:$I$24)</f>
        <v>940.59676207103394</v>
      </c>
      <c r="S21" s="16"/>
    </row>
    <row r="22" spans="3:19" x14ac:dyDescent="0.35">
      <c r="C22" s="14"/>
      <c r="D22" s="102" t="s">
        <v>223</v>
      </c>
      <c r="E22" s="108">
        <f>'Pin Maritime - prairie'!D127</f>
        <v>47.930403122695928</v>
      </c>
      <c r="F22" s="109">
        <f>'Laricio - prairie'!D127</f>
        <v>27.17231205815304</v>
      </c>
      <c r="G22" s="109">
        <f>'Chêne sessile - prairie'!D127</f>
        <v>0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19"/>
      <c r="R22" s="106">
        <f>SUMPRODUCT(E22:I22,$E$24:$I$24)</f>
        <v>170.71294882518492</v>
      </c>
      <c r="S22" s="16"/>
    </row>
    <row r="23" spans="3:19" x14ac:dyDescent="0.35">
      <c r="C23" s="14"/>
      <c r="D23" s="102" t="s">
        <v>224</v>
      </c>
      <c r="E23" s="108">
        <f>'Pin Maritime - prairie'!E127</f>
        <v>77.745600000000024</v>
      </c>
      <c r="F23" s="109">
        <f>'Laricio - prairie'!E127</f>
        <v>30.184000000000005</v>
      </c>
      <c r="G23" s="109">
        <f>'Chêne sessile - prairie'!E127</f>
        <v>7.5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19"/>
      <c r="R23" s="106">
        <f>SUMPRODUCT(E23:I23,$E$24:$I$24)</f>
        <v>242.94964800000008</v>
      </c>
      <c r="S23" s="16"/>
    </row>
    <row r="24" spans="3:19" ht="18" thickBot="1" x14ac:dyDescent="0.4">
      <c r="C24" s="14"/>
      <c r="D24" s="103" t="s">
        <v>221</v>
      </c>
      <c r="E24" s="110">
        <f>'Pin Maritime - prairie'!F21</f>
        <v>1.98</v>
      </c>
      <c r="F24" s="111">
        <f>'Laricio - prairie'!F21</f>
        <v>2.79</v>
      </c>
      <c r="G24" s="111">
        <f>'Chêne sessile - prairie'!F21</f>
        <v>0.64</v>
      </c>
      <c r="H24" s="111">
        <f>0</f>
        <v>0</v>
      </c>
      <c r="I24" s="111">
        <f>0</f>
        <v>0</v>
      </c>
      <c r="J24" s="111">
        <f>0</f>
        <v>0</v>
      </c>
      <c r="K24" s="111">
        <f>0</f>
        <v>0</v>
      </c>
      <c r="L24" s="111">
        <f>0</f>
        <v>0</v>
      </c>
      <c r="M24" s="111">
        <f>0</f>
        <v>0</v>
      </c>
      <c r="N24" s="111">
        <f>0</f>
        <v>0</v>
      </c>
      <c r="O24" s="111">
        <f>0</f>
        <v>0</v>
      </c>
      <c r="P24" s="111">
        <f>0</f>
        <v>0</v>
      </c>
      <c r="Q24" s="120">
        <f>0</f>
        <v>0</v>
      </c>
      <c r="R24" s="107"/>
      <c r="S24" s="16"/>
    </row>
    <row r="25" spans="3:19" x14ac:dyDescent="0.35">
      <c r="C25" s="14"/>
      <c r="D25" s="12"/>
      <c r="E25" s="112">
        <f>SUM(E21:E23)*E24</f>
        <v>550.45316535480049</v>
      </c>
      <c r="F25" s="112">
        <f>SUM(F21:F23)*F24</f>
        <v>705.11717360498119</v>
      </c>
      <c r="G25" s="112">
        <f>SUM(G21:G23)*G24</f>
        <v>98.689019936437262</v>
      </c>
      <c r="H25" s="112">
        <f t="shared" ref="H25:I25" si="0">SUM(H21:H23)*H24</f>
        <v>0</v>
      </c>
      <c r="I25" s="112">
        <f t="shared" si="0"/>
        <v>0</v>
      </c>
      <c r="J25" s="112">
        <f t="shared" ref="J25:Q25" si="1">SUM(J21:J23)*J24</f>
        <v>0</v>
      </c>
      <c r="K25" s="112">
        <f t="shared" si="1"/>
        <v>0</v>
      </c>
      <c r="L25" s="112">
        <f t="shared" si="1"/>
        <v>0</v>
      </c>
      <c r="M25" s="112">
        <f t="shared" si="1"/>
        <v>0</v>
      </c>
      <c r="N25" s="112">
        <f t="shared" si="1"/>
        <v>0</v>
      </c>
      <c r="O25" s="112">
        <f t="shared" si="1"/>
        <v>0</v>
      </c>
      <c r="P25" s="112">
        <f t="shared" si="1"/>
        <v>0</v>
      </c>
      <c r="Q25" s="112">
        <f t="shared" si="1"/>
        <v>0</v>
      </c>
      <c r="R25" s="125">
        <f>IF(SUM(E25:P25)=SUM(R21:R23),SUM(R21:R23),erreur)</f>
        <v>1354.2593588962188</v>
      </c>
      <c r="S25" s="16"/>
    </row>
    <row r="26" spans="3:19" x14ac:dyDescent="0.35">
      <c r="C26" s="14"/>
      <c r="I26" s="15"/>
      <c r="J26" s="15"/>
      <c r="K26" s="15"/>
      <c r="R26" s="15"/>
      <c r="S26" s="16"/>
    </row>
    <row r="27" spans="3:19" x14ac:dyDescent="0.35">
      <c r="C27" s="14"/>
      <c r="S27" s="16"/>
    </row>
    <row r="28" spans="3:19" x14ac:dyDescent="0.35">
      <c r="C28" s="14"/>
      <c r="S28" s="16"/>
    </row>
    <row r="29" spans="3:19" x14ac:dyDescent="0.35">
      <c r="C29" s="14"/>
      <c r="D29" s="21" t="s">
        <v>230</v>
      </c>
      <c r="M29" s="21" t="s">
        <v>173</v>
      </c>
      <c r="S29" s="16"/>
    </row>
    <row r="30" spans="3:19" x14ac:dyDescent="0.35">
      <c r="C30" s="14"/>
      <c r="K30" s="15"/>
      <c r="M30" s="15"/>
      <c r="N30" s="15"/>
      <c r="O30" s="15"/>
      <c r="P30" s="15"/>
      <c r="Q30" s="15"/>
      <c r="R30" s="15" t="s">
        <v>138</v>
      </c>
      <c r="S30" s="16"/>
    </row>
    <row r="31" spans="3:19" x14ac:dyDescent="0.35">
      <c r="C31" s="14"/>
      <c r="E31" s="15"/>
      <c r="F31" s="15"/>
      <c r="G31" s="15"/>
      <c r="H31" s="15"/>
      <c r="I31" s="15"/>
      <c r="J31" s="225" t="s">
        <v>255</v>
      </c>
      <c r="K31" s="225" t="s">
        <v>254</v>
      </c>
      <c r="L31" s="15"/>
      <c r="M31" s="22" t="s">
        <v>134</v>
      </c>
      <c r="N31" s="181" t="s">
        <v>144</v>
      </c>
      <c r="O31" s="182"/>
      <c r="P31" s="183"/>
      <c r="Q31" s="22" t="s">
        <v>76</v>
      </c>
      <c r="R31" s="126">
        <v>0.05</v>
      </c>
      <c r="S31" s="16"/>
    </row>
    <row r="32" spans="3:19" x14ac:dyDescent="0.35">
      <c r="C32" s="14"/>
      <c r="D32" s="184" t="s">
        <v>232</v>
      </c>
      <c r="E32" s="184"/>
      <c r="F32" s="15" t="s">
        <v>248</v>
      </c>
      <c r="G32" s="15"/>
      <c r="H32" s="15"/>
      <c r="I32" s="15" t="s">
        <v>145</v>
      </c>
      <c r="J32" s="30">
        <f>SUMPRODUCT(E24:I24,E21:I21)</f>
        <v>940.59676207103394</v>
      </c>
      <c r="K32" s="15">
        <f>J32*(1-$R$31)*(1-$R$32)</f>
        <v>804.21023157073398</v>
      </c>
      <c r="L32" s="15"/>
      <c r="M32" s="22" t="s">
        <v>135</v>
      </c>
      <c r="N32" s="181" t="s">
        <v>77</v>
      </c>
      <c r="O32" s="182"/>
      <c r="P32" s="183"/>
      <c r="Q32" s="22" t="s">
        <v>139</v>
      </c>
      <c r="R32" s="126">
        <v>0.1</v>
      </c>
      <c r="S32" s="16"/>
    </row>
    <row r="33" spans="1:24" x14ac:dyDescent="0.35">
      <c r="C33" s="14"/>
      <c r="D33" s="184"/>
      <c r="E33" s="184"/>
      <c r="F33" s="15" t="s">
        <v>174</v>
      </c>
      <c r="G33" s="15"/>
      <c r="H33" s="15"/>
      <c r="I33" s="15" t="s">
        <v>146</v>
      </c>
      <c r="J33" s="30">
        <f>SUMPRODUCT(E24:I24,E22:I22)</f>
        <v>170.71294882518492</v>
      </c>
      <c r="K33" s="15">
        <f t="shared" ref="K33:K34" si="2">J33*(1-$R$31)*(1-$R$32)</f>
        <v>145.95957124553311</v>
      </c>
      <c r="L33" s="15"/>
      <c r="M33" s="22" t="s">
        <v>136</v>
      </c>
      <c r="N33" s="181" t="s">
        <v>140</v>
      </c>
      <c r="O33" s="182"/>
      <c r="P33" s="183"/>
      <c r="Q33" s="22" t="s">
        <v>143</v>
      </c>
      <c r="R33" s="126">
        <v>0</v>
      </c>
      <c r="S33" s="16"/>
    </row>
    <row r="34" spans="1:24" x14ac:dyDescent="0.35">
      <c r="C34" s="14"/>
      <c r="D34" s="15" t="s">
        <v>142</v>
      </c>
      <c r="E34" s="15"/>
      <c r="F34" s="15"/>
      <c r="G34" s="15"/>
      <c r="H34" s="15"/>
      <c r="I34" s="15" t="s">
        <v>147</v>
      </c>
      <c r="J34" s="30">
        <f>SUMPRODUCT(E24:I24,E23:I23)</f>
        <v>242.94964800000008</v>
      </c>
      <c r="K34" s="15">
        <f t="shared" si="2"/>
        <v>207.72194904000008</v>
      </c>
      <c r="L34" s="15"/>
      <c r="M34" s="22" t="s">
        <v>137</v>
      </c>
      <c r="N34" s="181" t="s">
        <v>141</v>
      </c>
      <c r="O34" s="182"/>
      <c r="P34" s="183"/>
      <c r="Q34" s="22" t="s">
        <v>121</v>
      </c>
      <c r="R34" s="126">
        <v>0</v>
      </c>
      <c r="S34" s="16"/>
    </row>
    <row r="35" spans="1:24" x14ac:dyDescent="0.35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6"/>
    </row>
    <row r="36" spans="1:24" x14ac:dyDescent="0.35">
      <c r="C36" s="14"/>
      <c r="D36" s="15"/>
      <c r="E36" s="15"/>
      <c r="F36" s="15"/>
      <c r="G36" s="15"/>
      <c r="H36" s="15"/>
      <c r="I36" s="31" t="s">
        <v>229</v>
      </c>
      <c r="J36" s="30">
        <f>J34+J33+J32</f>
        <v>1354.2593588962191</v>
      </c>
      <c r="K36" s="15"/>
      <c r="L36" s="15"/>
      <c r="M36" s="15"/>
      <c r="N36" s="15"/>
      <c r="O36" s="15"/>
      <c r="P36" s="15"/>
      <c r="Q36" s="31" t="s">
        <v>234</v>
      </c>
      <c r="R36" s="30">
        <f>J36*(1-R31)*(1-R32)*(1-R33)*(1-R34)</f>
        <v>1157.8917518562673</v>
      </c>
      <c r="S36" s="16"/>
    </row>
    <row r="37" spans="1:24" x14ac:dyDescent="0.35">
      <c r="C37" s="14"/>
      <c r="K37" s="15"/>
      <c r="S37" s="16"/>
      <c r="V37" s="140"/>
    </row>
    <row r="38" spans="1:24" x14ac:dyDescent="0.35">
      <c r="C38" s="14"/>
      <c r="K38" s="15"/>
      <c r="S38" s="16"/>
      <c r="V38" s="141"/>
    </row>
    <row r="39" spans="1:24" ht="18" thickBot="1" x14ac:dyDescent="0.4"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9"/>
    </row>
    <row r="41" spans="1:24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:24" x14ac:dyDescent="0.35">
      <c r="F79"/>
      <c r="G79"/>
      <c r="H79"/>
      <c r="I79"/>
      <c r="J79"/>
      <c r="K79"/>
      <c r="L79"/>
    </row>
    <row r="80" spans="1:24" x14ac:dyDescent="0.35">
      <c r="F80"/>
      <c r="G80"/>
      <c r="H80"/>
      <c r="I80"/>
      <c r="J80"/>
      <c r="K80"/>
      <c r="L80"/>
    </row>
    <row r="81" spans="6:12" x14ac:dyDescent="0.35">
      <c r="F81"/>
      <c r="G81"/>
      <c r="H81"/>
      <c r="I81"/>
      <c r="J81"/>
      <c r="K81"/>
      <c r="L81"/>
    </row>
    <row r="82" spans="6:12" x14ac:dyDescent="0.35">
      <c r="F82"/>
      <c r="G82"/>
      <c r="H82"/>
      <c r="I82"/>
      <c r="J82"/>
      <c r="K82"/>
      <c r="L82"/>
    </row>
    <row r="83" spans="6:12" x14ac:dyDescent="0.35">
      <c r="F83"/>
      <c r="G83"/>
      <c r="H83"/>
      <c r="I83"/>
      <c r="J83"/>
      <c r="K83"/>
      <c r="L83"/>
    </row>
    <row r="84" spans="6:12" x14ac:dyDescent="0.35">
      <c r="F84"/>
      <c r="G84"/>
      <c r="H84"/>
      <c r="I84"/>
      <c r="J84"/>
      <c r="K84"/>
      <c r="L84"/>
    </row>
    <row r="85" spans="6:12" x14ac:dyDescent="0.35">
      <c r="F85"/>
      <c r="G85"/>
      <c r="H85"/>
      <c r="I85"/>
      <c r="J85"/>
      <c r="K85"/>
      <c r="L85"/>
    </row>
    <row r="86" spans="6:12" x14ac:dyDescent="0.35">
      <c r="F86"/>
      <c r="G86"/>
      <c r="H86"/>
      <c r="I86"/>
      <c r="J86"/>
      <c r="K86"/>
      <c r="L86"/>
    </row>
    <row r="87" spans="6:12" x14ac:dyDescent="0.35">
      <c r="F87"/>
      <c r="G87"/>
      <c r="H87"/>
      <c r="I87"/>
      <c r="J87"/>
      <c r="K87"/>
      <c r="L87"/>
    </row>
    <row r="88" spans="6:12" x14ac:dyDescent="0.35">
      <c r="F88"/>
      <c r="G88"/>
      <c r="H88"/>
      <c r="I88"/>
      <c r="J88"/>
      <c r="K88"/>
      <c r="L88"/>
    </row>
    <row r="89" spans="6:12" x14ac:dyDescent="0.35">
      <c r="F89"/>
      <c r="G89"/>
      <c r="H89"/>
      <c r="I89"/>
      <c r="J89"/>
      <c r="K89"/>
      <c r="L89"/>
    </row>
    <row r="90" spans="6:12" x14ac:dyDescent="0.35">
      <c r="F90"/>
      <c r="G90"/>
      <c r="H90"/>
      <c r="I90"/>
      <c r="J90"/>
      <c r="K90"/>
      <c r="L90"/>
    </row>
    <row r="91" spans="6:12" x14ac:dyDescent="0.35">
      <c r="F91"/>
      <c r="G91"/>
      <c r="H91"/>
      <c r="I91"/>
      <c r="J91"/>
      <c r="K91"/>
      <c r="L91"/>
    </row>
    <row r="92" spans="6:12" x14ac:dyDescent="0.35">
      <c r="F92"/>
      <c r="G92"/>
      <c r="H92"/>
      <c r="I92"/>
      <c r="J92"/>
      <c r="K92"/>
      <c r="L92"/>
    </row>
    <row r="93" spans="6:12" x14ac:dyDescent="0.35">
      <c r="F93"/>
      <c r="G93"/>
      <c r="H93"/>
      <c r="I93"/>
      <c r="J93"/>
      <c r="K93"/>
      <c r="L93"/>
    </row>
    <row r="94" spans="6:12" x14ac:dyDescent="0.35">
      <c r="F94"/>
      <c r="G94"/>
      <c r="H94"/>
      <c r="I94"/>
      <c r="J94"/>
      <c r="K94"/>
      <c r="L94"/>
    </row>
    <row r="95" spans="6:12" x14ac:dyDescent="0.35">
      <c r="F95"/>
      <c r="G95"/>
      <c r="H95"/>
      <c r="I95"/>
      <c r="J95"/>
      <c r="K95"/>
      <c r="L95"/>
    </row>
    <row r="96" spans="6:12" x14ac:dyDescent="0.35">
      <c r="F96"/>
      <c r="G96"/>
      <c r="H96"/>
      <c r="I96"/>
      <c r="J96"/>
      <c r="K96"/>
      <c r="L96"/>
    </row>
    <row r="97" spans="6:12" x14ac:dyDescent="0.35">
      <c r="F97"/>
      <c r="G97"/>
      <c r="H97"/>
      <c r="I97"/>
      <c r="J97"/>
      <c r="K97"/>
      <c r="L97"/>
    </row>
    <row r="98" spans="6:12" x14ac:dyDescent="0.35">
      <c r="F98"/>
      <c r="G98"/>
      <c r="H98"/>
      <c r="I98"/>
      <c r="J98"/>
      <c r="K98"/>
      <c r="L98"/>
    </row>
    <row r="99" spans="6:12" x14ac:dyDescent="0.35">
      <c r="F99"/>
      <c r="G99"/>
      <c r="H99"/>
      <c r="I99"/>
      <c r="J99"/>
      <c r="K99"/>
      <c r="L99"/>
    </row>
    <row r="100" spans="6:12" x14ac:dyDescent="0.35">
      <c r="F100"/>
      <c r="G100"/>
      <c r="H100"/>
      <c r="I100"/>
      <c r="J100"/>
      <c r="K100"/>
      <c r="L100"/>
    </row>
    <row r="101" spans="6:12" x14ac:dyDescent="0.35">
      <c r="F101"/>
      <c r="G101"/>
      <c r="H101"/>
      <c r="I101"/>
      <c r="J101"/>
      <c r="K101"/>
      <c r="L101"/>
    </row>
    <row r="102" spans="6:12" x14ac:dyDescent="0.35">
      <c r="F102"/>
      <c r="G102"/>
      <c r="H102"/>
      <c r="I102"/>
      <c r="J102"/>
      <c r="K102"/>
      <c r="L102"/>
    </row>
    <row r="103" spans="6:12" x14ac:dyDescent="0.35">
      <c r="F103"/>
      <c r="G103"/>
      <c r="H103"/>
      <c r="I103"/>
      <c r="J103"/>
      <c r="K103"/>
      <c r="L103"/>
    </row>
    <row r="104" spans="6:12" x14ac:dyDescent="0.35">
      <c r="F104"/>
      <c r="G104"/>
      <c r="H104"/>
      <c r="I104"/>
      <c r="J104"/>
      <c r="K104"/>
      <c r="L104"/>
    </row>
    <row r="105" spans="6:12" x14ac:dyDescent="0.35">
      <c r="F105"/>
      <c r="G105"/>
      <c r="H105"/>
      <c r="I105"/>
      <c r="J105"/>
      <c r="K105"/>
      <c r="L105"/>
    </row>
    <row r="106" spans="6:12" x14ac:dyDescent="0.35">
      <c r="F106"/>
      <c r="G106"/>
      <c r="H106"/>
      <c r="I106"/>
      <c r="J106"/>
      <c r="K106"/>
      <c r="L106"/>
    </row>
    <row r="107" spans="6:12" x14ac:dyDescent="0.35">
      <c r="F107"/>
      <c r="G107"/>
      <c r="H107"/>
      <c r="I107"/>
      <c r="J107"/>
      <c r="K107"/>
      <c r="L107"/>
    </row>
    <row r="108" spans="6:12" x14ac:dyDescent="0.35">
      <c r="F108"/>
      <c r="G108"/>
      <c r="H108"/>
      <c r="I108"/>
      <c r="J108"/>
      <c r="K108"/>
      <c r="L108"/>
    </row>
    <row r="109" spans="6:12" x14ac:dyDescent="0.35">
      <c r="F109"/>
      <c r="G109"/>
      <c r="H109"/>
      <c r="I109"/>
      <c r="J109"/>
      <c r="K109"/>
      <c r="L109"/>
    </row>
    <row r="110" spans="6:12" x14ac:dyDescent="0.35">
      <c r="F110"/>
      <c r="G110"/>
      <c r="H110"/>
      <c r="I110"/>
      <c r="J110"/>
      <c r="K110"/>
      <c r="L110"/>
    </row>
    <row r="111" spans="6:12" x14ac:dyDescent="0.35">
      <c r="F111"/>
      <c r="G111"/>
      <c r="H111"/>
      <c r="I111"/>
      <c r="J111"/>
      <c r="K111"/>
      <c r="L111"/>
    </row>
    <row r="112" spans="6:12" x14ac:dyDescent="0.35">
      <c r="F112"/>
      <c r="G112"/>
      <c r="H112"/>
      <c r="I112"/>
      <c r="J112"/>
      <c r="K112"/>
      <c r="L112"/>
    </row>
  </sheetData>
  <mergeCells count="6">
    <mergeCell ref="N34:P34"/>
    <mergeCell ref="D6:R6"/>
    <mergeCell ref="N31:P31"/>
    <mergeCell ref="D32:E33"/>
    <mergeCell ref="N32:P32"/>
    <mergeCell ref="N33:P33"/>
  </mergeCells>
  <pageMargins left="0.23622047244094491" right="0.23622047244094491" top="0.31496062992125984" bottom="0.31496062992125984" header="0.31496062992125984" footer="0.31496062992125984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</sheetPr>
  <dimension ref="B3:AW207"/>
  <sheetViews>
    <sheetView topLeftCell="A13" zoomScale="85" zoomScaleNormal="85" workbookViewId="0">
      <selection activeCell="F19" sqref="F19"/>
    </sheetView>
  </sheetViews>
  <sheetFormatPr baseColWidth="10" defaultRowHeight="15" x14ac:dyDescent="0.25"/>
  <cols>
    <col min="3" max="5" width="13.7109375" customWidth="1"/>
    <col min="6" max="6" width="16.5703125" style="145" customWidth="1"/>
    <col min="7" max="7" width="14.42578125" style="24" customWidth="1"/>
    <col min="8" max="8" width="11.42578125" style="24"/>
    <col min="9" max="9" width="10.5703125" style="24" customWidth="1"/>
    <col min="10" max="11" width="10.5703125" style="10" customWidth="1"/>
    <col min="12" max="23" width="10.5703125" customWidth="1"/>
    <col min="24" max="25" width="11.5703125" customWidth="1"/>
    <col min="26" max="47" width="10.5703125" customWidth="1"/>
  </cols>
  <sheetData>
    <row r="3" spans="2:49" ht="15.75" x14ac:dyDescent="0.25">
      <c r="I3" s="211" t="s">
        <v>219</v>
      </c>
      <c r="J3" s="212"/>
      <c r="K3" s="212"/>
      <c r="L3" s="212"/>
      <c r="M3" s="212"/>
      <c r="N3" s="212"/>
      <c r="O3" s="213"/>
      <c r="P3" s="214" t="s">
        <v>191</v>
      </c>
      <c r="Q3" s="215"/>
      <c r="R3" s="215"/>
      <c r="S3" s="215"/>
      <c r="T3" s="215"/>
      <c r="U3" s="215"/>
      <c r="V3" s="215"/>
      <c r="W3" s="215"/>
      <c r="X3" s="216"/>
      <c r="Y3" s="87"/>
      <c r="Z3" s="87"/>
      <c r="AA3" s="202" t="s">
        <v>205</v>
      </c>
      <c r="AB3" s="203"/>
      <c r="AC3" s="203"/>
      <c r="AD3" s="203"/>
      <c r="AE3" s="203"/>
      <c r="AF3" s="203"/>
      <c r="AG3" s="203"/>
      <c r="AH3" s="203"/>
      <c r="AI3" s="204"/>
      <c r="AJ3" s="87"/>
      <c r="AK3" s="202" t="s">
        <v>218</v>
      </c>
      <c r="AL3" s="203"/>
      <c r="AM3" s="203"/>
      <c r="AN3" s="203"/>
      <c r="AO3" s="203"/>
      <c r="AP3" s="203"/>
      <c r="AQ3" s="203"/>
      <c r="AR3" s="203"/>
      <c r="AS3" s="203"/>
      <c r="AT3" s="203"/>
      <c r="AU3" s="204"/>
    </row>
    <row r="4" spans="2:49" ht="45" customHeight="1" x14ac:dyDescent="0.25">
      <c r="B4" s="206" t="s">
        <v>220</v>
      </c>
      <c r="C4" s="206"/>
      <c r="D4" s="206"/>
      <c r="E4" s="206"/>
      <c r="F4" s="206"/>
      <c r="I4" s="53" t="s">
        <v>120</v>
      </c>
      <c r="J4" s="54" t="s">
        <v>153</v>
      </c>
      <c r="K4" s="54" t="s">
        <v>154</v>
      </c>
      <c r="L4" s="54" t="s">
        <v>73</v>
      </c>
      <c r="M4" s="54" t="s">
        <v>155</v>
      </c>
      <c r="N4" s="54" t="s">
        <v>156</v>
      </c>
      <c r="O4" s="85" t="s">
        <v>158</v>
      </c>
      <c r="P4" s="53" t="s">
        <v>120</v>
      </c>
      <c r="Q4" s="55" t="s">
        <v>163</v>
      </c>
      <c r="R4" s="55" t="s">
        <v>164</v>
      </c>
      <c r="S4" s="56" t="s">
        <v>150</v>
      </c>
      <c r="T4" s="57" t="s">
        <v>149</v>
      </c>
      <c r="U4" s="54" t="s">
        <v>3</v>
      </c>
      <c r="V4" s="54" t="s">
        <v>151</v>
      </c>
      <c r="W4" s="54" t="s">
        <v>152</v>
      </c>
      <c r="X4" s="86" t="s">
        <v>157</v>
      </c>
      <c r="Y4" s="60" t="s">
        <v>165</v>
      </c>
      <c r="AA4" s="64" t="s">
        <v>120</v>
      </c>
      <c r="AB4" s="55" t="s">
        <v>193</v>
      </c>
      <c r="AC4" s="56" t="s">
        <v>194</v>
      </c>
      <c r="AD4" s="62" t="s">
        <v>195</v>
      </c>
      <c r="AE4" s="58" t="s">
        <v>196</v>
      </c>
      <c r="AF4" s="58" t="s">
        <v>197</v>
      </c>
      <c r="AG4" s="58" t="s">
        <v>198</v>
      </c>
      <c r="AH4" s="58" t="s">
        <v>199</v>
      </c>
      <c r="AI4" s="71" t="s">
        <v>200</v>
      </c>
      <c r="AK4" s="64" t="s">
        <v>120</v>
      </c>
      <c r="AL4" s="55" t="s">
        <v>193</v>
      </c>
      <c r="AM4" s="56" t="s">
        <v>194</v>
      </c>
      <c r="AN4" s="62" t="s">
        <v>195</v>
      </c>
      <c r="AO4" s="58" t="s">
        <v>196</v>
      </c>
      <c r="AP4" s="58" t="s">
        <v>208</v>
      </c>
      <c r="AQ4" s="58" t="s">
        <v>209</v>
      </c>
      <c r="AR4" s="58" t="s">
        <v>210</v>
      </c>
      <c r="AS4" s="58" t="s">
        <v>211</v>
      </c>
      <c r="AT4" s="58" t="s">
        <v>212</v>
      </c>
      <c r="AU4" s="71" t="s">
        <v>200</v>
      </c>
      <c r="AV4" s="222" t="s">
        <v>252</v>
      </c>
      <c r="AW4" s="224" t="s">
        <v>253</v>
      </c>
    </row>
    <row r="5" spans="2:49" x14ac:dyDescent="0.25">
      <c r="B5" s="192" t="s">
        <v>180</v>
      </c>
      <c r="C5" s="88" t="s">
        <v>74</v>
      </c>
      <c r="D5" s="207" t="s">
        <v>2</v>
      </c>
      <c r="E5" s="207"/>
      <c r="F5" s="89">
        <f>IF(D5="","",VLOOKUP(D5,$B$97:$C$100,2,0))</f>
        <v>70</v>
      </c>
      <c r="I5" s="49">
        <v>0</v>
      </c>
      <c r="J5" s="32">
        <v>0</v>
      </c>
      <c r="K5" s="32">
        <v>0</v>
      </c>
      <c r="L5" s="32">
        <v>0</v>
      </c>
      <c r="M5" s="32">
        <f>IF(I5&lt;=$F$10,IF(I5&lt;=30,I5*($F$9-$F$6)/30,$F$9-$F$6),)</f>
        <v>0</v>
      </c>
      <c r="N5" s="32">
        <f t="shared" ref="N5:N68" si="0">IF(P6&lt;=$F$18,0,)</f>
        <v>0</v>
      </c>
      <c r="O5" s="33">
        <f t="shared" ref="O5:O68" si="1">((J5+K5)*0.475+L5+M5+N5)*44/12</f>
        <v>0</v>
      </c>
      <c r="P5" s="49">
        <v>0</v>
      </c>
      <c r="Q5" s="32">
        <v>0</v>
      </c>
      <c r="R5" s="32">
        <v>0</v>
      </c>
      <c r="S5" s="32">
        <f>$F$19*R5</f>
        <v>0</v>
      </c>
      <c r="T5" s="32">
        <f t="shared" ref="T5:T68" si="2">IF(S5=0,0,EXP(-1.0587+0.8836*LN(S5)+0.284))</f>
        <v>0</v>
      </c>
      <c r="U5" s="32">
        <v>0</v>
      </c>
      <c r="V5" s="32">
        <f t="shared" ref="V5:V68" si="3">IF(P5&lt;=$F$18,IF(P5&lt;=30,P5*($F$16-$F$6)/30,$F$16-$F$6),)</f>
        <v>0</v>
      </c>
      <c r="W5" s="32">
        <v>0</v>
      </c>
      <c r="X5" s="32">
        <f t="shared" ref="X5:X68" si="4">((S5+T5)*0.475+U5+V5+W5)*44/12</f>
        <v>0</v>
      </c>
      <c r="Y5" s="38">
        <f t="shared" ref="Y5:Y68" si="5">IF(P5&lt;=$F$18,X5-O5,)</f>
        <v>0</v>
      </c>
      <c r="AA5" s="65">
        <v>0</v>
      </c>
      <c r="AB5" s="32">
        <f t="shared" ref="AB5:AB68" si="6">IF(AA5&lt;=$F$18,IFERROR(VLOOKUP($AA5,$B$82:$G$94,2,FALSE),0),)</f>
        <v>0</v>
      </c>
      <c r="AC5" s="98">
        <f t="shared" ref="AC5:AC68" si="7">IF(AA5&lt;=$F$18,IFERROR(VLOOKUP($AA5,$B$82:$G$94,3,FALSE),0),)</f>
        <v>0</v>
      </c>
      <c r="AD5" s="98">
        <f t="shared" ref="AD5:AD68" si="8">IF(AA5&lt;=$F$18,IFERROR(VLOOKUP($AA5,$B$82:$G$94,4,FALSE),0),)</f>
        <v>0</v>
      </c>
      <c r="AE5" s="98">
        <f t="shared" ref="AE5:AE68" si="9">IF(AA5&lt;=$F$18,IFERROR(VLOOKUP($AA5,$B$82:$G$94,5,FALSE),0),)</f>
        <v>0</v>
      </c>
      <c r="AF5" s="32">
        <v>0</v>
      </c>
      <c r="AG5" s="32">
        <v>0</v>
      </c>
      <c r="AH5" s="32">
        <v>0</v>
      </c>
      <c r="AI5" s="72">
        <f>SUM(AF5:AH5)</f>
        <v>0</v>
      </c>
      <c r="AK5" s="65">
        <v>0</v>
      </c>
      <c r="AL5" s="32">
        <f t="shared" ref="AL5:AL68" si="10">IF(AK5&lt;=$F$18,IFERROR(VLOOKUP($AA5,$B$82:$G$94,2,FALSE),0),)</f>
        <v>0</v>
      </c>
      <c r="AM5" s="32">
        <f t="shared" ref="AM5:AM68" si="11">IF(AK5&lt;=$F$18,IFERROR(VLOOKUP($AA5,$B$82:$G$94,3,FALSE),0),)</f>
        <v>0</v>
      </c>
      <c r="AN5" s="32">
        <f t="shared" ref="AN5:AN68" si="12">IF(AK5&lt;=$F$18,IFERROR(VLOOKUP($AA5,$B$82:$G$94,4,FALSE),0),)</f>
        <v>0</v>
      </c>
      <c r="AO5" s="32">
        <f t="shared" ref="AO5:AO68" si="13">IF(AK5&lt;=$F$18,IFERROR(VLOOKUP($AA5,$B$82:$G$94,5,FALSE),0),)</f>
        <v>0</v>
      </c>
      <c r="AP5" s="32">
        <f t="shared" ref="AP5:AP68" si="14">IF(AK5&lt;=$F$18,IFERROR(VLOOKUP($AA5,$B$82:$G$94,6,FALSE),0),)</f>
        <v>0</v>
      </c>
      <c r="AQ5" s="32">
        <v>0</v>
      </c>
      <c r="AR5" s="32">
        <v>0</v>
      </c>
      <c r="AS5" s="32">
        <v>0</v>
      </c>
      <c r="AT5" s="32">
        <v>0</v>
      </c>
      <c r="AU5" s="72">
        <f>IF(AK5&lt;=$F$18,SUM(AQ5:AT5),)</f>
        <v>0</v>
      </c>
      <c r="AV5" s="223"/>
    </row>
    <row r="6" spans="2:49" x14ac:dyDescent="0.25">
      <c r="B6" s="193"/>
      <c r="C6" s="96" t="s">
        <v>75</v>
      </c>
      <c r="D6" s="195" t="str">
        <f>IF(D5=$B$100,"partielle","néant")</f>
        <v>néant</v>
      </c>
      <c r="E6" s="195"/>
      <c r="F6" s="97">
        <f>VLOOKUP(D5,$B$97:$D$100,3,FALSE)</f>
        <v>0</v>
      </c>
      <c r="I6" s="49">
        <v>1</v>
      </c>
      <c r="J6" s="32">
        <f>IF($I6&lt;=$F$10,$F$11*$F$13+J5,)</f>
        <v>0</v>
      </c>
      <c r="K6" s="32">
        <f>IF(J6=0,0,EXP(-1.0587+0.8836*LN(J6)+0.284))</f>
        <v>0</v>
      </c>
      <c r="L6" s="32">
        <f>IF(I6&lt;=$F$10,$F$5+($F$8-$F$5)*(1-EXP(-0.0175*I6)),)</f>
        <v>70</v>
      </c>
      <c r="M6" s="32">
        <f>IF(I6&lt;=$F$10,IF(I6&lt;=30,I6*($F$9-$F$6)/30,$F$9-$F$6),)</f>
        <v>0</v>
      </c>
      <c r="N6" s="32">
        <f t="shared" si="0"/>
        <v>0</v>
      </c>
      <c r="O6" s="33">
        <f t="shared" si="1"/>
        <v>256.66666666666669</v>
      </c>
      <c r="P6" s="49">
        <v>1</v>
      </c>
      <c r="Q6" s="32">
        <f t="shared" ref="Q6:Q69" si="15">IF(P6&lt;=$F$18,LOOKUP(P6-1,$B$25:$B$78,$G$25:$G$78),)</f>
        <v>4.3931034482758626</v>
      </c>
      <c r="R6" s="32">
        <f>IF(P6&lt;=$F$18,Q6+R5,)</f>
        <v>4.3931034482758626</v>
      </c>
      <c r="S6" s="32">
        <f>$F$19*R6</f>
        <v>2.020827586206897</v>
      </c>
      <c r="T6" s="32">
        <f t="shared" si="2"/>
        <v>0.85806012555878708</v>
      </c>
      <c r="U6" s="32">
        <f t="shared" ref="U6:U69" si="16">IF(P6&lt;=$F$18,$F$5+($F$15-$F$5)*(1-EXP(-0.0175*P6)),)</f>
        <v>70</v>
      </c>
      <c r="V6" s="32">
        <f t="shared" si="3"/>
        <v>0.33333333333333331</v>
      </c>
      <c r="W6" s="32">
        <v>0</v>
      </c>
      <c r="X6" s="32">
        <f t="shared" si="4"/>
        <v>262.9029516535474</v>
      </c>
      <c r="Y6" s="38">
        <f t="shared" si="5"/>
        <v>6.2362849868807189</v>
      </c>
      <c r="AA6" s="65">
        <v>1</v>
      </c>
      <c r="AB6" s="32">
        <f t="shared" si="6"/>
        <v>0</v>
      </c>
      <c r="AC6" s="98">
        <f t="shared" si="7"/>
        <v>0</v>
      </c>
      <c r="AD6" s="98">
        <f t="shared" si="8"/>
        <v>0</v>
      </c>
      <c r="AE6" s="98">
        <f t="shared" si="9"/>
        <v>0</v>
      </c>
      <c r="AF6" s="32">
        <f t="shared" ref="AF6:AF69" si="17">IF(AA6&lt;=$F$18,EXP(-LN(2)/$D$104)*AF5+((1-EXP(-LN(2)/$D$104))/(LN(2)/$D$104))*$AB6*AC6*0.475*$F$19*44/12,)</f>
        <v>0</v>
      </c>
      <c r="AG6" s="32">
        <f t="shared" ref="AG6:AG69" si="18">IF(AA6&lt;=$F$18,EXP(-LN(2)/$D$106)*AG5+((1-EXP(-LN(2)/$D$106))/(LN(2)/$D$106))*$AB6*AD6*0.475*$F$19*44/12,)</f>
        <v>0</v>
      </c>
      <c r="AH6" s="32">
        <f t="shared" ref="AH6:AH69" si="19">IF(AA6&lt;=$F$18,EXP(-LN(2)/$D$105)*AH5+((1-EXP(-LN(2)/$D$105))/(LN(2)/$D$105))*$AB6*AE6*0.475*$F$19*44/12,)</f>
        <v>0</v>
      </c>
      <c r="AI6" s="72">
        <f>IF(AA6&lt;=$F$18,SUM(AF6:AH6),)</f>
        <v>0</v>
      </c>
      <c r="AK6" s="65">
        <v>1</v>
      </c>
      <c r="AL6" s="32">
        <f t="shared" si="10"/>
        <v>0</v>
      </c>
      <c r="AM6" s="32">
        <f t="shared" si="11"/>
        <v>0</v>
      </c>
      <c r="AN6" s="32">
        <f t="shared" si="12"/>
        <v>0</v>
      </c>
      <c r="AO6" s="32">
        <f t="shared" si="13"/>
        <v>0</v>
      </c>
      <c r="AP6" s="32">
        <f t="shared" si="14"/>
        <v>0</v>
      </c>
      <c r="AQ6" s="32">
        <f t="shared" ref="AQ6:AQ69" si="20">IF($AK6&lt;=$F$18,$C$104*$AL6*AM6,)</f>
        <v>0</v>
      </c>
      <c r="AR6" s="32">
        <f t="shared" ref="AR6:AR69" si="21">IF($AK6&lt;=$F$18,$C$106*$AL6*AN6,)</f>
        <v>0</v>
      </c>
      <c r="AS6" s="32">
        <f t="shared" ref="AS6:AS69" si="22">IF($AK6&lt;=$F$18,$C$105*$AL6*AO6,)</f>
        <v>0</v>
      </c>
      <c r="AT6" s="32">
        <f t="shared" ref="AT6:AT69" si="23">IF($AK6&lt;=$F$18,$C$108*$AL6*AP6,)</f>
        <v>0</v>
      </c>
      <c r="AU6" s="72">
        <f t="shared" ref="AU6:AU69" si="24">IF(AK6&lt;=$F$18,SUM(AQ6:AT6)+AU5,)</f>
        <v>0</v>
      </c>
      <c r="AV6" s="223">
        <f>AV5+AL6*0.57</f>
        <v>0</v>
      </c>
    </row>
    <row r="7" spans="2:49" x14ac:dyDescent="0.25">
      <c r="B7" s="192" t="s">
        <v>181</v>
      </c>
      <c r="C7" s="208"/>
      <c r="D7" s="209"/>
      <c r="E7" s="209"/>
      <c r="F7" s="210"/>
      <c r="I7" s="49">
        <v>2</v>
      </c>
      <c r="J7" s="32">
        <f t="shared" ref="J7:J70" si="25">IF($I7&lt;=$F$10,$F$11*$F$13+J6,)</f>
        <v>0</v>
      </c>
      <c r="K7" s="32">
        <f t="shared" ref="K7:K70" si="26">IF(J7=0,0,EXP(-1.0587+0.8836*LN(J7)+0.284))</f>
        <v>0</v>
      </c>
      <c r="L7" s="32">
        <f t="shared" ref="L7:L70" si="27">IF(I7&lt;=$F$10,$F$5+($F$8-$F$5)*(1-EXP(-0.0175*I7)),)</f>
        <v>70</v>
      </c>
      <c r="M7" s="32">
        <f t="shared" ref="M7:M70" si="28">IF(I7&lt;=$F$10,IF(I7&lt;=30,I7*($F$9-$F$6)/30,$F$9-$F$6),)</f>
        <v>0</v>
      </c>
      <c r="N7" s="32">
        <f t="shared" si="0"/>
        <v>0</v>
      </c>
      <c r="O7" s="33">
        <f t="shared" si="1"/>
        <v>256.66666666666669</v>
      </c>
      <c r="P7" s="49">
        <v>2</v>
      </c>
      <c r="Q7" s="32">
        <f t="shared" si="15"/>
        <v>4.3931034482758626</v>
      </c>
      <c r="R7" s="32">
        <f t="shared" ref="R7:R70" si="29">IF(P7&lt;=$F$18,Q7+R6,)</f>
        <v>8.7862068965517253</v>
      </c>
      <c r="S7" s="32">
        <f t="shared" ref="S7:S70" si="30">$F$19*R7</f>
        <v>4.0416551724137939</v>
      </c>
      <c r="T7" s="32">
        <f t="shared" si="2"/>
        <v>1.5830980893650515</v>
      </c>
      <c r="U7" s="32">
        <f t="shared" si="16"/>
        <v>70</v>
      </c>
      <c r="V7" s="32">
        <f t="shared" si="3"/>
        <v>0.66666666666666663</v>
      </c>
      <c r="W7" s="32">
        <v>0</v>
      </c>
      <c r="X7" s="32">
        <f t="shared" si="4"/>
        <v>268.90755637537592</v>
      </c>
      <c r="Y7" s="38">
        <f t="shared" si="5"/>
        <v>12.240889708709233</v>
      </c>
      <c r="AA7" s="65">
        <v>2</v>
      </c>
      <c r="AB7" s="32">
        <f t="shared" si="6"/>
        <v>0</v>
      </c>
      <c r="AC7" s="98">
        <f t="shared" si="7"/>
        <v>0</v>
      </c>
      <c r="AD7" s="98">
        <f t="shared" si="8"/>
        <v>0</v>
      </c>
      <c r="AE7" s="98">
        <f t="shared" si="9"/>
        <v>0</v>
      </c>
      <c r="AF7" s="32">
        <f t="shared" si="17"/>
        <v>0</v>
      </c>
      <c r="AG7" s="32">
        <f t="shared" si="18"/>
        <v>0</v>
      </c>
      <c r="AH7" s="32">
        <f t="shared" si="19"/>
        <v>0</v>
      </c>
      <c r="AI7" s="72">
        <f t="shared" ref="AI7:AI70" si="31">IF(AA7&lt;=$F$18,SUM(AF7:AH7),)</f>
        <v>0</v>
      </c>
      <c r="AK7" s="65">
        <v>2</v>
      </c>
      <c r="AL7" s="32">
        <f t="shared" si="10"/>
        <v>0</v>
      </c>
      <c r="AM7" s="32">
        <f t="shared" si="11"/>
        <v>0</v>
      </c>
      <c r="AN7" s="32">
        <f t="shared" si="12"/>
        <v>0</v>
      </c>
      <c r="AO7" s="32">
        <f t="shared" si="13"/>
        <v>0</v>
      </c>
      <c r="AP7" s="32">
        <f t="shared" si="14"/>
        <v>0</v>
      </c>
      <c r="AQ7" s="32">
        <f t="shared" si="20"/>
        <v>0</v>
      </c>
      <c r="AR7" s="32">
        <f t="shared" si="21"/>
        <v>0</v>
      </c>
      <c r="AS7" s="32">
        <f t="shared" si="22"/>
        <v>0</v>
      </c>
      <c r="AT7" s="32">
        <f t="shared" si="23"/>
        <v>0</v>
      </c>
      <c r="AU7" s="72">
        <f t="shared" si="24"/>
        <v>0</v>
      </c>
      <c r="AV7" s="223">
        <f t="shared" ref="AV7:AV35" si="32">AV6+AL7*0.57</f>
        <v>0</v>
      </c>
    </row>
    <row r="8" spans="2:49" x14ac:dyDescent="0.25">
      <c r="B8" s="205"/>
      <c r="C8" s="90" t="s">
        <v>74</v>
      </c>
      <c r="D8" s="198" t="s">
        <v>2</v>
      </c>
      <c r="E8" s="198"/>
      <c r="F8" s="91">
        <f>IF(D8="","",VLOOKUP(D8,$B$97:$C$100,2,0))</f>
        <v>70</v>
      </c>
      <c r="I8" s="49">
        <v>3</v>
      </c>
      <c r="J8" s="32">
        <f t="shared" si="25"/>
        <v>0</v>
      </c>
      <c r="K8" s="32">
        <f t="shared" si="26"/>
        <v>0</v>
      </c>
      <c r="L8" s="32">
        <f t="shared" si="27"/>
        <v>70</v>
      </c>
      <c r="M8" s="32">
        <f t="shared" si="28"/>
        <v>0</v>
      </c>
      <c r="N8" s="32">
        <f t="shared" si="0"/>
        <v>0</v>
      </c>
      <c r="O8" s="33">
        <f t="shared" si="1"/>
        <v>256.66666666666669</v>
      </c>
      <c r="P8" s="49">
        <v>3</v>
      </c>
      <c r="Q8" s="32">
        <f t="shared" si="15"/>
        <v>4.3931034482758626</v>
      </c>
      <c r="R8" s="32">
        <f t="shared" si="29"/>
        <v>13.179310344827588</v>
      </c>
      <c r="S8" s="32">
        <f t="shared" si="30"/>
        <v>6.0624827586206909</v>
      </c>
      <c r="T8" s="32">
        <f t="shared" si="2"/>
        <v>2.2651765722200663</v>
      </c>
      <c r="U8" s="32">
        <f t="shared" si="16"/>
        <v>70</v>
      </c>
      <c r="V8" s="32">
        <f t="shared" si="3"/>
        <v>1</v>
      </c>
      <c r="W8" s="32">
        <v>0</v>
      </c>
      <c r="X8" s="32">
        <f t="shared" si="4"/>
        <v>274.83734000121427</v>
      </c>
      <c r="Y8" s="38">
        <f t="shared" si="5"/>
        <v>18.170673334547587</v>
      </c>
      <c r="AA8" s="65">
        <v>3</v>
      </c>
      <c r="AB8" s="32">
        <f t="shared" si="6"/>
        <v>0</v>
      </c>
      <c r="AC8" s="98">
        <f t="shared" si="7"/>
        <v>0</v>
      </c>
      <c r="AD8" s="98">
        <f t="shared" si="8"/>
        <v>0</v>
      </c>
      <c r="AE8" s="98">
        <f t="shared" si="9"/>
        <v>0</v>
      </c>
      <c r="AF8" s="32">
        <f t="shared" si="17"/>
        <v>0</v>
      </c>
      <c r="AG8" s="32">
        <f t="shared" si="18"/>
        <v>0</v>
      </c>
      <c r="AH8" s="32">
        <f t="shared" si="19"/>
        <v>0</v>
      </c>
      <c r="AI8" s="72">
        <f t="shared" si="31"/>
        <v>0</v>
      </c>
      <c r="AK8" s="65">
        <v>3</v>
      </c>
      <c r="AL8" s="32">
        <f t="shared" si="10"/>
        <v>0</v>
      </c>
      <c r="AM8" s="32">
        <f t="shared" si="11"/>
        <v>0</v>
      </c>
      <c r="AN8" s="32">
        <f t="shared" si="12"/>
        <v>0</v>
      </c>
      <c r="AO8" s="32">
        <f t="shared" si="13"/>
        <v>0</v>
      </c>
      <c r="AP8" s="32">
        <f t="shared" si="14"/>
        <v>0</v>
      </c>
      <c r="AQ8" s="32">
        <f t="shared" si="20"/>
        <v>0</v>
      </c>
      <c r="AR8" s="32">
        <f t="shared" si="21"/>
        <v>0</v>
      </c>
      <c r="AS8" s="32">
        <f t="shared" si="22"/>
        <v>0</v>
      </c>
      <c r="AT8" s="32">
        <f t="shared" si="23"/>
        <v>0</v>
      </c>
      <c r="AU8" s="72">
        <f t="shared" si="24"/>
        <v>0</v>
      </c>
      <c r="AV8" s="223">
        <f t="shared" si="32"/>
        <v>0</v>
      </c>
    </row>
    <row r="9" spans="2:49" x14ac:dyDescent="0.25">
      <c r="B9" s="205"/>
      <c r="C9" s="90" t="s">
        <v>75</v>
      </c>
      <c r="D9" s="194" t="str">
        <f>IF(D8=$B$100,"totale","néant")</f>
        <v>néant</v>
      </c>
      <c r="E9" s="194"/>
      <c r="F9" s="91">
        <f>IF(D8=B100,10,VLOOKUP(D8,$B$97:$D$100,3,FALSE))</f>
        <v>0</v>
      </c>
      <c r="I9" s="49">
        <v>4</v>
      </c>
      <c r="J9" s="32">
        <f t="shared" si="25"/>
        <v>0</v>
      </c>
      <c r="K9" s="32">
        <f t="shared" si="26"/>
        <v>0</v>
      </c>
      <c r="L9" s="32">
        <f t="shared" si="27"/>
        <v>70</v>
      </c>
      <c r="M9" s="32">
        <f t="shared" si="28"/>
        <v>0</v>
      </c>
      <c r="N9" s="32">
        <f t="shared" si="0"/>
        <v>0</v>
      </c>
      <c r="O9" s="33">
        <f t="shared" si="1"/>
        <v>256.66666666666669</v>
      </c>
      <c r="P9" s="49">
        <v>4</v>
      </c>
      <c r="Q9" s="32">
        <f t="shared" si="15"/>
        <v>4.3931034482758626</v>
      </c>
      <c r="R9" s="32">
        <f t="shared" si="29"/>
        <v>17.572413793103451</v>
      </c>
      <c r="S9" s="32">
        <f t="shared" si="30"/>
        <v>8.0833103448275878</v>
      </c>
      <c r="T9" s="32">
        <f t="shared" si="2"/>
        <v>2.9207738314598712</v>
      </c>
      <c r="U9" s="32">
        <f t="shared" si="16"/>
        <v>70</v>
      </c>
      <c r="V9" s="32">
        <f t="shared" si="3"/>
        <v>1.3333333333333333</v>
      </c>
      <c r="W9" s="32">
        <v>0</v>
      </c>
      <c r="X9" s="32">
        <f t="shared" si="4"/>
        <v>280.72100216258951</v>
      </c>
      <c r="Y9" s="38">
        <f t="shared" si="5"/>
        <v>24.054335495922828</v>
      </c>
      <c r="AA9" s="65">
        <v>4</v>
      </c>
      <c r="AB9" s="32">
        <f t="shared" si="6"/>
        <v>0</v>
      </c>
      <c r="AC9" s="98">
        <f t="shared" si="7"/>
        <v>0</v>
      </c>
      <c r="AD9" s="98">
        <f t="shared" si="8"/>
        <v>0</v>
      </c>
      <c r="AE9" s="98">
        <f t="shared" si="9"/>
        <v>0</v>
      </c>
      <c r="AF9" s="32">
        <f t="shared" si="17"/>
        <v>0</v>
      </c>
      <c r="AG9" s="32">
        <f t="shared" si="18"/>
        <v>0</v>
      </c>
      <c r="AH9" s="32">
        <f t="shared" si="19"/>
        <v>0</v>
      </c>
      <c r="AI9" s="72">
        <f t="shared" si="31"/>
        <v>0</v>
      </c>
      <c r="AK9" s="65">
        <v>4</v>
      </c>
      <c r="AL9" s="32">
        <f t="shared" si="10"/>
        <v>0</v>
      </c>
      <c r="AM9" s="32">
        <f t="shared" si="11"/>
        <v>0</v>
      </c>
      <c r="AN9" s="32">
        <f t="shared" si="12"/>
        <v>0</v>
      </c>
      <c r="AO9" s="32">
        <f t="shared" si="13"/>
        <v>0</v>
      </c>
      <c r="AP9" s="32">
        <f t="shared" si="14"/>
        <v>0</v>
      </c>
      <c r="AQ9" s="32">
        <f t="shared" si="20"/>
        <v>0</v>
      </c>
      <c r="AR9" s="32">
        <f t="shared" si="21"/>
        <v>0</v>
      </c>
      <c r="AS9" s="32">
        <f t="shared" si="22"/>
        <v>0</v>
      </c>
      <c r="AT9" s="32">
        <f t="shared" si="23"/>
        <v>0</v>
      </c>
      <c r="AU9" s="72">
        <f t="shared" si="24"/>
        <v>0</v>
      </c>
      <c r="AV9" s="223">
        <f t="shared" si="32"/>
        <v>0</v>
      </c>
    </row>
    <row r="10" spans="2:49" x14ac:dyDescent="0.25">
      <c r="B10" s="205"/>
      <c r="C10" s="196" t="s">
        <v>171</v>
      </c>
      <c r="D10" s="191" t="s">
        <v>183</v>
      </c>
      <c r="E10" s="191"/>
      <c r="F10" s="92">
        <f>F18</f>
        <v>60</v>
      </c>
      <c r="I10" s="49">
        <v>5</v>
      </c>
      <c r="J10" s="32">
        <f t="shared" si="25"/>
        <v>0</v>
      </c>
      <c r="K10" s="32">
        <f t="shared" si="26"/>
        <v>0</v>
      </c>
      <c r="L10" s="32">
        <f t="shared" si="27"/>
        <v>70</v>
      </c>
      <c r="M10" s="32">
        <f t="shared" si="28"/>
        <v>0</v>
      </c>
      <c r="N10" s="32">
        <f t="shared" si="0"/>
        <v>0</v>
      </c>
      <c r="O10" s="33">
        <f t="shared" si="1"/>
        <v>256.66666666666669</v>
      </c>
      <c r="P10" s="49">
        <v>5</v>
      </c>
      <c r="Q10" s="32">
        <f t="shared" si="15"/>
        <v>4.3931034482758626</v>
      </c>
      <c r="R10" s="32">
        <f t="shared" si="29"/>
        <v>21.965517241379313</v>
      </c>
      <c r="S10" s="32">
        <f t="shared" si="30"/>
        <v>10.104137931034485</v>
      </c>
      <c r="T10" s="32">
        <f t="shared" si="2"/>
        <v>3.5573583535021549</v>
      </c>
      <c r="U10" s="32">
        <f t="shared" si="16"/>
        <v>70</v>
      </c>
      <c r="V10" s="32">
        <f t="shared" si="3"/>
        <v>1.6666666666666667</v>
      </c>
      <c r="W10" s="32">
        <v>0</v>
      </c>
      <c r="X10" s="32">
        <f t="shared" si="4"/>
        <v>286.57155047334578</v>
      </c>
      <c r="Y10" s="38">
        <f t="shared" si="5"/>
        <v>29.904883806679095</v>
      </c>
      <c r="AA10" s="65">
        <v>5</v>
      </c>
      <c r="AB10" s="32">
        <f t="shared" si="6"/>
        <v>0</v>
      </c>
      <c r="AC10" s="98">
        <f t="shared" si="7"/>
        <v>0</v>
      </c>
      <c r="AD10" s="98">
        <f t="shared" si="8"/>
        <v>0</v>
      </c>
      <c r="AE10" s="98">
        <f t="shared" si="9"/>
        <v>0</v>
      </c>
      <c r="AF10" s="32">
        <f t="shared" si="17"/>
        <v>0</v>
      </c>
      <c r="AG10" s="32">
        <f t="shared" si="18"/>
        <v>0</v>
      </c>
      <c r="AH10" s="32">
        <f t="shared" si="19"/>
        <v>0</v>
      </c>
      <c r="AI10" s="72">
        <f t="shared" si="31"/>
        <v>0</v>
      </c>
      <c r="AK10" s="65">
        <v>5</v>
      </c>
      <c r="AL10" s="32">
        <f t="shared" si="10"/>
        <v>0</v>
      </c>
      <c r="AM10" s="32">
        <f t="shared" si="11"/>
        <v>0</v>
      </c>
      <c r="AN10" s="32">
        <f t="shared" si="12"/>
        <v>0</v>
      </c>
      <c r="AO10" s="32">
        <f t="shared" si="13"/>
        <v>0</v>
      </c>
      <c r="AP10" s="32">
        <f t="shared" si="14"/>
        <v>0</v>
      </c>
      <c r="AQ10" s="32">
        <f t="shared" si="20"/>
        <v>0</v>
      </c>
      <c r="AR10" s="32">
        <f t="shared" si="21"/>
        <v>0</v>
      </c>
      <c r="AS10" s="32">
        <f t="shared" si="22"/>
        <v>0</v>
      </c>
      <c r="AT10" s="32">
        <f t="shared" si="23"/>
        <v>0</v>
      </c>
      <c r="AU10" s="72">
        <f t="shared" si="24"/>
        <v>0</v>
      </c>
      <c r="AV10" s="223">
        <f t="shared" si="32"/>
        <v>0</v>
      </c>
    </row>
    <row r="11" spans="2:49" x14ac:dyDescent="0.25">
      <c r="B11" s="205"/>
      <c r="C11" s="196"/>
      <c r="D11" s="194" t="s">
        <v>186</v>
      </c>
      <c r="E11" s="194"/>
      <c r="F11" s="36">
        <f>IF(D8=$B$100,1,0)</f>
        <v>0</v>
      </c>
      <c r="I11" s="49">
        <v>6</v>
      </c>
      <c r="J11" s="32">
        <f t="shared" si="25"/>
        <v>0</v>
      </c>
      <c r="K11" s="32">
        <f t="shared" si="26"/>
        <v>0</v>
      </c>
      <c r="L11" s="32">
        <f t="shared" si="27"/>
        <v>70</v>
      </c>
      <c r="M11" s="32">
        <f t="shared" si="28"/>
        <v>0</v>
      </c>
      <c r="N11" s="32">
        <f t="shared" si="0"/>
        <v>0</v>
      </c>
      <c r="O11" s="33">
        <f t="shared" si="1"/>
        <v>256.66666666666669</v>
      </c>
      <c r="P11" s="49">
        <v>6</v>
      </c>
      <c r="Q11" s="32">
        <f t="shared" si="15"/>
        <v>4.3931034482758626</v>
      </c>
      <c r="R11" s="32">
        <f t="shared" si="29"/>
        <v>26.358620689655176</v>
      </c>
      <c r="S11" s="32">
        <f t="shared" si="30"/>
        <v>12.124965517241382</v>
      </c>
      <c r="T11" s="32">
        <f t="shared" si="2"/>
        <v>4.1791904748175845</v>
      </c>
      <c r="U11" s="32">
        <f t="shared" si="16"/>
        <v>70</v>
      </c>
      <c r="V11" s="32">
        <f t="shared" si="3"/>
        <v>2</v>
      </c>
      <c r="W11" s="32">
        <v>0</v>
      </c>
      <c r="X11" s="32">
        <f t="shared" si="4"/>
        <v>292.39640501950265</v>
      </c>
      <c r="Y11" s="38">
        <f t="shared" si="5"/>
        <v>35.729738352835966</v>
      </c>
      <c r="AA11" s="65">
        <v>6</v>
      </c>
      <c r="AB11" s="32">
        <f t="shared" si="6"/>
        <v>0</v>
      </c>
      <c r="AC11" s="98">
        <f t="shared" si="7"/>
        <v>0</v>
      </c>
      <c r="AD11" s="98">
        <f t="shared" si="8"/>
        <v>0</v>
      </c>
      <c r="AE11" s="98">
        <f t="shared" si="9"/>
        <v>0</v>
      </c>
      <c r="AF11" s="32">
        <f t="shared" si="17"/>
        <v>0</v>
      </c>
      <c r="AG11" s="32">
        <f t="shared" si="18"/>
        <v>0</v>
      </c>
      <c r="AH11" s="32">
        <f t="shared" si="19"/>
        <v>0</v>
      </c>
      <c r="AI11" s="72">
        <f t="shared" si="31"/>
        <v>0</v>
      </c>
      <c r="AK11" s="65">
        <v>6</v>
      </c>
      <c r="AL11" s="32">
        <f t="shared" si="10"/>
        <v>0</v>
      </c>
      <c r="AM11" s="32">
        <f t="shared" si="11"/>
        <v>0</v>
      </c>
      <c r="AN11" s="32">
        <f t="shared" si="12"/>
        <v>0</v>
      </c>
      <c r="AO11" s="32">
        <f t="shared" si="13"/>
        <v>0</v>
      </c>
      <c r="AP11" s="32">
        <f t="shared" si="14"/>
        <v>0</v>
      </c>
      <c r="AQ11" s="32">
        <f t="shared" si="20"/>
        <v>0</v>
      </c>
      <c r="AR11" s="32">
        <f t="shared" si="21"/>
        <v>0</v>
      </c>
      <c r="AS11" s="32">
        <f t="shared" si="22"/>
        <v>0</v>
      </c>
      <c r="AT11" s="32">
        <f t="shared" si="23"/>
        <v>0</v>
      </c>
      <c r="AU11" s="72">
        <f t="shared" si="24"/>
        <v>0</v>
      </c>
      <c r="AV11" s="223">
        <f t="shared" si="32"/>
        <v>0</v>
      </c>
    </row>
    <row r="12" spans="2:49" ht="30" x14ac:dyDescent="0.25">
      <c r="B12" s="205"/>
      <c r="C12" s="196"/>
      <c r="D12" s="191" t="s">
        <v>178</v>
      </c>
      <c r="E12" s="191"/>
      <c r="F12" s="93" t="s">
        <v>70</v>
      </c>
      <c r="I12" s="49">
        <v>7</v>
      </c>
      <c r="J12" s="32">
        <f t="shared" si="25"/>
        <v>0</v>
      </c>
      <c r="K12" s="32">
        <f t="shared" si="26"/>
        <v>0</v>
      </c>
      <c r="L12" s="32">
        <f t="shared" si="27"/>
        <v>70</v>
      </c>
      <c r="M12" s="32">
        <f t="shared" si="28"/>
        <v>0</v>
      </c>
      <c r="N12" s="32">
        <f t="shared" si="0"/>
        <v>0</v>
      </c>
      <c r="O12" s="33">
        <f t="shared" si="1"/>
        <v>256.66666666666669</v>
      </c>
      <c r="P12" s="49">
        <v>7</v>
      </c>
      <c r="Q12" s="32">
        <f t="shared" si="15"/>
        <v>4.3931034482758626</v>
      </c>
      <c r="R12" s="32">
        <f t="shared" si="29"/>
        <v>30.751724137931038</v>
      </c>
      <c r="S12" s="32">
        <f t="shared" si="30"/>
        <v>14.145793103448279</v>
      </c>
      <c r="T12" s="32">
        <f t="shared" si="2"/>
        <v>4.7890166696004881</v>
      </c>
      <c r="U12" s="32">
        <f t="shared" si="16"/>
        <v>70</v>
      </c>
      <c r="V12" s="32">
        <f t="shared" si="3"/>
        <v>2.3333333333333335</v>
      </c>
      <c r="W12" s="32">
        <v>0</v>
      </c>
      <c r="X12" s="32">
        <f t="shared" si="4"/>
        <v>298.20034924361545</v>
      </c>
      <c r="Y12" s="38">
        <f t="shared" si="5"/>
        <v>41.533682576948763</v>
      </c>
      <c r="AA12" s="65">
        <v>7</v>
      </c>
      <c r="AB12" s="32">
        <f t="shared" si="6"/>
        <v>0</v>
      </c>
      <c r="AC12" s="98">
        <f t="shared" si="7"/>
        <v>0</v>
      </c>
      <c r="AD12" s="98">
        <f t="shared" si="8"/>
        <v>0</v>
      </c>
      <c r="AE12" s="98">
        <f t="shared" si="9"/>
        <v>0</v>
      </c>
      <c r="AF12" s="32">
        <f t="shared" si="17"/>
        <v>0</v>
      </c>
      <c r="AG12" s="32">
        <f t="shared" si="18"/>
        <v>0</v>
      </c>
      <c r="AH12" s="32">
        <f t="shared" si="19"/>
        <v>0</v>
      </c>
      <c r="AI12" s="72">
        <f t="shared" si="31"/>
        <v>0</v>
      </c>
      <c r="AK12" s="65">
        <v>7</v>
      </c>
      <c r="AL12" s="32">
        <f t="shared" si="10"/>
        <v>0</v>
      </c>
      <c r="AM12" s="32">
        <f t="shared" si="11"/>
        <v>0</v>
      </c>
      <c r="AN12" s="32">
        <f t="shared" si="12"/>
        <v>0</v>
      </c>
      <c r="AO12" s="32">
        <f t="shared" si="13"/>
        <v>0</v>
      </c>
      <c r="AP12" s="32">
        <f t="shared" si="14"/>
        <v>0</v>
      </c>
      <c r="AQ12" s="32">
        <f t="shared" si="20"/>
        <v>0</v>
      </c>
      <c r="AR12" s="32">
        <f t="shared" si="21"/>
        <v>0</v>
      </c>
      <c r="AS12" s="32">
        <f t="shared" si="22"/>
        <v>0</v>
      </c>
      <c r="AT12" s="32">
        <f t="shared" si="23"/>
        <v>0</v>
      </c>
      <c r="AU12" s="72">
        <f t="shared" si="24"/>
        <v>0</v>
      </c>
      <c r="AV12" s="223">
        <f t="shared" si="32"/>
        <v>0</v>
      </c>
    </row>
    <row r="13" spans="2:49" x14ac:dyDescent="0.25">
      <c r="B13" s="193"/>
      <c r="C13" s="197"/>
      <c r="D13" s="195" t="s">
        <v>202</v>
      </c>
      <c r="E13" s="195"/>
      <c r="F13" s="37">
        <f>IF(ISBLANK(F$12),,VLOOKUP(F$12,Aerien!$B$23:$C$88,2,FALSE))</f>
        <v>0.56999999999999995</v>
      </c>
      <c r="I13" s="49">
        <v>8</v>
      </c>
      <c r="J13" s="32">
        <f t="shared" si="25"/>
        <v>0</v>
      </c>
      <c r="K13" s="32">
        <f t="shared" si="26"/>
        <v>0</v>
      </c>
      <c r="L13" s="32">
        <f t="shared" si="27"/>
        <v>70</v>
      </c>
      <c r="M13" s="32">
        <f t="shared" si="28"/>
        <v>0</v>
      </c>
      <c r="N13" s="32">
        <f t="shared" si="0"/>
        <v>0</v>
      </c>
      <c r="O13" s="33">
        <f t="shared" si="1"/>
        <v>256.66666666666669</v>
      </c>
      <c r="P13" s="49">
        <v>8</v>
      </c>
      <c r="Q13" s="32">
        <f t="shared" si="15"/>
        <v>4.3931034482758626</v>
      </c>
      <c r="R13" s="32">
        <f t="shared" si="29"/>
        <v>35.144827586206901</v>
      </c>
      <c r="S13" s="32">
        <f t="shared" si="30"/>
        <v>16.166620689655176</v>
      </c>
      <c r="T13" s="32">
        <f t="shared" si="2"/>
        <v>5.3887499655579507</v>
      </c>
      <c r="U13" s="32">
        <f t="shared" si="16"/>
        <v>70</v>
      </c>
      <c r="V13" s="32">
        <f t="shared" si="3"/>
        <v>2.6666666666666665</v>
      </c>
      <c r="W13" s="32">
        <v>0</v>
      </c>
      <c r="X13" s="32">
        <f t="shared" si="4"/>
        <v>303.98671500227402</v>
      </c>
      <c r="Y13" s="38">
        <f t="shared" si="5"/>
        <v>47.320048335607339</v>
      </c>
      <c r="AA13" s="65">
        <v>8</v>
      </c>
      <c r="AB13" s="32">
        <f t="shared" si="6"/>
        <v>0</v>
      </c>
      <c r="AC13" s="98">
        <f t="shared" si="7"/>
        <v>0</v>
      </c>
      <c r="AD13" s="98">
        <f t="shared" si="8"/>
        <v>0</v>
      </c>
      <c r="AE13" s="98">
        <f t="shared" si="9"/>
        <v>0</v>
      </c>
      <c r="AF13" s="32">
        <f t="shared" si="17"/>
        <v>0</v>
      </c>
      <c r="AG13" s="32">
        <f t="shared" si="18"/>
        <v>0</v>
      </c>
      <c r="AH13" s="32">
        <f t="shared" si="19"/>
        <v>0</v>
      </c>
      <c r="AI13" s="72">
        <f t="shared" si="31"/>
        <v>0</v>
      </c>
      <c r="AK13" s="65">
        <v>8</v>
      </c>
      <c r="AL13" s="32">
        <f t="shared" si="10"/>
        <v>0</v>
      </c>
      <c r="AM13" s="32">
        <f t="shared" si="11"/>
        <v>0</v>
      </c>
      <c r="AN13" s="32">
        <f t="shared" si="12"/>
        <v>0</v>
      </c>
      <c r="AO13" s="32">
        <f t="shared" si="13"/>
        <v>0</v>
      </c>
      <c r="AP13" s="32">
        <f t="shared" si="14"/>
        <v>0</v>
      </c>
      <c r="AQ13" s="32">
        <f t="shared" si="20"/>
        <v>0</v>
      </c>
      <c r="AR13" s="32">
        <f t="shared" si="21"/>
        <v>0</v>
      </c>
      <c r="AS13" s="32">
        <f t="shared" si="22"/>
        <v>0</v>
      </c>
      <c r="AT13" s="32">
        <f t="shared" si="23"/>
        <v>0</v>
      </c>
      <c r="AU13" s="72">
        <f t="shared" si="24"/>
        <v>0</v>
      </c>
      <c r="AV13" s="223">
        <f t="shared" si="32"/>
        <v>0</v>
      </c>
    </row>
    <row r="14" spans="2:49" x14ac:dyDescent="0.25">
      <c r="B14" s="192" t="s">
        <v>179</v>
      </c>
      <c r="C14" s="188"/>
      <c r="D14" s="189"/>
      <c r="E14" s="189"/>
      <c r="F14" s="190"/>
      <c r="I14" s="49">
        <v>9</v>
      </c>
      <c r="J14" s="32">
        <f t="shared" si="25"/>
        <v>0</v>
      </c>
      <c r="K14" s="32">
        <f t="shared" si="26"/>
        <v>0</v>
      </c>
      <c r="L14" s="32">
        <f t="shared" si="27"/>
        <v>70</v>
      </c>
      <c r="M14" s="32">
        <f t="shared" si="28"/>
        <v>0</v>
      </c>
      <c r="N14" s="32">
        <f t="shared" si="0"/>
        <v>0</v>
      </c>
      <c r="O14" s="33">
        <f t="shared" si="1"/>
        <v>256.66666666666669</v>
      </c>
      <c r="P14" s="49">
        <v>9</v>
      </c>
      <c r="Q14" s="32">
        <f t="shared" si="15"/>
        <v>4.3931034482758626</v>
      </c>
      <c r="R14" s="32">
        <f t="shared" si="29"/>
        <v>39.537931034482767</v>
      </c>
      <c r="S14" s="32">
        <f t="shared" si="30"/>
        <v>18.187448275862074</v>
      </c>
      <c r="T14" s="32">
        <f t="shared" si="2"/>
        <v>5.9797964623903432</v>
      </c>
      <c r="U14" s="32">
        <f t="shared" si="16"/>
        <v>70</v>
      </c>
      <c r="V14" s="32">
        <f t="shared" si="3"/>
        <v>3</v>
      </c>
      <c r="W14" s="32">
        <v>0</v>
      </c>
      <c r="X14" s="32">
        <f t="shared" si="4"/>
        <v>309.75795125245628</v>
      </c>
      <c r="Y14" s="38">
        <f t="shared" si="5"/>
        <v>53.091284585789595</v>
      </c>
      <c r="AA14" s="65">
        <v>9</v>
      </c>
      <c r="AB14" s="32">
        <f t="shared" si="6"/>
        <v>0</v>
      </c>
      <c r="AC14" s="98">
        <f t="shared" si="7"/>
        <v>0</v>
      </c>
      <c r="AD14" s="98">
        <f t="shared" si="8"/>
        <v>0</v>
      </c>
      <c r="AE14" s="98">
        <f t="shared" si="9"/>
        <v>0</v>
      </c>
      <c r="AF14" s="32">
        <f t="shared" si="17"/>
        <v>0</v>
      </c>
      <c r="AG14" s="32">
        <f t="shared" si="18"/>
        <v>0</v>
      </c>
      <c r="AH14" s="32">
        <f t="shared" si="19"/>
        <v>0</v>
      </c>
      <c r="AI14" s="72">
        <f t="shared" si="31"/>
        <v>0</v>
      </c>
      <c r="AK14" s="65">
        <v>9</v>
      </c>
      <c r="AL14" s="32">
        <f t="shared" si="10"/>
        <v>0</v>
      </c>
      <c r="AM14" s="32">
        <f t="shared" si="11"/>
        <v>0</v>
      </c>
      <c r="AN14" s="32">
        <f t="shared" si="12"/>
        <v>0</v>
      </c>
      <c r="AO14" s="32">
        <f t="shared" si="13"/>
        <v>0</v>
      </c>
      <c r="AP14" s="32">
        <f t="shared" si="14"/>
        <v>0</v>
      </c>
      <c r="AQ14" s="32">
        <f t="shared" si="20"/>
        <v>0</v>
      </c>
      <c r="AR14" s="32">
        <f t="shared" si="21"/>
        <v>0</v>
      </c>
      <c r="AS14" s="32">
        <f t="shared" si="22"/>
        <v>0</v>
      </c>
      <c r="AT14" s="32">
        <f t="shared" si="23"/>
        <v>0</v>
      </c>
      <c r="AU14" s="72">
        <f t="shared" si="24"/>
        <v>0</v>
      </c>
      <c r="AV14" s="223">
        <f t="shared" si="32"/>
        <v>0</v>
      </c>
    </row>
    <row r="15" spans="2:49" x14ac:dyDescent="0.25">
      <c r="B15" s="205"/>
      <c r="C15" s="90" t="s">
        <v>74</v>
      </c>
      <c r="D15" s="198" t="s">
        <v>182</v>
      </c>
      <c r="E15" s="198"/>
      <c r="F15" s="91">
        <f>IF(D15="","",VLOOKUP(D15,$B$97:$C$100,2,0))</f>
        <v>70</v>
      </c>
      <c r="I15" s="49">
        <v>10</v>
      </c>
      <c r="J15" s="32">
        <f t="shared" si="25"/>
        <v>0</v>
      </c>
      <c r="K15" s="32">
        <f t="shared" si="26"/>
        <v>0</v>
      </c>
      <c r="L15" s="32">
        <f t="shared" si="27"/>
        <v>70</v>
      </c>
      <c r="M15" s="32">
        <f t="shared" si="28"/>
        <v>0</v>
      </c>
      <c r="N15" s="32">
        <f t="shared" si="0"/>
        <v>0</v>
      </c>
      <c r="O15" s="33">
        <f t="shared" si="1"/>
        <v>256.66666666666669</v>
      </c>
      <c r="P15" s="49">
        <v>10</v>
      </c>
      <c r="Q15" s="32">
        <f t="shared" si="15"/>
        <v>4.3931034482758626</v>
      </c>
      <c r="R15" s="32">
        <f t="shared" si="29"/>
        <v>43.931034482758633</v>
      </c>
      <c r="S15" s="32">
        <f t="shared" si="30"/>
        <v>20.208275862068973</v>
      </c>
      <c r="T15" s="32">
        <f t="shared" si="2"/>
        <v>6.5632314623041346</v>
      </c>
      <c r="U15" s="32">
        <f t="shared" si="16"/>
        <v>70</v>
      </c>
      <c r="V15" s="32">
        <f t="shared" si="3"/>
        <v>3.3333333333333335</v>
      </c>
      <c r="W15" s="32">
        <v>0</v>
      </c>
      <c r="X15" s="32">
        <f t="shared" si="4"/>
        <v>315.51593081217203</v>
      </c>
      <c r="Y15" s="38">
        <f t="shared" si="5"/>
        <v>58.849264145505344</v>
      </c>
      <c r="AA15" s="65">
        <v>10</v>
      </c>
      <c r="AB15" s="32">
        <f t="shared" si="6"/>
        <v>0</v>
      </c>
      <c r="AC15" s="98">
        <f t="shared" si="7"/>
        <v>0</v>
      </c>
      <c r="AD15" s="98">
        <f t="shared" si="8"/>
        <v>0</v>
      </c>
      <c r="AE15" s="98">
        <f t="shared" si="9"/>
        <v>0</v>
      </c>
      <c r="AF15" s="32">
        <f t="shared" si="17"/>
        <v>0</v>
      </c>
      <c r="AG15" s="32">
        <f t="shared" si="18"/>
        <v>0</v>
      </c>
      <c r="AH15" s="32">
        <f t="shared" si="19"/>
        <v>0</v>
      </c>
      <c r="AI15" s="72">
        <f t="shared" si="31"/>
        <v>0</v>
      </c>
      <c r="AK15" s="65">
        <v>10</v>
      </c>
      <c r="AL15" s="32">
        <f t="shared" si="10"/>
        <v>0</v>
      </c>
      <c r="AM15" s="32">
        <f t="shared" si="11"/>
        <v>0</v>
      </c>
      <c r="AN15" s="32">
        <f t="shared" si="12"/>
        <v>0</v>
      </c>
      <c r="AO15" s="32">
        <f t="shared" si="13"/>
        <v>0</v>
      </c>
      <c r="AP15" s="32">
        <f t="shared" si="14"/>
        <v>0</v>
      </c>
      <c r="AQ15" s="32">
        <f t="shared" si="20"/>
        <v>0</v>
      </c>
      <c r="AR15" s="32">
        <f t="shared" si="21"/>
        <v>0</v>
      </c>
      <c r="AS15" s="32">
        <f t="shared" si="22"/>
        <v>0</v>
      </c>
      <c r="AT15" s="32">
        <f t="shared" si="23"/>
        <v>0</v>
      </c>
      <c r="AU15" s="72">
        <f t="shared" si="24"/>
        <v>0</v>
      </c>
      <c r="AV15" s="223">
        <f t="shared" si="32"/>
        <v>0</v>
      </c>
    </row>
    <row r="16" spans="2:49" x14ac:dyDescent="0.25">
      <c r="B16" s="205"/>
      <c r="C16" s="90" t="s">
        <v>75</v>
      </c>
      <c r="D16" s="194" t="s">
        <v>185</v>
      </c>
      <c r="E16" s="194"/>
      <c r="F16" s="91">
        <v>10</v>
      </c>
      <c r="I16" s="49">
        <v>11</v>
      </c>
      <c r="J16" s="32">
        <f t="shared" si="25"/>
        <v>0</v>
      </c>
      <c r="K16" s="32">
        <f t="shared" si="26"/>
        <v>0</v>
      </c>
      <c r="L16" s="32">
        <f t="shared" si="27"/>
        <v>70</v>
      </c>
      <c r="M16" s="32">
        <f t="shared" si="28"/>
        <v>0</v>
      </c>
      <c r="N16" s="32">
        <f t="shared" si="0"/>
        <v>0</v>
      </c>
      <c r="O16" s="33">
        <f t="shared" si="1"/>
        <v>256.66666666666669</v>
      </c>
      <c r="P16" s="49">
        <v>11</v>
      </c>
      <c r="Q16" s="32">
        <f t="shared" si="15"/>
        <v>4.3931034482758626</v>
      </c>
      <c r="R16" s="32">
        <f t="shared" si="29"/>
        <v>48.3241379310345</v>
      </c>
      <c r="S16" s="32">
        <f t="shared" si="30"/>
        <v>22.229103448275872</v>
      </c>
      <c r="T16" s="32">
        <f t="shared" si="2"/>
        <v>7.1399027620915474</v>
      </c>
      <c r="U16" s="32">
        <f t="shared" si="16"/>
        <v>70</v>
      </c>
      <c r="V16" s="32">
        <f t="shared" si="3"/>
        <v>3.6666666666666665</v>
      </c>
      <c r="W16" s="32">
        <v>0</v>
      </c>
      <c r="X16" s="32">
        <f t="shared" si="4"/>
        <v>321.2621302608344</v>
      </c>
      <c r="Y16" s="38">
        <f t="shared" si="5"/>
        <v>64.595463594167711</v>
      </c>
      <c r="AA16" s="65">
        <v>11</v>
      </c>
      <c r="AB16" s="32">
        <f t="shared" si="6"/>
        <v>0</v>
      </c>
      <c r="AC16" s="98">
        <f t="shared" si="7"/>
        <v>0</v>
      </c>
      <c r="AD16" s="98">
        <f t="shared" si="8"/>
        <v>0</v>
      </c>
      <c r="AE16" s="98">
        <f t="shared" si="9"/>
        <v>0</v>
      </c>
      <c r="AF16" s="32">
        <f t="shared" si="17"/>
        <v>0</v>
      </c>
      <c r="AG16" s="32">
        <f t="shared" si="18"/>
        <v>0</v>
      </c>
      <c r="AH16" s="32">
        <f t="shared" si="19"/>
        <v>0</v>
      </c>
      <c r="AI16" s="72">
        <f t="shared" si="31"/>
        <v>0</v>
      </c>
      <c r="AK16" s="65">
        <v>11</v>
      </c>
      <c r="AL16" s="32">
        <f t="shared" si="10"/>
        <v>0</v>
      </c>
      <c r="AM16" s="32">
        <f t="shared" si="11"/>
        <v>0</v>
      </c>
      <c r="AN16" s="32">
        <f t="shared" si="12"/>
        <v>0</v>
      </c>
      <c r="AO16" s="32">
        <f t="shared" si="13"/>
        <v>0</v>
      </c>
      <c r="AP16" s="32">
        <f t="shared" si="14"/>
        <v>0</v>
      </c>
      <c r="AQ16" s="32">
        <f t="shared" si="20"/>
        <v>0</v>
      </c>
      <c r="AR16" s="32">
        <f t="shared" si="21"/>
        <v>0</v>
      </c>
      <c r="AS16" s="32">
        <f t="shared" si="22"/>
        <v>0</v>
      </c>
      <c r="AT16" s="32">
        <f t="shared" si="23"/>
        <v>0</v>
      </c>
      <c r="AU16" s="72">
        <f t="shared" si="24"/>
        <v>0</v>
      </c>
      <c r="AV16" s="223">
        <f t="shared" si="32"/>
        <v>0</v>
      </c>
    </row>
    <row r="17" spans="2:48" x14ac:dyDescent="0.25">
      <c r="B17" s="205"/>
      <c r="C17" s="196" t="s">
        <v>171</v>
      </c>
      <c r="D17" s="191" t="s">
        <v>178</v>
      </c>
      <c r="E17" s="191"/>
      <c r="F17" s="93" t="s">
        <v>53</v>
      </c>
      <c r="I17" s="49">
        <v>12</v>
      </c>
      <c r="J17" s="32">
        <f t="shared" si="25"/>
        <v>0</v>
      </c>
      <c r="K17" s="32">
        <f t="shared" si="26"/>
        <v>0</v>
      </c>
      <c r="L17" s="32">
        <f t="shared" si="27"/>
        <v>70</v>
      </c>
      <c r="M17" s="32">
        <f t="shared" si="28"/>
        <v>0</v>
      </c>
      <c r="N17" s="32">
        <f t="shared" si="0"/>
        <v>0</v>
      </c>
      <c r="O17" s="33">
        <f t="shared" si="1"/>
        <v>256.66666666666669</v>
      </c>
      <c r="P17" s="49">
        <v>12</v>
      </c>
      <c r="Q17" s="32">
        <f t="shared" si="15"/>
        <v>4.3931034482758626</v>
      </c>
      <c r="R17" s="32">
        <f t="shared" si="29"/>
        <v>52.717241379310366</v>
      </c>
      <c r="S17" s="32">
        <f t="shared" si="30"/>
        <v>24.249931034482771</v>
      </c>
      <c r="T17" s="32">
        <f t="shared" si="2"/>
        <v>7.7104951724307407</v>
      </c>
      <c r="U17" s="32">
        <f t="shared" si="16"/>
        <v>70</v>
      </c>
      <c r="V17" s="32">
        <f t="shared" si="3"/>
        <v>4</v>
      </c>
      <c r="W17" s="32">
        <v>0</v>
      </c>
      <c r="X17" s="32">
        <f t="shared" si="4"/>
        <v>326.99774231037435</v>
      </c>
      <c r="Y17" s="38">
        <f t="shared" si="5"/>
        <v>70.331075643707663</v>
      </c>
      <c r="AA17" s="65">
        <v>12</v>
      </c>
      <c r="AB17" s="32">
        <f t="shared" si="6"/>
        <v>0</v>
      </c>
      <c r="AC17" s="98">
        <f t="shared" si="7"/>
        <v>0</v>
      </c>
      <c r="AD17" s="98">
        <f t="shared" si="8"/>
        <v>0</v>
      </c>
      <c r="AE17" s="98">
        <f t="shared" si="9"/>
        <v>0</v>
      </c>
      <c r="AF17" s="32">
        <f t="shared" si="17"/>
        <v>0</v>
      </c>
      <c r="AG17" s="32">
        <f t="shared" si="18"/>
        <v>0</v>
      </c>
      <c r="AH17" s="32">
        <f t="shared" si="19"/>
        <v>0</v>
      </c>
      <c r="AI17" s="72">
        <f t="shared" si="31"/>
        <v>0</v>
      </c>
      <c r="AK17" s="65">
        <v>12</v>
      </c>
      <c r="AL17" s="32">
        <f t="shared" si="10"/>
        <v>0</v>
      </c>
      <c r="AM17" s="32">
        <f t="shared" si="11"/>
        <v>0</v>
      </c>
      <c r="AN17" s="32">
        <f t="shared" si="12"/>
        <v>0</v>
      </c>
      <c r="AO17" s="32">
        <f t="shared" si="13"/>
        <v>0</v>
      </c>
      <c r="AP17" s="32">
        <f t="shared" si="14"/>
        <v>0</v>
      </c>
      <c r="AQ17" s="32">
        <f t="shared" si="20"/>
        <v>0</v>
      </c>
      <c r="AR17" s="32">
        <f t="shared" si="21"/>
        <v>0</v>
      </c>
      <c r="AS17" s="32">
        <f t="shared" si="22"/>
        <v>0</v>
      </c>
      <c r="AT17" s="32">
        <f t="shared" si="23"/>
        <v>0</v>
      </c>
      <c r="AU17" s="72">
        <f t="shared" si="24"/>
        <v>0</v>
      </c>
      <c r="AV17" s="223">
        <f t="shared" si="32"/>
        <v>0</v>
      </c>
    </row>
    <row r="18" spans="2:48" x14ac:dyDescent="0.25">
      <c r="B18" s="205"/>
      <c r="C18" s="196"/>
      <c r="D18" s="191" t="s">
        <v>183</v>
      </c>
      <c r="E18" s="191"/>
      <c r="F18" s="94">
        <v>60</v>
      </c>
      <c r="I18" s="49">
        <v>13</v>
      </c>
      <c r="J18" s="32">
        <f t="shared" si="25"/>
        <v>0</v>
      </c>
      <c r="K18" s="32">
        <f t="shared" si="26"/>
        <v>0</v>
      </c>
      <c r="L18" s="32">
        <f t="shared" si="27"/>
        <v>70</v>
      </c>
      <c r="M18" s="32">
        <f t="shared" si="28"/>
        <v>0</v>
      </c>
      <c r="N18" s="32">
        <f t="shared" si="0"/>
        <v>0</v>
      </c>
      <c r="O18" s="33">
        <f t="shared" si="1"/>
        <v>256.66666666666669</v>
      </c>
      <c r="P18" s="49">
        <v>13</v>
      </c>
      <c r="Q18" s="32">
        <f t="shared" si="15"/>
        <v>4.3931034482758626</v>
      </c>
      <c r="R18" s="32">
        <f t="shared" si="29"/>
        <v>57.110344827586232</v>
      </c>
      <c r="S18" s="32">
        <f t="shared" si="30"/>
        <v>26.270758620689669</v>
      </c>
      <c r="T18" s="32">
        <f t="shared" si="2"/>
        <v>8.2755728604211427</v>
      </c>
      <c r="U18" s="32">
        <f t="shared" si="16"/>
        <v>70</v>
      </c>
      <c r="V18" s="32">
        <f t="shared" si="3"/>
        <v>4.333333333333333</v>
      </c>
      <c r="W18" s="32">
        <v>0</v>
      </c>
      <c r="X18" s="32">
        <f t="shared" si="4"/>
        <v>332.72374955182357</v>
      </c>
      <c r="Y18" s="38">
        <f t="shared" si="5"/>
        <v>76.057082885156888</v>
      </c>
      <c r="AA18" s="65">
        <v>13</v>
      </c>
      <c r="AB18" s="32">
        <f t="shared" si="6"/>
        <v>0</v>
      </c>
      <c r="AC18" s="98">
        <f t="shared" si="7"/>
        <v>0</v>
      </c>
      <c r="AD18" s="98">
        <f t="shared" si="8"/>
        <v>0</v>
      </c>
      <c r="AE18" s="98">
        <f t="shared" si="9"/>
        <v>0</v>
      </c>
      <c r="AF18" s="32">
        <f t="shared" si="17"/>
        <v>0</v>
      </c>
      <c r="AG18" s="32">
        <f t="shared" si="18"/>
        <v>0</v>
      </c>
      <c r="AH18" s="32">
        <f t="shared" si="19"/>
        <v>0</v>
      </c>
      <c r="AI18" s="72">
        <f t="shared" si="31"/>
        <v>0</v>
      </c>
      <c r="AK18" s="65">
        <v>13</v>
      </c>
      <c r="AL18" s="32">
        <f t="shared" si="10"/>
        <v>0</v>
      </c>
      <c r="AM18" s="32">
        <f t="shared" si="11"/>
        <v>0</v>
      </c>
      <c r="AN18" s="32">
        <f t="shared" si="12"/>
        <v>0</v>
      </c>
      <c r="AO18" s="32">
        <f t="shared" si="13"/>
        <v>0</v>
      </c>
      <c r="AP18" s="32">
        <f t="shared" si="14"/>
        <v>0</v>
      </c>
      <c r="AQ18" s="32">
        <f t="shared" si="20"/>
        <v>0</v>
      </c>
      <c r="AR18" s="32">
        <f t="shared" si="21"/>
        <v>0</v>
      </c>
      <c r="AS18" s="32">
        <f t="shared" si="22"/>
        <v>0</v>
      </c>
      <c r="AT18" s="32">
        <f t="shared" si="23"/>
        <v>0</v>
      </c>
      <c r="AU18" s="72">
        <f t="shared" si="24"/>
        <v>0</v>
      </c>
      <c r="AV18" s="223">
        <f t="shared" si="32"/>
        <v>0</v>
      </c>
    </row>
    <row r="19" spans="2:48" x14ac:dyDescent="0.25">
      <c r="B19" s="205"/>
      <c r="C19" s="196"/>
      <c r="D19" s="194" t="s">
        <v>202</v>
      </c>
      <c r="E19" s="194"/>
      <c r="F19" s="36">
        <f>IF(ISBLANK(F$17),,VLOOKUP(F$17,Aerien!$B$23:$C$87,2,FALSE))</f>
        <v>0.46</v>
      </c>
      <c r="I19" s="49">
        <v>14</v>
      </c>
      <c r="J19" s="32">
        <f t="shared" si="25"/>
        <v>0</v>
      </c>
      <c r="K19" s="32">
        <f t="shared" si="26"/>
        <v>0</v>
      </c>
      <c r="L19" s="32">
        <f t="shared" si="27"/>
        <v>70</v>
      </c>
      <c r="M19" s="32">
        <f t="shared" si="28"/>
        <v>0</v>
      </c>
      <c r="N19" s="32">
        <f t="shared" si="0"/>
        <v>0</v>
      </c>
      <c r="O19" s="33">
        <f t="shared" si="1"/>
        <v>256.66666666666669</v>
      </c>
      <c r="P19" s="49">
        <v>14</v>
      </c>
      <c r="Q19" s="32">
        <f t="shared" si="15"/>
        <v>4.3931034482758626</v>
      </c>
      <c r="R19" s="32">
        <f t="shared" si="29"/>
        <v>61.503448275862098</v>
      </c>
      <c r="S19" s="32">
        <f t="shared" si="30"/>
        <v>28.291586206896568</v>
      </c>
      <c r="T19" s="32">
        <f t="shared" si="2"/>
        <v>8.8356082677128125</v>
      </c>
      <c r="U19" s="32">
        <f t="shared" si="16"/>
        <v>70</v>
      </c>
      <c r="V19" s="32">
        <f t="shared" si="3"/>
        <v>4.666666666666667</v>
      </c>
      <c r="W19" s="32">
        <v>0</v>
      </c>
      <c r="X19" s="32">
        <f t="shared" si="4"/>
        <v>338.44097482105582</v>
      </c>
      <c r="Y19" s="38">
        <f t="shared" si="5"/>
        <v>81.774308154389132</v>
      </c>
      <c r="AA19" s="65">
        <v>14</v>
      </c>
      <c r="AB19" s="32">
        <f t="shared" si="6"/>
        <v>0</v>
      </c>
      <c r="AC19" s="98">
        <f t="shared" si="7"/>
        <v>0</v>
      </c>
      <c r="AD19" s="98">
        <f t="shared" si="8"/>
        <v>0</v>
      </c>
      <c r="AE19" s="98">
        <f t="shared" si="9"/>
        <v>0</v>
      </c>
      <c r="AF19" s="32">
        <f t="shared" si="17"/>
        <v>0</v>
      </c>
      <c r="AG19" s="32">
        <f t="shared" si="18"/>
        <v>0</v>
      </c>
      <c r="AH19" s="32">
        <f t="shared" si="19"/>
        <v>0</v>
      </c>
      <c r="AI19" s="72">
        <f t="shared" si="31"/>
        <v>0</v>
      </c>
      <c r="AK19" s="65">
        <v>14</v>
      </c>
      <c r="AL19" s="32">
        <f t="shared" si="10"/>
        <v>0</v>
      </c>
      <c r="AM19" s="32">
        <f t="shared" si="11"/>
        <v>0</v>
      </c>
      <c r="AN19" s="32">
        <f t="shared" si="12"/>
        <v>0</v>
      </c>
      <c r="AO19" s="32">
        <f t="shared" si="13"/>
        <v>0</v>
      </c>
      <c r="AP19" s="32">
        <f t="shared" si="14"/>
        <v>0</v>
      </c>
      <c r="AQ19" s="32">
        <f t="shared" si="20"/>
        <v>0</v>
      </c>
      <c r="AR19" s="32">
        <f t="shared" si="21"/>
        <v>0</v>
      </c>
      <c r="AS19" s="32">
        <f t="shared" si="22"/>
        <v>0</v>
      </c>
      <c r="AT19" s="32">
        <f t="shared" si="23"/>
        <v>0</v>
      </c>
      <c r="AU19" s="72">
        <f t="shared" si="24"/>
        <v>0</v>
      </c>
      <c r="AV19" s="223">
        <f t="shared" si="32"/>
        <v>0</v>
      </c>
    </row>
    <row r="20" spans="2:48" x14ac:dyDescent="0.25">
      <c r="B20" s="205"/>
      <c r="C20" s="196"/>
      <c r="D20" s="194" t="s">
        <v>187</v>
      </c>
      <c r="E20" s="194"/>
      <c r="F20" s="95">
        <v>1.3</v>
      </c>
      <c r="I20" s="49">
        <v>15</v>
      </c>
      <c r="J20" s="32">
        <f t="shared" si="25"/>
        <v>0</v>
      </c>
      <c r="K20" s="32">
        <f t="shared" si="26"/>
        <v>0</v>
      </c>
      <c r="L20" s="32">
        <f t="shared" si="27"/>
        <v>70</v>
      </c>
      <c r="M20" s="32">
        <f t="shared" si="28"/>
        <v>0</v>
      </c>
      <c r="N20" s="32">
        <f t="shared" si="0"/>
        <v>0</v>
      </c>
      <c r="O20" s="33">
        <f t="shared" si="1"/>
        <v>256.66666666666669</v>
      </c>
      <c r="P20" s="49">
        <v>15</v>
      </c>
      <c r="Q20" s="32">
        <f t="shared" si="15"/>
        <v>4.3931034482758626</v>
      </c>
      <c r="R20" s="32">
        <f t="shared" si="29"/>
        <v>65.896551724137964</v>
      </c>
      <c r="S20" s="32">
        <f t="shared" si="30"/>
        <v>30.312413793103463</v>
      </c>
      <c r="T20" s="32">
        <f t="shared" si="2"/>
        <v>9.3910025198955154</v>
      </c>
      <c r="U20" s="32">
        <f t="shared" si="16"/>
        <v>70</v>
      </c>
      <c r="V20" s="32">
        <f t="shared" si="3"/>
        <v>5</v>
      </c>
      <c r="W20" s="32">
        <v>0</v>
      </c>
      <c r="X20" s="32">
        <f t="shared" si="4"/>
        <v>344.15011674513988</v>
      </c>
      <c r="Y20" s="38">
        <f t="shared" si="5"/>
        <v>87.483450078473197</v>
      </c>
      <c r="AA20" s="65">
        <v>15</v>
      </c>
      <c r="AB20" s="32">
        <f t="shared" si="6"/>
        <v>30</v>
      </c>
      <c r="AC20" s="98">
        <f t="shared" si="7"/>
        <v>0</v>
      </c>
      <c r="AD20" s="98">
        <f t="shared" si="8"/>
        <v>0.56000000000000005</v>
      </c>
      <c r="AE20" s="98">
        <f t="shared" si="9"/>
        <v>0.44</v>
      </c>
      <c r="AF20" s="32">
        <f t="shared" si="17"/>
        <v>0</v>
      </c>
      <c r="AG20" s="32">
        <f t="shared" si="18"/>
        <v>13.274722891907203</v>
      </c>
      <c r="AH20" s="32">
        <f t="shared" si="19"/>
        <v>8.9373888637549115</v>
      </c>
      <c r="AI20" s="72">
        <f t="shared" si="31"/>
        <v>22.212111755662114</v>
      </c>
      <c r="AK20" s="65">
        <v>15</v>
      </c>
      <c r="AL20" s="32">
        <f t="shared" si="10"/>
        <v>30</v>
      </c>
      <c r="AM20" s="32">
        <f t="shared" si="11"/>
        <v>0</v>
      </c>
      <c r="AN20" s="32">
        <f t="shared" si="12"/>
        <v>0.56000000000000005</v>
      </c>
      <c r="AO20" s="32">
        <f t="shared" si="13"/>
        <v>0.44</v>
      </c>
      <c r="AP20" s="32">
        <f t="shared" si="14"/>
        <v>0</v>
      </c>
      <c r="AQ20" s="32">
        <f t="shared" si="20"/>
        <v>0</v>
      </c>
      <c r="AR20" s="32">
        <f t="shared" si="21"/>
        <v>12.936000000000002</v>
      </c>
      <c r="AS20" s="32">
        <f t="shared" si="22"/>
        <v>0</v>
      </c>
      <c r="AT20" s="32">
        <f t="shared" si="23"/>
        <v>0</v>
      </c>
      <c r="AU20" s="72">
        <f t="shared" si="24"/>
        <v>12.936000000000002</v>
      </c>
      <c r="AV20" s="223">
        <f t="shared" si="32"/>
        <v>17.099999999999998</v>
      </c>
    </row>
    <row r="21" spans="2:48" x14ac:dyDescent="0.25">
      <c r="B21" s="193"/>
      <c r="C21" s="197"/>
      <c r="D21" s="195" t="s">
        <v>190</v>
      </c>
      <c r="E21" s="195"/>
      <c r="F21" s="99">
        <v>1.98</v>
      </c>
      <c r="I21" s="49">
        <v>16</v>
      </c>
      <c r="J21" s="32">
        <f t="shared" si="25"/>
        <v>0</v>
      </c>
      <c r="K21" s="32">
        <f t="shared" si="26"/>
        <v>0</v>
      </c>
      <c r="L21" s="32">
        <f t="shared" si="27"/>
        <v>70</v>
      </c>
      <c r="M21" s="32">
        <f t="shared" si="28"/>
        <v>0</v>
      </c>
      <c r="N21" s="32">
        <f t="shared" si="0"/>
        <v>0</v>
      </c>
      <c r="O21" s="33">
        <f t="shared" si="1"/>
        <v>256.66666666666669</v>
      </c>
      <c r="P21" s="49">
        <v>16</v>
      </c>
      <c r="Q21" s="32">
        <f t="shared" si="15"/>
        <v>4.3931034482758626</v>
      </c>
      <c r="R21" s="32">
        <f t="shared" si="29"/>
        <v>70.289655172413831</v>
      </c>
      <c r="S21" s="32">
        <f t="shared" si="30"/>
        <v>32.333241379310365</v>
      </c>
      <c r="T21" s="32">
        <f t="shared" si="2"/>
        <v>9.9421002333435098</v>
      </c>
      <c r="U21" s="32">
        <f t="shared" si="16"/>
        <v>70</v>
      </c>
      <c r="V21" s="32">
        <f t="shared" si="3"/>
        <v>5.333333333333333</v>
      </c>
      <c r="W21" s="32">
        <v>0</v>
      </c>
      <c r="X21" s="32">
        <f t="shared" si="4"/>
        <v>349.85177553092768</v>
      </c>
      <c r="Y21" s="38">
        <f t="shared" si="5"/>
        <v>93.185108864260997</v>
      </c>
      <c r="AA21" s="65">
        <v>16</v>
      </c>
      <c r="AB21" s="32">
        <f t="shared" si="6"/>
        <v>0</v>
      </c>
      <c r="AC21" s="98">
        <f t="shared" si="7"/>
        <v>0</v>
      </c>
      <c r="AD21" s="98">
        <f t="shared" si="8"/>
        <v>0</v>
      </c>
      <c r="AE21" s="98">
        <f t="shared" si="9"/>
        <v>0</v>
      </c>
      <c r="AF21" s="32">
        <f t="shared" si="17"/>
        <v>0</v>
      </c>
      <c r="AG21" s="32">
        <f t="shared" si="18"/>
        <v>12.911724896340663</v>
      </c>
      <c r="AH21" s="32">
        <f t="shared" si="19"/>
        <v>6.3196882716622316</v>
      </c>
      <c r="AI21" s="72">
        <f t="shared" si="31"/>
        <v>19.231413168002895</v>
      </c>
      <c r="AK21" s="65">
        <v>16</v>
      </c>
      <c r="AL21" s="32">
        <f t="shared" si="10"/>
        <v>0</v>
      </c>
      <c r="AM21" s="32">
        <f t="shared" si="11"/>
        <v>0</v>
      </c>
      <c r="AN21" s="32">
        <f t="shared" si="12"/>
        <v>0</v>
      </c>
      <c r="AO21" s="32">
        <f t="shared" si="13"/>
        <v>0</v>
      </c>
      <c r="AP21" s="32">
        <f t="shared" si="14"/>
        <v>0</v>
      </c>
      <c r="AQ21" s="32">
        <f t="shared" si="20"/>
        <v>0</v>
      </c>
      <c r="AR21" s="32">
        <f t="shared" si="21"/>
        <v>0</v>
      </c>
      <c r="AS21" s="32">
        <f t="shared" si="22"/>
        <v>0</v>
      </c>
      <c r="AT21" s="32">
        <f t="shared" si="23"/>
        <v>0</v>
      </c>
      <c r="AU21" s="72">
        <f t="shared" si="24"/>
        <v>12.936000000000002</v>
      </c>
      <c r="AV21" s="223">
        <f t="shared" si="32"/>
        <v>17.099999999999998</v>
      </c>
    </row>
    <row r="22" spans="2:48" x14ac:dyDescent="0.25">
      <c r="E22" s="8"/>
      <c r="I22" s="49">
        <v>17</v>
      </c>
      <c r="J22" s="32">
        <f t="shared" si="25"/>
        <v>0</v>
      </c>
      <c r="K22" s="32">
        <f t="shared" si="26"/>
        <v>0</v>
      </c>
      <c r="L22" s="32">
        <f t="shared" si="27"/>
        <v>70</v>
      </c>
      <c r="M22" s="32">
        <f t="shared" si="28"/>
        <v>0</v>
      </c>
      <c r="N22" s="32">
        <f t="shared" si="0"/>
        <v>0</v>
      </c>
      <c r="O22" s="33">
        <f t="shared" si="1"/>
        <v>256.66666666666669</v>
      </c>
      <c r="P22" s="49">
        <v>17</v>
      </c>
      <c r="Q22" s="32">
        <f t="shared" si="15"/>
        <v>4.3931034482758626</v>
      </c>
      <c r="R22" s="32">
        <f t="shared" si="29"/>
        <v>74.682758620689697</v>
      </c>
      <c r="S22" s="32">
        <f t="shared" si="30"/>
        <v>34.354068965517264</v>
      </c>
      <c r="T22" s="32">
        <f t="shared" si="2"/>
        <v>10.489200512661744</v>
      </c>
      <c r="U22" s="32">
        <f t="shared" si="16"/>
        <v>70</v>
      </c>
      <c r="V22" s="32">
        <f t="shared" si="3"/>
        <v>5.666666666666667</v>
      </c>
      <c r="W22" s="32">
        <v>0</v>
      </c>
      <c r="X22" s="32">
        <f t="shared" si="4"/>
        <v>355.54647211893962</v>
      </c>
      <c r="Y22" s="38">
        <f t="shared" si="5"/>
        <v>98.879805452272933</v>
      </c>
      <c r="AA22" s="65">
        <v>17</v>
      </c>
      <c r="AB22" s="32">
        <f t="shared" si="6"/>
        <v>0</v>
      </c>
      <c r="AC22" s="98">
        <f t="shared" si="7"/>
        <v>0</v>
      </c>
      <c r="AD22" s="98">
        <f t="shared" si="8"/>
        <v>0</v>
      </c>
      <c r="AE22" s="98">
        <f t="shared" si="9"/>
        <v>0</v>
      </c>
      <c r="AF22" s="32">
        <f t="shared" si="17"/>
        <v>0</v>
      </c>
      <c r="AG22" s="32">
        <f t="shared" si="18"/>
        <v>12.558653100052126</v>
      </c>
      <c r="AH22" s="32">
        <f t="shared" si="19"/>
        <v>4.4686944318774566</v>
      </c>
      <c r="AI22" s="72">
        <f t="shared" si="31"/>
        <v>17.027347531929582</v>
      </c>
      <c r="AK22" s="65">
        <v>17</v>
      </c>
      <c r="AL22" s="32">
        <f t="shared" si="10"/>
        <v>0</v>
      </c>
      <c r="AM22" s="32">
        <f t="shared" si="11"/>
        <v>0</v>
      </c>
      <c r="AN22" s="32">
        <f t="shared" si="12"/>
        <v>0</v>
      </c>
      <c r="AO22" s="32">
        <f t="shared" si="13"/>
        <v>0</v>
      </c>
      <c r="AP22" s="32">
        <f t="shared" si="14"/>
        <v>0</v>
      </c>
      <c r="AQ22" s="32">
        <f t="shared" si="20"/>
        <v>0</v>
      </c>
      <c r="AR22" s="32">
        <f t="shared" si="21"/>
        <v>0</v>
      </c>
      <c r="AS22" s="32">
        <f t="shared" si="22"/>
        <v>0</v>
      </c>
      <c r="AT22" s="32">
        <f t="shared" si="23"/>
        <v>0</v>
      </c>
      <c r="AU22" s="72">
        <f t="shared" si="24"/>
        <v>12.936000000000002</v>
      </c>
      <c r="AV22" s="223">
        <f t="shared" si="32"/>
        <v>17.099999999999998</v>
      </c>
    </row>
    <row r="23" spans="2:48" x14ac:dyDescent="0.25">
      <c r="B23" s="199" t="s">
        <v>189</v>
      </c>
      <c r="C23" s="200"/>
      <c r="D23" s="200"/>
      <c r="E23" s="200"/>
      <c r="F23" s="200"/>
      <c r="G23" s="201"/>
      <c r="I23" s="49">
        <v>18</v>
      </c>
      <c r="J23" s="32">
        <f t="shared" si="25"/>
        <v>0</v>
      </c>
      <c r="K23" s="32">
        <f t="shared" si="26"/>
        <v>0</v>
      </c>
      <c r="L23" s="32">
        <f t="shared" si="27"/>
        <v>70</v>
      </c>
      <c r="M23" s="32">
        <f t="shared" si="28"/>
        <v>0</v>
      </c>
      <c r="N23" s="32">
        <f t="shared" si="0"/>
        <v>0</v>
      </c>
      <c r="O23" s="33">
        <f t="shared" si="1"/>
        <v>256.66666666666669</v>
      </c>
      <c r="P23" s="49">
        <v>18</v>
      </c>
      <c r="Q23" s="32">
        <f t="shared" si="15"/>
        <v>4.3931034482758626</v>
      </c>
      <c r="R23" s="32">
        <f t="shared" si="29"/>
        <v>79.075862068965563</v>
      </c>
      <c r="S23" s="32">
        <f t="shared" si="30"/>
        <v>36.374896551724163</v>
      </c>
      <c r="T23" s="32">
        <f t="shared" si="2"/>
        <v>11.032565285838443</v>
      </c>
      <c r="U23" s="32">
        <f t="shared" si="16"/>
        <v>70</v>
      </c>
      <c r="V23" s="32">
        <f t="shared" si="3"/>
        <v>6</v>
      </c>
      <c r="W23" s="32">
        <v>0</v>
      </c>
      <c r="X23" s="32">
        <f t="shared" si="4"/>
        <v>361.23466270042155</v>
      </c>
      <c r="Y23" s="38">
        <f t="shared" si="5"/>
        <v>104.56799603375487</v>
      </c>
      <c r="AA23" s="65">
        <v>18</v>
      </c>
      <c r="AB23" s="32">
        <f t="shared" si="6"/>
        <v>0</v>
      </c>
      <c r="AC23" s="98">
        <f t="shared" si="7"/>
        <v>0</v>
      </c>
      <c r="AD23" s="98">
        <f t="shared" si="8"/>
        <v>0</v>
      </c>
      <c r="AE23" s="98">
        <f t="shared" si="9"/>
        <v>0</v>
      </c>
      <c r="AF23" s="32">
        <f t="shared" si="17"/>
        <v>0</v>
      </c>
      <c r="AG23" s="32">
        <f t="shared" si="18"/>
        <v>12.215236070600337</v>
      </c>
      <c r="AH23" s="32">
        <f t="shared" si="19"/>
        <v>3.1598441358311162</v>
      </c>
      <c r="AI23" s="72">
        <f t="shared" si="31"/>
        <v>15.375080206431454</v>
      </c>
      <c r="AK23" s="65">
        <v>18</v>
      </c>
      <c r="AL23" s="32">
        <f t="shared" si="10"/>
        <v>0</v>
      </c>
      <c r="AM23" s="32">
        <f t="shared" si="11"/>
        <v>0</v>
      </c>
      <c r="AN23" s="32">
        <f t="shared" si="12"/>
        <v>0</v>
      </c>
      <c r="AO23" s="32">
        <f t="shared" si="13"/>
        <v>0</v>
      </c>
      <c r="AP23" s="32">
        <f t="shared" si="14"/>
        <v>0</v>
      </c>
      <c r="AQ23" s="32">
        <f t="shared" si="20"/>
        <v>0</v>
      </c>
      <c r="AR23" s="32">
        <f t="shared" si="21"/>
        <v>0</v>
      </c>
      <c r="AS23" s="32">
        <f t="shared" si="22"/>
        <v>0</v>
      </c>
      <c r="AT23" s="32">
        <f t="shared" si="23"/>
        <v>0</v>
      </c>
      <c r="AU23" s="72">
        <f t="shared" si="24"/>
        <v>12.936000000000002</v>
      </c>
      <c r="AV23" s="223">
        <f t="shared" si="32"/>
        <v>17.099999999999998</v>
      </c>
    </row>
    <row r="24" spans="2:48" x14ac:dyDescent="0.25">
      <c r="B24" s="43" t="s">
        <v>159</v>
      </c>
      <c r="C24" s="44" t="s">
        <v>160</v>
      </c>
      <c r="D24" s="44" t="s">
        <v>128</v>
      </c>
      <c r="E24" s="44" t="s">
        <v>162</v>
      </c>
      <c r="F24" s="44" t="s">
        <v>161</v>
      </c>
      <c r="G24" s="45" t="s">
        <v>188</v>
      </c>
      <c r="I24" s="49">
        <v>19</v>
      </c>
      <c r="J24" s="32">
        <f t="shared" si="25"/>
        <v>0</v>
      </c>
      <c r="K24" s="32">
        <f t="shared" si="26"/>
        <v>0</v>
      </c>
      <c r="L24" s="32">
        <f t="shared" si="27"/>
        <v>70</v>
      </c>
      <c r="M24" s="32">
        <f t="shared" si="28"/>
        <v>0</v>
      </c>
      <c r="N24" s="32">
        <f t="shared" si="0"/>
        <v>0</v>
      </c>
      <c r="O24" s="33">
        <f t="shared" si="1"/>
        <v>256.66666666666669</v>
      </c>
      <c r="P24" s="49">
        <v>19</v>
      </c>
      <c r="Q24" s="32">
        <f t="shared" si="15"/>
        <v>4.3931034482758626</v>
      </c>
      <c r="R24" s="32">
        <f t="shared" si="29"/>
        <v>83.468965517241429</v>
      </c>
      <c r="S24" s="32">
        <f t="shared" si="30"/>
        <v>38.395724137931062</v>
      </c>
      <c r="T24" s="32">
        <f t="shared" si="2"/>
        <v>11.572425734039063</v>
      </c>
      <c r="U24" s="32">
        <f t="shared" si="16"/>
        <v>70</v>
      </c>
      <c r="V24" s="32">
        <f t="shared" si="3"/>
        <v>6.333333333333333</v>
      </c>
      <c r="W24" s="32">
        <v>0</v>
      </c>
      <c r="X24" s="32">
        <f t="shared" si="4"/>
        <v>366.91674991590349</v>
      </c>
      <c r="Y24" s="38">
        <f t="shared" si="5"/>
        <v>110.25008324923681</v>
      </c>
      <c r="AA24" s="65">
        <v>19</v>
      </c>
      <c r="AB24" s="32">
        <f t="shared" si="6"/>
        <v>0</v>
      </c>
      <c r="AC24" s="98">
        <f t="shared" si="7"/>
        <v>0</v>
      </c>
      <c r="AD24" s="98">
        <f t="shared" si="8"/>
        <v>0</v>
      </c>
      <c r="AE24" s="98">
        <f t="shared" si="9"/>
        <v>0</v>
      </c>
      <c r="AF24" s="32">
        <f t="shared" si="17"/>
        <v>0</v>
      </c>
      <c r="AG24" s="32">
        <f t="shared" si="18"/>
        <v>11.881209797878425</v>
      </c>
      <c r="AH24" s="32">
        <f t="shared" si="19"/>
        <v>2.2343472159387288</v>
      </c>
      <c r="AI24" s="72">
        <f t="shared" si="31"/>
        <v>14.115557013817153</v>
      </c>
      <c r="AK24" s="65">
        <v>19</v>
      </c>
      <c r="AL24" s="32">
        <f t="shared" si="10"/>
        <v>0</v>
      </c>
      <c r="AM24" s="32">
        <f t="shared" si="11"/>
        <v>0</v>
      </c>
      <c r="AN24" s="32">
        <f t="shared" si="12"/>
        <v>0</v>
      </c>
      <c r="AO24" s="32">
        <f t="shared" si="13"/>
        <v>0</v>
      </c>
      <c r="AP24" s="32">
        <f t="shared" si="14"/>
        <v>0</v>
      </c>
      <c r="AQ24" s="32">
        <f t="shared" si="20"/>
        <v>0</v>
      </c>
      <c r="AR24" s="32">
        <f t="shared" si="21"/>
        <v>0</v>
      </c>
      <c r="AS24" s="32">
        <f t="shared" si="22"/>
        <v>0</v>
      </c>
      <c r="AT24" s="32">
        <f t="shared" si="23"/>
        <v>0</v>
      </c>
      <c r="AU24" s="72">
        <f t="shared" si="24"/>
        <v>12.936000000000002</v>
      </c>
      <c r="AV24" s="223">
        <f t="shared" si="32"/>
        <v>17.099999999999998</v>
      </c>
    </row>
    <row r="25" spans="2:48" x14ac:dyDescent="0.25">
      <c r="B25" s="146">
        <v>0</v>
      </c>
      <c r="C25" s="147">
        <v>29</v>
      </c>
      <c r="D25" s="135">
        <f>86+12</f>
        <v>98</v>
      </c>
      <c r="E25" s="148">
        <f t="shared" ref="E25:E38" si="33">$F$20</f>
        <v>1.3</v>
      </c>
      <c r="F25" s="149">
        <f t="shared" ref="F25:F38" si="34">D25*E25</f>
        <v>127.4</v>
      </c>
      <c r="G25" s="150">
        <f>F25/(C25-B25)</f>
        <v>4.3931034482758626</v>
      </c>
      <c r="I25" s="49">
        <v>20</v>
      </c>
      <c r="J25" s="32">
        <f t="shared" si="25"/>
        <v>0</v>
      </c>
      <c r="K25" s="32">
        <f t="shared" si="26"/>
        <v>0</v>
      </c>
      <c r="L25" s="32">
        <f t="shared" si="27"/>
        <v>70</v>
      </c>
      <c r="M25" s="32">
        <f t="shared" si="28"/>
        <v>0</v>
      </c>
      <c r="N25" s="32">
        <f t="shared" si="0"/>
        <v>0</v>
      </c>
      <c r="O25" s="33">
        <f t="shared" si="1"/>
        <v>256.66666666666669</v>
      </c>
      <c r="P25" s="49">
        <v>20</v>
      </c>
      <c r="Q25" s="32">
        <f t="shared" si="15"/>
        <v>4.3931034482758626</v>
      </c>
      <c r="R25" s="32">
        <f t="shared" si="29"/>
        <v>87.862068965517295</v>
      </c>
      <c r="S25" s="32">
        <f t="shared" si="30"/>
        <v>40.41655172413796</v>
      </c>
      <c r="T25" s="32">
        <f t="shared" si="2"/>
        <v>12.10898732914308</v>
      </c>
      <c r="U25" s="32">
        <f t="shared" si="16"/>
        <v>70</v>
      </c>
      <c r="V25" s="32">
        <f t="shared" si="3"/>
        <v>6.666666666666667</v>
      </c>
      <c r="W25" s="32">
        <v>0</v>
      </c>
      <c r="X25" s="32">
        <f t="shared" si="4"/>
        <v>372.59309162890889</v>
      </c>
      <c r="Y25" s="38">
        <f t="shared" si="5"/>
        <v>115.92642496224221</v>
      </c>
      <c r="AA25" s="65">
        <v>20</v>
      </c>
      <c r="AB25" s="32">
        <f t="shared" si="6"/>
        <v>40</v>
      </c>
      <c r="AC25" s="98">
        <f t="shared" si="7"/>
        <v>0</v>
      </c>
      <c r="AD25" s="98">
        <f t="shared" si="8"/>
        <v>0.56000000000000005</v>
      </c>
      <c r="AE25" s="98">
        <f t="shared" si="9"/>
        <v>0.44</v>
      </c>
      <c r="AF25" s="32">
        <f t="shared" si="17"/>
        <v>0</v>
      </c>
      <c r="AG25" s="32">
        <f t="shared" si="18"/>
        <v>29.255948013692709</v>
      </c>
      <c r="AH25" s="32">
        <f t="shared" si="19"/>
        <v>13.496440552922106</v>
      </c>
      <c r="AI25" s="72">
        <f t="shared" si="31"/>
        <v>42.752388566614812</v>
      </c>
      <c r="AK25" s="65">
        <v>20</v>
      </c>
      <c r="AL25" s="32">
        <f t="shared" si="10"/>
        <v>40</v>
      </c>
      <c r="AM25" s="32">
        <f t="shared" si="11"/>
        <v>0</v>
      </c>
      <c r="AN25" s="32">
        <f t="shared" si="12"/>
        <v>0.56000000000000005</v>
      </c>
      <c r="AO25" s="32">
        <f t="shared" si="13"/>
        <v>0.44</v>
      </c>
      <c r="AP25" s="32">
        <f t="shared" si="14"/>
        <v>0</v>
      </c>
      <c r="AQ25" s="32">
        <f t="shared" si="20"/>
        <v>0</v>
      </c>
      <c r="AR25" s="32">
        <f t="shared" si="21"/>
        <v>17.248000000000001</v>
      </c>
      <c r="AS25" s="32">
        <f t="shared" si="22"/>
        <v>0</v>
      </c>
      <c r="AT25" s="32">
        <f t="shared" si="23"/>
        <v>0</v>
      </c>
      <c r="AU25" s="72">
        <f t="shared" si="24"/>
        <v>30.184000000000005</v>
      </c>
      <c r="AV25" s="223">
        <f t="shared" si="32"/>
        <v>39.899999999999991</v>
      </c>
    </row>
    <row r="26" spans="2:48" x14ac:dyDescent="0.25">
      <c r="B26" s="40">
        <f t="shared" ref="B26:B38" si="35">C25</f>
        <v>29</v>
      </c>
      <c r="C26" s="41">
        <f>B26+1</f>
        <v>30</v>
      </c>
      <c r="D26" s="135">
        <v>86</v>
      </c>
      <c r="E26" s="151">
        <f t="shared" si="33"/>
        <v>1.3</v>
      </c>
      <c r="F26" s="42">
        <f t="shared" si="34"/>
        <v>111.8</v>
      </c>
      <c r="G26" s="152">
        <f>(F26-F25)/(C26-B26)</f>
        <v>-15.600000000000009</v>
      </c>
      <c r="I26" s="49">
        <v>21</v>
      </c>
      <c r="J26" s="32">
        <f t="shared" si="25"/>
        <v>0</v>
      </c>
      <c r="K26" s="32">
        <f t="shared" si="26"/>
        <v>0</v>
      </c>
      <c r="L26" s="32">
        <f t="shared" si="27"/>
        <v>70</v>
      </c>
      <c r="M26" s="32">
        <f t="shared" si="28"/>
        <v>0</v>
      </c>
      <c r="N26" s="32">
        <f t="shared" si="0"/>
        <v>0</v>
      </c>
      <c r="O26" s="33">
        <f t="shared" si="1"/>
        <v>256.66666666666669</v>
      </c>
      <c r="P26" s="49">
        <v>21</v>
      </c>
      <c r="Q26" s="32">
        <f t="shared" si="15"/>
        <v>4.3931034482758626</v>
      </c>
      <c r="R26" s="32">
        <f t="shared" si="29"/>
        <v>92.255172413793161</v>
      </c>
      <c r="S26" s="32">
        <f t="shared" si="30"/>
        <v>42.437379310344859</v>
      </c>
      <c r="T26" s="32">
        <f t="shared" si="2"/>
        <v>12.642433835141755</v>
      </c>
      <c r="U26" s="32">
        <f t="shared" si="16"/>
        <v>70</v>
      </c>
      <c r="V26" s="32">
        <f t="shared" si="3"/>
        <v>7</v>
      </c>
      <c r="W26" s="32">
        <v>0</v>
      </c>
      <c r="X26" s="32">
        <f t="shared" si="4"/>
        <v>378.26400789505584</v>
      </c>
      <c r="Y26" s="38">
        <f t="shared" si="5"/>
        <v>121.59734122838915</v>
      </c>
      <c r="AA26" s="65">
        <v>21</v>
      </c>
      <c r="AB26" s="32">
        <f t="shared" si="6"/>
        <v>0</v>
      </c>
      <c r="AC26" s="98">
        <f t="shared" si="7"/>
        <v>0</v>
      </c>
      <c r="AD26" s="98">
        <f t="shared" si="8"/>
        <v>0</v>
      </c>
      <c r="AE26" s="98">
        <f t="shared" si="9"/>
        <v>0</v>
      </c>
      <c r="AF26" s="32">
        <f t="shared" si="17"/>
        <v>0</v>
      </c>
      <c r="AG26" s="32">
        <f t="shared" si="18"/>
        <v>28.45594257675484</v>
      </c>
      <c r="AH26" s="32">
        <f t="shared" si="19"/>
        <v>9.5434246368523397</v>
      </c>
      <c r="AI26" s="72">
        <f t="shared" si="31"/>
        <v>37.999367213607179</v>
      </c>
      <c r="AK26" s="65">
        <v>21</v>
      </c>
      <c r="AL26" s="32">
        <f t="shared" si="10"/>
        <v>0</v>
      </c>
      <c r="AM26" s="32">
        <f t="shared" si="11"/>
        <v>0</v>
      </c>
      <c r="AN26" s="32">
        <f t="shared" si="12"/>
        <v>0</v>
      </c>
      <c r="AO26" s="32">
        <f t="shared" si="13"/>
        <v>0</v>
      </c>
      <c r="AP26" s="32">
        <f t="shared" si="14"/>
        <v>0</v>
      </c>
      <c r="AQ26" s="32">
        <f t="shared" si="20"/>
        <v>0</v>
      </c>
      <c r="AR26" s="32">
        <f t="shared" si="21"/>
        <v>0</v>
      </c>
      <c r="AS26" s="32">
        <f t="shared" si="22"/>
        <v>0</v>
      </c>
      <c r="AT26" s="32">
        <f t="shared" si="23"/>
        <v>0</v>
      </c>
      <c r="AU26" s="72">
        <f t="shared" si="24"/>
        <v>30.184000000000005</v>
      </c>
      <c r="AV26" s="223">
        <f t="shared" si="32"/>
        <v>39.899999999999991</v>
      </c>
    </row>
    <row r="27" spans="2:48" x14ac:dyDescent="0.25">
      <c r="B27" s="40">
        <f t="shared" si="35"/>
        <v>30</v>
      </c>
      <c r="C27" s="153">
        <f>C25+5</f>
        <v>34</v>
      </c>
      <c r="D27" s="136">
        <f>D28+18</f>
        <v>126</v>
      </c>
      <c r="E27" s="151">
        <f t="shared" si="33"/>
        <v>1.3</v>
      </c>
      <c r="F27" s="42">
        <f t="shared" si="34"/>
        <v>163.80000000000001</v>
      </c>
      <c r="G27" s="46">
        <f t="shared" ref="G27:G38" si="36">(F27-F26)/(C27-B27)</f>
        <v>13.000000000000004</v>
      </c>
      <c r="I27" s="49">
        <v>22</v>
      </c>
      <c r="J27" s="32">
        <f t="shared" si="25"/>
        <v>0</v>
      </c>
      <c r="K27" s="32">
        <f t="shared" si="26"/>
        <v>0</v>
      </c>
      <c r="L27" s="32">
        <f t="shared" si="27"/>
        <v>70</v>
      </c>
      <c r="M27" s="32">
        <f t="shared" si="28"/>
        <v>0</v>
      </c>
      <c r="N27" s="32">
        <f t="shared" si="0"/>
        <v>0</v>
      </c>
      <c r="O27" s="33">
        <f t="shared" si="1"/>
        <v>256.66666666666669</v>
      </c>
      <c r="P27" s="49">
        <v>22</v>
      </c>
      <c r="Q27" s="32">
        <f t="shared" si="15"/>
        <v>4.3931034482758626</v>
      </c>
      <c r="R27" s="32">
        <f t="shared" si="29"/>
        <v>96.648275862069028</v>
      </c>
      <c r="S27" s="32">
        <f t="shared" si="30"/>
        <v>44.458206896551758</v>
      </c>
      <c r="T27" s="32">
        <f t="shared" si="2"/>
        <v>13.172930525770001</v>
      </c>
      <c r="U27" s="32">
        <f t="shared" si="16"/>
        <v>70</v>
      </c>
      <c r="V27" s="32">
        <f t="shared" si="3"/>
        <v>7.333333333333333</v>
      </c>
      <c r="W27" s="32">
        <v>0</v>
      </c>
      <c r="X27" s="32">
        <f t="shared" si="4"/>
        <v>383.92978656609927</v>
      </c>
      <c r="Y27" s="38">
        <f t="shared" si="5"/>
        <v>127.26311989943258</v>
      </c>
      <c r="AA27" s="65">
        <v>22</v>
      </c>
      <c r="AB27" s="32">
        <f t="shared" si="6"/>
        <v>0</v>
      </c>
      <c r="AC27" s="98">
        <f t="shared" si="7"/>
        <v>0</v>
      </c>
      <c r="AD27" s="98">
        <f t="shared" si="8"/>
        <v>0</v>
      </c>
      <c r="AE27" s="98">
        <f t="shared" si="9"/>
        <v>0</v>
      </c>
      <c r="AF27" s="32">
        <f t="shared" si="17"/>
        <v>0</v>
      </c>
      <c r="AG27" s="32">
        <f t="shared" si="18"/>
        <v>27.677813330560497</v>
      </c>
      <c r="AH27" s="32">
        <f t="shared" si="19"/>
        <v>6.7482202764610548</v>
      </c>
      <c r="AI27" s="72">
        <f t="shared" si="31"/>
        <v>34.426033607021552</v>
      </c>
      <c r="AK27" s="65">
        <v>22</v>
      </c>
      <c r="AL27" s="32">
        <f t="shared" si="10"/>
        <v>0</v>
      </c>
      <c r="AM27" s="32">
        <f t="shared" si="11"/>
        <v>0</v>
      </c>
      <c r="AN27" s="32">
        <f t="shared" si="12"/>
        <v>0</v>
      </c>
      <c r="AO27" s="32">
        <f t="shared" si="13"/>
        <v>0</v>
      </c>
      <c r="AP27" s="32">
        <f t="shared" si="14"/>
        <v>0</v>
      </c>
      <c r="AQ27" s="32">
        <f t="shared" si="20"/>
        <v>0</v>
      </c>
      <c r="AR27" s="32">
        <f t="shared" si="21"/>
        <v>0</v>
      </c>
      <c r="AS27" s="32">
        <f t="shared" si="22"/>
        <v>0</v>
      </c>
      <c r="AT27" s="32">
        <f t="shared" si="23"/>
        <v>0</v>
      </c>
      <c r="AU27" s="72">
        <f t="shared" si="24"/>
        <v>30.184000000000005</v>
      </c>
      <c r="AV27" s="223">
        <f t="shared" si="32"/>
        <v>39.899999999999991</v>
      </c>
    </row>
    <row r="28" spans="2:48" x14ac:dyDescent="0.25">
      <c r="B28" s="40">
        <f t="shared" si="35"/>
        <v>34</v>
      </c>
      <c r="C28" s="153">
        <f>C26+5</f>
        <v>35</v>
      </c>
      <c r="D28" s="136">
        <v>108</v>
      </c>
      <c r="E28" s="151">
        <f t="shared" si="33"/>
        <v>1.3</v>
      </c>
      <c r="F28" s="42">
        <f t="shared" si="34"/>
        <v>140.4</v>
      </c>
      <c r="G28" s="46">
        <f t="shared" si="36"/>
        <v>-23.400000000000006</v>
      </c>
      <c r="I28" s="49">
        <v>23</v>
      </c>
      <c r="J28" s="32">
        <f t="shared" si="25"/>
        <v>0</v>
      </c>
      <c r="K28" s="32">
        <f t="shared" si="26"/>
        <v>0</v>
      </c>
      <c r="L28" s="32">
        <f t="shared" si="27"/>
        <v>70</v>
      </c>
      <c r="M28" s="32">
        <f t="shared" si="28"/>
        <v>0</v>
      </c>
      <c r="N28" s="32">
        <f t="shared" si="0"/>
        <v>0</v>
      </c>
      <c r="O28" s="33">
        <f t="shared" si="1"/>
        <v>256.66666666666669</v>
      </c>
      <c r="P28" s="49">
        <v>23</v>
      </c>
      <c r="Q28" s="32">
        <f t="shared" si="15"/>
        <v>4.3931034482758626</v>
      </c>
      <c r="R28" s="32">
        <f t="shared" si="29"/>
        <v>101.04137931034489</v>
      </c>
      <c r="S28" s="32">
        <f t="shared" si="30"/>
        <v>46.479034482758657</v>
      </c>
      <c r="T28" s="32">
        <f t="shared" si="2"/>
        <v>13.700626800576986</v>
      </c>
      <c r="U28" s="32">
        <f t="shared" si="16"/>
        <v>70</v>
      </c>
      <c r="V28" s="32">
        <f t="shared" si="3"/>
        <v>7.666666666666667</v>
      </c>
      <c r="W28" s="32">
        <v>0</v>
      </c>
      <c r="X28" s="32">
        <f t="shared" si="4"/>
        <v>389.59068784625401</v>
      </c>
      <c r="Y28" s="38">
        <f t="shared" si="5"/>
        <v>132.92402117958733</v>
      </c>
      <c r="AA28" s="65">
        <v>23</v>
      </c>
      <c r="AB28" s="32">
        <f t="shared" si="6"/>
        <v>0</v>
      </c>
      <c r="AC28" s="98">
        <f t="shared" si="7"/>
        <v>0</v>
      </c>
      <c r="AD28" s="98">
        <f t="shared" si="8"/>
        <v>0</v>
      </c>
      <c r="AE28" s="98">
        <f t="shared" si="9"/>
        <v>0</v>
      </c>
      <c r="AF28" s="32">
        <f t="shared" si="17"/>
        <v>0</v>
      </c>
      <c r="AG28" s="32">
        <f t="shared" si="18"/>
        <v>26.920962069523377</v>
      </c>
      <c r="AH28" s="32">
        <f t="shared" si="19"/>
        <v>4.7717123184261707</v>
      </c>
      <c r="AI28" s="72">
        <f t="shared" si="31"/>
        <v>31.692674387949548</v>
      </c>
      <c r="AK28" s="65">
        <v>23</v>
      </c>
      <c r="AL28" s="32">
        <f t="shared" si="10"/>
        <v>0</v>
      </c>
      <c r="AM28" s="32">
        <f t="shared" si="11"/>
        <v>0</v>
      </c>
      <c r="AN28" s="32">
        <f t="shared" si="12"/>
        <v>0</v>
      </c>
      <c r="AO28" s="32">
        <f t="shared" si="13"/>
        <v>0</v>
      </c>
      <c r="AP28" s="32">
        <f t="shared" si="14"/>
        <v>0</v>
      </c>
      <c r="AQ28" s="32">
        <f t="shared" si="20"/>
        <v>0</v>
      </c>
      <c r="AR28" s="32">
        <f t="shared" si="21"/>
        <v>0</v>
      </c>
      <c r="AS28" s="32">
        <f t="shared" si="22"/>
        <v>0</v>
      </c>
      <c r="AT28" s="32">
        <f t="shared" si="23"/>
        <v>0</v>
      </c>
      <c r="AU28" s="72">
        <f t="shared" si="24"/>
        <v>30.184000000000005</v>
      </c>
      <c r="AV28" s="223">
        <f t="shared" si="32"/>
        <v>39.899999999999991</v>
      </c>
    </row>
    <row r="29" spans="2:48" x14ac:dyDescent="0.25">
      <c r="B29" s="40">
        <f t="shared" si="35"/>
        <v>35</v>
      </c>
      <c r="C29" s="153">
        <f t="shared" ref="C29:C30" si="37">C27+5</f>
        <v>39</v>
      </c>
      <c r="D29" s="136">
        <f>D30+20</f>
        <v>151</v>
      </c>
      <c r="E29" s="151">
        <f t="shared" si="33"/>
        <v>1.3</v>
      </c>
      <c r="F29" s="42">
        <f t="shared" si="34"/>
        <v>196.3</v>
      </c>
      <c r="G29" s="46">
        <f t="shared" si="36"/>
        <v>13.975000000000001</v>
      </c>
      <c r="I29" s="49">
        <v>24</v>
      </c>
      <c r="J29" s="32">
        <f t="shared" si="25"/>
        <v>0</v>
      </c>
      <c r="K29" s="32">
        <f t="shared" si="26"/>
        <v>0</v>
      </c>
      <c r="L29" s="32">
        <f t="shared" si="27"/>
        <v>70</v>
      </c>
      <c r="M29" s="32">
        <f t="shared" si="28"/>
        <v>0</v>
      </c>
      <c r="N29" s="32">
        <f t="shared" si="0"/>
        <v>0</v>
      </c>
      <c r="O29" s="33">
        <f t="shared" si="1"/>
        <v>256.66666666666669</v>
      </c>
      <c r="P29" s="49">
        <v>24</v>
      </c>
      <c r="Q29" s="32">
        <f t="shared" si="15"/>
        <v>4.3931034482758626</v>
      </c>
      <c r="R29" s="32">
        <f t="shared" si="29"/>
        <v>105.43448275862076</v>
      </c>
      <c r="S29" s="32">
        <f t="shared" si="30"/>
        <v>48.499862068965548</v>
      </c>
      <c r="T29" s="32">
        <f t="shared" si="2"/>
        <v>14.225658333190168</v>
      </c>
      <c r="U29" s="32">
        <f t="shared" si="16"/>
        <v>70</v>
      </c>
      <c r="V29" s="32">
        <f t="shared" si="3"/>
        <v>8</v>
      </c>
      <c r="W29" s="32">
        <v>0</v>
      </c>
      <c r="X29" s="32">
        <f t="shared" si="4"/>
        <v>395.24694803375451</v>
      </c>
      <c r="Y29" s="38">
        <f t="shared" si="5"/>
        <v>138.58028136708782</v>
      </c>
      <c r="AA29" s="65">
        <v>24</v>
      </c>
      <c r="AB29" s="32">
        <f t="shared" si="6"/>
        <v>0</v>
      </c>
      <c r="AC29" s="98">
        <f t="shared" si="7"/>
        <v>0</v>
      </c>
      <c r="AD29" s="98">
        <f t="shared" si="8"/>
        <v>0</v>
      </c>
      <c r="AE29" s="98">
        <f t="shared" si="9"/>
        <v>0</v>
      </c>
      <c r="AF29" s="32">
        <f t="shared" si="17"/>
        <v>0</v>
      </c>
      <c r="AG29" s="32">
        <f t="shared" si="18"/>
        <v>26.184806946020394</v>
      </c>
      <c r="AH29" s="32">
        <f t="shared" si="19"/>
        <v>3.3741101382305279</v>
      </c>
      <c r="AI29" s="72">
        <f t="shared" si="31"/>
        <v>29.558917084250922</v>
      </c>
      <c r="AK29" s="65">
        <v>24</v>
      </c>
      <c r="AL29" s="32">
        <f t="shared" si="10"/>
        <v>0</v>
      </c>
      <c r="AM29" s="32">
        <f t="shared" si="11"/>
        <v>0</v>
      </c>
      <c r="AN29" s="32">
        <f t="shared" si="12"/>
        <v>0</v>
      </c>
      <c r="AO29" s="32">
        <f t="shared" si="13"/>
        <v>0</v>
      </c>
      <c r="AP29" s="32">
        <f t="shared" si="14"/>
        <v>0</v>
      </c>
      <c r="AQ29" s="32">
        <f t="shared" si="20"/>
        <v>0</v>
      </c>
      <c r="AR29" s="32">
        <f t="shared" si="21"/>
        <v>0</v>
      </c>
      <c r="AS29" s="32">
        <f t="shared" si="22"/>
        <v>0</v>
      </c>
      <c r="AT29" s="32">
        <f t="shared" si="23"/>
        <v>0</v>
      </c>
      <c r="AU29" s="72">
        <f t="shared" si="24"/>
        <v>30.184000000000005</v>
      </c>
      <c r="AV29" s="223">
        <f t="shared" si="32"/>
        <v>39.899999999999991</v>
      </c>
    </row>
    <row r="30" spans="2:48" x14ac:dyDescent="0.25">
      <c r="B30" s="40">
        <f t="shared" si="35"/>
        <v>39</v>
      </c>
      <c r="C30" s="153">
        <f t="shared" si="37"/>
        <v>40</v>
      </c>
      <c r="D30" s="136">
        <v>131</v>
      </c>
      <c r="E30" s="151">
        <f t="shared" si="33"/>
        <v>1.3</v>
      </c>
      <c r="F30" s="42">
        <f t="shared" si="34"/>
        <v>170.3</v>
      </c>
      <c r="G30" s="46">
        <f t="shared" si="36"/>
        <v>-26</v>
      </c>
      <c r="I30" s="49">
        <v>25</v>
      </c>
      <c r="J30" s="32">
        <f t="shared" si="25"/>
        <v>0</v>
      </c>
      <c r="K30" s="32">
        <f t="shared" si="26"/>
        <v>0</v>
      </c>
      <c r="L30" s="32">
        <f t="shared" si="27"/>
        <v>70</v>
      </c>
      <c r="M30" s="32">
        <f t="shared" si="28"/>
        <v>0</v>
      </c>
      <c r="N30" s="32">
        <f t="shared" si="0"/>
        <v>0</v>
      </c>
      <c r="O30" s="33">
        <f t="shared" si="1"/>
        <v>256.66666666666669</v>
      </c>
      <c r="P30" s="49">
        <v>25</v>
      </c>
      <c r="Q30" s="32">
        <f t="shared" si="15"/>
        <v>4.3931034482758626</v>
      </c>
      <c r="R30" s="32">
        <f t="shared" si="29"/>
        <v>109.82758620689663</v>
      </c>
      <c r="S30" s="32">
        <f t="shared" si="30"/>
        <v>50.520689655172447</v>
      </c>
      <c r="T30" s="32">
        <f t="shared" si="2"/>
        <v>14.748148851446157</v>
      </c>
      <c r="U30" s="32">
        <f t="shared" si="16"/>
        <v>70</v>
      </c>
      <c r="V30" s="32">
        <f t="shared" si="3"/>
        <v>8.3333333333333339</v>
      </c>
      <c r="W30" s="32">
        <v>0</v>
      </c>
      <c r="X30" s="32">
        <f t="shared" si="4"/>
        <v>400.89878262124961</v>
      </c>
      <c r="Y30" s="38">
        <f t="shared" si="5"/>
        <v>144.23211595458292</v>
      </c>
      <c r="AA30" s="65">
        <v>25</v>
      </c>
      <c r="AB30" s="32">
        <f t="shared" si="6"/>
        <v>40</v>
      </c>
      <c r="AC30" s="98">
        <f t="shared" si="7"/>
        <v>0.1</v>
      </c>
      <c r="AD30" s="98">
        <f t="shared" si="8"/>
        <v>0.50400000000000011</v>
      </c>
      <c r="AE30" s="98">
        <f t="shared" si="9"/>
        <v>0.39600000000000002</v>
      </c>
      <c r="AF30" s="32">
        <f t="shared" si="17"/>
        <v>3.1731421774113802</v>
      </c>
      <c r="AG30" s="32">
        <f t="shared" si="18"/>
        <v>41.398449493370961</v>
      </c>
      <c r="AH30" s="32">
        <f t="shared" si="19"/>
        <v>13.11072279571898</v>
      </c>
      <c r="AI30" s="72">
        <f t="shared" si="31"/>
        <v>57.682314466501317</v>
      </c>
      <c r="AK30" s="65">
        <v>25</v>
      </c>
      <c r="AL30" s="32">
        <f t="shared" si="10"/>
        <v>40</v>
      </c>
      <c r="AM30" s="32">
        <f t="shared" si="11"/>
        <v>0.1</v>
      </c>
      <c r="AN30" s="32">
        <f t="shared" si="12"/>
        <v>0.50400000000000011</v>
      </c>
      <c r="AO30" s="32">
        <f t="shared" si="13"/>
        <v>0.39600000000000002</v>
      </c>
      <c r="AP30" s="32">
        <f t="shared" si="14"/>
        <v>0</v>
      </c>
      <c r="AQ30" s="32">
        <f t="shared" si="20"/>
        <v>6.08</v>
      </c>
      <c r="AR30" s="32">
        <f t="shared" si="21"/>
        <v>15.523200000000005</v>
      </c>
      <c r="AS30" s="32">
        <f t="shared" si="22"/>
        <v>0</v>
      </c>
      <c r="AT30" s="32">
        <f t="shared" si="23"/>
        <v>0</v>
      </c>
      <c r="AU30" s="72">
        <f t="shared" si="24"/>
        <v>51.787200000000013</v>
      </c>
      <c r="AV30" s="223">
        <f t="shared" si="32"/>
        <v>62.699999999999989</v>
      </c>
    </row>
    <row r="31" spans="2:48" x14ac:dyDescent="0.25">
      <c r="B31" s="40">
        <f t="shared" si="35"/>
        <v>40</v>
      </c>
      <c r="C31" s="153">
        <f t="shared" ref="C31:C38" si="38">C29+10</f>
        <v>49</v>
      </c>
      <c r="D31" s="136">
        <f>D32+53</f>
        <v>224</v>
      </c>
      <c r="E31" s="151">
        <f t="shared" si="33"/>
        <v>1.3</v>
      </c>
      <c r="F31" s="42">
        <f t="shared" si="34"/>
        <v>291.2</v>
      </c>
      <c r="G31" s="46">
        <f t="shared" si="36"/>
        <v>13.43333333333333</v>
      </c>
      <c r="I31" s="49">
        <v>26</v>
      </c>
      <c r="J31" s="32">
        <f t="shared" si="25"/>
        <v>0</v>
      </c>
      <c r="K31" s="32">
        <f t="shared" si="26"/>
        <v>0</v>
      </c>
      <c r="L31" s="32">
        <f t="shared" si="27"/>
        <v>70</v>
      </c>
      <c r="M31" s="32">
        <f t="shared" si="28"/>
        <v>0</v>
      </c>
      <c r="N31" s="32">
        <f t="shared" si="0"/>
        <v>0</v>
      </c>
      <c r="O31" s="33">
        <f t="shared" si="1"/>
        <v>256.66666666666669</v>
      </c>
      <c r="P31" s="49">
        <v>26</v>
      </c>
      <c r="Q31" s="32">
        <f t="shared" si="15"/>
        <v>4.3931034482758626</v>
      </c>
      <c r="R31" s="32">
        <f t="shared" si="29"/>
        <v>114.22068965517249</v>
      </c>
      <c r="S31" s="32">
        <f t="shared" si="30"/>
        <v>52.541517241379346</v>
      </c>
      <c r="T31" s="32">
        <f t="shared" si="2"/>
        <v>15.268211624683419</v>
      </c>
      <c r="U31" s="32">
        <f t="shared" si="16"/>
        <v>70</v>
      </c>
      <c r="V31" s="32">
        <f t="shared" si="3"/>
        <v>8.6666666666666661</v>
      </c>
      <c r="W31" s="32">
        <v>0</v>
      </c>
      <c r="X31" s="32">
        <f t="shared" si="4"/>
        <v>406.54638888617046</v>
      </c>
      <c r="Y31" s="38">
        <f t="shared" si="5"/>
        <v>149.87972221950378</v>
      </c>
      <c r="AA31" s="65">
        <v>26</v>
      </c>
      <c r="AB31" s="32">
        <f t="shared" si="6"/>
        <v>0</v>
      </c>
      <c r="AC31" s="98">
        <f t="shared" si="7"/>
        <v>0</v>
      </c>
      <c r="AD31" s="98">
        <f t="shared" si="8"/>
        <v>0</v>
      </c>
      <c r="AE31" s="98">
        <f t="shared" si="9"/>
        <v>0</v>
      </c>
      <c r="AF31" s="32">
        <f t="shared" si="17"/>
        <v>3.1109187947379637</v>
      </c>
      <c r="AG31" s="32">
        <f t="shared" si="18"/>
        <v>40.266406714924891</v>
      </c>
      <c r="AH31" s="32">
        <f t="shared" si="19"/>
        <v>9.2706809951099416</v>
      </c>
      <c r="AI31" s="72">
        <f t="shared" si="31"/>
        <v>52.648006504772795</v>
      </c>
      <c r="AK31" s="65">
        <v>26</v>
      </c>
      <c r="AL31" s="32">
        <f t="shared" si="10"/>
        <v>0</v>
      </c>
      <c r="AM31" s="32">
        <f t="shared" si="11"/>
        <v>0</v>
      </c>
      <c r="AN31" s="32">
        <f t="shared" si="12"/>
        <v>0</v>
      </c>
      <c r="AO31" s="32">
        <f t="shared" si="13"/>
        <v>0</v>
      </c>
      <c r="AP31" s="32">
        <f t="shared" si="14"/>
        <v>0</v>
      </c>
      <c r="AQ31" s="32">
        <f t="shared" si="20"/>
        <v>0</v>
      </c>
      <c r="AR31" s="32">
        <f t="shared" si="21"/>
        <v>0</v>
      </c>
      <c r="AS31" s="32">
        <f t="shared" si="22"/>
        <v>0</v>
      </c>
      <c r="AT31" s="32">
        <f t="shared" si="23"/>
        <v>0</v>
      </c>
      <c r="AU31" s="72">
        <f t="shared" si="24"/>
        <v>51.787200000000013</v>
      </c>
      <c r="AV31" s="223">
        <f t="shared" si="32"/>
        <v>62.699999999999989</v>
      </c>
    </row>
    <row r="32" spans="2:48" x14ac:dyDescent="0.25">
      <c r="B32" s="40">
        <f t="shared" si="35"/>
        <v>49</v>
      </c>
      <c r="C32" s="153">
        <f t="shared" si="38"/>
        <v>50</v>
      </c>
      <c r="D32" s="136">
        <v>171</v>
      </c>
      <c r="E32" s="151">
        <f t="shared" si="33"/>
        <v>1.3</v>
      </c>
      <c r="F32" s="42">
        <f t="shared" si="34"/>
        <v>222.3</v>
      </c>
      <c r="G32" s="46">
        <f t="shared" si="36"/>
        <v>-68.899999999999977</v>
      </c>
      <c r="I32" s="49">
        <v>27</v>
      </c>
      <c r="J32" s="32">
        <f t="shared" si="25"/>
        <v>0</v>
      </c>
      <c r="K32" s="32">
        <f t="shared" si="26"/>
        <v>0</v>
      </c>
      <c r="L32" s="32">
        <f t="shared" si="27"/>
        <v>70</v>
      </c>
      <c r="M32" s="32">
        <f t="shared" si="28"/>
        <v>0</v>
      </c>
      <c r="N32" s="32">
        <f t="shared" si="0"/>
        <v>0</v>
      </c>
      <c r="O32" s="33">
        <f t="shared" si="1"/>
        <v>256.66666666666669</v>
      </c>
      <c r="P32" s="49">
        <v>27</v>
      </c>
      <c r="Q32" s="32">
        <f t="shared" si="15"/>
        <v>4.3931034482758626</v>
      </c>
      <c r="R32" s="32">
        <f t="shared" si="29"/>
        <v>118.61379310344836</v>
      </c>
      <c r="S32" s="32">
        <f t="shared" si="30"/>
        <v>54.562344827586244</v>
      </c>
      <c r="T32" s="32">
        <f t="shared" si="2"/>
        <v>15.785950715784692</v>
      </c>
      <c r="U32" s="32">
        <f t="shared" si="16"/>
        <v>70</v>
      </c>
      <c r="V32" s="32">
        <f t="shared" si="3"/>
        <v>9</v>
      </c>
      <c r="W32" s="32">
        <v>0</v>
      </c>
      <c r="X32" s="32">
        <f t="shared" si="4"/>
        <v>412.18994807137102</v>
      </c>
      <c r="Y32" s="38">
        <f t="shared" si="5"/>
        <v>155.52328140470433</v>
      </c>
      <c r="AA32" s="65">
        <v>27</v>
      </c>
      <c r="AB32" s="32">
        <f t="shared" si="6"/>
        <v>0</v>
      </c>
      <c r="AC32" s="98">
        <f t="shared" si="7"/>
        <v>0</v>
      </c>
      <c r="AD32" s="98">
        <f t="shared" si="8"/>
        <v>0</v>
      </c>
      <c r="AE32" s="98">
        <f t="shared" si="9"/>
        <v>0</v>
      </c>
      <c r="AF32" s="32">
        <f t="shared" si="17"/>
        <v>3.0499155746462572</v>
      </c>
      <c r="AG32" s="32">
        <f t="shared" si="18"/>
        <v>39.16531970578697</v>
      </c>
      <c r="AH32" s="32">
        <f t="shared" si="19"/>
        <v>6.5553613978594907</v>
      </c>
      <c r="AI32" s="72">
        <f t="shared" si="31"/>
        <v>48.770596678292719</v>
      </c>
      <c r="AK32" s="65">
        <v>27</v>
      </c>
      <c r="AL32" s="32">
        <f t="shared" si="10"/>
        <v>0</v>
      </c>
      <c r="AM32" s="32">
        <f t="shared" si="11"/>
        <v>0</v>
      </c>
      <c r="AN32" s="32">
        <f t="shared" si="12"/>
        <v>0</v>
      </c>
      <c r="AO32" s="32">
        <f t="shared" si="13"/>
        <v>0</v>
      </c>
      <c r="AP32" s="32">
        <f t="shared" si="14"/>
        <v>0</v>
      </c>
      <c r="AQ32" s="32">
        <f t="shared" si="20"/>
        <v>0</v>
      </c>
      <c r="AR32" s="32">
        <f t="shared" si="21"/>
        <v>0</v>
      </c>
      <c r="AS32" s="32">
        <f t="shared" si="22"/>
        <v>0</v>
      </c>
      <c r="AT32" s="32">
        <f t="shared" si="23"/>
        <v>0</v>
      </c>
      <c r="AU32" s="72">
        <f t="shared" si="24"/>
        <v>51.787200000000013</v>
      </c>
      <c r="AV32" s="223">
        <f t="shared" si="32"/>
        <v>62.699999999999989</v>
      </c>
    </row>
    <row r="33" spans="2:48" x14ac:dyDescent="0.25">
      <c r="B33" s="40">
        <f t="shared" si="35"/>
        <v>50</v>
      </c>
      <c r="C33" s="153">
        <f t="shared" si="38"/>
        <v>59</v>
      </c>
      <c r="D33" s="136">
        <f>D34+54</f>
        <v>272</v>
      </c>
      <c r="E33" s="151">
        <f t="shared" si="33"/>
        <v>1.3</v>
      </c>
      <c r="F33" s="42">
        <f t="shared" si="34"/>
        <v>353.6</v>
      </c>
      <c r="G33" s="46">
        <f t="shared" si="36"/>
        <v>14.58888888888889</v>
      </c>
      <c r="I33" s="49">
        <v>28</v>
      </c>
      <c r="J33" s="32">
        <f t="shared" si="25"/>
        <v>0</v>
      </c>
      <c r="K33" s="32">
        <f t="shared" si="26"/>
        <v>0</v>
      </c>
      <c r="L33" s="32">
        <f t="shared" si="27"/>
        <v>70</v>
      </c>
      <c r="M33" s="32">
        <f t="shared" si="28"/>
        <v>0</v>
      </c>
      <c r="N33" s="32">
        <f t="shared" si="0"/>
        <v>0</v>
      </c>
      <c r="O33" s="33">
        <f t="shared" si="1"/>
        <v>256.66666666666669</v>
      </c>
      <c r="P33" s="49">
        <v>28</v>
      </c>
      <c r="Q33" s="32">
        <f t="shared" si="15"/>
        <v>4.3931034482758626</v>
      </c>
      <c r="R33" s="32">
        <f t="shared" si="29"/>
        <v>123.00689655172422</v>
      </c>
      <c r="S33" s="32">
        <f t="shared" si="30"/>
        <v>56.583172413793143</v>
      </c>
      <c r="T33" s="32">
        <f t="shared" si="2"/>
        <v>16.301462042517322</v>
      </c>
      <c r="U33" s="32">
        <f t="shared" si="16"/>
        <v>70</v>
      </c>
      <c r="V33" s="32">
        <f t="shared" si="3"/>
        <v>9.3333333333333339</v>
      </c>
      <c r="W33" s="32">
        <v>0</v>
      </c>
      <c r="X33" s="32">
        <f t="shared" si="4"/>
        <v>417.82962723362954</v>
      </c>
      <c r="Y33" s="38">
        <f t="shared" si="5"/>
        <v>161.16296056696285</v>
      </c>
      <c r="AA33" s="65">
        <v>28</v>
      </c>
      <c r="AB33" s="32">
        <f t="shared" si="6"/>
        <v>0</v>
      </c>
      <c r="AC33" s="98">
        <f t="shared" si="7"/>
        <v>0</v>
      </c>
      <c r="AD33" s="98">
        <f t="shared" si="8"/>
        <v>0</v>
      </c>
      <c r="AE33" s="98">
        <f t="shared" si="9"/>
        <v>0</v>
      </c>
      <c r="AF33" s="32">
        <f t="shared" si="17"/>
        <v>2.9901085904922589</v>
      </c>
      <c r="AG33" s="32">
        <f t="shared" si="18"/>
        <v>38.094341978817575</v>
      </c>
      <c r="AH33" s="32">
        <f t="shared" si="19"/>
        <v>4.6353404975549717</v>
      </c>
      <c r="AI33" s="72">
        <f t="shared" si="31"/>
        <v>45.719791066864808</v>
      </c>
      <c r="AK33" s="65">
        <v>28</v>
      </c>
      <c r="AL33" s="32">
        <f t="shared" si="10"/>
        <v>0</v>
      </c>
      <c r="AM33" s="32">
        <f t="shared" si="11"/>
        <v>0</v>
      </c>
      <c r="AN33" s="32">
        <f t="shared" si="12"/>
        <v>0</v>
      </c>
      <c r="AO33" s="32">
        <f t="shared" si="13"/>
        <v>0</v>
      </c>
      <c r="AP33" s="32">
        <f t="shared" si="14"/>
        <v>0</v>
      </c>
      <c r="AQ33" s="32">
        <f t="shared" si="20"/>
        <v>0</v>
      </c>
      <c r="AR33" s="32">
        <f t="shared" si="21"/>
        <v>0</v>
      </c>
      <c r="AS33" s="32">
        <f t="shared" si="22"/>
        <v>0</v>
      </c>
      <c r="AT33" s="32">
        <f t="shared" si="23"/>
        <v>0</v>
      </c>
      <c r="AU33" s="72">
        <f t="shared" si="24"/>
        <v>51.787200000000013</v>
      </c>
      <c r="AV33" s="223">
        <f t="shared" si="32"/>
        <v>62.699999999999989</v>
      </c>
    </row>
    <row r="34" spans="2:48" ht="15.75" thickBot="1" x14ac:dyDescent="0.3">
      <c r="B34" s="40">
        <f t="shared" si="35"/>
        <v>59</v>
      </c>
      <c r="C34" s="153">
        <f t="shared" si="38"/>
        <v>60</v>
      </c>
      <c r="D34" s="136">
        <v>218</v>
      </c>
      <c r="E34" s="151">
        <f t="shared" si="33"/>
        <v>1.3</v>
      </c>
      <c r="F34" s="42">
        <f t="shared" si="34"/>
        <v>283.40000000000003</v>
      </c>
      <c r="G34" s="46">
        <f t="shared" si="36"/>
        <v>-70.199999999999989</v>
      </c>
      <c r="I34" s="49">
        <v>29</v>
      </c>
      <c r="J34" s="32">
        <f t="shared" si="25"/>
        <v>0</v>
      </c>
      <c r="K34" s="32">
        <f t="shared" si="26"/>
        <v>0</v>
      </c>
      <c r="L34" s="32">
        <f t="shared" si="27"/>
        <v>70</v>
      </c>
      <c r="M34" s="32">
        <f t="shared" si="28"/>
        <v>0</v>
      </c>
      <c r="N34" s="32">
        <f t="shared" si="0"/>
        <v>0</v>
      </c>
      <c r="O34" s="33">
        <f t="shared" si="1"/>
        <v>256.66666666666669</v>
      </c>
      <c r="P34" s="49">
        <v>29</v>
      </c>
      <c r="Q34" s="34">
        <f t="shared" si="15"/>
        <v>4.3931034482758626</v>
      </c>
      <c r="R34" s="32">
        <f t="shared" si="29"/>
        <v>127.40000000000009</v>
      </c>
      <c r="S34" s="32">
        <f t="shared" si="30"/>
        <v>58.604000000000042</v>
      </c>
      <c r="T34" s="32">
        <f t="shared" si="2"/>
        <v>16.814834282992805</v>
      </c>
      <c r="U34" s="32">
        <f t="shared" si="16"/>
        <v>70</v>
      </c>
      <c r="V34" s="32">
        <f t="shared" si="3"/>
        <v>9.6666666666666661</v>
      </c>
      <c r="W34" s="32">
        <v>0</v>
      </c>
      <c r="X34" s="32">
        <f t="shared" si="4"/>
        <v>423.46558082065695</v>
      </c>
      <c r="Y34" s="38">
        <f t="shared" si="5"/>
        <v>166.79891415399027</v>
      </c>
      <c r="AA34" s="65">
        <v>29</v>
      </c>
      <c r="AB34" s="154">
        <f t="shared" si="6"/>
        <v>0</v>
      </c>
      <c r="AC34" s="155">
        <f t="shared" si="7"/>
        <v>0</v>
      </c>
      <c r="AD34" s="155">
        <f t="shared" si="8"/>
        <v>0</v>
      </c>
      <c r="AE34" s="155">
        <f t="shared" si="9"/>
        <v>0</v>
      </c>
      <c r="AF34" s="34">
        <f t="shared" si="17"/>
        <v>2.9314743848188618</v>
      </c>
      <c r="AG34" s="34">
        <f t="shared" si="18"/>
        <v>37.052650194112431</v>
      </c>
      <c r="AH34" s="32">
        <f t="shared" si="19"/>
        <v>3.2776806989297458</v>
      </c>
      <c r="AI34" s="72">
        <f t="shared" si="31"/>
        <v>43.261805277861036</v>
      </c>
      <c r="AK34" s="65">
        <v>29</v>
      </c>
      <c r="AL34" s="154">
        <f t="shared" si="10"/>
        <v>0</v>
      </c>
      <c r="AM34" s="34">
        <f t="shared" si="11"/>
        <v>0</v>
      </c>
      <c r="AN34" s="34">
        <f t="shared" si="12"/>
        <v>0</v>
      </c>
      <c r="AO34" s="34">
        <f t="shared" si="13"/>
        <v>0</v>
      </c>
      <c r="AP34" s="34">
        <f t="shared" si="14"/>
        <v>0</v>
      </c>
      <c r="AQ34" s="32">
        <f t="shared" si="20"/>
        <v>0</v>
      </c>
      <c r="AR34" s="32">
        <f t="shared" si="21"/>
        <v>0</v>
      </c>
      <c r="AS34" s="32">
        <f t="shared" si="22"/>
        <v>0</v>
      </c>
      <c r="AT34" s="32">
        <f t="shared" si="23"/>
        <v>0</v>
      </c>
      <c r="AU34" s="72">
        <f t="shared" si="24"/>
        <v>51.787200000000013</v>
      </c>
      <c r="AV34" s="223">
        <f t="shared" si="32"/>
        <v>62.699999999999989</v>
      </c>
    </row>
    <row r="35" spans="2:48" ht="15.75" thickBot="1" x14ac:dyDescent="0.3">
      <c r="B35" s="40">
        <f t="shared" si="35"/>
        <v>60</v>
      </c>
      <c r="C35" s="153">
        <f t="shared" si="38"/>
        <v>69</v>
      </c>
      <c r="D35" s="136">
        <f>D36+52</f>
        <v>308</v>
      </c>
      <c r="E35" s="151">
        <f t="shared" si="33"/>
        <v>1.3</v>
      </c>
      <c r="F35" s="42">
        <f t="shared" si="34"/>
        <v>400.40000000000003</v>
      </c>
      <c r="G35" s="46">
        <f t="shared" si="36"/>
        <v>13</v>
      </c>
      <c r="I35" s="84">
        <v>30</v>
      </c>
      <c r="J35" s="47">
        <f t="shared" si="25"/>
        <v>0</v>
      </c>
      <c r="K35" s="47">
        <f t="shared" si="26"/>
        <v>0</v>
      </c>
      <c r="L35" s="47">
        <f t="shared" si="27"/>
        <v>70</v>
      </c>
      <c r="M35" s="47">
        <f t="shared" si="28"/>
        <v>0</v>
      </c>
      <c r="N35" s="48">
        <f t="shared" si="0"/>
        <v>0</v>
      </c>
      <c r="O35" s="63">
        <f t="shared" si="1"/>
        <v>256.66666666666669</v>
      </c>
      <c r="P35" s="84">
        <v>30</v>
      </c>
      <c r="Q35" s="47">
        <f t="shared" si="15"/>
        <v>-15.600000000000009</v>
      </c>
      <c r="R35" s="48">
        <f t="shared" si="29"/>
        <v>111.80000000000008</v>
      </c>
      <c r="S35" s="47">
        <f t="shared" si="30"/>
        <v>51.42800000000004</v>
      </c>
      <c r="T35" s="48">
        <f t="shared" si="2"/>
        <v>14.981940313719683</v>
      </c>
      <c r="U35" s="48">
        <f t="shared" si="16"/>
        <v>70</v>
      </c>
      <c r="V35" s="47">
        <f t="shared" si="3"/>
        <v>10</v>
      </c>
      <c r="W35" s="48">
        <v>0</v>
      </c>
      <c r="X35" s="63">
        <f t="shared" si="4"/>
        <v>408.99731271306183</v>
      </c>
      <c r="Y35" s="59">
        <f t="shared" si="5"/>
        <v>152.33064604639515</v>
      </c>
      <c r="AA35" s="68">
        <v>30</v>
      </c>
      <c r="AB35" s="154">
        <f t="shared" si="6"/>
        <v>40</v>
      </c>
      <c r="AC35" s="155">
        <f t="shared" si="7"/>
        <v>0.2</v>
      </c>
      <c r="AD35" s="155">
        <f t="shared" si="8"/>
        <v>0.44800000000000006</v>
      </c>
      <c r="AE35" s="155">
        <f t="shared" si="9"/>
        <v>0.35200000000000004</v>
      </c>
      <c r="AF35" s="156">
        <f t="shared" si="17"/>
        <v>9.2202743149781465</v>
      </c>
      <c r="AG35" s="47">
        <f t="shared" si="18"/>
        <v>50.199147944074589</v>
      </c>
      <c r="AH35" s="67">
        <f t="shared" si="19"/>
        <v>11.850885036782728</v>
      </c>
      <c r="AI35" s="74">
        <f t="shared" si="31"/>
        <v>71.270307295835465</v>
      </c>
      <c r="AK35" s="68">
        <v>30</v>
      </c>
      <c r="AL35" s="154">
        <f t="shared" si="10"/>
        <v>40</v>
      </c>
      <c r="AM35" s="34">
        <f t="shared" si="11"/>
        <v>0.2</v>
      </c>
      <c r="AN35" s="34">
        <f t="shared" si="12"/>
        <v>0.44800000000000006</v>
      </c>
      <c r="AO35" s="34">
        <f t="shared" si="13"/>
        <v>0.35200000000000004</v>
      </c>
      <c r="AP35" s="34">
        <f t="shared" si="14"/>
        <v>0</v>
      </c>
      <c r="AQ35" s="47">
        <f t="shared" si="20"/>
        <v>12.16</v>
      </c>
      <c r="AR35" s="47">
        <f t="shared" si="21"/>
        <v>13.798400000000003</v>
      </c>
      <c r="AS35" s="47">
        <f t="shared" si="22"/>
        <v>0</v>
      </c>
      <c r="AT35" s="47">
        <f t="shared" si="23"/>
        <v>0</v>
      </c>
      <c r="AU35" s="69">
        <f t="shared" si="24"/>
        <v>77.745600000000024</v>
      </c>
      <c r="AV35" s="223">
        <f t="shared" si="32"/>
        <v>85.499999999999986</v>
      </c>
    </row>
    <row r="36" spans="2:48" x14ac:dyDescent="0.25">
      <c r="B36" s="40">
        <f t="shared" si="35"/>
        <v>69</v>
      </c>
      <c r="C36" s="153">
        <f t="shared" si="38"/>
        <v>70</v>
      </c>
      <c r="D36" s="136">
        <v>256</v>
      </c>
      <c r="E36" s="151">
        <f t="shared" si="33"/>
        <v>1.3</v>
      </c>
      <c r="F36" s="42">
        <f t="shared" si="34"/>
        <v>332.8</v>
      </c>
      <c r="G36" s="46">
        <f t="shared" si="36"/>
        <v>-67.600000000000023</v>
      </c>
      <c r="I36" s="49">
        <v>31</v>
      </c>
      <c r="J36" s="32">
        <f t="shared" si="25"/>
        <v>0</v>
      </c>
      <c r="K36" s="32">
        <f t="shared" si="26"/>
        <v>0</v>
      </c>
      <c r="L36" s="32">
        <f t="shared" si="27"/>
        <v>70</v>
      </c>
      <c r="M36" s="32">
        <f t="shared" si="28"/>
        <v>0</v>
      </c>
      <c r="N36" s="32">
        <f t="shared" si="0"/>
        <v>0</v>
      </c>
      <c r="O36" s="33">
        <f t="shared" si="1"/>
        <v>256.66666666666669</v>
      </c>
      <c r="P36" s="49">
        <v>31</v>
      </c>
      <c r="Q36" s="32">
        <f t="shared" si="15"/>
        <v>13.000000000000004</v>
      </c>
      <c r="R36" s="32">
        <f t="shared" si="29"/>
        <v>124.80000000000008</v>
      </c>
      <c r="S36" s="32">
        <f t="shared" si="30"/>
        <v>57.408000000000044</v>
      </c>
      <c r="T36" s="32">
        <f t="shared" si="2"/>
        <v>16.511255298579961</v>
      </c>
      <c r="U36" s="32">
        <f t="shared" si="16"/>
        <v>70</v>
      </c>
      <c r="V36" s="32">
        <f t="shared" si="3"/>
        <v>10</v>
      </c>
      <c r="W36" s="32">
        <v>0</v>
      </c>
      <c r="X36" s="32">
        <f t="shared" si="4"/>
        <v>422.07603631169349</v>
      </c>
      <c r="Y36" s="38">
        <f t="shared" si="5"/>
        <v>165.4093696450268</v>
      </c>
      <c r="AA36" s="65">
        <v>31</v>
      </c>
      <c r="AB36" s="32">
        <f t="shared" si="6"/>
        <v>0</v>
      </c>
      <c r="AC36" s="98">
        <f t="shared" si="7"/>
        <v>0</v>
      </c>
      <c r="AD36" s="98">
        <f t="shared" si="8"/>
        <v>0</v>
      </c>
      <c r="AE36" s="98">
        <f t="shared" si="9"/>
        <v>0</v>
      </c>
      <c r="AF36" s="32">
        <f t="shared" si="17"/>
        <v>9.0394703594734516</v>
      </c>
      <c r="AG36" s="32">
        <f t="shared" si="18"/>
        <v>48.826449603685411</v>
      </c>
      <c r="AH36" s="32">
        <f t="shared" si="19"/>
        <v>8.3798411725712558</v>
      </c>
      <c r="AI36" s="72">
        <f t="shared" si="31"/>
        <v>66.24576113573012</v>
      </c>
      <c r="AK36" s="65">
        <v>31</v>
      </c>
      <c r="AL36" s="32"/>
      <c r="AM36" s="32"/>
      <c r="AN36" s="32"/>
      <c r="AO36" s="32"/>
      <c r="AP36" s="32"/>
      <c r="AQ36" s="32"/>
      <c r="AR36" s="32"/>
      <c r="AS36" s="32"/>
      <c r="AT36" s="32"/>
      <c r="AU36" s="72"/>
    </row>
    <row r="37" spans="2:48" x14ac:dyDescent="0.25">
      <c r="B37" s="40">
        <f t="shared" si="35"/>
        <v>70</v>
      </c>
      <c r="C37" s="153">
        <f t="shared" si="38"/>
        <v>79</v>
      </c>
      <c r="D37" s="136">
        <f>D38+44</f>
        <v>334</v>
      </c>
      <c r="E37" s="151">
        <f t="shared" si="33"/>
        <v>1.3</v>
      </c>
      <c r="F37" s="42">
        <f t="shared" si="34"/>
        <v>434.2</v>
      </c>
      <c r="G37" s="46">
        <f t="shared" si="36"/>
        <v>11.266666666666664</v>
      </c>
      <c r="I37" s="49">
        <v>32</v>
      </c>
      <c r="J37" s="32">
        <f t="shared" si="25"/>
        <v>0</v>
      </c>
      <c r="K37" s="32">
        <f t="shared" si="26"/>
        <v>0</v>
      </c>
      <c r="L37" s="32">
        <f t="shared" si="27"/>
        <v>70</v>
      </c>
      <c r="M37" s="32">
        <f t="shared" si="28"/>
        <v>0</v>
      </c>
      <c r="N37" s="32">
        <f t="shared" si="0"/>
        <v>0</v>
      </c>
      <c r="O37" s="33">
        <f t="shared" si="1"/>
        <v>256.66666666666669</v>
      </c>
      <c r="P37" s="49">
        <v>32</v>
      </c>
      <c r="Q37" s="32">
        <f t="shared" si="15"/>
        <v>13.000000000000004</v>
      </c>
      <c r="R37" s="32">
        <f t="shared" si="29"/>
        <v>137.8000000000001</v>
      </c>
      <c r="S37" s="32">
        <f t="shared" si="30"/>
        <v>63.388000000000048</v>
      </c>
      <c r="T37" s="32">
        <f t="shared" si="2"/>
        <v>18.022104085041263</v>
      </c>
      <c r="U37" s="32">
        <f t="shared" si="16"/>
        <v>70</v>
      </c>
      <c r="V37" s="32">
        <f t="shared" si="3"/>
        <v>10</v>
      </c>
      <c r="W37" s="32">
        <v>0</v>
      </c>
      <c r="X37" s="32">
        <f t="shared" si="4"/>
        <v>435.12259794811365</v>
      </c>
      <c r="Y37" s="38">
        <f t="shared" si="5"/>
        <v>178.45593128144696</v>
      </c>
      <c r="AA37" s="65">
        <v>32</v>
      </c>
      <c r="AB37" s="32">
        <f t="shared" si="6"/>
        <v>0</v>
      </c>
      <c r="AC37" s="98">
        <f t="shared" si="7"/>
        <v>0</v>
      </c>
      <c r="AD37" s="98">
        <f t="shared" si="8"/>
        <v>0</v>
      </c>
      <c r="AE37" s="98">
        <f t="shared" si="9"/>
        <v>0</v>
      </c>
      <c r="AF37" s="32">
        <f t="shared" si="17"/>
        <v>8.8622118592566803</v>
      </c>
      <c r="AG37" s="32">
        <f t="shared" si="18"/>
        <v>47.491287771601243</v>
      </c>
      <c r="AH37" s="32">
        <f t="shared" si="19"/>
        <v>5.9254425183913648</v>
      </c>
      <c r="AI37" s="72">
        <f t="shared" si="31"/>
        <v>62.278942149249289</v>
      </c>
      <c r="AK37" s="65">
        <v>32</v>
      </c>
      <c r="AL37" s="32"/>
      <c r="AM37" s="32"/>
      <c r="AN37" s="32"/>
      <c r="AO37" s="32"/>
      <c r="AP37" s="32"/>
      <c r="AQ37" s="32"/>
      <c r="AR37" s="32"/>
      <c r="AS37" s="32"/>
      <c r="AT37" s="32"/>
      <c r="AU37" s="72"/>
    </row>
    <row r="38" spans="2:48" x14ac:dyDescent="0.25">
      <c r="B38" s="40">
        <f t="shared" si="35"/>
        <v>79</v>
      </c>
      <c r="C38" s="153">
        <f t="shared" si="38"/>
        <v>80</v>
      </c>
      <c r="D38" s="136">
        <v>290</v>
      </c>
      <c r="E38" s="151">
        <f t="shared" si="33"/>
        <v>1.3</v>
      </c>
      <c r="F38" s="42">
        <f t="shared" si="34"/>
        <v>377</v>
      </c>
      <c r="G38" s="46">
        <f t="shared" si="36"/>
        <v>-57.199999999999989</v>
      </c>
      <c r="I38" s="49">
        <v>33</v>
      </c>
      <c r="J38" s="32">
        <f t="shared" si="25"/>
        <v>0</v>
      </c>
      <c r="K38" s="32">
        <f t="shared" si="26"/>
        <v>0</v>
      </c>
      <c r="L38" s="32">
        <f t="shared" si="27"/>
        <v>70</v>
      </c>
      <c r="M38" s="32">
        <f t="shared" si="28"/>
        <v>0</v>
      </c>
      <c r="N38" s="32">
        <f t="shared" si="0"/>
        <v>0</v>
      </c>
      <c r="O38" s="33">
        <f t="shared" si="1"/>
        <v>256.66666666666669</v>
      </c>
      <c r="P38" s="49">
        <v>33</v>
      </c>
      <c r="Q38" s="32">
        <f t="shared" si="15"/>
        <v>13.000000000000004</v>
      </c>
      <c r="R38" s="32">
        <f t="shared" si="29"/>
        <v>150.8000000000001</v>
      </c>
      <c r="S38" s="32">
        <f t="shared" si="30"/>
        <v>69.368000000000052</v>
      </c>
      <c r="T38" s="32">
        <f t="shared" si="2"/>
        <v>19.516426948203549</v>
      </c>
      <c r="U38" s="32">
        <f t="shared" si="16"/>
        <v>70</v>
      </c>
      <c r="V38" s="32">
        <f t="shared" si="3"/>
        <v>10</v>
      </c>
      <c r="W38" s="32">
        <v>0</v>
      </c>
      <c r="X38" s="32">
        <f t="shared" si="4"/>
        <v>448.14037693478798</v>
      </c>
      <c r="Y38" s="38">
        <f t="shared" si="5"/>
        <v>191.47371026812129</v>
      </c>
      <c r="AA38" s="65">
        <v>33</v>
      </c>
      <c r="AB38" s="32">
        <f t="shared" si="6"/>
        <v>0</v>
      </c>
      <c r="AC38" s="98">
        <f t="shared" si="7"/>
        <v>0</v>
      </c>
      <c r="AD38" s="98">
        <f t="shared" si="8"/>
        <v>0</v>
      </c>
      <c r="AE38" s="98">
        <f t="shared" si="9"/>
        <v>0</v>
      </c>
      <c r="AF38" s="32">
        <f t="shared" si="17"/>
        <v>8.6884292901121505</v>
      </c>
      <c r="AG38" s="32">
        <f t="shared" si="18"/>
        <v>46.192636010028529</v>
      </c>
      <c r="AH38" s="32">
        <f t="shared" si="19"/>
        <v>4.1899205862856279</v>
      </c>
      <c r="AI38" s="72">
        <f t="shared" si="31"/>
        <v>59.070985886426307</v>
      </c>
      <c r="AK38" s="65">
        <v>33</v>
      </c>
      <c r="AL38" s="32"/>
      <c r="AM38" s="32"/>
      <c r="AN38" s="32"/>
      <c r="AO38" s="32"/>
      <c r="AP38" s="32"/>
      <c r="AQ38" s="32"/>
      <c r="AR38" s="32"/>
      <c r="AS38" s="32"/>
      <c r="AT38" s="32"/>
      <c r="AU38" s="72"/>
    </row>
    <row r="39" spans="2:48" x14ac:dyDescent="0.25">
      <c r="B39" s="40"/>
      <c r="C39" s="153"/>
      <c r="D39" s="136"/>
      <c r="E39" s="151"/>
      <c r="F39" s="42"/>
      <c r="G39" s="46"/>
      <c r="I39" s="49">
        <v>34</v>
      </c>
      <c r="J39" s="32">
        <f t="shared" si="25"/>
        <v>0</v>
      </c>
      <c r="K39" s="32">
        <f t="shared" si="26"/>
        <v>0</v>
      </c>
      <c r="L39" s="32">
        <f t="shared" si="27"/>
        <v>70</v>
      </c>
      <c r="M39" s="32">
        <f t="shared" si="28"/>
        <v>0</v>
      </c>
      <c r="N39" s="32">
        <f t="shared" si="0"/>
        <v>0</v>
      </c>
      <c r="O39" s="33">
        <f t="shared" si="1"/>
        <v>256.66666666666669</v>
      </c>
      <c r="P39" s="49">
        <v>34</v>
      </c>
      <c r="Q39" s="32">
        <f t="shared" si="15"/>
        <v>13.000000000000004</v>
      </c>
      <c r="R39" s="32">
        <f t="shared" si="29"/>
        <v>163.8000000000001</v>
      </c>
      <c r="S39" s="32">
        <f t="shared" si="30"/>
        <v>75.348000000000042</v>
      </c>
      <c r="T39" s="32">
        <f t="shared" si="2"/>
        <v>20.995810517717057</v>
      </c>
      <c r="U39" s="32">
        <f t="shared" si="16"/>
        <v>70</v>
      </c>
      <c r="V39" s="32">
        <f t="shared" si="3"/>
        <v>10</v>
      </c>
      <c r="W39" s="32">
        <v>0</v>
      </c>
      <c r="X39" s="32">
        <f t="shared" si="4"/>
        <v>461.13213665169059</v>
      </c>
      <c r="Y39" s="38">
        <f t="shared" si="5"/>
        <v>204.4654699850239</v>
      </c>
      <c r="AA39" s="65">
        <v>34</v>
      </c>
      <c r="AB39" s="32">
        <f t="shared" si="6"/>
        <v>0</v>
      </c>
      <c r="AC39" s="98">
        <f t="shared" si="7"/>
        <v>0</v>
      </c>
      <c r="AD39" s="98">
        <f t="shared" si="8"/>
        <v>0</v>
      </c>
      <c r="AE39" s="98">
        <f t="shared" si="9"/>
        <v>0</v>
      </c>
      <c r="AF39" s="32">
        <f t="shared" si="17"/>
        <v>8.5180544911516449</v>
      </c>
      <c r="AG39" s="32">
        <f t="shared" si="18"/>
        <v>44.929495949169144</v>
      </c>
      <c r="AH39" s="32">
        <f t="shared" si="19"/>
        <v>2.9627212591956824</v>
      </c>
      <c r="AI39" s="72">
        <f t="shared" si="31"/>
        <v>56.410271699516471</v>
      </c>
      <c r="AK39" s="65">
        <v>34</v>
      </c>
      <c r="AL39" s="32"/>
      <c r="AM39" s="32"/>
      <c r="AN39" s="32"/>
      <c r="AO39" s="32"/>
      <c r="AP39" s="32"/>
      <c r="AQ39" s="32"/>
      <c r="AR39" s="32"/>
      <c r="AS39" s="32"/>
      <c r="AT39" s="32"/>
      <c r="AU39" s="72"/>
    </row>
    <row r="40" spans="2:48" x14ac:dyDescent="0.25">
      <c r="B40" s="40"/>
      <c r="C40" s="153"/>
      <c r="D40" s="136"/>
      <c r="E40" s="151"/>
      <c r="F40" s="42"/>
      <c r="G40" s="46"/>
      <c r="I40" s="49">
        <v>35</v>
      </c>
      <c r="J40" s="32">
        <f t="shared" si="25"/>
        <v>0</v>
      </c>
      <c r="K40" s="32">
        <f t="shared" si="26"/>
        <v>0</v>
      </c>
      <c r="L40" s="32">
        <f t="shared" si="27"/>
        <v>70</v>
      </c>
      <c r="M40" s="32">
        <f t="shared" si="28"/>
        <v>0</v>
      </c>
      <c r="N40" s="32">
        <f t="shared" si="0"/>
        <v>0</v>
      </c>
      <c r="O40" s="33">
        <f t="shared" si="1"/>
        <v>256.66666666666669</v>
      </c>
      <c r="P40" s="49">
        <v>35</v>
      </c>
      <c r="Q40" s="32">
        <f t="shared" si="15"/>
        <v>-23.400000000000006</v>
      </c>
      <c r="R40" s="32">
        <f t="shared" si="29"/>
        <v>140.40000000000009</v>
      </c>
      <c r="S40" s="32">
        <f t="shared" si="30"/>
        <v>64.584000000000046</v>
      </c>
      <c r="T40" s="32">
        <f t="shared" si="2"/>
        <v>18.322235519392752</v>
      </c>
      <c r="U40" s="32">
        <f t="shared" si="16"/>
        <v>70</v>
      </c>
      <c r="V40" s="32">
        <f t="shared" si="3"/>
        <v>10</v>
      </c>
      <c r="W40" s="32">
        <v>0</v>
      </c>
      <c r="X40" s="32">
        <f t="shared" si="4"/>
        <v>437.72836019627579</v>
      </c>
      <c r="Y40" s="38">
        <f t="shared" si="5"/>
        <v>181.0616935296091</v>
      </c>
      <c r="AA40" s="65">
        <v>35</v>
      </c>
      <c r="AB40" s="32">
        <f t="shared" si="6"/>
        <v>40</v>
      </c>
      <c r="AC40" s="98">
        <f t="shared" si="7"/>
        <v>0.3</v>
      </c>
      <c r="AD40" s="98">
        <f t="shared" si="8"/>
        <v>0.39200000000000002</v>
      </c>
      <c r="AE40" s="98">
        <f t="shared" si="9"/>
        <v>0.308</v>
      </c>
      <c r="AF40" s="32">
        <f t="shared" si="17"/>
        <v>17.870447170314527</v>
      </c>
      <c r="AG40" s="32">
        <f t="shared" si="18"/>
        <v>56.090637885479666</v>
      </c>
      <c r="AH40" s="32">
        <f t="shared" si="19"/>
        <v>10.436523232647399</v>
      </c>
      <c r="AI40" s="72">
        <f t="shared" si="31"/>
        <v>84.397608288441603</v>
      </c>
      <c r="AK40" s="65">
        <v>35</v>
      </c>
      <c r="AL40" s="32"/>
      <c r="AM40" s="32"/>
      <c r="AN40" s="32"/>
      <c r="AO40" s="32"/>
      <c r="AP40" s="32"/>
      <c r="AQ40" s="32"/>
      <c r="AR40" s="32"/>
      <c r="AS40" s="32"/>
      <c r="AT40" s="32"/>
      <c r="AU40" s="72"/>
    </row>
    <row r="41" spans="2:48" x14ac:dyDescent="0.25">
      <c r="B41" s="40"/>
      <c r="C41" s="153"/>
      <c r="D41" s="136"/>
      <c r="E41" s="151"/>
      <c r="F41" s="42"/>
      <c r="G41" s="46"/>
      <c r="I41" s="49">
        <v>36</v>
      </c>
      <c r="J41" s="32">
        <f t="shared" si="25"/>
        <v>0</v>
      </c>
      <c r="K41" s="32">
        <f t="shared" si="26"/>
        <v>0</v>
      </c>
      <c r="L41" s="32">
        <f t="shared" si="27"/>
        <v>70</v>
      </c>
      <c r="M41" s="32">
        <f t="shared" si="28"/>
        <v>0</v>
      </c>
      <c r="N41" s="32">
        <f t="shared" si="0"/>
        <v>0</v>
      </c>
      <c r="O41" s="33">
        <f t="shared" si="1"/>
        <v>256.66666666666669</v>
      </c>
      <c r="P41" s="49">
        <v>36</v>
      </c>
      <c r="Q41" s="32">
        <f t="shared" si="15"/>
        <v>13.975000000000001</v>
      </c>
      <c r="R41" s="32">
        <f t="shared" si="29"/>
        <v>154.37500000000009</v>
      </c>
      <c r="S41" s="32">
        <f t="shared" si="30"/>
        <v>71.012500000000045</v>
      </c>
      <c r="T41" s="32">
        <f t="shared" si="2"/>
        <v>19.92468646994655</v>
      </c>
      <c r="U41" s="32">
        <f t="shared" si="16"/>
        <v>70</v>
      </c>
      <c r="V41" s="32">
        <f t="shared" si="3"/>
        <v>10</v>
      </c>
      <c r="W41" s="32">
        <v>0</v>
      </c>
      <c r="X41" s="32">
        <f t="shared" si="4"/>
        <v>451.71559976849034</v>
      </c>
      <c r="Y41" s="38">
        <f t="shared" si="5"/>
        <v>195.04893310182365</v>
      </c>
      <c r="AA41" s="65">
        <v>36</v>
      </c>
      <c r="AB41" s="32">
        <f t="shared" si="6"/>
        <v>0</v>
      </c>
      <c r="AC41" s="98">
        <f t="shared" si="7"/>
        <v>0</v>
      </c>
      <c r="AD41" s="98">
        <f t="shared" si="8"/>
        <v>0</v>
      </c>
      <c r="AE41" s="98">
        <f t="shared" si="9"/>
        <v>0</v>
      </c>
      <c r="AF41" s="32">
        <f t="shared" si="17"/>
        <v>17.520018601201159</v>
      </c>
      <c r="AG41" s="32">
        <f t="shared" si="18"/>
        <v>54.556836442822778</v>
      </c>
      <c r="AH41" s="32">
        <f t="shared" si="19"/>
        <v>7.379736349815925</v>
      </c>
      <c r="AI41" s="72">
        <f t="shared" si="31"/>
        <v>79.456591393839872</v>
      </c>
      <c r="AK41" s="65">
        <v>36</v>
      </c>
      <c r="AL41" s="32"/>
      <c r="AM41" s="32"/>
      <c r="AN41" s="32"/>
      <c r="AO41" s="32"/>
      <c r="AP41" s="32"/>
      <c r="AQ41" s="32"/>
      <c r="AR41" s="32"/>
      <c r="AS41" s="32"/>
      <c r="AT41" s="32"/>
      <c r="AU41" s="72"/>
    </row>
    <row r="42" spans="2:48" x14ac:dyDescent="0.25">
      <c r="B42" s="40"/>
      <c r="C42" s="41"/>
      <c r="D42" s="136"/>
      <c r="E42" s="151"/>
      <c r="F42" s="42"/>
      <c r="G42" s="46"/>
      <c r="I42" s="49">
        <v>37</v>
      </c>
      <c r="J42" s="32">
        <f t="shared" si="25"/>
        <v>0</v>
      </c>
      <c r="K42" s="32">
        <f t="shared" si="26"/>
        <v>0</v>
      </c>
      <c r="L42" s="32">
        <f t="shared" si="27"/>
        <v>70</v>
      </c>
      <c r="M42" s="32">
        <f t="shared" si="28"/>
        <v>0</v>
      </c>
      <c r="N42" s="32">
        <f t="shared" si="0"/>
        <v>0</v>
      </c>
      <c r="O42" s="33">
        <f t="shared" si="1"/>
        <v>256.66666666666669</v>
      </c>
      <c r="P42" s="49">
        <v>37</v>
      </c>
      <c r="Q42" s="32">
        <f t="shared" si="15"/>
        <v>13.975000000000001</v>
      </c>
      <c r="R42" s="32">
        <f t="shared" si="29"/>
        <v>168.35000000000008</v>
      </c>
      <c r="S42" s="32">
        <f t="shared" si="30"/>
        <v>77.441000000000045</v>
      </c>
      <c r="T42" s="32">
        <f t="shared" si="2"/>
        <v>21.51031639243222</v>
      </c>
      <c r="U42" s="32">
        <f t="shared" si="16"/>
        <v>70</v>
      </c>
      <c r="V42" s="32">
        <f t="shared" si="3"/>
        <v>10</v>
      </c>
      <c r="W42" s="32">
        <v>0</v>
      </c>
      <c r="X42" s="32">
        <f t="shared" si="4"/>
        <v>465.67354271681955</v>
      </c>
      <c r="Y42" s="38">
        <f t="shared" si="5"/>
        <v>209.00687605015287</v>
      </c>
      <c r="AA42" s="65">
        <v>37</v>
      </c>
      <c r="AB42" s="32">
        <f t="shared" si="6"/>
        <v>0</v>
      </c>
      <c r="AC42" s="98">
        <f t="shared" si="7"/>
        <v>0</v>
      </c>
      <c r="AD42" s="98">
        <f t="shared" si="8"/>
        <v>0</v>
      </c>
      <c r="AE42" s="98">
        <f t="shared" si="9"/>
        <v>0</v>
      </c>
      <c r="AF42" s="32">
        <f t="shared" si="17"/>
        <v>17.176461722587781</v>
      </c>
      <c r="AG42" s="32">
        <f t="shared" si="18"/>
        <v>53.064976881274454</v>
      </c>
      <c r="AH42" s="32">
        <f t="shared" si="19"/>
        <v>5.2182616163237006</v>
      </c>
      <c r="AI42" s="72">
        <f t="shared" si="31"/>
        <v>75.459700220185937</v>
      </c>
      <c r="AK42" s="65">
        <v>37</v>
      </c>
      <c r="AL42" s="32"/>
      <c r="AM42" s="32"/>
      <c r="AN42" s="32"/>
      <c r="AO42" s="32"/>
      <c r="AP42" s="32"/>
      <c r="AQ42" s="32"/>
      <c r="AR42" s="32"/>
      <c r="AS42" s="32"/>
      <c r="AT42" s="32"/>
      <c r="AU42" s="72"/>
    </row>
    <row r="43" spans="2:48" x14ac:dyDescent="0.25">
      <c r="B43" s="40"/>
      <c r="C43" s="153"/>
      <c r="D43" s="136"/>
      <c r="E43" s="151"/>
      <c r="F43" s="42"/>
      <c r="G43" s="46"/>
      <c r="I43" s="49">
        <v>38</v>
      </c>
      <c r="J43" s="32">
        <f t="shared" si="25"/>
        <v>0</v>
      </c>
      <c r="K43" s="32">
        <f t="shared" si="26"/>
        <v>0</v>
      </c>
      <c r="L43" s="32">
        <f t="shared" si="27"/>
        <v>70</v>
      </c>
      <c r="M43" s="32">
        <f t="shared" si="28"/>
        <v>0</v>
      </c>
      <c r="N43" s="32">
        <f t="shared" si="0"/>
        <v>0</v>
      </c>
      <c r="O43" s="33">
        <f t="shared" si="1"/>
        <v>256.66666666666669</v>
      </c>
      <c r="P43" s="49">
        <v>38</v>
      </c>
      <c r="Q43" s="32">
        <f t="shared" si="15"/>
        <v>13.975000000000001</v>
      </c>
      <c r="R43" s="32">
        <f t="shared" si="29"/>
        <v>182.32500000000007</v>
      </c>
      <c r="S43" s="32">
        <f t="shared" si="30"/>
        <v>83.869500000000031</v>
      </c>
      <c r="T43" s="32">
        <f t="shared" si="2"/>
        <v>23.080680377883791</v>
      </c>
      <c r="U43" s="32">
        <f t="shared" si="16"/>
        <v>70</v>
      </c>
      <c r="V43" s="32">
        <f t="shared" si="3"/>
        <v>10</v>
      </c>
      <c r="W43" s="32">
        <v>0</v>
      </c>
      <c r="X43" s="32">
        <f t="shared" si="4"/>
        <v>479.60489749148093</v>
      </c>
      <c r="Y43" s="38">
        <f t="shared" si="5"/>
        <v>222.93823082481424</v>
      </c>
      <c r="AA43" s="65">
        <v>38</v>
      </c>
      <c r="AB43" s="32">
        <f t="shared" si="6"/>
        <v>0</v>
      </c>
      <c r="AC43" s="98">
        <f t="shared" si="7"/>
        <v>0</v>
      </c>
      <c r="AD43" s="98">
        <f t="shared" si="8"/>
        <v>0</v>
      </c>
      <c r="AE43" s="98">
        <f t="shared" si="9"/>
        <v>0</v>
      </c>
      <c r="AF43" s="32">
        <f t="shared" si="17"/>
        <v>16.839641784815008</v>
      </c>
      <c r="AG43" s="32">
        <f t="shared" si="18"/>
        <v>51.613912297890153</v>
      </c>
      <c r="AH43" s="32">
        <f t="shared" si="19"/>
        <v>3.6898681749079629</v>
      </c>
      <c r="AI43" s="72">
        <f t="shared" si="31"/>
        <v>72.143422257613111</v>
      </c>
      <c r="AK43" s="65">
        <v>38</v>
      </c>
      <c r="AL43" s="32"/>
      <c r="AM43" s="32"/>
      <c r="AN43" s="32"/>
      <c r="AO43" s="32"/>
      <c r="AP43" s="32"/>
      <c r="AQ43" s="32"/>
      <c r="AR43" s="32"/>
      <c r="AS43" s="32"/>
      <c r="AT43" s="32"/>
      <c r="AU43" s="72"/>
    </row>
    <row r="44" spans="2:48" x14ac:dyDescent="0.25">
      <c r="B44" s="40"/>
      <c r="C44" s="41"/>
      <c r="D44" s="136"/>
      <c r="E44" s="151"/>
      <c r="F44" s="42"/>
      <c r="G44" s="46"/>
      <c r="I44" s="49">
        <v>39</v>
      </c>
      <c r="J44" s="32">
        <f t="shared" si="25"/>
        <v>0</v>
      </c>
      <c r="K44" s="32">
        <f t="shared" si="26"/>
        <v>0</v>
      </c>
      <c r="L44" s="32">
        <f t="shared" si="27"/>
        <v>70</v>
      </c>
      <c r="M44" s="32">
        <f t="shared" si="28"/>
        <v>0</v>
      </c>
      <c r="N44" s="32">
        <f t="shared" si="0"/>
        <v>0</v>
      </c>
      <c r="O44" s="33">
        <f t="shared" si="1"/>
        <v>256.66666666666669</v>
      </c>
      <c r="P44" s="49">
        <v>39</v>
      </c>
      <c r="Q44" s="32">
        <f t="shared" si="15"/>
        <v>13.975000000000001</v>
      </c>
      <c r="R44" s="32">
        <f t="shared" si="29"/>
        <v>196.30000000000007</v>
      </c>
      <c r="S44" s="32">
        <f t="shared" si="30"/>
        <v>90.29800000000003</v>
      </c>
      <c r="T44" s="32">
        <f t="shared" si="2"/>
        <v>24.637081585210545</v>
      </c>
      <c r="U44" s="32">
        <f t="shared" si="16"/>
        <v>70</v>
      </c>
      <c r="V44" s="32">
        <f t="shared" si="3"/>
        <v>10</v>
      </c>
      <c r="W44" s="32">
        <v>0</v>
      </c>
      <c r="X44" s="32">
        <f t="shared" si="4"/>
        <v>493.51193376090845</v>
      </c>
      <c r="Y44" s="38">
        <f t="shared" si="5"/>
        <v>236.84526709424176</v>
      </c>
      <c r="AA44" s="65">
        <v>39</v>
      </c>
      <c r="AB44" s="32">
        <f t="shared" si="6"/>
        <v>0</v>
      </c>
      <c r="AC44" s="98">
        <f t="shared" si="7"/>
        <v>0</v>
      </c>
      <c r="AD44" s="98">
        <f t="shared" si="8"/>
        <v>0</v>
      </c>
      <c r="AE44" s="98">
        <f t="shared" si="9"/>
        <v>0</v>
      </c>
      <c r="AF44" s="32">
        <f t="shared" si="17"/>
        <v>16.509426680582081</v>
      </c>
      <c r="AG44" s="32">
        <f t="shared" si="18"/>
        <v>50.202527151846667</v>
      </c>
      <c r="AH44" s="32">
        <f t="shared" si="19"/>
        <v>2.6091308081618507</v>
      </c>
      <c r="AI44" s="72">
        <f t="shared" si="31"/>
        <v>69.321084640590598</v>
      </c>
      <c r="AK44" s="65">
        <v>39</v>
      </c>
      <c r="AL44" s="32"/>
      <c r="AM44" s="32"/>
      <c r="AN44" s="32"/>
      <c r="AO44" s="32"/>
      <c r="AP44" s="32"/>
      <c r="AQ44" s="32"/>
      <c r="AR44" s="32"/>
      <c r="AS44" s="32"/>
      <c r="AT44" s="32"/>
      <c r="AU44" s="72"/>
    </row>
    <row r="45" spans="2:48" x14ac:dyDescent="0.25">
      <c r="B45" s="40"/>
      <c r="C45" s="153"/>
      <c r="D45" s="136"/>
      <c r="E45" s="151"/>
      <c r="F45" s="42"/>
      <c r="G45" s="46"/>
      <c r="I45" s="49">
        <v>40</v>
      </c>
      <c r="J45" s="32">
        <f t="shared" si="25"/>
        <v>0</v>
      </c>
      <c r="K45" s="32">
        <f t="shared" si="26"/>
        <v>0</v>
      </c>
      <c r="L45" s="32">
        <f t="shared" si="27"/>
        <v>70</v>
      </c>
      <c r="M45" s="32">
        <f t="shared" si="28"/>
        <v>0</v>
      </c>
      <c r="N45" s="32">
        <f t="shared" si="0"/>
        <v>0</v>
      </c>
      <c r="O45" s="33">
        <f t="shared" si="1"/>
        <v>256.66666666666669</v>
      </c>
      <c r="P45" s="49">
        <v>40</v>
      </c>
      <c r="Q45" s="32">
        <f t="shared" si="15"/>
        <v>-26</v>
      </c>
      <c r="R45" s="32">
        <f t="shared" si="29"/>
        <v>170.30000000000007</v>
      </c>
      <c r="S45" s="32">
        <f t="shared" si="30"/>
        <v>78.338000000000036</v>
      </c>
      <c r="T45" s="32">
        <f t="shared" si="2"/>
        <v>21.730321306378922</v>
      </c>
      <c r="U45" s="32">
        <f t="shared" si="16"/>
        <v>70</v>
      </c>
      <c r="V45" s="32">
        <f t="shared" si="3"/>
        <v>10</v>
      </c>
      <c r="W45" s="32">
        <v>0</v>
      </c>
      <c r="X45" s="32">
        <f t="shared" si="4"/>
        <v>467.6189929419433</v>
      </c>
      <c r="Y45" s="38">
        <f t="shared" si="5"/>
        <v>210.95232627527662</v>
      </c>
      <c r="AA45" s="65">
        <v>40</v>
      </c>
      <c r="AB45" s="32">
        <f t="shared" si="6"/>
        <v>30</v>
      </c>
      <c r="AC45" s="98">
        <f t="shared" si="7"/>
        <v>0.7</v>
      </c>
      <c r="AD45" s="98">
        <f t="shared" si="8"/>
        <v>0.16800000000000004</v>
      </c>
      <c r="AE45" s="98">
        <f t="shared" si="9"/>
        <v>0.13200000000000003</v>
      </c>
      <c r="AF45" s="32">
        <f t="shared" si="17"/>
        <v>32.844683324541577</v>
      </c>
      <c r="AG45" s="32">
        <f t="shared" si="18"/>
        <v>52.812153274415415</v>
      </c>
      <c r="AH45" s="32">
        <f t="shared" si="19"/>
        <v>4.5261507465804556</v>
      </c>
      <c r="AI45" s="72">
        <f t="shared" si="31"/>
        <v>90.182987345537455</v>
      </c>
      <c r="AK45" s="65">
        <v>40</v>
      </c>
      <c r="AL45" s="32"/>
      <c r="AM45" s="32"/>
      <c r="AN45" s="32"/>
      <c r="AO45" s="32"/>
      <c r="AP45" s="32"/>
      <c r="AQ45" s="32"/>
      <c r="AR45" s="32"/>
      <c r="AS45" s="32"/>
      <c r="AT45" s="32"/>
      <c r="AU45" s="72"/>
    </row>
    <row r="46" spans="2:48" x14ac:dyDescent="0.25">
      <c r="B46" s="40"/>
      <c r="C46" s="41"/>
      <c r="D46" s="136"/>
      <c r="E46" s="151"/>
      <c r="F46" s="42"/>
      <c r="G46" s="46"/>
      <c r="I46" s="49">
        <v>41</v>
      </c>
      <c r="J46" s="32">
        <f t="shared" si="25"/>
        <v>0</v>
      </c>
      <c r="K46" s="32">
        <f t="shared" si="26"/>
        <v>0</v>
      </c>
      <c r="L46" s="32">
        <f t="shared" si="27"/>
        <v>70</v>
      </c>
      <c r="M46" s="32">
        <f t="shared" si="28"/>
        <v>0</v>
      </c>
      <c r="N46" s="32">
        <f t="shared" si="0"/>
        <v>0</v>
      </c>
      <c r="O46" s="33">
        <f t="shared" si="1"/>
        <v>256.66666666666669</v>
      </c>
      <c r="P46" s="49">
        <v>41</v>
      </c>
      <c r="Q46" s="32">
        <f t="shared" si="15"/>
        <v>13.43333333333333</v>
      </c>
      <c r="R46" s="32">
        <f t="shared" si="29"/>
        <v>183.73333333333341</v>
      </c>
      <c r="S46" s="32">
        <f t="shared" si="30"/>
        <v>84.517333333333369</v>
      </c>
      <c r="T46" s="32">
        <f t="shared" si="2"/>
        <v>23.238139862908941</v>
      </c>
      <c r="U46" s="32">
        <f t="shared" si="16"/>
        <v>70</v>
      </c>
      <c r="V46" s="32">
        <f t="shared" si="3"/>
        <v>10</v>
      </c>
      <c r="W46" s="32">
        <v>0</v>
      </c>
      <c r="X46" s="32">
        <f t="shared" si="4"/>
        <v>481.007449150122</v>
      </c>
      <c r="Y46" s="38">
        <f t="shared" si="5"/>
        <v>224.34078248345531</v>
      </c>
      <c r="AA46" s="65">
        <v>41</v>
      </c>
      <c r="AB46" s="32">
        <f t="shared" si="6"/>
        <v>0</v>
      </c>
      <c r="AC46" s="98">
        <f t="shared" si="7"/>
        <v>0</v>
      </c>
      <c r="AD46" s="98">
        <f t="shared" si="8"/>
        <v>0</v>
      </c>
      <c r="AE46" s="98">
        <f t="shared" si="9"/>
        <v>0</v>
      </c>
      <c r="AF46" s="32">
        <f t="shared" si="17"/>
        <v>32.200619117826022</v>
      </c>
      <c r="AG46" s="32">
        <f t="shared" si="18"/>
        <v>51.36800216585609</v>
      </c>
      <c r="AH46" s="32">
        <f t="shared" si="19"/>
        <v>3.2004718855795953</v>
      </c>
      <c r="AI46" s="72">
        <f t="shared" si="31"/>
        <v>86.769093169261708</v>
      </c>
      <c r="AK46" s="65">
        <v>41</v>
      </c>
      <c r="AL46" s="32"/>
      <c r="AM46" s="32"/>
      <c r="AN46" s="32"/>
      <c r="AO46" s="32"/>
      <c r="AP46" s="32"/>
      <c r="AQ46" s="32"/>
      <c r="AR46" s="32"/>
      <c r="AS46" s="32"/>
      <c r="AT46" s="32"/>
      <c r="AU46" s="72"/>
    </row>
    <row r="47" spans="2:48" x14ac:dyDescent="0.25">
      <c r="B47" s="40"/>
      <c r="C47" s="153"/>
      <c r="D47" s="136"/>
      <c r="E47" s="151"/>
      <c r="F47" s="42"/>
      <c r="G47" s="46"/>
      <c r="I47" s="49">
        <v>42</v>
      </c>
      <c r="J47" s="32">
        <f t="shared" si="25"/>
        <v>0</v>
      </c>
      <c r="K47" s="32">
        <f t="shared" si="26"/>
        <v>0</v>
      </c>
      <c r="L47" s="32">
        <f t="shared" si="27"/>
        <v>70</v>
      </c>
      <c r="M47" s="32">
        <f t="shared" si="28"/>
        <v>0</v>
      </c>
      <c r="N47" s="32">
        <f t="shared" si="0"/>
        <v>0</v>
      </c>
      <c r="O47" s="33">
        <f t="shared" si="1"/>
        <v>256.66666666666669</v>
      </c>
      <c r="P47" s="49">
        <v>42</v>
      </c>
      <c r="Q47" s="32">
        <f t="shared" si="15"/>
        <v>13.43333333333333</v>
      </c>
      <c r="R47" s="32">
        <f t="shared" si="29"/>
        <v>197.16666666666674</v>
      </c>
      <c r="S47" s="32">
        <f t="shared" si="30"/>
        <v>90.696666666666701</v>
      </c>
      <c r="T47" s="32">
        <f t="shared" si="2"/>
        <v>24.733168740840409</v>
      </c>
      <c r="U47" s="32">
        <f t="shared" si="16"/>
        <v>70</v>
      </c>
      <c r="V47" s="32">
        <f t="shared" si="3"/>
        <v>10</v>
      </c>
      <c r="W47" s="32">
        <v>0</v>
      </c>
      <c r="X47" s="32">
        <f t="shared" si="4"/>
        <v>494.37363000140817</v>
      </c>
      <c r="Y47" s="38">
        <f t="shared" si="5"/>
        <v>237.70696333474149</v>
      </c>
      <c r="AA47" s="65">
        <v>42</v>
      </c>
      <c r="AB47" s="32">
        <f t="shared" si="6"/>
        <v>0</v>
      </c>
      <c r="AC47" s="98">
        <f t="shared" si="7"/>
        <v>0</v>
      </c>
      <c r="AD47" s="98">
        <f t="shared" si="8"/>
        <v>0</v>
      </c>
      <c r="AE47" s="98">
        <f t="shared" si="9"/>
        <v>0</v>
      </c>
      <c r="AF47" s="32">
        <f t="shared" si="17"/>
        <v>31.569184617363785</v>
      </c>
      <c r="AG47" s="32">
        <f t="shared" si="18"/>
        <v>49.963341445304927</v>
      </c>
      <c r="AH47" s="32">
        <f t="shared" si="19"/>
        <v>2.2630753732902282</v>
      </c>
      <c r="AI47" s="72">
        <f t="shared" si="31"/>
        <v>83.795601435958943</v>
      </c>
      <c r="AK47" s="65">
        <v>42</v>
      </c>
      <c r="AL47" s="32"/>
      <c r="AM47" s="32"/>
      <c r="AN47" s="32"/>
      <c r="AO47" s="32"/>
      <c r="AP47" s="32"/>
      <c r="AQ47" s="32"/>
      <c r="AR47" s="32"/>
      <c r="AS47" s="32"/>
      <c r="AT47" s="32"/>
      <c r="AU47" s="72"/>
    </row>
    <row r="48" spans="2:48" x14ac:dyDescent="0.25">
      <c r="B48" s="40"/>
      <c r="C48" s="41"/>
      <c r="D48" s="136"/>
      <c r="E48" s="151"/>
      <c r="F48" s="42"/>
      <c r="G48" s="46"/>
      <c r="I48" s="49">
        <v>43</v>
      </c>
      <c r="J48" s="32">
        <f t="shared" si="25"/>
        <v>0</v>
      </c>
      <c r="K48" s="32">
        <f t="shared" si="26"/>
        <v>0</v>
      </c>
      <c r="L48" s="32">
        <f t="shared" si="27"/>
        <v>70</v>
      </c>
      <c r="M48" s="32">
        <f t="shared" si="28"/>
        <v>0</v>
      </c>
      <c r="N48" s="32">
        <f t="shared" si="0"/>
        <v>0</v>
      </c>
      <c r="O48" s="33">
        <f t="shared" si="1"/>
        <v>256.66666666666669</v>
      </c>
      <c r="P48" s="49">
        <v>43</v>
      </c>
      <c r="Q48" s="32">
        <f t="shared" si="15"/>
        <v>13.43333333333333</v>
      </c>
      <c r="R48" s="32">
        <f t="shared" si="29"/>
        <v>210.60000000000008</v>
      </c>
      <c r="S48" s="32">
        <f t="shared" si="30"/>
        <v>96.876000000000047</v>
      </c>
      <c r="T48" s="32">
        <f t="shared" si="2"/>
        <v>26.21637845945024</v>
      </c>
      <c r="U48" s="32">
        <f t="shared" si="16"/>
        <v>70</v>
      </c>
      <c r="V48" s="32">
        <f t="shared" si="3"/>
        <v>10</v>
      </c>
      <c r="W48" s="32">
        <v>0</v>
      </c>
      <c r="X48" s="32">
        <f t="shared" si="4"/>
        <v>507.71922581687591</v>
      </c>
      <c r="Y48" s="38">
        <f t="shared" si="5"/>
        <v>251.05255915020922</v>
      </c>
      <c r="AA48" s="65">
        <v>43</v>
      </c>
      <c r="AB48" s="32">
        <f t="shared" si="6"/>
        <v>0</v>
      </c>
      <c r="AC48" s="98">
        <f t="shared" si="7"/>
        <v>0</v>
      </c>
      <c r="AD48" s="98">
        <f t="shared" si="8"/>
        <v>0</v>
      </c>
      <c r="AE48" s="98">
        <f t="shared" si="9"/>
        <v>0</v>
      </c>
      <c r="AF48" s="32">
        <f t="shared" si="17"/>
        <v>30.950132162318596</v>
      </c>
      <c r="AG48" s="32">
        <f t="shared" si="18"/>
        <v>48.59709124602513</v>
      </c>
      <c r="AH48" s="32">
        <f t="shared" si="19"/>
        <v>1.6002359427897979</v>
      </c>
      <c r="AI48" s="72">
        <f t="shared" si="31"/>
        <v>81.14745935113352</v>
      </c>
      <c r="AK48" s="65">
        <v>43</v>
      </c>
      <c r="AL48" s="32"/>
      <c r="AM48" s="32"/>
      <c r="AN48" s="32"/>
      <c r="AO48" s="32"/>
      <c r="AP48" s="32"/>
      <c r="AQ48" s="32"/>
      <c r="AR48" s="32"/>
      <c r="AS48" s="32"/>
      <c r="AT48" s="32"/>
      <c r="AU48" s="72"/>
    </row>
    <row r="49" spans="2:47" x14ac:dyDescent="0.25">
      <c r="B49" s="40"/>
      <c r="C49" s="153"/>
      <c r="D49" s="136"/>
      <c r="E49" s="151"/>
      <c r="F49" s="42"/>
      <c r="G49" s="46"/>
      <c r="I49" s="49">
        <v>44</v>
      </c>
      <c r="J49" s="32">
        <f t="shared" si="25"/>
        <v>0</v>
      </c>
      <c r="K49" s="32">
        <f t="shared" si="26"/>
        <v>0</v>
      </c>
      <c r="L49" s="32">
        <f t="shared" si="27"/>
        <v>70</v>
      </c>
      <c r="M49" s="32">
        <f t="shared" si="28"/>
        <v>0</v>
      </c>
      <c r="N49" s="32">
        <f t="shared" si="0"/>
        <v>0</v>
      </c>
      <c r="O49" s="33">
        <f t="shared" si="1"/>
        <v>256.66666666666669</v>
      </c>
      <c r="P49" s="49">
        <v>44</v>
      </c>
      <c r="Q49" s="32">
        <f t="shared" si="15"/>
        <v>13.43333333333333</v>
      </c>
      <c r="R49" s="32">
        <f t="shared" si="29"/>
        <v>224.03333333333342</v>
      </c>
      <c r="S49" s="32">
        <f t="shared" si="30"/>
        <v>103.05533333333338</v>
      </c>
      <c r="T49" s="32">
        <f t="shared" si="2"/>
        <v>27.688608727305656</v>
      </c>
      <c r="U49" s="32">
        <f t="shared" si="16"/>
        <v>70</v>
      </c>
      <c r="V49" s="32">
        <f t="shared" si="3"/>
        <v>10</v>
      </c>
      <c r="W49" s="32">
        <v>0</v>
      </c>
      <c r="X49" s="32">
        <f t="shared" si="4"/>
        <v>521.04569908894621</v>
      </c>
      <c r="Y49" s="38">
        <f t="shared" si="5"/>
        <v>264.37903242227952</v>
      </c>
      <c r="AA49" s="65">
        <v>44</v>
      </c>
      <c r="AB49" s="32">
        <f t="shared" si="6"/>
        <v>0</v>
      </c>
      <c r="AC49" s="98">
        <f t="shared" si="7"/>
        <v>0</v>
      </c>
      <c r="AD49" s="98">
        <f t="shared" si="8"/>
        <v>0</v>
      </c>
      <c r="AE49" s="98">
        <f t="shared" si="9"/>
        <v>0</v>
      </c>
      <c r="AF49" s="32">
        <f t="shared" si="17"/>
        <v>30.343218948332126</v>
      </c>
      <c r="AG49" s="32">
        <f t="shared" si="18"/>
        <v>47.268201230292611</v>
      </c>
      <c r="AH49" s="32">
        <f t="shared" si="19"/>
        <v>1.1315376866451143</v>
      </c>
      <c r="AI49" s="72">
        <f t="shared" si="31"/>
        <v>78.742957865269858</v>
      </c>
      <c r="AK49" s="65">
        <v>44</v>
      </c>
      <c r="AL49" s="32"/>
      <c r="AM49" s="32"/>
      <c r="AN49" s="32"/>
      <c r="AO49" s="32"/>
      <c r="AP49" s="32"/>
      <c r="AQ49" s="32"/>
      <c r="AR49" s="32"/>
      <c r="AS49" s="32"/>
      <c r="AT49" s="32"/>
      <c r="AU49" s="72"/>
    </row>
    <row r="50" spans="2:47" x14ac:dyDescent="0.25">
      <c r="B50" s="40"/>
      <c r="C50" s="41"/>
      <c r="D50" s="136"/>
      <c r="E50" s="151"/>
      <c r="F50" s="42"/>
      <c r="G50" s="46"/>
      <c r="I50" s="49">
        <v>45</v>
      </c>
      <c r="J50" s="32">
        <f t="shared" si="25"/>
        <v>0</v>
      </c>
      <c r="K50" s="32">
        <f t="shared" si="26"/>
        <v>0</v>
      </c>
      <c r="L50" s="32">
        <f t="shared" si="27"/>
        <v>70</v>
      </c>
      <c r="M50" s="32">
        <f t="shared" si="28"/>
        <v>0</v>
      </c>
      <c r="N50" s="32">
        <f t="shared" si="0"/>
        <v>0</v>
      </c>
      <c r="O50" s="33">
        <f t="shared" si="1"/>
        <v>256.66666666666669</v>
      </c>
      <c r="P50" s="49">
        <v>45</v>
      </c>
      <c r="Q50" s="32">
        <f t="shared" si="15"/>
        <v>13.43333333333333</v>
      </c>
      <c r="R50" s="32">
        <f t="shared" si="29"/>
        <v>237.46666666666675</v>
      </c>
      <c r="S50" s="32">
        <f t="shared" si="30"/>
        <v>109.23466666666671</v>
      </c>
      <c r="T50" s="32">
        <f t="shared" si="2"/>
        <v>29.15059286356151</v>
      </c>
      <c r="U50" s="32">
        <f t="shared" si="16"/>
        <v>70</v>
      </c>
      <c r="V50" s="32">
        <f t="shared" si="3"/>
        <v>10</v>
      </c>
      <c r="W50" s="32">
        <v>0</v>
      </c>
      <c r="X50" s="32">
        <f t="shared" si="4"/>
        <v>534.35432701514742</v>
      </c>
      <c r="Y50" s="38">
        <f t="shared" si="5"/>
        <v>277.68766034848073</v>
      </c>
      <c r="AA50" s="65">
        <v>45</v>
      </c>
      <c r="AB50" s="32">
        <f t="shared" si="6"/>
        <v>0</v>
      </c>
      <c r="AC50" s="98">
        <f t="shared" si="7"/>
        <v>0</v>
      </c>
      <c r="AD50" s="98">
        <f t="shared" si="8"/>
        <v>0</v>
      </c>
      <c r="AE50" s="98">
        <f t="shared" si="9"/>
        <v>0</v>
      </c>
      <c r="AF50" s="32">
        <f t="shared" si="17"/>
        <v>29.748206932291424</v>
      </c>
      <c r="AG50" s="32">
        <f t="shared" si="18"/>
        <v>45.975649781923593</v>
      </c>
      <c r="AH50" s="32">
        <f t="shared" si="19"/>
        <v>0.80011797139489915</v>
      </c>
      <c r="AI50" s="72">
        <f t="shared" si="31"/>
        <v>76.523974685609915</v>
      </c>
      <c r="AK50" s="65">
        <v>45</v>
      </c>
      <c r="AL50" s="32"/>
      <c r="AM50" s="32"/>
      <c r="AN50" s="32"/>
      <c r="AO50" s="32"/>
      <c r="AP50" s="32"/>
      <c r="AQ50" s="32"/>
      <c r="AR50" s="32"/>
      <c r="AS50" s="32"/>
      <c r="AT50" s="32"/>
      <c r="AU50" s="72"/>
    </row>
    <row r="51" spans="2:47" x14ac:dyDescent="0.25">
      <c r="B51" s="40"/>
      <c r="C51" s="153"/>
      <c r="D51" s="136"/>
      <c r="E51" s="151"/>
      <c r="F51" s="42"/>
      <c r="G51" s="46"/>
      <c r="I51" s="49">
        <v>46</v>
      </c>
      <c r="J51" s="32">
        <f t="shared" si="25"/>
        <v>0</v>
      </c>
      <c r="K51" s="32">
        <f t="shared" si="26"/>
        <v>0</v>
      </c>
      <c r="L51" s="32">
        <f t="shared" si="27"/>
        <v>70</v>
      </c>
      <c r="M51" s="32">
        <f t="shared" si="28"/>
        <v>0</v>
      </c>
      <c r="N51" s="32">
        <f t="shared" si="0"/>
        <v>0</v>
      </c>
      <c r="O51" s="33">
        <f t="shared" si="1"/>
        <v>256.66666666666669</v>
      </c>
      <c r="P51" s="49">
        <v>46</v>
      </c>
      <c r="Q51" s="32">
        <f t="shared" si="15"/>
        <v>13.43333333333333</v>
      </c>
      <c r="R51" s="32">
        <f t="shared" si="29"/>
        <v>250.90000000000009</v>
      </c>
      <c r="S51" s="32">
        <f t="shared" si="30"/>
        <v>115.41400000000004</v>
      </c>
      <c r="T51" s="32">
        <f t="shared" si="2"/>
        <v>30.602976534547548</v>
      </c>
      <c r="U51" s="32">
        <f t="shared" si="16"/>
        <v>70</v>
      </c>
      <c r="V51" s="32">
        <f t="shared" si="3"/>
        <v>10</v>
      </c>
      <c r="W51" s="32">
        <v>0</v>
      </c>
      <c r="X51" s="32">
        <f t="shared" si="4"/>
        <v>547.64623413100367</v>
      </c>
      <c r="Y51" s="38">
        <f t="shared" si="5"/>
        <v>290.97956746433698</v>
      </c>
      <c r="AA51" s="65">
        <v>46</v>
      </c>
      <c r="AB51" s="32">
        <f t="shared" si="6"/>
        <v>0</v>
      </c>
      <c r="AC51" s="98">
        <f t="shared" si="7"/>
        <v>0</v>
      </c>
      <c r="AD51" s="98">
        <f t="shared" si="8"/>
        <v>0</v>
      </c>
      <c r="AE51" s="98">
        <f t="shared" si="9"/>
        <v>0</v>
      </c>
      <c r="AF51" s="32">
        <f t="shared" si="17"/>
        <v>29.164862738963787</v>
      </c>
      <c r="AG51" s="32">
        <f t="shared" si="18"/>
        <v>44.718443220882548</v>
      </c>
      <c r="AH51" s="32">
        <f t="shared" si="19"/>
        <v>0.56576884332255728</v>
      </c>
      <c r="AI51" s="72">
        <f t="shared" si="31"/>
        <v>74.449074803168898</v>
      </c>
      <c r="AK51" s="65">
        <v>46</v>
      </c>
      <c r="AL51" s="32"/>
      <c r="AM51" s="32"/>
      <c r="AN51" s="32"/>
      <c r="AO51" s="32"/>
      <c r="AP51" s="32"/>
      <c r="AQ51" s="32"/>
      <c r="AR51" s="32"/>
      <c r="AS51" s="32"/>
      <c r="AT51" s="32"/>
      <c r="AU51" s="72"/>
    </row>
    <row r="52" spans="2:47" x14ac:dyDescent="0.25">
      <c r="B52" s="40"/>
      <c r="C52" s="153"/>
      <c r="D52" s="136"/>
      <c r="E52" s="151"/>
      <c r="F52" s="42"/>
      <c r="G52" s="46"/>
      <c r="I52" s="49">
        <v>47</v>
      </c>
      <c r="J52" s="32">
        <f t="shared" si="25"/>
        <v>0</v>
      </c>
      <c r="K52" s="32">
        <f t="shared" si="26"/>
        <v>0</v>
      </c>
      <c r="L52" s="32">
        <f t="shared" si="27"/>
        <v>70</v>
      </c>
      <c r="M52" s="32">
        <f t="shared" si="28"/>
        <v>0</v>
      </c>
      <c r="N52" s="32">
        <f t="shared" si="0"/>
        <v>0</v>
      </c>
      <c r="O52" s="33">
        <f t="shared" si="1"/>
        <v>256.66666666666669</v>
      </c>
      <c r="P52" s="49">
        <v>47</v>
      </c>
      <c r="Q52" s="32">
        <f t="shared" si="15"/>
        <v>13.43333333333333</v>
      </c>
      <c r="R52" s="32">
        <f t="shared" si="29"/>
        <v>264.33333333333343</v>
      </c>
      <c r="S52" s="32">
        <f t="shared" si="30"/>
        <v>121.59333333333338</v>
      </c>
      <c r="T52" s="32">
        <f t="shared" si="2"/>
        <v>32.046332363044229</v>
      </c>
      <c r="U52" s="32">
        <f t="shared" si="16"/>
        <v>70</v>
      </c>
      <c r="V52" s="32">
        <f t="shared" si="3"/>
        <v>10</v>
      </c>
      <c r="W52" s="32">
        <v>0</v>
      </c>
      <c r="X52" s="32">
        <f t="shared" si="4"/>
        <v>560.9224177545243</v>
      </c>
      <c r="Y52" s="38">
        <f t="shared" si="5"/>
        <v>304.25575108785762</v>
      </c>
      <c r="AA52" s="65">
        <v>47</v>
      </c>
      <c r="AB52" s="32">
        <f t="shared" si="6"/>
        <v>0</v>
      </c>
      <c r="AC52" s="98">
        <f t="shared" si="7"/>
        <v>0</v>
      </c>
      <c r="AD52" s="98">
        <f t="shared" si="8"/>
        <v>0</v>
      </c>
      <c r="AE52" s="98">
        <f t="shared" si="9"/>
        <v>0</v>
      </c>
      <c r="AF52" s="32">
        <f t="shared" si="17"/>
        <v>28.592957569462481</v>
      </c>
      <c r="AG52" s="32">
        <f t="shared" si="18"/>
        <v>43.49561503936679</v>
      </c>
      <c r="AH52" s="32">
        <f t="shared" si="19"/>
        <v>0.40005898569744963</v>
      </c>
      <c r="AI52" s="72">
        <f t="shared" si="31"/>
        <v>72.488631594526723</v>
      </c>
      <c r="AK52" s="65">
        <v>47</v>
      </c>
      <c r="AL52" s="32"/>
      <c r="AM52" s="32"/>
      <c r="AN52" s="32"/>
      <c r="AO52" s="32"/>
      <c r="AP52" s="32"/>
      <c r="AQ52" s="32"/>
      <c r="AR52" s="32"/>
      <c r="AS52" s="32"/>
      <c r="AT52" s="32"/>
      <c r="AU52" s="72"/>
    </row>
    <row r="53" spans="2:47" x14ac:dyDescent="0.25">
      <c r="B53" s="40"/>
      <c r="C53" s="153"/>
      <c r="D53" s="136"/>
      <c r="E53" s="151"/>
      <c r="F53" s="42"/>
      <c r="G53" s="46"/>
      <c r="I53" s="49">
        <v>48</v>
      </c>
      <c r="J53" s="32">
        <f t="shared" si="25"/>
        <v>0</v>
      </c>
      <c r="K53" s="32">
        <f t="shared" si="26"/>
        <v>0</v>
      </c>
      <c r="L53" s="32">
        <f t="shared" si="27"/>
        <v>70</v>
      </c>
      <c r="M53" s="32">
        <f t="shared" si="28"/>
        <v>0</v>
      </c>
      <c r="N53" s="32">
        <f t="shared" si="0"/>
        <v>0</v>
      </c>
      <c r="O53" s="33">
        <f t="shared" si="1"/>
        <v>256.66666666666669</v>
      </c>
      <c r="P53" s="49">
        <v>48</v>
      </c>
      <c r="Q53" s="32">
        <f t="shared" si="15"/>
        <v>13.43333333333333</v>
      </c>
      <c r="R53" s="32">
        <f t="shared" si="29"/>
        <v>277.76666666666677</v>
      </c>
      <c r="S53" s="32">
        <f t="shared" si="30"/>
        <v>127.77266666666672</v>
      </c>
      <c r="T53" s="32">
        <f t="shared" si="2"/>
        <v>33.481171483312842</v>
      </c>
      <c r="U53" s="32">
        <f t="shared" si="16"/>
        <v>70</v>
      </c>
      <c r="V53" s="32">
        <f t="shared" si="3"/>
        <v>10</v>
      </c>
      <c r="W53" s="32">
        <v>0</v>
      </c>
      <c r="X53" s="32">
        <f t="shared" si="4"/>
        <v>574.18376811121448</v>
      </c>
      <c r="Y53" s="38">
        <f t="shared" si="5"/>
        <v>317.51710144454779</v>
      </c>
      <c r="AA53" s="65">
        <v>48</v>
      </c>
      <c r="AB53" s="32">
        <f t="shared" si="6"/>
        <v>0</v>
      </c>
      <c r="AC53" s="98">
        <f t="shared" si="7"/>
        <v>0</v>
      </c>
      <c r="AD53" s="98">
        <f t="shared" si="8"/>
        <v>0</v>
      </c>
      <c r="AE53" s="98">
        <f t="shared" si="9"/>
        <v>0</v>
      </c>
      <c r="AF53" s="32">
        <f t="shared" si="17"/>
        <v>28.032267111507384</v>
      </c>
      <c r="AG53" s="32">
        <f t="shared" si="18"/>
        <v>42.306225158780322</v>
      </c>
      <c r="AH53" s="32">
        <f t="shared" si="19"/>
        <v>0.2828844216612787</v>
      </c>
      <c r="AI53" s="72">
        <f t="shared" si="31"/>
        <v>70.621376691948981</v>
      </c>
      <c r="AK53" s="65">
        <v>48</v>
      </c>
      <c r="AL53" s="32"/>
      <c r="AM53" s="32"/>
      <c r="AN53" s="32"/>
      <c r="AO53" s="32"/>
      <c r="AP53" s="32"/>
      <c r="AQ53" s="32"/>
      <c r="AR53" s="32"/>
      <c r="AS53" s="32"/>
      <c r="AT53" s="32"/>
      <c r="AU53" s="72"/>
    </row>
    <row r="54" spans="2:47" x14ac:dyDescent="0.25">
      <c r="B54" s="40"/>
      <c r="C54" s="153"/>
      <c r="D54" s="136"/>
      <c r="E54" s="151"/>
      <c r="F54" s="42"/>
      <c r="G54" s="46"/>
      <c r="I54" s="49">
        <v>49</v>
      </c>
      <c r="J54" s="32">
        <f t="shared" si="25"/>
        <v>0</v>
      </c>
      <c r="K54" s="32">
        <f t="shared" si="26"/>
        <v>0</v>
      </c>
      <c r="L54" s="32">
        <f t="shared" si="27"/>
        <v>70</v>
      </c>
      <c r="M54" s="32">
        <f t="shared" si="28"/>
        <v>0</v>
      </c>
      <c r="N54" s="32">
        <f t="shared" si="0"/>
        <v>0</v>
      </c>
      <c r="O54" s="33">
        <f t="shared" si="1"/>
        <v>256.66666666666669</v>
      </c>
      <c r="P54" s="49">
        <v>49</v>
      </c>
      <c r="Q54" s="32">
        <f t="shared" si="15"/>
        <v>13.43333333333333</v>
      </c>
      <c r="R54" s="32">
        <f t="shared" si="29"/>
        <v>291.2000000000001</v>
      </c>
      <c r="S54" s="32">
        <f t="shared" si="30"/>
        <v>133.95200000000006</v>
      </c>
      <c r="T54" s="32">
        <f t="shared" si="2"/>
        <v>34.907952797441666</v>
      </c>
      <c r="U54" s="32">
        <f t="shared" si="16"/>
        <v>70</v>
      </c>
      <c r="V54" s="32">
        <f t="shared" si="3"/>
        <v>10</v>
      </c>
      <c r="W54" s="32">
        <v>0</v>
      </c>
      <c r="X54" s="32">
        <f t="shared" si="4"/>
        <v>587.43108445554435</v>
      </c>
      <c r="Y54" s="38">
        <f t="shared" si="5"/>
        <v>330.76441778887767</v>
      </c>
      <c r="AA54" s="65">
        <v>49</v>
      </c>
      <c r="AB54" s="32">
        <f t="shared" si="6"/>
        <v>0</v>
      </c>
      <c r="AC54" s="98">
        <f t="shared" si="7"/>
        <v>0</v>
      </c>
      <c r="AD54" s="98">
        <f t="shared" si="8"/>
        <v>0</v>
      </c>
      <c r="AE54" s="98">
        <f t="shared" si="9"/>
        <v>0</v>
      </c>
      <c r="AF54" s="32">
        <f t="shared" si="17"/>
        <v>27.482571451445374</v>
      </c>
      <c r="AG54" s="32">
        <f t="shared" si="18"/>
        <v>41.149359207025782</v>
      </c>
      <c r="AH54" s="32">
        <f t="shared" si="19"/>
        <v>0.20002949284872484</v>
      </c>
      <c r="AI54" s="72">
        <f t="shared" si="31"/>
        <v>68.83196015131989</v>
      </c>
      <c r="AK54" s="65">
        <v>49</v>
      </c>
      <c r="AL54" s="32"/>
      <c r="AM54" s="32"/>
      <c r="AN54" s="32"/>
      <c r="AO54" s="32"/>
      <c r="AP54" s="32"/>
      <c r="AQ54" s="32"/>
      <c r="AR54" s="32"/>
      <c r="AS54" s="32"/>
      <c r="AT54" s="32"/>
      <c r="AU54" s="72"/>
    </row>
    <row r="55" spans="2:47" x14ac:dyDescent="0.25">
      <c r="B55" s="40"/>
      <c r="C55" s="153"/>
      <c r="D55" s="136"/>
      <c r="E55" s="151"/>
      <c r="F55" s="42"/>
      <c r="G55" s="46"/>
      <c r="I55" s="49">
        <v>50</v>
      </c>
      <c r="J55" s="32">
        <f t="shared" si="25"/>
        <v>0</v>
      </c>
      <c r="K55" s="32">
        <f t="shared" si="26"/>
        <v>0</v>
      </c>
      <c r="L55" s="32">
        <f t="shared" si="27"/>
        <v>70</v>
      </c>
      <c r="M55" s="32">
        <f t="shared" si="28"/>
        <v>0</v>
      </c>
      <c r="N55" s="32">
        <f t="shared" si="0"/>
        <v>0</v>
      </c>
      <c r="O55" s="33">
        <f t="shared" si="1"/>
        <v>256.66666666666669</v>
      </c>
      <c r="P55" s="49">
        <v>50</v>
      </c>
      <c r="Q55" s="32">
        <f t="shared" si="15"/>
        <v>-68.899999999999977</v>
      </c>
      <c r="R55" s="32">
        <f t="shared" si="29"/>
        <v>222.30000000000013</v>
      </c>
      <c r="S55" s="32">
        <f t="shared" si="30"/>
        <v>102.25800000000007</v>
      </c>
      <c r="T55" s="32">
        <f t="shared" si="2"/>
        <v>27.499233847895859</v>
      </c>
      <c r="U55" s="32">
        <f t="shared" si="16"/>
        <v>70</v>
      </c>
      <c r="V55" s="32">
        <f t="shared" si="3"/>
        <v>10</v>
      </c>
      <c r="W55" s="32">
        <v>0</v>
      </c>
      <c r="X55" s="32">
        <f t="shared" si="4"/>
        <v>519.32718228508531</v>
      </c>
      <c r="Y55" s="38">
        <f t="shared" si="5"/>
        <v>262.66051561841863</v>
      </c>
      <c r="AA55" s="65">
        <v>50</v>
      </c>
      <c r="AB55" s="32">
        <f t="shared" si="6"/>
        <v>30</v>
      </c>
      <c r="AC55" s="98">
        <f t="shared" si="7"/>
        <v>0.9</v>
      </c>
      <c r="AD55" s="98">
        <f t="shared" si="8"/>
        <v>5.5999999999999994E-2</v>
      </c>
      <c r="AE55" s="98">
        <f t="shared" si="9"/>
        <v>4.3999999999999991E-2</v>
      </c>
      <c r="AF55" s="32">
        <f t="shared" si="17"/>
        <v>48.362364685522749</v>
      </c>
      <c r="AG55" s="32">
        <f t="shared" si="18"/>
        <v>41.351600104749636</v>
      </c>
      <c r="AH55" s="32">
        <f t="shared" si="19"/>
        <v>1.0351810972061304</v>
      </c>
      <c r="AI55" s="72">
        <f t="shared" si="31"/>
        <v>90.74914588747852</v>
      </c>
      <c r="AK55" s="65">
        <v>50</v>
      </c>
      <c r="AL55" s="32"/>
      <c r="AM55" s="32"/>
      <c r="AN55" s="32"/>
      <c r="AO55" s="32"/>
      <c r="AP55" s="32"/>
      <c r="AQ55" s="32"/>
      <c r="AR55" s="32"/>
      <c r="AS55" s="32"/>
      <c r="AT55" s="32"/>
      <c r="AU55" s="72"/>
    </row>
    <row r="56" spans="2:47" x14ac:dyDescent="0.25">
      <c r="B56" s="40"/>
      <c r="C56" s="153"/>
      <c r="D56" s="136"/>
      <c r="E56" s="151"/>
      <c r="F56" s="42"/>
      <c r="G56" s="46"/>
      <c r="I56" s="49">
        <v>51</v>
      </c>
      <c r="J56" s="32">
        <f t="shared" si="25"/>
        <v>0</v>
      </c>
      <c r="K56" s="32">
        <f t="shared" si="26"/>
        <v>0</v>
      </c>
      <c r="L56" s="32">
        <f t="shared" si="27"/>
        <v>70</v>
      </c>
      <c r="M56" s="32">
        <f t="shared" si="28"/>
        <v>0</v>
      </c>
      <c r="N56" s="32">
        <f t="shared" si="0"/>
        <v>0</v>
      </c>
      <c r="O56" s="33">
        <f t="shared" si="1"/>
        <v>256.66666666666669</v>
      </c>
      <c r="P56" s="49">
        <v>51</v>
      </c>
      <c r="Q56" s="32">
        <f t="shared" si="15"/>
        <v>14.58888888888889</v>
      </c>
      <c r="R56" s="32">
        <f t="shared" si="29"/>
        <v>236.88888888888903</v>
      </c>
      <c r="S56" s="32">
        <f t="shared" si="30"/>
        <v>108.96888888888896</v>
      </c>
      <c r="T56" s="32">
        <f t="shared" si="2"/>
        <v>29.087913752689794</v>
      </c>
      <c r="U56" s="32">
        <f t="shared" si="16"/>
        <v>70</v>
      </c>
      <c r="V56" s="32">
        <f t="shared" si="3"/>
        <v>10</v>
      </c>
      <c r="W56" s="32">
        <v>0</v>
      </c>
      <c r="X56" s="32">
        <f t="shared" si="4"/>
        <v>533.78226460074973</v>
      </c>
      <c r="Y56" s="38">
        <f t="shared" si="5"/>
        <v>277.11559793408304</v>
      </c>
      <c r="AA56" s="65">
        <v>51</v>
      </c>
      <c r="AB56" s="32">
        <f t="shared" si="6"/>
        <v>0</v>
      </c>
      <c r="AC56" s="98">
        <f t="shared" si="7"/>
        <v>0</v>
      </c>
      <c r="AD56" s="98">
        <f t="shared" si="8"/>
        <v>0</v>
      </c>
      <c r="AE56" s="98">
        <f t="shared" si="9"/>
        <v>0</v>
      </c>
      <c r="AF56" s="32">
        <f t="shared" si="17"/>
        <v>47.414008212169406</v>
      </c>
      <c r="AG56" s="32">
        <f t="shared" si="18"/>
        <v>40.220838425299121</v>
      </c>
      <c r="AH56" s="32">
        <f t="shared" si="19"/>
        <v>0.73198357359058552</v>
      </c>
      <c r="AI56" s="72">
        <f t="shared" si="31"/>
        <v>88.36683021105911</v>
      </c>
      <c r="AK56" s="65">
        <v>51</v>
      </c>
      <c r="AL56" s="32"/>
      <c r="AM56" s="32"/>
      <c r="AN56" s="32"/>
      <c r="AO56" s="32"/>
      <c r="AP56" s="32"/>
      <c r="AQ56" s="32"/>
      <c r="AR56" s="32"/>
      <c r="AS56" s="32"/>
      <c r="AT56" s="32"/>
      <c r="AU56" s="72"/>
    </row>
    <row r="57" spans="2:47" x14ac:dyDescent="0.25">
      <c r="B57" s="40"/>
      <c r="C57" s="153"/>
      <c r="D57" s="136"/>
      <c r="E57" s="151"/>
      <c r="F57" s="42"/>
      <c r="G57" s="46"/>
      <c r="I57" s="49">
        <v>52</v>
      </c>
      <c r="J57" s="32">
        <f t="shared" si="25"/>
        <v>0</v>
      </c>
      <c r="K57" s="32">
        <f t="shared" si="26"/>
        <v>0</v>
      </c>
      <c r="L57" s="32">
        <f t="shared" si="27"/>
        <v>70</v>
      </c>
      <c r="M57" s="32">
        <f t="shared" si="28"/>
        <v>0</v>
      </c>
      <c r="N57" s="32">
        <f t="shared" si="0"/>
        <v>0</v>
      </c>
      <c r="O57" s="33">
        <f t="shared" si="1"/>
        <v>256.66666666666669</v>
      </c>
      <c r="P57" s="49">
        <v>52</v>
      </c>
      <c r="Q57" s="32">
        <f t="shared" si="15"/>
        <v>14.58888888888889</v>
      </c>
      <c r="R57" s="32">
        <f t="shared" si="29"/>
        <v>251.47777777777793</v>
      </c>
      <c r="S57" s="32">
        <f t="shared" si="30"/>
        <v>115.67977777777786</v>
      </c>
      <c r="T57" s="32">
        <f t="shared" si="2"/>
        <v>30.665238294013637</v>
      </c>
      <c r="U57" s="32">
        <f t="shared" si="16"/>
        <v>70</v>
      </c>
      <c r="V57" s="32">
        <f t="shared" si="3"/>
        <v>10</v>
      </c>
      <c r="W57" s="32">
        <v>0</v>
      </c>
      <c r="X57" s="32">
        <f t="shared" si="4"/>
        <v>548.21756965837017</v>
      </c>
      <c r="Y57" s="38">
        <f t="shared" si="5"/>
        <v>291.55090299170348</v>
      </c>
      <c r="AA57" s="65">
        <v>52</v>
      </c>
      <c r="AB57" s="32">
        <f t="shared" si="6"/>
        <v>0</v>
      </c>
      <c r="AC57" s="98">
        <f t="shared" si="7"/>
        <v>0</v>
      </c>
      <c r="AD57" s="98">
        <f t="shared" si="8"/>
        <v>0</v>
      </c>
      <c r="AE57" s="98">
        <f t="shared" si="9"/>
        <v>0</v>
      </c>
      <c r="AF57" s="32">
        <f t="shared" si="17"/>
        <v>46.484248430818191</v>
      </c>
      <c r="AG57" s="32">
        <f t="shared" si="18"/>
        <v>39.12099748343735</v>
      </c>
      <c r="AH57" s="32">
        <f t="shared" si="19"/>
        <v>0.5175905486030653</v>
      </c>
      <c r="AI57" s="72">
        <f t="shared" si="31"/>
        <v>86.122836462858601</v>
      </c>
      <c r="AK57" s="65">
        <v>52</v>
      </c>
      <c r="AL57" s="32"/>
      <c r="AM57" s="32"/>
      <c r="AN57" s="32"/>
      <c r="AO57" s="32"/>
      <c r="AP57" s="32"/>
      <c r="AQ57" s="32"/>
      <c r="AR57" s="32"/>
      <c r="AS57" s="32"/>
      <c r="AT57" s="32"/>
      <c r="AU57" s="72"/>
    </row>
    <row r="58" spans="2:47" x14ac:dyDescent="0.25">
      <c r="B58" s="40"/>
      <c r="C58" s="153"/>
      <c r="D58" s="136"/>
      <c r="E58" s="151"/>
      <c r="F58" s="42"/>
      <c r="G58" s="46"/>
      <c r="I58" s="49">
        <v>53</v>
      </c>
      <c r="J58" s="32">
        <f t="shared" si="25"/>
        <v>0</v>
      </c>
      <c r="K58" s="32">
        <f t="shared" si="26"/>
        <v>0</v>
      </c>
      <c r="L58" s="32">
        <f t="shared" si="27"/>
        <v>70</v>
      </c>
      <c r="M58" s="32">
        <f t="shared" si="28"/>
        <v>0</v>
      </c>
      <c r="N58" s="32">
        <f t="shared" si="0"/>
        <v>0</v>
      </c>
      <c r="O58" s="33">
        <f t="shared" si="1"/>
        <v>256.66666666666669</v>
      </c>
      <c r="P58" s="49">
        <v>53</v>
      </c>
      <c r="Q58" s="32">
        <f t="shared" si="15"/>
        <v>14.58888888888889</v>
      </c>
      <c r="R58" s="32">
        <f t="shared" si="29"/>
        <v>266.06666666666683</v>
      </c>
      <c r="S58" s="32">
        <f t="shared" si="30"/>
        <v>122.39066666666675</v>
      </c>
      <c r="T58" s="32">
        <f t="shared" si="2"/>
        <v>32.231941274535295</v>
      </c>
      <c r="U58" s="32">
        <f t="shared" si="16"/>
        <v>70</v>
      </c>
      <c r="V58" s="32">
        <f t="shared" si="3"/>
        <v>10</v>
      </c>
      <c r="W58" s="32">
        <v>0</v>
      </c>
      <c r="X58" s="32">
        <f t="shared" si="4"/>
        <v>562.63437549759362</v>
      </c>
      <c r="Y58" s="38">
        <f t="shared" si="5"/>
        <v>305.96770883092694</v>
      </c>
      <c r="AA58" s="65">
        <v>53</v>
      </c>
      <c r="AB58" s="32">
        <f t="shared" si="6"/>
        <v>0</v>
      </c>
      <c r="AC58" s="98">
        <f t="shared" si="7"/>
        <v>0</v>
      </c>
      <c r="AD58" s="98">
        <f t="shared" si="8"/>
        <v>0</v>
      </c>
      <c r="AE58" s="98">
        <f t="shared" si="9"/>
        <v>0</v>
      </c>
      <c r="AF58" s="32">
        <f t="shared" si="17"/>
        <v>45.5727206716818</v>
      </c>
      <c r="AG58" s="32">
        <f t="shared" si="18"/>
        <v>38.051231749968913</v>
      </c>
      <c r="AH58" s="32">
        <f t="shared" si="19"/>
        <v>0.36599178679529282</v>
      </c>
      <c r="AI58" s="72">
        <f t="shared" si="31"/>
        <v>83.989944208446005</v>
      </c>
      <c r="AK58" s="65">
        <v>53</v>
      </c>
      <c r="AL58" s="32"/>
      <c r="AM58" s="32"/>
      <c r="AN58" s="32"/>
      <c r="AO58" s="32"/>
      <c r="AP58" s="32"/>
      <c r="AQ58" s="32"/>
      <c r="AR58" s="32"/>
      <c r="AS58" s="32"/>
      <c r="AT58" s="32"/>
      <c r="AU58" s="72"/>
    </row>
    <row r="59" spans="2:47" x14ac:dyDescent="0.25">
      <c r="B59" s="40"/>
      <c r="C59" s="153"/>
      <c r="D59" s="136"/>
      <c r="E59" s="151"/>
      <c r="F59" s="42"/>
      <c r="G59" s="46"/>
      <c r="I59" s="49">
        <v>54</v>
      </c>
      <c r="J59" s="32">
        <f t="shared" si="25"/>
        <v>0</v>
      </c>
      <c r="K59" s="32">
        <f t="shared" si="26"/>
        <v>0</v>
      </c>
      <c r="L59" s="32">
        <f t="shared" si="27"/>
        <v>70</v>
      </c>
      <c r="M59" s="32">
        <f t="shared" si="28"/>
        <v>0</v>
      </c>
      <c r="N59" s="32">
        <f t="shared" si="0"/>
        <v>0</v>
      </c>
      <c r="O59" s="33">
        <f t="shared" si="1"/>
        <v>256.66666666666669</v>
      </c>
      <c r="P59" s="49">
        <v>54</v>
      </c>
      <c r="Q59" s="32">
        <f t="shared" si="15"/>
        <v>14.58888888888889</v>
      </c>
      <c r="R59" s="32">
        <f t="shared" si="29"/>
        <v>280.65555555555574</v>
      </c>
      <c r="S59" s="32">
        <f t="shared" si="30"/>
        <v>129.10155555555565</v>
      </c>
      <c r="T59" s="32">
        <f t="shared" si="2"/>
        <v>33.788671480750054</v>
      </c>
      <c r="U59" s="32">
        <f t="shared" si="16"/>
        <v>70</v>
      </c>
      <c r="V59" s="32">
        <f t="shared" si="3"/>
        <v>10</v>
      </c>
      <c r="W59" s="32">
        <v>0</v>
      </c>
      <c r="X59" s="32">
        <f t="shared" si="4"/>
        <v>577.03381208823237</v>
      </c>
      <c r="Y59" s="38">
        <f t="shared" si="5"/>
        <v>320.36714542156568</v>
      </c>
      <c r="AA59" s="65">
        <v>54</v>
      </c>
      <c r="AB59" s="32">
        <f t="shared" si="6"/>
        <v>0</v>
      </c>
      <c r="AC59" s="98">
        <f t="shared" si="7"/>
        <v>0</v>
      </c>
      <c r="AD59" s="98">
        <f t="shared" si="8"/>
        <v>0</v>
      </c>
      <c r="AE59" s="98">
        <f t="shared" si="9"/>
        <v>0</v>
      </c>
      <c r="AF59" s="32">
        <f t="shared" si="17"/>
        <v>44.67906741592504</v>
      </c>
      <c r="AG59" s="32">
        <f t="shared" si="18"/>
        <v>37.010718816738702</v>
      </c>
      <c r="AH59" s="32">
        <f t="shared" si="19"/>
        <v>0.25879527430153271</v>
      </c>
      <c r="AI59" s="72">
        <f t="shared" si="31"/>
        <v>81.948581506965283</v>
      </c>
      <c r="AK59" s="65">
        <v>54</v>
      </c>
      <c r="AL59" s="32"/>
      <c r="AM59" s="32"/>
      <c r="AN59" s="32"/>
      <c r="AO59" s="32"/>
      <c r="AP59" s="32"/>
      <c r="AQ59" s="32"/>
      <c r="AR59" s="32"/>
      <c r="AS59" s="32"/>
      <c r="AT59" s="32"/>
      <c r="AU59" s="72"/>
    </row>
    <row r="60" spans="2:47" x14ac:dyDescent="0.25">
      <c r="B60" s="40"/>
      <c r="C60" s="153"/>
      <c r="D60" s="136"/>
      <c r="E60" s="151"/>
      <c r="F60" s="42"/>
      <c r="G60" s="46"/>
      <c r="I60" s="49">
        <v>55</v>
      </c>
      <c r="J60" s="32">
        <f t="shared" si="25"/>
        <v>0</v>
      </c>
      <c r="K60" s="32">
        <f t="shared" si="26"/>
        <v>0</v>
      </c>
      <c r="L60" s="32">
        <f t="shared" si="27"/>
        <v>70</v>
      </c>
      <c r="M60" s="32">
        <f t="shared" si="28"/>
        <v>0</v>
      </c>
      <c r="N60" s="32">
        <f t="shared" si="0"/>
        <v>0</v>
      </c>
      <c r="O60" s="33">
        <f t="shared" si="1"/>
        <v>256.66666666666669</v>
      </c>
      <c r="P60" s="49">
        <v>55</v>
      </c>
      <c r="Q60" s="32">
        <f t="shared" si="15"/>
        <v>14.58888888888889</v>
      </c>
      <c r="R60" s="32">
        <f t="shared" si="29"/>
        <v>295.24444444444464</v>
      </c>
      <c r="S60" s="32">
        <f t="shared" si="30"/>
        <v>135.81244444444454</v>
      </c>
      <c r="T60" s="32">
        <f t="shared" si="2"/>
        <v>35.336006439745653</v>
      </c>
      <c r="U60" s="32">
        <f t="shared" si="16"/>
        <v>70</v>
      </c>
      <c r="V60" s="32">
        <f t="shared" si="3"/>
        <v>10</v>
      </c>
      <c r="W60" s="32">
        <v>0</v>
      </c>
      <c r="X60" s="32">
        <f t="shared" si="4"/>
        <v>591.41688528996451</v>
      </c>
      <c r="Y60" s="38">
        <f t="shared" si="5"/>
        <v>334.75021862329783</v>
      </c>
      <c r="AA60" s="65">
        <v>55</v>
      </c>
      <c r="AB60" s="32">
        <f t="shared" si="6"/>
        <v>0</v>
      </c>
      <c r="AC60" s="98">
        <f t="shared" si="7"/>
        <v>0</v>
      </c>
      <c r="AD60" s="98">
        <f t="shared" si="8"/>
        <v>0</v>
      </c>
      <c r="AE60" s="98">
        <f t="shared" si="9"/>
        <v>0</v>
      </c>
      <c r="AF60" s="32">
        <f t="shared" si="17"/>
        <v>43.802938155439008</v>
      </c>
      <c r="AG60" s="32">
        <f t="shared" si="18"/>
        <v>35.998658764385866</v>
      </c>
      <c r="AH60" s="32">
        <f t="shared" si="19"/>
        <v>0.18299589339764644</v>
      </c>
      <c r="AI60" s="72">
        <f t="shared" si="31"/>
        <v>79.98459281322252</v>
      </c>
      <c r="AK60" s="65">
        <v>55</v>
      </c>
      <c r="AL60" s="32"/>
      <c r="AM60" s="32"/>
      <c r="AN60" s="32"/>
      <c r="AO60" s="32"/>
      <c r="AP60" s="32"/>
      <c r="AQ60" s="32"/>
      <c r="AR60" s="32"/>
      <c r="AS60" s="32"/>
      <c r="AT60" s="32"/>
      <c r="AU60" s="72"/>
    </row>
    <row r="61" spans="2:47" x14ac:dyDescent="0.25">
      <c r="B61" s="40"/>
      <c r="C61" s="153"/>
      <c r="D61" s="136"/>
      <c r="E61" s="151"/>
      <c r="F61" s="42"/>
      <c r="G61" s="46"/>
      <c r="I61" s="49">
        <v>56</v>
      </c>
      <c r="J61" s="32">
        <f t="shared" si="25"/>
        <v>0</v>
      </c>
      <c r="K61" s="32">
        <f t="shared" si="26"/>
        <v>0</v>
      </c>
      <c r="L61" s="32">
        <f t="shared" si="27"/>
        <v>70</v>
      </c>
      <c r="M61" s="32">
        <f t="shared" si="28"/>
        <v>0</v>
      </c>
      <c r="N61" s="32">
        <f t="shared" si="0"/>
        <v>0</v>
      </c>
      <c r="O61" s="33">
        <f t="shared" si="1"/>
        <v>256.66666666666669</v>
      </c>
      <c r="P61" s="49">
        <v>56</v>
      </c>
      <c r="Q61" s="32">
        <f t="shared" si="15"/>
        <v>14.58888888888889</v>
      </c>
      <c r="R61" s="32">
        <f t="shared" si="29"/>
        <v>309.83333333333354</v>
      </c>
      <c r="S61" s="32">
        <f t="shared" si="30"/>
        <v>142.52333333333343</v>
      </c>
      <c r="T61" s="32">
        <f t="shared" si="2"/>
        <v>36.874463379709766</v>
      </c>
      <c r="U61" s="32">
        <f t="shared" si="16"/>
        <v>70</v>
      </c>
      <c r="V61" s="32">
        <f t="shared" si="3"/>
        <v>10</v>
      </c>
      <c r="W61" s="32">
        <v>0</v>
      </c>
      <c r="X61" s="32">
        <f t="shared" si="4"/>
        <v>605.78449594188351</v>
      </c>
      <c r="Y61" s="38">
        <f t="shared" si="5"/>
        <v>349.11782927521682</v>
      </c>
      <c r="AA61" s="65">
        <v>56</v>
      </c>
      <c r="AB61" s="32">
        <f t="shared" si="6"/>
        <v>0</v>
      </c>
      <c r="AC61" s="98">
        <f t="shared" si="7"/>
        <v>0</v>
      </c>
      <c r="AD61" s="98">
        <f t="shared" si="8"/>
        <v>0</v>
      </c>
      <c r="AE61" s="98">
        <f t="shared" si="9"/>
        <v>0</v>
      </c>
      <c r="AF61" s="32">
        <f t="shared" si="17"/>
        <v>42.943989255365025</v>
      </c>
      <c r="AG61" s="32">
        <f t="shared" si="18"/>
        <v>35.014273547386544</v>
      </c>
      <c r="AH61" s="32">
        <f t="shared" si="19"/>
        <v>0.12939763715076635</v>
      </c>
      <c r="AI61" s="72">
        <f t="shared" si="31"/>
        <v>78.087660439902322</v>
      </c>
      <c r="AK61" s="65">
        <v>56</v>
      </c>
      <c r="AL61" s="32"/>
      <c r="AM61" s="32"/>
      <c r="AN61" s="32"/>
      <c r="AO61" s="32"/>
      <c r="AP61" s="32"/>
      <c r="AQ61" s="32"/>
      <c r="AR61" s="32"/>
      <c r="AS61" s="32"/>
      <c r="AT61" s="32"/>
      <c r="AU61" s="72"/>
    </row>
    <row r="62" spans="2:47" x14ac:dyDescent="0.25">
      <c r="B62" s="40"/>
      <c r="C62" s="153"/>
      <c r="D62" s="136"/>
      <c r="E62" s="151"/>
      <c r="F62" s="42"/>
      <c r="G62" s="46"/>
      <c r="I62" s="49">
        <v>57</v>
      </c>
      <c r="J62" s="32">
        <f t="shared" si="25"/>
        <v>0</v>
      </c>
      <c r="K62" s="32">
        <f t="shared" si="26"/>
        <v>0</v>
      </c>
      <c r="L62" s="32">
        <f t="shared" si="27"/>
        <v>70</v>
      </c>
      <c r="M62" s="32">
        <f t="shared" si="28"/>
        <v>0</v>
      </c>
      <c r="N62" s="32">
        <f t="shared" si="0"/>
        <v>0</v>
      </c>
      <c r="O62" s="33">
        <f t="shared" si="1"/>
        <v>256.66666666666669</v>
      </c>
      <c r="P62" s="49">
        <v>57</v>
      </c>
      <c r="Q62" s="32">
        <f t="shared" si="15"/>
        <v>14.58888888888889</v>
      </c>
      <c r="R62" s="32">
        <f t="shared" si="29"/>
        <v>324.42222222222244</v>
      </c>
      <c r="S62" s="32">
        <f t="shared" si="30"/>
        <v>149.23422222222234</v>
      </c>
      <c r="T62" s="32">
        <f t="shared" si="2"/>
        <v>38.404508067625443</v>
      </c>
      <c r="U62" s="32">
        <f t="shared" si="16"/>
        <v>70</v>
      </c>
      <c r="V62" s="32">
        <f t="shared" si="3"/>
        <v>10</v>
      </c>
      <c r="W62" s="32">
        <v>0</v>
      </c>
      <c r="X62" s="32">
        <f t="shared" si="4"/>
        <v>620.13745525481818</v>
      </c>
      <c r="Y62" s="38">
        <f t="shared" si="5"/>
        <v>363.47078858815149</v>
      </c>
      <c r="AA62" s="65">
        <v>57</v>
      </c>
      <c r="AB62" s="32">
        <f t="shared" si="6"/>
        <v>0</v>
      </c>
      <c r="AC62" s="98">
        <f t="shared" si="7"/>
        <v>0</v>
      </c>
      <c r="AD62" s="98">
        <f t="shared" si="8"/>
        <v>0</v>
      </c>
      <c r="AE62" s="98">
        <f t="shared" si="9"/>
        <v>0</v>
      </c>
      <c r="AF62" s="32">
        <f t="shared" si="17"/>
        <v>42.101883819314395</v>
      </c>
      <c r="AG62" s="32">
        <f t="shared" si="18"/>
        <v>34.056806395912638</v>
      </c>
      <c r="AH62" s="32">
        <f t="shared" si="19"/>
        <v>9.1497946698823218E-2</v>
      </c>
      <c r="AI62" s="72">
        <f t="shared" si="31"/>
        <v>76.250188161925863</v>
      </c>
      <c r="AK62" s="65">
        <v>57</v>
      </c>
      <c r="AL62" s="32"/>
      <c r="AM62" s="32"/>
      <c r="AN62" s="32"/>
      <c r="AO62" s="32"/>
      <c r="AP62" s="32"/>
      <c r="AQ62" s="32"/>
      <c r="AR62" s="32"/>
      <c r="AS62" s="32"/>
      <c r="AT62" s="32"/>
      <c r="AU62" s="72"/>
    </row>
    <row r="63" spans="2:47" x14ac:dyDescent="0.25">
      <c r="B63" s="40"/>
      <c r="C63" s="153"/>
      <c r="D63" s="136"/>
      <c r="E63" s="151"/>
      <c r="F63" s="42"/>
      <c r="G63" s="46"/>
      <c r="I63" s="49">
        <v>58</v>
      </c>
      <c r="J63" s="32">
        <f t="shared" si="25"/>
        <v>0</v>
      </c>
      <c r="K63" s="32">
        <f t="shared" si="26"/>
        <v>0</v>
      </c>
      <c r="L63" s="32">
        <f t="shared" si="27"/>
        <v>70</v>
      </c>
      <c r="M63" s="32">
        <f t="shared" si="28"/>
        <v>0</v>
      </c>
      <c r="N63" s="32">
        <f t="shared" si="0"/>
        <v>0</v>
      </c>
      <c r="O63" s="33">
        <f t="shared" si="1"/>
        <v>256.66666666666669</v>
      </c>
      <c r="P63" s="49">
        <v>58</v>
      </c>
      <c r="Q63" s="32">
        <f t="shared" si="15"/>
        <v>14.58888888888889</v>
      </c>
      <c r="R63" s="32">
        <f t="shared" si="29"/>
        <v>339.01111111111135</v>
      </c>
      <c r="S63" s="32">
        <f t="shared" si="30"/>
        <v>155.94511111111123</v>
      </c>
      <c r="T63" s="32">
        <f t="shared" si="2"/>
        <v>39.926562012368173</v>
      </c>
      <c r="U63" s="32">
        <f t="shared" si="16"/>
        <v>70</v>
      </c>
      <c r="V63" s="32">
        <f t="shared" si="3"/>
        <v>10</v>
      </c>
      <c r="W63" s="32">
        <v>0</v>
      </c>
      <c r="X63" s="32">
        <f t="shared" si="4"/>
        <v>634.47649735672655</v>
      </c>
      <c r="Y63" s="38">
        <f t="shared" si="5"/>
        <v>377.80983069005987</v>
      </c>
      <c r="AA63" s="65">
        <v>58</v>
      </c>
      <c r="AB63" s="32">
        <f t="shared" si="6"/>
        <v>0</v>
      </c>
      <c r="AC63" s="98">
        <f t="shared" si="7"/>
        <v>0</v>
      </c>
      <c r="AD63" s="98">
        <f t="shared" si="8"/>
        <v>0</v>
      </c>
      <c r="AE63" s="98">
        <f t="shared" si="9"/>
        <v>0</v>
      </c>
      <c r="AF63" s="32">
        <f t="shared" si="17"/>
        <v>41.276291557231119</v>
      </c>
      <c r="AG63" s="32">
        <f t="shared" si="18"/>
        <v>33.125521234046793</v>
      </c>
      <c r="AH63" s="32">
        <f t="shared" si="19"/>
        <v>6.4698818575383177E-2</v>
      </c>
      <c r="AI63" s="72">
        <f t="shared" si="31"/>
        <v>74.466511609853285</v>
      </c>
      <c r="AK63" s="65">
        <v>58</v>
      </c>
      <c r="AL63" s="32"/>
      <c r="AM63" s="32"/>
      <c r="AN63" s="32"/>
      <c r="AO63" s="32"/>
      <c r="AP63" s="32"/>
      <c r="AQ63" s="32"/>
      <c r="AR63" s="32"/>
      <c r="AS63" s="32"/>
      <c r="AT63" s="32"/>
      <c r="AU63" s="72"/>
    </row>
    <row r="64" spans="2:47" x14ac:dyDescent="0.25">
      <c r="B64" s="40"/>
      <c r="C64" s="153"/>
      <c r="D64" s="136"/>
      <c r="E64" s="151"/>
      <c r="F64" s="42"/>
      <c r="G64" s="46"/>
      <c r="I64" s="49">
        <v>59</v>
      </c>
      <c r="J64" s="32">
        <f t="shared" si="25"/>
        <v>0</v>
      </c>
      <c r="K64" s="32">
        <f t="shared" si="26"/>
        <v>0</v>
      </c>
      <c r="L64" s="32">
        <f t="shared" si="27"/>
        <v>70</v>
      </c>
      <c r="M64" s="32">
        <f t="shared" si="28"/>
        <v>0</v>
      </c>
      <c r="N64" s="32">
        <f t="shared" si="0"/>
        <v>0</v>
      </c>
      <c r="O64" s="33">
        <f t="shared" si="1"/>
        <v>256.66666666666669</v>
      </c>
      <c r="P64" s="49">
        <v>59</v>
      </c>
      <c r="Q64" s="32">
        <f t="shared" si="15"/>
        <v>14.58888888888889</v>
      </c>
      <c r="R64" s="32">
        <f t="shared" si="29"/>
        <v>353.60000000000025</v>
      </c>
      <c r="S64" s="32">
        <f t="shared" si="30"/>
        <v>162.65600000000012</v>
      </c>
      <c r="T64" s="32">
        <f t="shared" si="2"/>
        <v>41.441008392926435</v>
      </c>
      <c r="U64" s="32">
        <f t="shared" si="16"/>
        <v>70</v>
      </c>
      <c r="V64" s="32">
        <f t="shared" si="3"/>
        <v>10</v>
      </c>
      <c r="W64" s="32">
        <v>0</v>
      </c>
      <c r="X64" s="32">
        <f t="shared" si="4"/>
        <v>648.80228961768046</v>
      </c>
      <c r="Y64" s="38">
        <f t="shared" si="5"/>
        <v>392.13562295101377</v>
      </c>
      <c r="AA64" s="65">
        <v>59</v>
      </c>
      <c r="AB64" s="32">
        <f t="shared" si="6"/>
        <v>0</v>
      </c>
      <c r="AC64" s="98">
        <f t="shared" si="7"/>
        <v>0</v>
      </c>
      <c r="AD64" s="98">
        <f t="shared" si="8"/>
        <v>0</v>
      </c>
      <c r="AE64" s="98">
        <f t="shared" si="9"/>
        <v>0</v>
      </c>
      <c r="AF64" s="32">
        <f t="shared" si="17"/>
        <v>40.466888655845736</v>
      </c>
      <c r="AG64" s="32">
        <f t="shared" si="18"/>
        <v>32.21970211390633</v>
      </c>
      <c r="AH64" s="32">
        <f t="shared" si="19"/>
        <v>4.5748973349411609E-2</v>
      </c>
      <c r="AI64" s="72">
        <f t="shared" si="31"/>
        <v>72.732339743101477</v>
      </c>
      <c r="AK64" s="65">
        <v>59</v>
      </c>
      <c r="AL64" s="32"/>
      <c r="AM64" s="32"/>
      <c r="AN64" s="32"/>
      <c r="AO64" s="32"/>
      <c r="AP64" s="32"/>
      <c r="AQ64" s="32"/>
      <c r="AR64" s="32"/>
      <c r="AS64" s="32"/>
      <c r="AT64" s="32"/>
      <c r="AU64" s="72"/>
    </row>
    <row r="65" spans="2:47" x14ac:dyDescent="0.25">
      <c r="B65" s="40"/>
      <c r="C65" s="153"/>
      <c r="D65" s="136"/>
      <c r="E65" s="151"/>
      <c r="F65" s="42"/>
      <c r="G65" s="46"/>
      <c r="I65" s="49">
        <v>60</v>
      </c>
      <c r="J65" s="32">
        <f t="shared" si="25"/>
        <v>0</v>
      </c>
      <c r="K65" s="32">
        <f t="shared" si="26"/>
        <v>0</v>
      </c>
      <c r="L65" s="32">
        <f t="shared" si="27"/>
        <v>70</v>
      </c>
      <c r="M65" s="32">
        <f t="shared" si="28"/>
        <v>0</v>
      </c>
      <c r="N65" s="32">
        <f t="shared" si="0"/>
        <v>0</v>
      </c>
      <c r="O65" s="33">
        <f t="shared" si="1"/>
        <v>256.66666666666669</v>
      </c>
      <c r="P65" s="49">
        <v>60</v>
      </c>
      <c r="Q65" s="32">
        <f t="shared" si="15"/>
        <v>-70.199999999999989</v>
      </c>
      <c r="R65" s="32">
        <f t="shared" si="29"/>
        <v>283.40000000000026</v>
      </c>
      <c r="S65" s="32">
        <f t="shared" si="30"/>
        <v>130.36400000000012</v>
      </c>
      <c r="T65" s="32">
        <f t="shared" si="2"/>
        <v>34.080455352788697</v>
      </c>
      <c r="U65" s="32">
        <f t="shared" si="16"/>
        <v>70</v>
      </c>
      <c r="V65" s="32">
        <f t="shared" si="3"/>
        <v>10</v>
      </c>
      <c r="W65" s="32">
        <v>0</v>
      </c>
      <c r="X65" s="32">
        <f t="shared" si="4"/>
        <v>579.74075973944059</v>
      </c>
      <c r="Y65" s="38">
        <f t="shared" si="5"/>
        <v>323.07409307277391</v>
      </c>
      <c r="AA65" s="65">
        <v>60</v>
      </c>
      <c r="AB65" s="32">
        <f t="shared" si="6"/>
        <v>0</v>
      </c>
      <c r="AC65" s="98">
        <f t="shared" si="7"/>
        <v>0</v>
      </c>
      <c r="AD65" s="98">
        <f t="shared" si="8"/>
        <v>0</v>
      </c>
      <c r="AE65" s="98">
        <f t="shared" si="9"/>
        <v>0</v>
      </c>
      <c r="AF65" s="32">
        <f t="shared" si="17"/>
        <v>39.673357651669498</v>
      </c>
      <c r="AG65" s="32">
        <f t="shared" si="18"/>
        <v>31.338652665241067</v>
      </c>
      <c r="AH65" s="32">
        <f t="shared" si="19"/>
        <v>3.2349409287691588E-2</v>
      </c>
      <c r="AI65" s="72">
        <f t="shared" si="31"/>
        <v>71.044359726198252</v>
      </c>
      <c r="AK65" s="65">
        <v>60</v>
      </c>
      <c r="AL65" s="32"/>
      <c r="AM65" s="32"/>
      <c r="AN65" s="32"/>
      <c r="AO65" s="32"/>
      <c r="AP65" s="32"/>
      <c r="AQ65" s="32"/>
      <c r="AR65" s="32"/>
      <c r="AS65" s="32"/>
      <c r="AT65" s="32"/>
      <c r="AU65" s="72"/>
    </row>
    <row r="66" spans="2:47" x14ac:dyDescent="0.25">
      <c r="B66" s="40"/>
      <c r="C66" s="153"/>
      <c r="D66" s="136"/>
      <c r="E66" s="151"/>
      <c r="F66" s="42"/>
      <c r="G66" s="46"/>
      <c r="I66" s="49">
        <v>61</v>
      </c>
      <c r="J66" s="32">
        <f t="shared" si="25"/>
        <v>0</v>
      </c>
      <c r="K66" s="32">
        <f t="shared" si="26"/>
        <v>0</v>
      </c>
      <c r="L66" s="32">
        <f t="shared" si="27"/>
        <v>0</v>
      </c>
      <c r="M66" s="32">
        <f t="shared" si="28"/>
        <v>0</v>
      </c>
      <c r="N66" s="32">
        <f t="shared" si="0"/>
        <v>0</v>
      </c>
      <c r="O66" s="33">
        <f t="shared" si="1"/>
        <v>0</v>
      </c>
      <c r="P66" s="49">
        <v>61</v>
      </c>
      <c r="Q66" s="32">
        <f t="shared" si="15"/>
        <v>0</v>
      </c>
      <c r="R66" s="32">
        <f t="shared" si="29"/>
        <v>0</v>
      </c>
      <c r="S66" s="32">
        <f t="shared" si="30"/>
        <v>0</v>
      </c>
      <c r="T66" s="32">
        <f t="shared" si="2"/>
        <v>0</v>
      </c>
      <c r="U66" s="32">
        <f t="shared" si="16"/>
        <v>0</v>
      </c>
      <c r="V66" s="32">
        <f t="shared" si="3"/>
        <v>0</v>
      </c>
      <c r="W66" s="32">
        <v>0</v>
      </c>
      <c r="X66" s="32">
        <f t="shared" si="4"/>
        <v>0</v>
      </c>
      <c r="Y66" s="38">
        <f t="shared" si="5"/>
        <v>0</v>
      </c>
      <c r="AA66" s="65">
        <v>61</v>
      </c>
      <c r="AB66" s="32">
        <f t="shared" si="6"/>
        <v>0</v>
      </c>
      <c r="AC66" s="98">
        <f t="shared" si="7"/>
        <v>0</v>
      </c>
      <c r="AD66" s="98">
        <f t="shared" si="8"/>
        <v>0</v>
      </c>
      <c r="AE66" s="98">
        <f t="shared" si="9"/>
        <v>0</v>
      </c>
      <c r="AF66" s="32">
        <f t="shared" si="17"/>
        <v>0</v>
      </c>
      <c r="AG66" s="32">
        <f t="shared" si="18"/>
        <v>0</v>
      </c>
      <c r="AH66" s="32">
        <f t="shared" si="19"/>
        <v>0</v>
      </c>
      <c r="AI66" s="72">
        <f t="shared" si="31"/>
        <v>0</v>
      </c>
      <c r="AK66" s="65">
        <v>61</v>
      </c>
      <c r="AL66" s="32"/>
      <c r="AM66" s="32"/>
      <c r="AN66" s="32"/>
      <c r="AO66" s="32"/>
      <c r="AP66" s="32"/>
      <c r="AQ66" s="32"/>
      <c r="AR66" s="32"/>
      <c r="AS66" s="32"/>
      <c r="AT66" s="32"/>
      <c r="AU66" s="72"/>
    </row>
    <row r="67" spans="2:47" x14ac:dyDescent="0.25">
      <c r="B67" s="40"/>
      <c r="C67" s="153"/>
      <c r="D67" s="136"/>
      <c r="E67" s="151"/>
      <c r="F67" s="42"/>
      <c r="G67" s="46"/>
      <c r="I67" s="49">
        <v>62</v>
      </c>
      <c r="J67" s="32">
        <f t="shared" si="25"/>
        <v>0</v>
      </c>
      <c r="K67" s="32">
        <f t="shared" si="26"/>
        <v>0</v>
      </c>
      <c r="L67" s="32">
        <f t="shared" si="27"/>
        <v>0</v>
      </c>
      <c r="M67" s="32">
        <f t="shared" si="28"/>
        <v>0</v>
      </c>
      <c r="N67" s="32">
        <f t="shared" si="0"/>
        <v>0</v>
      </c>
      <c r="O67" s="33">
        <f t="shared" si="1"/>
        <v>0</v>
      </c>
      <c r="P67" s="49">
        <v>62</v>
      </c>
      <c r="Q67" s="32">
        <f t="shared" si="15"/>
        <v>0</v>
      </c>
      <c r="R67" s="32">
        <f t="shared" si="29"/>
        <v>0</v>
      </c>
      <c r="S67" s="32">
        <f t="shared" si="30"/>
        <v>0</v>
      </c>
      <c r="T67" s="32">
        <f t="shared" si="2"/>
        <v>0</v>
      </c>
      <c r="U67" s="32">
        <f t="shared" si="16"/>
        <v>0</v>
      </c>
      <c r="V67" s="32">
        <f t="shared" si="3"/>
        <v>0</v>
      </c>
      <c r="W67" s="32">
        <v>0</v>
      </c>
      <c r="X67" s="32">
        <f t="shared" si="4"/>
        <v>0</v>
      </c>
      <c r="Y67" s="38">
        <f t="shared" si="5"/>
        <v>0</v>
      </c>
      <c r="AA67" s="65">
        <v>62</v>
      </c>
      <c r="AB67" s="32">
        <f t="shared" si="6"/>
        <v>0</v>
      </c>
      <c r="AC67" s="98">
        <f t="shared" si="7"/>
        <v>0</v>
      </c>
      <c r="AD67" s="98">
        <f t="shared" si="8"/>
        <v>0</v>
      </c>
      <c r="AE67" s="98">
        <f t="shared" si="9"/>
        <v>0</v>
      </c>
      <c r="AF67" s="32">
        <f t="shared" si="17"/>
        <v>0</v>
      </c>
      <c r="AG67" s="32">
        <f t="shared" si="18"/>
        <v>0</v>
      </c>
      <c r="AH67" s="32">
        <f t="shared" si="19"/>
        <v>0</v>
      </c>
      <c r="AI67" s="72">
        <f t="shared" si="31"/>
        <v>0</v>
      </c>
      <c r="AK67" s="65">
        <v>62</v>
      </c>
      <c r="AL67" s="32"/>
      <c r="AM67" s="32"/>
      <c r="AN67" s="32"/>
      <c r="AO67" s="32"/>
      <c r="AP67" s="32"/>
      <c r="AQ67" s="32"/>
      <c r="AR67" s="32"/>
      <c r="AS67" s="32"/>
      <c r="AT67" s="32"/>
      <c r="AU67" s="72"/>
    </row>
    <row r="68" spans="2:47" x14ac:dyDescent="0.25">
      <c r="B68" s="40"/>
      <c r="C68" s="153"/>
      <c r="D68" s="136"/>
      <c r="E68" s="151"/>
      <c r="F68" s="42"/>
      <c r="G68" s="46"/>
      <c r="I68" s="49">
        <v>63</v>
      </c>
      <c r="J68" s="32">
        <f t="shared" si="25"/>
        <v>0</v>
      </c>
      <c r="K68" s="32">
        <f t="shared" si="26"/>
        <v>0</v>
      </c>
      <c r="L68" s="32">
        <f t="shared" si="27"/>
        <v>0</v>
      </c>
      <c r="M68" s="32">
        <f t="shared" si="28"/>
        <v>0</v>
      </c>
      <c r="N68" s="32">
        <f t="shared" si="0"/>
        <v>0</v>
      </c>
      <c r="O68" s="33">
        <f t="shared" si="1"/>
        <v>0</v>
      </c>
      <c r="P68" s="49">
        <v>63</v>
      </c>
      <c r="Q68" s="32">
        <f t="shared" si="15"/>
        <v>0</v>
      </c>
      <c r="R68" s="32">
        <f t="shared" si="29"/>
        <v>0</v>
      </c>
      <c r="S68" s="32">
        <f t="shared" si="30"/>
        <v>0</v>
      </c>
      <c r="T68" s="32">
        <f t="shared" si="2"/>
        <v>0</v>
      </c>
      <c r="U68" s="32">
        <f t="shared" si="16"/>
        <v>0</v>
      </c>
      <c r="V68" s="32">
        <f t="shared" si="3"/>
        <v>0</v>
      </c>
      <c r="W68" s="32">
        <v>0</v>
      </c>
      <c r="X68" s="32">
        <f t="shared" si="4"/>
        <v>0</v>
      </c>
      <c r="Y68" s="38">
        <f t="shared" si="5"/>
        <v>0</v>
      </c>
      <c r="AA68" s="65">
        <v>63</v>
      </c>
      <c r="AB68" s="32">
        <f t="shared" si="6"/>
        <v>0</v>
      </c>
      <c r="AC68" s="98">
        <f t="shared" si="7"/>
        <v>0</v>
      </c>
      <c r="AD68" s="98">
        <f t="shared" si="8"/>
        <v>0</v>
      </c>
      <c r="AE68" s="98">
        <f t="shared" si="9"/>
        <v>0</v>
      </c>
      <c r="AF68" s="32">
        <f t="shared" si="17"/>
        <v>0</v>
      </c>
      <c r="AG68" s="32">
        <f t="shared" si="18"/>
        <v>0</v>
      </c>
      <c r="AH68" s="32">
        <f t="shared" si="19"/>
        <v>0</v>
      </c>
      <c r="AI68" s="72">
        <f t="shared" si="31"/>
        <v>0</v>
      </c>
      <c r="AK68" s="65">
        <v>63</v>
      </c>
      <c r="AL68" s="32"/>
      <c r="AM68" s="32"/>
      <c r="AN68" s="32"/>
      <c r="AO68" s="32"/>
      <c r="AP68" s="32"/>
      <c r="AQ68" s="32"/>
      <c r="AR68" s="32"/>
      <c r="AS68" s="32"/>
      <c r="AT68" s="32"/>
      <c r="AU68" s="72"/>
    </row>
    <row r="69" spans="2:47" x14ac:dyDescent="0.25">
      <c r="B69" s="40"/>
      <c r="C69" s="153"/>
      <c r="D69" s="136"/>
      <c r="E69" s="151"/>
      <c r="F69" s="42"/>
      <c r="G69" s="46"/>
      <c r="I69" s="49">
        <v>64</v>
      </c>
      <c r="J69" s="32">
        <f t="shared" si="25"/>
        <v>0</v>
      </c>
      <c r="K69" s="32">
        <f t="shared" si="26"/>
        <v>0</v>
      </c>
      <c r="L69" s="32">
        <f t="shared" si="27"/>
        <v>0</v>
      </c>
      <c r="M69" s="32">
        <f t="shared" si="28"/>
        <v>0</v>
      </c>
      <c r="N69" s="32">
        <f t="shared" ref="N69:N132" si="39">IF(P70&lt;=$F$18,0,)</f>
        <v>0</v>
      </c>
      <c r="O69" s="33">
        <f t="shared" ref="O69:O132" si="40">((J69+K69)*0.475+L69+M69+N69)*44/12</f>
        <v>0</v>
      </c>
      <c r="P69" s="49">
        <v>64</v>
      </c>
      <c r="Q69" s="32">
        <f t="shared" si="15"/>
        <v>0</v>
      </c>
      <c r="R69" s="32">
        <f t="shared" si="29"/>
        <v>0</v>
      </c>
      <c r="S69" s="32">
        <f t="shared" si="30"/>
        <v>0</v>
      </c>
      <c r="T69" s="32">
        <f t="shared" ref="T69:T132" si="41">IF(S69=0,0,EXP(-1.0587+0.8836*LN(S69)+0.284))</f>
        <v>0</v>
      </c>
      <c r="U69" s="32">
        <f t="shared" si="16"/>
        <v>0</v>
      </c>
      <c r="V69" s="32">
        <f t="shared" ref="V69:V132" si="42">IF(P69&lt;=$F$18,IF(P69&lt;=30,P69*($F$16-$F$6)/30,$F$16-$F$6),)</f>
        <v>0</v>
      </c>
      <c r="W69" s="32">
        <v>0</v>
      </c>
      <c r="X69" s="32">
        <f t="shared" ref="X69:X132" si="43">((S69+T69)*0.475+U69+V69+W69)*44/12</f>
        <v>0</v>
      </c>
      <c r="Y69" s="38">
        <f t="shared" ref="Y69:Y132" si="44">IF(P69&lt;=$F$18,X69-O69,)</f>
        <v>0</v>
      </c>
      <c r="AA69" s="65">
        <v>64</v>
      </c>
      <c r="AB69" s="32">
        <f t="shared" ref="AB69:AB132" si="45">IF(AA69&lt;=$F$18,IFERROR(VLOOKUP($AA69,$B$82:$G$94,2,FALSE),0),)</f>
        <v>0</v>
      </c>
      <c r="AC69" s="98">
        <f t="shared" ref="AC69:AC132" si="46">IF(AA69&lt;=$F$18,IFERROR(VLOOKUP($AA69,$B$82:$G$94,3,FALSE),0),)</f>
        <v>0</v>
      </c>
      <c r="AD69" s="98">
        <f t="shared" ref="AD69:AD132" si="47">IF(AA69&lt;=$F$18,IFERROR(VLOOKUP($AA69,$B$82:$G$94,4,FALSE),0),)</f>
        <v>0</v>
      </c>
      <c r="AE69" s="98">
        <f t="shared" ref="AE69:AE132" si="48">IF(AA69&lt;=$F$18,IFERROR(VLOOKUP($AA69,$B$82:$G$94,5,FALSE),0),)</f>
        <v>0</v>
      </c>
      <c r="AF69" s="32">
        <f t="shared" si="17"/>
        <v>0</v>
      </c>
      <c r="AG69" s="32">
        <f t="shared" si="18"/>
        <v>0</v>
      </c>
      <c r="AH69" s="32">
        <f t="shared" si="19"/>
        <v>0</v>
      </c>
      <c r="AI69" s="72">
        <f t="shared" si="31"/>
        <v>0</v>
      </c>
      <c r="AK69" s="65">
        <v>64</v>
      </c>
      <c r="AL69" s="32"/>
      <c r="AM69" s="32"/>
      <c r="AN69" s="32"/>
      <c r="AO69" s="32"/>
      <c r="AP69" s="32"/>
      <c r="AQ69" s="32"/>
      <c r="AR69" s="32"/>
      <c r="AS69" s="32"/>
      <c r="AT69" s="32"/>
      <c r="AU69" s="72"/>
    </row>
    <row r="70" spans="2:47" x14ac:dyDescent="0.25">
      <c r="B70" s="40"/>
      <c r="C70" s="153"/>
      <c r="D70" s="136"/>
      <c r="E70" s="151"/>
      <c r="F70" s="42"/>
      <c r="G70" s="46"/>
      <c r="I70" s="49">
        <v>65</v>
      </c>
      <c r="J70" s="32">
        <f t="shared" si="25"/>
        <v>0</v>
      </c>
      <c r="K70" s="32">
        <f t="shared" si="26"/>
        <v>0</v>
      </c>
      <c r="L70" s="32">
        <f t="shared" si="27"/>
        <v>0</v>
      </c>
      <c r="M70" s="32">
        <f t="shared" si="28"/>
        <v>0</v>
      </c>
      <c r="N70" s="32">
        <f t="shared" si="39"/>
        <v>0</v>
      </c>
      <c r="O70" s="33">
        <f t="shared" si="40"/>
        <v>0</v>
      </c>
      <c r="P70" s="49">
        <v>65</v>
      </c>
      <c r="Q70" s="32">
        <f t="shared" ref="Q70:Q133" si="49">IF(P70&lt;=$F$18,LOOKUP(P70-1,$B$25:$B$78,$G$25:$G$78),)</f>
        <v>0</v>
      </c>
      <c r="R70" s="32">
        <f t="shared" si="29"/>
        <v>0</v>
      </c>
      <c r="S70" s="32">
        <f t="shared" si="30"/>
        <v>0</v>
      </c>
      <c r="T70" s="32">
        <f t="shared" si="41"/>
        <v>0</v>
      </c>
      <c r="U70" s="32">
        <f t="shared" ref="U70:U133" si="50">IF(P70&lt;=$F$18,$F$5+($F$15-$F$5)*(1-EXP(-0.0175*P70)),)</f>
        <v>0</v>
      </c>
      <c r="V70" s="32">
        <f t="shared" si="42"/>
        <v>0</v>
      </c>
      <c r="W70" s="32">
        <v>0</v>
      </c>
      <c r="X70" s="32">
        <f t="shared" si="43"/>
        <v>0</v>
      </c>
      <c r="Y70" s="38">
        <f t="shared" si="44"/>
        <v>0</v>
      </c>
      <c r="AA70" s="65">
        <v>65</v>
      </c>
      <c r="AB70" s="32">
        <f t="shared" si="45"/>
        <v>0</v>
      </c>
      <c r="AC70" s="98">
        <f t="shared" si="46"/>
        <v>0</v>
      </c>
      <c r="AD70" s="98">
        <f t="shared" si="47"/>
        <v>0</v>
      </c>
      <c r="AE70" s="98">
        <f t="shared" si="48"/>
        <v>0</v>
      </c>
      <c r="AF70" s="32">
        <f t="shared" ref="AF70:AF133" si="51">IF(AA70&lt;=$F$18,EXP(-LN(2)/$D$104)*AF69+((1-EXP(-LN(2)/$D$104))/(LN(2)/$D$104))*$AB70*AC70*0.475*$F$19*44/12,)</f>
        <v>0</v>
      </c>
      <c r="AG70" s="32">
        <f t="shared" ref="AG70:AG133" si="52">IF(AA70&lt;=$F$18,EXP(-LN(2)/$D$106)*AG69+((1-EXP(-LN(2)/$D$106))/(LN(2)/$D$106))*$AB70*AD70*0.475*$F$19*44/12,)</f>
        <v>0</v>
      </c>
      <c r="AH70" s="32">
        <f t="shared" ref="AH70:AH133" si="53">IF(AA70&lt;=$F$18,EXP(-LN(2)/$D$105)*AH69+((1-EXP(-LN(2)/$D$105))/(LN(2)/$D$105))*$AB70*AE70*0.475*$F$19*44/12,)</f>
        <v>0</v>
      </c>
      <c r="AI70" s="72">
        <f t="shared" si="31"/>
        <v>0</v>
      </c>
      <c r="AK70" s="65">
        <v>65</v>
      </c>
      <c r="AL70" s="32"/>
      <c r="AM70" s="32"/>
      <c r="AN70" s="32"/>
      <c r="AO70" s="32"/>
      <c r="AP70" s="32"/>
      <c r="AQ70" s="32"/>
      <c r="AR70" s="32"/>
      <c r="AS70" s="32"/>
      <c r="AT70" s="32"/>
      <c r="AU70" s="72"/>
    </row>
    <row r="71" spans="2:47" x14ac:dyDescent="0.25">
      <c r="B71" s="40"/>
      <c r="C71" s="153"/>
      <c r="D71" s="136"/>
      <c r="E71" s="151"/>
      <c r="F71" s="42"/>
      <c r="G71" s="46"/>
      <c r="I71" s="49">
        <v>66</v>
      </c>
      <c r="J71" s="32">
        <f t="shared" ref="J71:J134" si="54">IF($I71&lt;=$F$10,$F$11*$F$13+J70,)</f>
        <v>0</v>
      </c>
      <c r="K71" s="32">
        <f t="shared" ref="K71:K134" si="55">IF(J71=0,0,EXP(-1.0587+0.8836*LN(J71)+0.284))</f>
        <v>0</v>
      </c>
      <c r="L71" s="32">
        <f t="shared" ref="L71:L134" si="56">IF(I71&lt;=$F$10,$F$5+($F$8-$F$5)*(1-EXP(-0.0175*I71)),)</f>
        <v>0</v>
      </c>
      <c r="M71" s="32">
        <f t="shared" ref="M71:M134" si="57">IF(I71&lt;=$F$10,IF(I71&lt;=30,I71*($F$9-$F$6)/30,$F$9-$F$6),)</f>
        <v>0</v>
      </c>
      <c r="N71" s="32">
        <f t="shared" si="39"/>
        <v>0</v>
      </c>
      <c r="O71" s="33">
        <f t="shared" si="40"/>
        <v>0</v>
      </c>
      <c r="P71" s="49">
        <v>66</v>
      </c>
      <c r="Q71" s="32">
        <f t="shared" si="49"/>
        <v>0</v>
      </c>
      <c r="R71" s="32">
        <f t="shared" ref="R71:R134" si="58">IF(P71&lt;=$F$18,Q71+R70,)</f>
        <v>0</v>
      </c>
      <c r="S71" s="32">
        <f t="shared" ref="S71:S134" si="59">$F$19*R71</f>
        <v>0</v>
      </c>
      <c r="T71" s="32">
        <f t="shared" si="41"/>
        <v>0</v>
      </c>
      <c r="U71" s="32">
        <f t="shared" si="50"/>
        <v>0</v>
      </c>
      <c r="V71" s="32">
        <f t="shared" si="42"/>
        <v>0</v>
      </c>
      <c r="W71" s="32">
        <v>0</v>
      </c>
      <c r="X71" s="32">
        <f t="shared" si="43"/>
        <v>0</v>
      </c>
      <c r="Y71" s="38">
        <f t="shared" si="44"/>
        <v>0</v>
      </c>
      <c r="AA71" s="65">
        <v>66</v>
      </c>
      <c r="AB71" s="32">
        <f t="shared" si="45"/>
        <v>0</v>
      </c>
      <c r="AC71" s="98">
        <f t="shared" si="46"/>
        <v>0</v>
      </c>
      <c r="AD71" s="98">
        <f t="shared" si="47"/>
        <v>0</v>
      </c>
      <c r="AE71" s="98">
        <f t="shared" si="48"/>
        <v>0</v>
      </c>
      <c r="AF71" s="32">
        <f t="shared" si="51"/>
        <v>0</v>
      </c>
      <c r="AG71" s="32">
        <f t="shared" si="52"/>
        <v>0</v>
      </c>
      <c r="AH71" s="32">
        <f t="shared" si="53"/>
        <v>0</v>
      </c>
      <c r="AI71" s="72">
        <f t="shared" ref="AI71:AI134" si="60">IF(AA71&lt;=$F$18,SUM(AF71:AH71),)</f>
        <v>0</v>
      </c>
      <c r="AK71" s="65">
        <v>66</v>
      </c>
      <c r="AL71" s="32"/>
      <c r="AM71" s="32"/>
      <c r="AN71" s="32"/>
      <c r="AO71" s="32"/>
      <c r="AP71" s="32"/>
      <c r="AQ71" s="32"/>
      <c r="AR71" s="32"/>
      <c r="AS71" s="32"/>
      <c r="AT71" s="32"/>
      <c r="AU71" s="72"/>
    </row>
    <row r="72" spans="2:47" x14ac:dyDescent="0.25">
      <c r="B72" s="40"/>
      <c r="C72" s="153"/>
      <c r="D72" s="136"/>
      <c r="E72" s="151"/>
      <c r="F72" s="42"/>
      <c r="G72" s="46"/>
      <c r="I72" s="49">
        <v>67</v>
      </c>
      <c r="J72" s="32">
        <f t="shared" si="54"/>
        <v>0</v>
      </c>
      <c r="K72" s="32">
        <f t="shared" si="55"/>
        <v>0</v>
      </c>
      <c r="L72" s="32">
        <f t="shared" si="56"/>
        <v>0</v>
      </c>
      <c r="M72" s="32">
        <f t="shared" si="57"/>
        <v>0</v>
      </c>
      <c r="N72" s="32">
        <f t="shared" si="39"/>
        <v>0</v>
      </c>
      <c r="O72" s="33">
        <f t="shared" si="40"/>
        <v>0</v>
      </c>
      <c r="P72" s="49">
        <v>67</v>
      </c>
      <c r="Q72" s="32">
        <f t="shared" si="49"/>
        <v>0</v>
      </c>
      <c r="R72" s="32">
        <f t="shared" si="58"/>
        <v>0</v>
      </c>
      <c r="S72" s="32">
        <f t="shared" si="59"/>
        <v>0</v>
      </c>
      <c r="T72" s="32">
        <f t="shared" si="41"/>
        <v>0</v>
      </c>
      <c r="U72" s="32">
        <f t="shared" si="50"/>
        <v>0</v>
      </c>
      <c r="V72" s="32">
        <f t="shared" si="42"/>
        <v>0</v>
      </c>
      <c r="W72" s="32">
        <v>0</v>
      </c>
      <c r="X72" s="32">
        <f t="shared" si="43"/>
        <v>0</v>
      </c>
      <c r="Y72" s="38">
        <f t="shared" si="44"/>
        <v>0</v>
      </c>
      <c r="AA72" s="65">
        <v>67</v>
      </c>
      <c r="AB72" s="32">
        <f t="shared" si="45"/>
        <v>0</v>
      </c>
      <c r="AC72" s="98">
        <f t="shared" si="46"/>
        <v>0</v>
      </c>
      <c r="AD72" s="98">
        <f t="shared" si="47"/>
        <v>0</v>
      </c>
      <c r="AE72" s="98">
        <f t="shared" si="48"/>
        <v>0</v>
      </c>
      <c r="AF72" s="32">
        <f t="shared" si="51"/>
        <v>0</v>
      </c>
      <c r="AG72" s="32">
        <f t="shared" si="52"/>
        <v>0</v>
      </c>
      <c r="AH72" s="32">
        <f t="shared" si="53"/>
        <v>0</v>
      </c>
      <c r="AI72" s="72">
        <f t="shared" si="60"/>
        <v>0</v>
      </c>
      <c r="AK72" s="65">
        <v>67</v>
      </c>
      <c r="AL72" s="32"/>
      <c r="AM72" s="32"/>
      <c r="AN72" s="32"/>
      <c r="AO72" s="32"/>
      <c r="AP72" s="32"/>
      <c r="AQ72" s="32"/>
      <c r="AR72" s="32"/>
      <c r="AS72" s="32"/>
      <c r="AT72" s="32"/>
      <c r="AU72" s="72"/>
    </row>
    <row r="73" spans="2:47" x14ac:dyDescent="0.25">
      <c r="B73" s="40"/>
      <c r="C73" s="153"/>
      <c r="D73" s="136"/>
      <c r="E73" s="151"/>
      <c r="F73" s="42"/>
      <c r="G73" s="46"/>
      <c r="I73" s="49">
        <v>68</v>
      </c>
      <c r="J73" s="32">
        <f t="shared" si="54"/>
        <v>0</v>
      </c>
      <c r="K73" s="32">
        <f t="shared" si="55"/>
        <v>0</v>
      </c>
      <c r="L73" s="32">
        <f t="shared" si="56"/>
        <v>0</v>
      </c>
      <c r="M73" s="32">
        <f t="shared" si="57"/>
        <v>0</v>
      </c>
      <c r="N73" s="32">
        <f t="shared" si="39"/>
        <v>0</v>
      </c>
      <c r="O73" s="33">
        <f t="shared" si="40"/>
        <v>0</v>
      </c>
      <c r="P73" s="49">
        <v>68</v>
      </c>
      <c r="Q73" s="32">
        <f t="shared" si="49"/>
        <v>0</v>
      </c>
      <c r="R73" s="32">
        <f t="shared" si="58"/>
        <v>0</v>
      </c>
      <c r="S73" s="32">
        <f t="shared" si="59"/>
        <v>0</v>
      </c>
      <c r="T73" s="32">
        <f t="shared" si="41"/>
        <v>0</v>
      </c>
      <c r="U73" s="32">
        <f t="shared" si="50"/>
        <v>0</v>
      </c>
      <c r="V73" s="32">
        <f t="shared" si="42"/>
        <v>0</v>
      </c>
      <c r="W73" s="32">
        <v>0</v>
      </c>
      <c r="X73" s="32">
        <f t="shared" si="43"/>
        <v>0</v>
      </c>
      <c r="Y73" s="38">
        <f t="shared" si="44"/>
        <v>0</v>
      </c>
      <c r="AA73" s="65">
        <v>68</v>
      </c>
      <c r="AB73" s="32">
        <f t="shared" si="45"/>
        <v>0</v>
      </c>
      <c r="AC73" s="98">
        <f t="shared" si="46"/>
        <v>0</v>
      </c>
      <c r="AD73" s="98">
        <f t="shared" si="47"/>
        <v>0</v>
      </c>
      <c r="AE73" s="98">
        <f t="shared" si="48"/>
        <v>0</v>
      </c>
      <c r="AF73" s="32">
        <f t="shared" si="51"/>
        <v>0</v>
      </c>
      <c r="AG73" s="32">
        <f t="shared" si="52"/>
        <v>0</v>
      </c>
      <c r="AH73" s="32">
        <f t="shared" si="53"/>
        <v>0</v>
      </c>
      <c r="AI73" s="72">
        <f t="shared" si="60"/>
        <v>0</v>
      </c>
      <c r="AK73" s="65">
        <v>68</v>
      </c>
      <c r="AL73" s="32"/>
      <c r="AM73" s="32"/>
      <c r="AN73" s="32"/>
      <c r="AO73" s="32"/>
      <c r="AP73" s="32"/>
      <c r="AQ73" s="32"/>
      <c r="AR73" s="32"/>
      <c r="AS73" s="32"/>
      <c r="AT73" s="32"/>
      <c r="AU73" s="72"/>
    </row>
    <row r="74" spans="2:47" x14ac:dyDescent="0.25">
      <c r="B74" s="40"/>
      <c r="C74" s="153"/>
      <c r="D74" s="136"/>
      <c r="E74" s="151"/>
      <c r="F74" s="42"/>
      <c r="G74" s="46"/>
      <c r="I74" s="49">
        <v>69</v>
      </c>
      <c r="J74" s="32">
        <f t="shared" si="54"/>
        <v>0</v>
      </c>
      <c r="K74" s="32">
        <f t="shared" si="55"/>
        <v>0</v>
      </c>
      <c r="L74" s="32">
        <f t="shared" si="56"/>
        <v>0</v>
      </c>
      <c r="M74" s="32">
        <f t="shared" si="57"/>
        <v>0</v>
      </c>
      <c r="N74" s="32">
        <f t="shared" si="39"/>
        <v>0</v>
      </c>
      <c r="O74" s="33">
        <f t="shared" si="40"/>
        <v>0</v>
      </c>
      <c r="P74" s="49">
        <v>69</v>
      </c>
      <c r="Q74" s="32">
        <f t="shared" si="49"/>
        <v>0</v>
      </c>
      <c r="R74" s="32">
        <f t="shared" si="58"/>
        <v>0</v>
      </c>
      <c r="S74" s="32">
        <f t="shared" si="59"/>
        <v>0</v>
      </c>
      <c r="T74" s="32">
        <f t="shared" si="41"/>
        <v>0</v>
      </c>
      <c r="U74" s="32">
        <f t="shared" si="50"/>
        <v>0</v>
      </c>
      <c r="V74" s="32">
        <f t="shared" si="42"/>
        <v>0</v>
      </c>
      <c r="W74" s="32">
        <v>0</v>
      </c>
      <c r="X74" s="32">
        <f t="shared" si="43"/>
        <v>0</v>
      </c>
      <c r="Y74" s="38">
        <f t="shared" si="44"/>
        <v>0</v>
      </c>
      <c r="AA74" s="65">
        <v>69</v>
      </c>
      <c r="AB74" s="32">
        <f t="shared" si="45"/>
        <v>0</v>
      </c>
      <c r="AC74" s="98">
        <f t="shared" si="46"/>
        <v>0</v>
      </c>
      <c r="AD74" s="98">
        <f t="shared" si="47"/>
        <v>0</v>
      </c>
      <c r="AE74" s="98">
        <f t="shared" si="48"/>
        <v>0</v>
      </c>
      <c r="AF74" s="32">
        <f t="shared" si="51"/>
        <v>0</v>
      </c>
      <c r="AG74" s="32">
        <f t="shared" si="52"/>
        <v>0</v>
      </c>
      <c r="AH74" s="32">
        <f t="shared" si="53"/>
        <v>0</v>
      </c>
      <c r="AI74" s="72">
        <f t="shared" si="60"/>
        <v>0</v>
      </c>
      <c r="AK74" s="65">
        <v>69</v>
      </c>
      <c r="AL74" s="32"/>
      <c r="AM74" s="32"/>
      <c r="AN74" s="32"/>
      <c r="AO74" s="32"/>
      <c r="AP74" s="32"/>
      <c r="AQ74" s="32"/>
      <c r="AR74" s="32"/>
      <c r="AS74" s="32"/>
      <c r="AT74" s="32"/>
      <c r="AU74" s="72"/>
    </row>
    <row r="75" spans="2:47" x14ac:dyDescent="0.25">
      <c r="B75" s="40"/>
      <c r="C75" s="153"/>
      <c r="D75" s="136"/>
      <c r="E75" s="151"/>
      <c r="F75" s="42"/>
      <c r="G75" s="46"/>
      <c r="I75" s="49">
        <v>70</v>
      </c>
      <c r="J75" s="32">
        <f t="shared" si="54"/>
        <v>0</v>
      </c>
      <c r="K75" s="32">
        <f t="shared" si="55"/>
        <v>0</v>
      </c>
      <c r="L75" s="32">
        <f t="shared" si="56"/>
        <v>0</v>
      </c>
      <c r="M75" s="32">
        <f t="shared" si="57"/>
        <v>0</v>
      </c>
      <c r="N75" s="32">
        <f t="shared" si="39"/>
        <v>0</v>
      </c>
      <c r="O75" s="33">
        <f t="shared" si="40"/>
        <v>0</v>
      </c>
      <c r="P75" s="49">
        <v>70</v>
      </c>
      <c r="Q75" s="32">
        <f t="shared" si="49"/>
        <v>0</v>
      </c>
      <c r="R75" s="32">
        <f t="shared" si="58"/>
        <v>0</v>
      </c>
      <c r="S75" s="32">
        <f t="shared" si="59"/>
        <v>0</v>
      </c>
      <c r="T75" s="32">
        <f t="shared" si="41"/>
        <v>0</v>
      </c>
      <c r="U75" s="32">
        <f t="shared" si="50"/>
        <v>0</v>
      </c>
      <c r="V75" s="32">
        <f t="shared" si="42"/>
        <v>0</v>
      </c>
      <c r="W75" s="32">
        <v>0</v>
      </c>
      <c r="X75" s="32">
        <f t="shared" si="43"/>
        <v>0</v>
      </c>
      <c r="Y75" s="38">
        <f t="shared" si="44"/>
        <v>0</v>
      </c>
      <c r="AA75" s="65">
        <v>70</v>
      </c>
      <c r="AB75" s="32">
        <f t="shared" si="45"/>
        <v>0</v>
      </c>
      <c r="AC75" s="98">
        <f t="shared" si="46"/>
        <v>0</v>
      </c>
      <c r="AD75" s="98">
        <f t="shared" si="47"/>
        <v>0</v>
      </c>
      <c r="AE75" s="98">
        <f t="shared" si="48"/>
        <v>0</v>
      </c>
      <c r="AF75" s="32">
        <f t="shared" si="51"/>
        <v>0</v>
      </c>
      <c r="AG75" s="32">
        <f t="shared" si="52"/>
        <v>0</v>
      </c>
      <c r="AH75" s="32">
        <f t="shared" si="53"/>
        <v>0</v>
      </c>
      <c r="AI75" s="72">
        <f t="shared" si="60"/>
        <v>0</v>
      </c>
      <c r="AK75" s="65">
        <v>70</v>
      </c>
      <c r="AL75" s="32"/>
      <c r="AM75" s="32"/>
      <c r="AN75" s="32"/>
      <c r="AO75" s="32"/>
      <c r="AP75" s="32"/>
      <c r="AQ75" s="32"/>
      <c r="AR75" s="32"/>
      <c r="AS75" s="32"/>
      <c r="AT75" s="32"/>
      <c r="AU75" s="72"/>
    </row>
    <row r="76" spans="2:47" x14ac:dyDescent="0.25">
      <c r="B76" s="40"/>
      <c r="C76" s="153"/>
      <c r="D76" s="136"/>
      <c r="E76" s="151"/>
      <c r="F76" s="42"/>
      <c r="G76" s="46"/>
      <c r="I76" s="49">
        <v>71</v>
      </c>
      <c r="J76" s="32">
        <f t="shared" si="54"/>
        <v>0</v>
      </c>
      <c r="K76" s="32">
        <f t="shared" si="55"/>
        <v>0</v>
      </c>
      <c r="L76" s="32">
        <f t="shared" si="56"/>
        <v>0</v>
      </c>
      <c r="M76" s="32">
        <f t="shared" si="57"/>
        <v>0</v>
      </c>
      <c r="N76" s="32">
        <f t="shared" si="39"/>
        <v>0</v>
      </c>
      <c r="O76" s="33">
        <f t="shared" si="40"/>
        <v>0</v>
      </c>
      <c r="P76" s="49">
        <v>71</v>
      </c>
      <c r="Q76" s="32">
        <f t="shared" si="49"/>
        <v>0</v>
      </c>
      <c r="R76" s="32">
        <f t="shared" si="58"/>
        <v>0</v>
      </c>
      <c r="S76" s="32">
        <f t="shared" si="59"/>
        <v>0</v>
      </c>
      <c r="T76" s="32">
        <f t="shared" si="41"/>
        <v>0</v>
      </c>
      <c r="U76" s="32">
        <f t="shared" si="50"/>
        <v>0</v>
      </c>
      <c r="V76" s="32">
        <f t="shared" si="42"/>
        <v>0</v>
      </c>
      <c r="W76" s="32">
        <v>0</v>
      </c>
      <c r="X76" s="32">
        <f t="shared" si="43"/>
        <v>0</v>
      </c>
      <c r="Y76" s="38">
        <f t="shared" si="44"/>
        <v>0</v>
      </c>
      <c r="AA76" s="65">
        <v>71</v>
      </c>
      <c r="AB76" s="32">
        <f t="shared" si="45"/>
        <v>0</v>
      </c>
      <c r="AC76" s="98">
        <f t="shared" si="46"/>
        <v>0</v>
      </c>
      <c r="AD76" s="98">
        <f t="shared" si="47"/>
        <v>0</v>
      </c>
      <c r="AE76" s="98">
        <f t="shared" si="48"/>
        <v>0</v>
      </c>
      <c r="AF76" s="32">
        <f t="shared" si="51"/>
        <v>0</v>
      </c>
      <c r="AG76" s="32">
        <f t="shared" si="52"/>
        <v>0</v>
      </c>
      <c r="AH76" s="32">
        <f t="shared" si="53"/>
        <v>0</v>
      </c>
      <c r="AI76" s="72">
        <f t="shared" si="60"/>
        <v>0</v>
      </c>
      <c r="AK76" s="65">
        <v>71</v>
      </c>
      <c r="AL76" s="32"/>
      <c r="AM76" s="32"/>
      <c r="AN76" s="32"/>
      <c r="AO76" s="32"/>
      <c r="AP76" s="32"/>
      <c r="AQ76" s="32"/>
      <c r="AR76" s="32"/>
      <c r="AS76" s="32"/>
      <c r="AT76" s="32"/>
      <c r="AU76" s="72"/>
    </row>
    <row r="77" spans="2:47" x14ac:dyDescent="0.25">
      <c r="B77" s="40"/>
      <c r="C77" s="153"/>
      <c r="D77" s="136"/>
      <c r="E77" s="151"/>
      <c r="F77" s="42"/>
      <c r="G77" s="46"/>
      <c r="I77" s="49">
        <v>72</v>
      </c>
      <c r="J77" s="32">
        <f t="shared" si="54"/>
        <v>0</v>
      </c>
      <c r="K77" s="32">
        <f t="shared" si="55"/>
        <v>0</v>
      </c>
      <c r="L77" s="32">
        <f t="shared" si="56"/>
        <v>0</v>
      </c>
      <c r="M77" s="32">
        <f t="shared" si="57"/>
        <v>0</v>
      </c>
      <c r="N77" s="32">
        <f t="shared" si="39"/>
        <v>0</v>
      </c>
      <c r="O77" s="33">
        <f t="shared" si="40"/>
        <v>0</v>
      </c>
      <c r="P77" s="49">
        <v>72</v>
      </c>
      <c r="Q77" s="32">
        <f t="shared" si="49"/>
        <v>0</v>
      </c>
      <c r="R77" s="32">
        <f t="shared" si="58"/>
        <v>0</v>
      </c>
      <c r="S77" s="32">
        <f t="shared" si="59"/>
        <v>0</v>
      </c>
      <c r="T77" s="32">
        <f t="shared" si="41"/>
        <v>0</v>
      </c>
      <c r="U77" s="32">
        <f t="shared" si="50"/>
        <v>0</v>
      </c>
      <c r="V77" s="32">
        <f t="shared" si="42"/>
        <v>0</v>
      </c>
      <c r="W77" s="32">
        <v>0</v>
      </c>
      <c r="X77" s="32">
        <f t="shared" si="43"/>
        <v>0</v>
      </c>
      <c r="Y77" s="38">
        <f t="shared" si="44"/>
        <v>0</v>
      </c>
      <c r="AA77" s="65">
        <v>72</v>
      </c>
      <c r="AB77" s="32">
        <f t="shared" si="45"/>
        <v>0</v>
      </c>
      <c r="AC77" s="98">
        <f t="shared" si="46"/>
        <v>0</v>
      </c>
      <c r="AD77" s="98">
        <f t="shared" si="47"/>
        <v>0</v>
      </c>
      <c r="AE77" s="98">
        <f t="shared" si="48"/>
        <v>0</v>
      </c>
      <c r="AF77" s="32">
        <f t="shared" si="51"/>
        <v>0</v>
      </c>
      <c r="AG77" s="32">
        <f t="shared" si="52"/>
        <v>0</v>
      </c>
      <c r="AH77" s="32">
        <f t="shared" si="53"/>
        <v>0</v>
      </c>
      <c r="AI77" s="72">
        <f t="shared" si="60"/>
        <v>0</v>
      </c>
      <c r="AK77" s="65">
        <v>72</v>
      </c>
      <c r="AL77" s="32"/>
      <c r="AM77" s="32"/>
      <c r="AN77" s="32"/>
      <c r="AO77" s="32"/>
      <c r="AP77" s="32"/>
      <c r="AQ77" s="32"/>
      <c r="AR77" s="32"/>
      <c r="AS77" s="32"/>
      <c r="AT77" s="32"/>
      <c r="AU77" s="72"/>
    </row>
    <row r="78" spans="2:47" x14ac:dyDescent="0.25">
      <c r="B78" s="157"/>
      <c r="C78" s="158"/>
      <c r="D78" s="159"/>
      <c r="E78" s="160"/>
      <c r="F78" s="161"/>
      <c r="G78" s="162"/>
      <c r="I78" s="49">
        <v>73</v>
      </c>
      <c r="J78" s="32">
        <f t="shared" si="54"/>
        <v>0</v>
      </c>
      <c r="K78" s="32">
        <f t="shared" si="55"/>
        <v>0</v>
      </c>
      <c r="L78" s="32">
        <f t="shared" si="56"/>
        <v>0</v>
      </c>
      <c r="M78" s="32">
        <f t="shared" si="57"/>
        <v>0</v>
      </c>
      <c r="N78" s="32">
        <f t="shared" si="39"/>
        <v>0</v>
      </c>
      <c r="O78" s="33">
        <f t="shared" si="40"/>
        <v>0</v>
      </c>
      <c r="P78" s="49">
        <v>73</v>
      </c>
      <c r="Q78" s="32">
        <f t="shared" si="49"/>
        <v>0</v>
      </c>
      <c r="R78" s="32">
        <f t="shared" si="58"/>
        <v>0</v>
      </c>
      <c r="S78" s="32">
        <f t="shared" si="59"/>
        <v>0</v>
      </c>
      <c r="T78" s="32">
        <f t="shared" si="41"/>
        <v>0</v>
      </c>
      <c r="U78" s="32">
        <f t="shared" si="50"/>
        <v>0</v>
      </c>
      <c r="V78" s="32">
        <f t="shared" si="42"/>
        <v>0</v>
      </c>
      <c r="W78" s="32">
        <v>0</v>
      </c>
      <c r="X78" s="32">
        <f t="shared" si="43"/>
        <v>0</v>
      </c>
      <c r="Y78" s="38">
        <f t="shared" si="44"/>
        <v>0</v>
      </c>
      <c r="AA78" s="65">
        <v>73</v>
      </c>
      <c r="AB78" s="32">
        <f t="shared" si="45"/>
        <v>0</v>
      </c>
      <c r="AC78" s="98">
        <f t="shared" si="46"/>
        <v>0</v>
      </c>
      <c r="AD78" s="98">
        <f t="shared" si="47"/>
        <v>0</v>
      </c>
      <c r="AE78" s="98">
        <f t="shared" si="48"/>
        <v>0</v>
      </c>
      <c r="AF78" s="32">
        <f t="shared" si="51"/>
        <v>0</v>
      </c>
      <c r="AG78" s="32">
        <f t="shared" si="52"/>
        <v>0</v>
      </c>
      <c r="AH78" s="32">
        <f t="shared" si="53"/>
        <v>0</v>
      </c>
      <c r="AI78" s="72">
        <f t="shared" si="60"/>
        <v>0</v>
      </c>
      <c r="AK78" s="65">
        <v>73</v>
      </c>
      <c r="AL78" s="32"/>
      <c r="AM78" s="32"/>
      <c r="AN78" s="32"/>
      <c r="AO78" s="32"/>
      <c r="AP78" s="32"/>
      <c r="AQ78" s="32"/>
      <c r="AR78" s="32"/>
      <c r="AS78" s="32"/>
      <c r="AT78" s="32"/>
      <c r="AU78" s="72"/>
    </row>
    <row r="79" spans="2:47" x14ac:dyDescent="0.25">
      <c r="I79" s="49">
        <v>74</v>
      </c>
      <c r="J79" s="32">
        <f t="shared" si="54"/>
        <v>0</v>
      </c>
      <c r="K79" s="32">
        <f t="shared" si="55"/>
        <v>0</v>
      </c>
      <c r="L79" s="32">
        <f t="shared" si="56"/>
        <v>0</v>
      </c>
      <c r="M79" s="32">
        <f t="shared" si="57"/>
        <v>0</v>
      </c>
      <c r="N79" s="32">
        <f t="shared" si="39"/>
        <v>0</v>
      </c>
      <c r="O79" s="33">
        <f t="shared" si="40"/>
        <v>0</v>
      </c>
      <c r="P79" s="49">
        <v>74</v>
      </c>
      <c r="Q79" s="32">
        <f t="shared" si="49"/>
        <v>0</v>
      </c>
      <c r="R79" s="32">
        <f t="shared" si="58"/>
        <v>0</v>
      </c>
      <c r="S79" s="32">
        <f t="shared" si="59"/>
        <v>0</v>
      </c>
      <c r="T79" s="32">
        <f t="shared" si="41"/>
        <v>0</v>
      </c>
      <c r="U79" s="32">
        <f t="shared" si="50"/>
        <v>0</v>
      </c>
      <c r="V79" s="32">
        <f t="shared" si="42"/>
        <v>0</v>
      </c>
      <c r="W79" s="32">
        <v>0</v>
      </c>
      <c r="X79" s="32">
        <f t="shared" si="43"/>
        <v>0</v>
      </c>
      <c r="Y79" s="38">
        <f t="shared" si="44"/>
        <v>0</v>
      </c>
      <c r="AA79" s="65">
        <v>74</v>
      </c>
      <c r="AB79" s="32">
        <f t="shared" si="45"/>
        <v>0</v>
      </c>
      <c r="AC79" s="98">
        <f t="shared" si="46"/>
        <v>0</v>
      </c>
      <c r="AD79" s="98">
        <f t="shared" si="47"/>
        <v>0</v>
      </c>
      <c r="AE79" s="98">
        <f t="shared" si="48"/>
        <v>0</v>
      </c>
      <c r="AF79" s="32">
        <f t="shared" si="51"/>
        <v>0</v>
      </c>
      <c r="AG79" s="32">
        <f t="shared" si="52"/>
        <v>0</v>
      </c>
      <c r="AH79" s="32">
        <f t="shared" si="53"/>
        <v>0</v>
      </c>
      <c r="AI79" s="72">
        <f t="shared" si="60"/>
        <v>0</v>
      </c>
      <c r="AK79" s="65">
        <v>74</v>
      </c>
      <c r="AL79" s="32"/>
      <c r="AM79" s="32"/>
      <c r="AN79" s="32"/>
      <c r="AO79" s="32"/>
      <c r="AP79" s="32"/>
      <c r="AQ79" s="32"/>
      <c r="AR79" s="32"/>
      <c r="AS79" s="32"/>
      <c r="AT79" s="32"/>
      <c r="AU79" s="72"/>
    </row>
    <row r="80" spans="2:47" x14ac:dyDescent="0.25">
      <c r="B80" s="185" t="s">
        <v>206</v>
      </c>
      <c r="C80" s="186"/>
      <c r="D80" s="186"/>
      <c r="E80" s="186"/>
      <c r="F80" s="186"/>
      <c r="G80" s="187"/>
      <c r="H80" s="23"/>
      <c r="I80" s="49">
        <v>75</v>
      </c>
      <c r="J80" s="32">
        <f t="shared" si="54"/>
        <v>0</v>
      </c>
      <c r="K80" s="32">
        <f t="shared" si="55"/>
        <v>0</v>
      </c>
      <c r="L80" s="32">
        <f t="shared" si="56"/>
        <v>0</v>
      </c>
      <c r="M80" s="32">
        <f t="shared" si="57"/>
        <v>0</v>
      </c>
      <c r="N80" s="32">
        <f t="shared" si="39"/>
        <v>0</v>
      </c>
      <c r="O80" s="33">
        <f t="shared" si="40"/>
        <v>0</v>
      </c>
      <c r="P80" s="49">
        <v>75</v>
      </c>
      <c r="Q80" s="32">
        <f t="shared" si="49"/>
        <v>0</v>
      </c>
      <c r="R80" s="32">
        <f t="shared" si="58"/>
        <v>0</v>
      </c>
      <c r="S80" s="32">
        <f t="shared" si="59"/>
        <v>0</v>
      </c>
      <c r="T80" s="32">
        <f t="shared" si="41"/>
        <v>0</v>
      </c>
      <c r="U80" s="32">
        <f t="shared" si="50"/>
        <v>0</v>
      </c>
      <c r="V80" s="32">
        <f t="shared" si="42"/>
        <v>0</v>
      </c>
      <c r="W80" s="32">
        <v>0</v>
      </c>
      <c r="X80" s="32">
        <f t="shared" si="43"/>
        <v>0</v>
      </c>
      <c r="Y80" s="38">
        <f t="shared" si="44"/>
        <v>0</v>
      </c>
      <c r="AA80" s="65">
        <v>75</v>
      </c>
      <c r="AB80" s="32">
        <f t="shared" si="45"/>
        <v>0</v>
      </c>
      <c r="AC80" s="98">
        <f t="shared" si="46"/>
        <v>0</v>
      </c>
      <c r="AD80" s="98">
        <f t="shared" si="47"/>
        <v>0</v>
      </c>
      <c r="AE80" s="98">
        <f t="shared" si="48"/>
        <v>0</v>
      </c>
      <c r="AF80" s="32">
        <f t="shared" si="51"/>
        <v>0</v>
      </c>
      <c r="AG80" s="32">
        <f t="shared" si="52"/>
        <v>0</v>
      </c>
      <c r="AH80" s="32">
        <f t="shared" si="53"/>
        <v>0</v>
      </c>
      <c r="AI80" s="72">
        <f t="shared" si="60"/>
        <v>0</v>
      </c>
      <c r="AK80" s="65">
        <v>75</v>
      </c>
      <c r="AL80" s="32"/>
      <c r="AM80" s="32"/>
      <c r="AN80" s="32"/>
      <c r="AO80" s="32"/>
      <c r="AP80" s="32"/>
      <c r="AQ80" s="32"/>
      <c r="AR80" s="32"/>
      <c r="AS80" s="32"/>
      <c r="AT80" s="32"/>
      <c r="AU80" s="72"/>
    </row>
    <row r="81" spans="2:47" x14ac:dyDescent="0.25">
      <c r="B81" s="139" t="s">
        <v>120</v>
      </c>
      <c r="C81" s="131" t="s">
        <v>249</v>
      </c>
      <c r="D81" s="129" t="s">
        <v>123</v>
      </c>
      <c r="E81" s="129" t="s">
        <v>126</v>
      </c>
      <c r="F81" s="129" t="s">
        <v>125</v>
      </c>
      <c r="G81" s="130" t="s">
        <v>124</v>
      </c>
      <c r="H81" s="51"/>
      <c r="I81" s="49">
        <v>76</v>
      </c>
      <c r="J81" s="32">
        <f t="shared" si="54"/>
        <v>0</v>
      </c>
      <c r="K81" s="32">
        <f t="shared" si="55"/>
        <v>0</v>
      </c>
      <c r="L81" s="32">
        <f t="shared" si="56"/>
        <v>0</v>
      </c>
      <c r="M81" s="32">
        <f t="shared" si="57"/>
        <v>0</v>
      </c>
      <c r="N81" s="32">
        <f t="shared" si="39"/>
        <v>0</v>
      </c>
      <c r="O81" s="33">
        <f t="shared" si="40"/>
        <v>0</v>
      </c>
      <c r="P81" s="49">
        <v>76</v>
      </c>
      <c r="Q81" s="32">
        <f t="shared" si="49"/>
        <v>0</v>
      </c>
      <c r="R81" s="32">
        <f t="shared" si="58"/>
        <v>0</v>
      </c>
      <c r="S81" s="32">
        <f t="shared" si="59"/>
        <v>0</v>
      </c>
      <c r="T81" s="32">
        <f t="shared" si="41"/>
        <v>0</v>
      </c>
      <c r="U81" s="32">
        <f t="shared" si="50"/>
        <v>0</v>
      </c>
      <c r="V81" s="32">
        <f t="shared" si="42"/>
        <v>0</v>
      </c>
      <c r="W81" s="32">
        <v>0</v>
      </c>
      <c r="X81" s="32">
        <f t="shared" si="43"/>
        <v>0</v>
      </c>
      <c r="Y81" s="38">
        <f t="shared" si="44"/>
        <v>0</v>
      </c>
      <c r="AA81" s="65">
        <v>76</v>
      </c>
      <c r="AB81" s="32">
        <f t="shared" si="45"/>
        <v>0</v>
      </c>
      <c r="AC81" s="98">
        <f t="shared" si="46"/>
        <v>0</v>
      </c>
      <c r="AD81" s="98">
        <f t="shared" si="47"/>
        <v>0</v>
      </c>
      <c r="AE81" s="98">
        <f t="shared" si="48"/>
        <v>0</v>
      </c>
      <c r="AF81" s="32">
        <f t="shared" si="51"/>
        <v>0</v>
      </c>
      <c r="AG81" s="32">
        <f t="shared" si="52"/>
        <v>0</v>
      </c>
      <c r="AH81" s="32">
        <f t="shared" si="53"/>
        <v>0</v>
      </c>
      <c r="AI81" s="72">
        <f t="shared" si="60"/>
        <v>0</v>
      </c>
      <c r="AK81" s="65">
        <v>76</v>
      </c>
      <c r="AL81" s="32"/>
      <c r="AM81" s="32"/>
      <c r="AN81" s="32"/>
      <c r="AO81" s="32"/>
      <c r="AP81" s="32"/>
      <c r="AQ81" s="32"/>
      <c r="AR81" s="32"/>
      <c r="AS81" s="32"/>
      <c r="AT81" s="32"/>
      <c r="AU81" s="72"/>
    </row>
    <row r="82" spans="2:47" x14ac:dyDescent="0.25">
      <c r="B82" s="163">
        <v>15</v>
      </c>
      <c r="C82" s="164">
        <v>30</v>
      </c>
      <c r="D82" s="165">
        <v>0</v>
      </c>
      <c r="E82" s="217">
        <f>IF(G82+D82&lt;&gt;1,(1-(G82+D82))*56%,0)</f>
        <v>0.56000000000000005</v>
      </c>
      <c r="F82" s="217">
        <f>IF(G82+D82&lt;&gt;1,(1-(G82+D82))*44%,0)</f>
        <v>0.44</v>
      </c>
      <c r="G82" s="166"/>
      <c r="H82" s="52">
        <f t="shared" ref="H82:H94" si="61">IF(C82=0,0,IF(SUM(D82:G82)&lt;&gt;1,"erreur",))</f>
        <v>0</v>
      </c>
      <c r="I82" s="49">
        <v>77</v>
      </c>
      <c r="J82" s="32">
        <f t="shared" si="54"/>
        <v>0</v>
      </c>
      <c r="K82" s="32">
        <f t="shared" si="55"/>
        <v>0</v>
      </c>
      <c r="L82" s="32">
        <f t="shared" si="56"/>
        <v>0</v>
      </c>
      <c r="M82" s="32">
        <f t="shared" si="57"/>
        <v>0</v>
      </c>
      <c r="N82" s="32">
        <f t="shared" si="39"/>
        <v>0</v>
      </c>
      <c r="O82" s="33">
        <f t="shared" si="40"/>
        <v>0</v>
      </c>
      <c r="P82" s="49">
        <v>77</v>
      </c>
      <c r="Q82" s="32">
        <f t="shared" si="49"/>
        <v>0</v>
      </c>
      <c r="R82" s="32">
        <f t="shared" si="58"/>
        <v>0</v>
      </c>
      <c r="S82" s="32">
        <f t="shared" si="59"/>
        <v>0</v>
      </c>
      <c r="T82" s="32">
        <f t="shared" si="41"/>
        <v>0</v>
      </c>
      <c r="U82" s="32">
        <f t="shared" si="50"/>
        <v>0</v>
      </c>
      <c r="V82" s="32">
        <f t="shared" si="42"/>
        <v>0</v>
      </c>
      <c r="W82" s="32">
        <v>0</v>
      </c>
      <c r="X82" s="32">
        <f t="shared" si="43"/>
        <v>0</v>
      </c>
      <c r="Y82" s="38">
        <f t="shared" si="44"/>
        <v>0</v>
      </c>
      <c r="AA82" s="65">
        <v>77</v>
      </c>
      <c r="AB82" s="32">
        <f t="shared" si="45"/>
        <v>0</v>
      </c>
      <c r="AC82" s="98">
        <f t="shared" si="46"/>
        <v>0</v>
      </c>
      <c r="AD82" s="98">
        <f t="shared" si="47"/>
        <v>0</v>
      </c>
      <c r="AE82" s="98">
        <f t="shared" si="48"/>
        <v>0</v>
      </c>
      <c r="AF82" s="32">
        <f t="shared" si="51"/>
        <v>0</v>
      </c>
      <c r="AG82" s="32">
        <f t="shared" si="52"/>
        <v>0</v>
      </c>
      <c r="AH82" s="32">
        <f t="shared" si="53"/>
        <v>0</v>
      </c>
      <c r="AI82" s="72">
        <f t="shared" si="60"/>
        <v>0</v>
      </c>
      <c r="AK82" s="65">
        <v>77</v>
      </c>
      <c r="AL82" s="32"/>
      <c r="AM82" s="32"/>
      <c r="AN82" s="32"/>
      <c r="AO82" s="32"/>
      <c r="AP82" s="32"/>
      <c r="AQ82" s="32"/>
      <c r="AR82" s="32"/>
      <c r="AS82" s="32"/>
      <c r="AT82" s="32"/>
      <c r="AU82" s="72"/>
    </row>
    <row r="83" spans="2:47" x14ac:dyDescent="0.25">
      <c r="B83" s="132">
        <v>20</v>
      </c>
      <c r="C83" s="167">
        <v>40</v>
      </c>
      <c r="D83" s="168">
        <v>0</v>
      </c>
      <c r="E83" s="218">
        <f t="shared" ref="E83:E86" si="62">IF(G83+D83&lt;&gt;1,(1-(G83+D83))*56%,0)</f>
        <v>0.56000000000000005</v>
      </c>
      <c r="F83" s="218">
        <f t="shared" ref="F83:F86" si="63">IF(G83+D83&lt;&gt;1,(1-(G83+D83))*44%,0)</f>
        <v>0.44</v>
      </c>
      <c r="G83" s="169"/>
      <c r="H83" s="52">
        <f t="shared" si="61"/>
        <v>0</v>
      </c>
      <c r="I83" s="49">
        <v>78</v>
      </c>
      <c r="J83" s="32">
        <f t="shared" si="54"/>
        <v>0</v>
      </c>
      <c r="K83" s="32">
        <f t="shared" si="55"/>
        <v>0</v>
      </c>
      <c r="L83" s="32">
        <f t="shared" si="56"/>
        <v>0</v>
      </c>
      <c r="M83" s="32">
        <f t="shared" si="57"/>
        <v>0</v>
      </c>
      <c r="N83" s="32">
        <f t="shared" si="39"/>
        <v>0</v>
      </c>
      <c r="O83" s="33">
        <f t="shared" si="40"/>
        <v>0</v>
      </c>
      <c r="P83" s="49">
        <v>78</v>
      </c>
      <c r="Q83" s="32">
        <f t="shared" si="49"/>
        <v>0</v>
      </c>
      <c r="R83" s="32">
        <f t="shared" si="58"/>
        <v>0</v>
      </c>
      <c r="S83" s="32">
        <f t="shared" si="59"/>
        <v>0</v>
      </c>
      <c r="T83" s="32">
        <f t="shared" si="41"/>
        <v>0</v>
      </c>
      <c r="U83" s="32">
        <f t="shared" si="50"/>
        <v>0</v>
      </c>
      <c r="V83" s="32">
        <f t="shared" si="42"/>
        <v>0</v>
      </c>
      <c r="W83" s="32">
        <v>0</v>
      </c>
      <c r="X83" s="32">
        <f t="shared" si="43"/>
        <v>0</v>
      </c>
      <c r="Y83" s="38">
        <f t="shared" si="44"/>
        <v>0</v>
      </c>
      <c r="AA83" s="65">
        <v>78</v>
      </c>
      <c r="AB83" s="32">
        <f t="shared" si="45"/>
        <v>0</v>
      </c>
      <c r="AC83" s="98">
        <f t="shared" si="46"/>
        <v>0</v>
      </c>
      <c r="AD83" s="98">
        <f t="shared" si="47"/>
        <v>0</v>
      </c>
      <c r="AE83" s="98">
        <f t="shared" si="48"/>
        <v>0</v>
      </c>
      <c r="AF83" s="32">
        <f t="shared" si="51"/>
        <v>0</v>
      </c>
      <c r="AG83" s="32">
        <f t="shared" si="52"/>
        <v>0</v>
      </c>
      <c r="AH83" s="32">
        <f t="shared" si="53"/>
        <v>0</v>
      </c>
      <c r="AI83" s="72">
        <f t="shared" si="60"/>
        <v>0</v>
      </c>
      <c r="AK83" s="65">
        <v>78</v>
      </c>
      <c r="AL83" s="32"/>
      <c r="AM83" s="32"/>
      <c r="AN83" s="32"/>
      <c r="AO83" s="32"/>
      <c r="AP83" s="32"/>
      <c r="AQ83" s="32"/>
      <c r="AR83" s="32"/>
      <c r="AS83" s="32"/>
      <c r="AT83" s="32"/>
      <c r="AU83" s="72"/>
    </row>
    <row r="84" spans="2:47" x14ac:dyDescent="0.25">
      <c r="B84" s="132">
        <v>25</v>
      </c>
      <c r="C84" s="167">
        <v>40</v>
      </c>
      <c r="D84" s="168">
        <v>0.1</v>
      </c>
      <c r="E84" s="218">
        <f t="shared" si="62"/>
        <v>0.50400000000000011</v>
      </c>
      <c r="F84" s="218">
        <f t="shared" si="63"/>
        <v>0.39600000000000002</v>
      </c>
      <c r="G84" s="169"/>
      <c r="H84" s="52">
        <f t="shared" si="61"/>
        <v>0</v>
      </c>
      <c r="I84" s="49">
        <v>79</v>
      </c>
      <c r="J84" s="32">
        <f t="shared" si="54"/>
        <v>0</v>
      </c>
      <c r="K84" s="32">
        <f t="shared" si="55"/>
        <v>0</v>
      </c>
      <c r="L84" s="32">
        <f t="shared" si="56"/>
        <v>0</v>
      </c>
      <c r="M84" s="32">
        <f t="shared" si="57"/>
        <v>0</v>
      </c>
      <c r="N84" s="32">
        <f t="shared" si="39"/>
        <v>0</v>
      </c>
      <c r="O84" s="33">
        <f t="shared" si="40"/>
        <v>0</v>
      </c>
      <c r="P84" s="49">
        <v>79</v>
      </c>
      <c r="Q84" s="32">
        <f t="shared" si="49"/>
        <v>0</v>
      </c>
      <c r="R84" s="32">
        <f t="shared" si="58"/>
        <v>0</v>
      </c>
      <c r="S84" s="32">
        <f t="shared" si="59"/>
        <v>0</v>
      </c>
      <c r="T84" s="32">
        <f t="shared" si="41"/>
        <v>0</v>
      </c>
      <c r="U84" s="32">
        <f t="shared" si="50"/>
        <v>0</v>
      </c>
      <c r="V84" s="32">
        <f t="shared" si="42"/>
        <v>0</v>
      </c>
      <c r="W84" s="32">
        <v>0</v>
      </c>
      <c r="X84" s="32">
        <f t="shared" si="43"/>
        <v>0</v>
      </c>
      <c r="Y84" s="38">
        <f t="shared" si="44"/>
        <v>0</v>
      </c>
      <c r="AA84" s="65">
        <v>79</v>
      </c>
      <c r="AB84" s="32">
        <f t="shared" si="45"/>
        <v>0</v>
      </c>
      <c r="AC84" s="98">
        <f t="shared" si="46"/>
        <v>0</v>
      </c>
      <c r="AD84" s="98">
        <f t="shared" si="47"/>
        <v>0</v>
      </c>
      <c r="AE84" s="98">
        <f t="shared" si="48"/>
        <v>0</v>
      </c>
      <c r="AF84" s="32">
        <f t="shared" si="51"/>
        <v>0</v>
      </c>
      <c r="AG84" s="32">
        <f t="shared" si="52"/>
        <v>0</v>
      </c>
      <c r="AH84" s="32">
        <f t="shared" si="53"/>
        <v>0</v>
      </c>
      <c r="AI84" s="72">
        <f t="shared" si="60"/>
        <v>0</v>
      </c>
      <c r="AK84" s="65">
        <v>79</v>
      </c>
      <c r="AL84" s="32"/>
      <c r="AM84" s="32"/>
      <c r="AN84" s="32"/>
      <c r="AO84" s="32"/>
      <c r="AP84" s="32"/>
      <c r="AQ84" s="32"/>
      <c r="AR84" s="32"/>
      <c r="AS84" s="32"/>
      <c r="AT84" s="32"/>
      <c r="AU84" s="72"/>
    </row>
    <row r="85" spans="2:47" x14ac:dyDescent="0.25">
      <c r="B85" s="132">
        <v>30</v>
      </c>
      <c r="C85" s="167">
        <v>40</v>
      </c>
      <c r="D85" s="168">
        <v>0.2</v>
      </c>
      <c r="E85" s="218">
        <f t="shared" si="62"/>
        <v>0.44800000000000006</v>
      </c>
      <c r="F85" s="218">
        <f t="shared" si="63"/>
        <v>0.35200000000000004</v>
      </c>
      <c r="G85" s="169"/>
      <c r="H85" s="52">
        <f t="shared" si="61"/>
        <v>0</v>
      </c>
      <c r="I85" s="49">
        <v>80</v>
      </c>
      <c r="J85" s="32">
        <f t="shared" si="54"/>
        <v>0</v>
      </c>
      <c r="K85" s="32">
        <f t="shared" si="55"/>
        <v>0</v>
      </c>
      <c r="L85" s="32">
        <f t="shared" si="56"/>
        <v>0</v>
      </c>
      <c r="M85" s="32">
        <f t="shared" si="57"/>
        <v>0</v>
      </c>
      <c r="N85" s="32">
        <f t="shared" si="39"/>
        <v>0</v>
      </c>
      <c r="O85" s="33">
        <f t="shared" si="40"/>
        <v>0</v>
      </c>
      <c r="P85" s="49">
        <v>80</v>
      </c>
      <c r="Q85" s="32">
        <f t="shared" si="49"/>
        <v>0</v>
      </c>
      <c r="R85" s="32">
        <f t="shared" si="58"/>
        <v>0</v>
      </c>
      <c r="S85" s="32">
        <f t="shared" si="59"/>
        <v>0</v>
      </c>
      <c r="T85" s="32">
        <f t="shared" si="41"/>
        <v>0</v>
      </c>
      <c r="U85" s="32">
        <f t="shared" si="50"/>
        <v>0</v>
      </c>
      <c r="V85" s="32">
        <f t="shared" si="42"/>
        <v>0</v>
      </c>
      <c r="W85" s="32">
        <v>0</v>
      </c>
      <c r="X85" s="32">
        <f t="shared" si="43"/>
        <v>0</v>
      </c>
      <c r="Y85" s="38">
        <f t="shared" si="44"/>
        <v>0</v>
      </c>
      <c r="AA85" s="65">
        <v>80</v>
      </c>
      <c r="AB85" s="32">
        <f t="shared" si="45"/>
        <v>0</v>
      </c>
      <c r="AC85" s="98">
        <f t="shared" si="46"/>
        <v>0</v>
      </c>
      <c r="AD85" s="98">
        <f t="shared" si="47"/>
        <v>0</v>
      </c>
      <c r="AE85" s="98">
        <f t="shared" si="48"/>
        <v>0</v>
      </c>
      <c r="AF85" s="32">
        <f t="shared" si="51"/>
        <v>0</v>
      </c>
      <c r="AG85" s="32">
        <f t="shared" si="52"/>
        <v>0</v>
      </c>
      <c r="AH85" s="32">
        <f t="shared" si="53"/>
        <v>0</v>
      </c>
      <c r="AI85" s="72">
        <f t="shared" si="60"/>
        <v>0</v>
      </c>
      <c r="AK85" s="65">
        <v>80</v>
      </c>
      <c r="AL85" s="32"/>
      <c r="AM85" s="32"/>
      <c r="AN85" s="32"/>
      <c r="AO85" s="32"/>
      <c r="AP85" s="32"/>
      <c r="AQ85" s="32"/>
      <c r="AR85" s="32"/>
      <c r="AS85" s="32"/>
      <c r="AT85" s="32"/>
      <c r="AU85" s="72"/>
    </row>
    <row r="86" spans="2:47" x14ac:dyDescent="0.25">
      <c r="B86" s="132">
        <v>35</v>
      </c>
      <c r="C86" s="167">
        <v>40</v>
      </c>
      <c r="D86" s="168">
        <v>0.3</v>
      </c>
      <c r="E86" s="218">
        <f t="shared" si="62"/>
        <v>0.39200000000000002</v>
      </c>
      <c r="F86" s="218">
        <f t="shared" si="63"/>
        <v>0.308</v>
      </c>
      <c r="G86" s="169"/>
      <c r="H86" s="52">
        <f t="shared" si="61"/>
        <v>0</v>
      </c>
      <c r="I86" s="49">
        <v>81</v>
      </c>
      <c r="J86" s="32">
        <f t="shared" si="54"/>
        <v>0</v>
      </c>
      <c r="K86" s="32">
        <f t="shared" si="55"/>
        <v>0</v>
      </c>
      <c r="L86" s="32">
        <f t="shared" si="56"/>
        <v>0</v>
      </c>
      <c r="M86" s="32">
        <f t="shared" si="57"/>
        <v>0</v>
      </c>
      <c r="N86" s="32">
        <f t="shared" si="39"/>
        <v>0</v>
      </c>
      <c r="O86" s="33">
        <f t="shared" si="40"/>
        <v>0</v>
      </c>
      <c r="P86" s="49">
        <v>81</v>
      </c>
      <c r="Q86" s="32">
        <f t="shared" si="49"/>
        <v>0</v>
      </c>
      <c r="R86" s="32">
        <f t="shared" si="58"/>
        <v>0</v>
      </c>
      <c r="S86" s="32">
        <f t="shared" si="59"/>
        <v>0</v>
      </c>
      <c r="T86" s="32">
        <f t="shared" si="41"/>
        <v>0</v>
      </c>
      <c r="U86" s="32">
        <f t="shared" si="50"/>
        <v>0</v>
      </c>
      <c r="V86" s="32">
        <f t="shared" si="42"/>
        <v>0</v>
      </c>
      <c r="W86" s="32">
        <v>0</v>
      </c>
      <c r="X86" s="32">
        <f t="shared" si="43"/>
        <v>0</v>
      </c>
      <c r="Y86" s="38">
        <f t="shared" si="44"/>
        <v>0</v>
      </c>
      <c r="AA86" s="65">
        <v>81</v>
      </c>
      <c r="AB86" s="32">
        <f t="shared" si="45"/>
        <v>0</v>
      </c>
      <c r="AC86" s="98">
        <f t="shared" si="46"/>
        <v>0</v>
      </c>
      <c r="AD86" s="98">
        <f t="shared" si="47"/>
        <v>0</v>
      </c>
      <c r="AE86" s="98">
        <f t="shared" si="48"/>
        <v>0</v>
      </c>
      <c r="AF86" s="32">
        <f t="shared" si="51"/>
        <v>0</v>
      </c>
      <c r="AG86" s="32">
        <f t="shared" si="52"/>
        <v>0</v>
      </c>
      <c r="AH86" s="32">
        <f t="shared" si="53"/>
        <v>0</v>
      </c>
      <c r="AI86" s="72">
        <f t="shared" si="60"/>
        <v>0</v>
      </c>
      <c r="AK86" s="65">
        <v>81</v>
      </c>
      <c r="AL86" s="32"/>
      <c r="AM86" s="32"/>
      <c r="AN86" s="32"/>
      <c r="AO86" s="32"/>
      <c r="AP86" s="32"/>
      <c r="AQ86" s="32"/>
      <c r="AR86" s="32"/>
      <c r="AS86" s="32"/>
      <c r="AT86" s="32"/>
      <c r="AU86" s="72"/>
    </row>
    <row r="87" spans="2:47" x14ac:dyDescent="0.25">
      <c r="B87" s="132">
        <v>40</v>
      </c>
      <c r="C87" s="167">
        <v>30</v>
      </c>
      <c r="D87" s="168">
        <v>0.7</v>
      </c>
      <c r="E87" s="217">
        <f>IF(G87+D87&lt;&gt;1,(1-(G87+D87))*56%,0)</f>
        <v>0.16800000000000004</v>
      </c>
      <c r="F87" s="217">
        <f>IF(G87+D87&lt;&gt;1,(1-(G87+D87))*44%,0)</f>
        <v>0.13200000000000003</v>
      </c>
      <c r="G87" s="169"/>
      <c r="H87" s="52">
        <f t="shared" si="61"/>
        <v>0</v>
      </c>
      <c r="I87" s="49">
        <v>82</v>
      </c>
      <c r="J87" s="32">
        <f t="shared" si="54"/>
        <v>0</v>
      </c>
      <c r="K87" s="32">
        <f t="shared" si="55"/>
        <v>0</v>
      </c>
      <c r="L87" s="32">
        <f t="shared" si="56"/>
        <v>0</v>
      </c>
      <c r="M87" s="32">
        <f t="shared" si="57"/>
        <v>0</v>
      </c>
      <c r="N87" s="32">
        <f t="shared" si="39"/>
        <v>0</v>
      </c>
      <c r="O87" s="33">
        <f t="shared" si="40"/>
        <v>0</v>
      </c>
      <c r="P87" s="49">
        <v>82</v>
      </c>
      <c r="Q87" s="32">
        <f t="shared" si="49"/>
        <v>0</v>
      </c>
      <c r="R87" s="32">
        <f t="shared" si="58"/>
        <v>0</v>
      </c>
      <c r="S87" s="32">
        <f t="shared" si="59"/>
        <v>0</v>
      </c>
      <c r="T87" s="32">
        <f t="shared" si="41"/>
        <v>0</v>
      </c>
      <c r="U87" s="32">
        <f t="shared" si="50"/>
        <v>0</v>
      </c>
      <c r="V87" s="32">
        <f t="shared" si="42"/>
        <v>0</v>
      </c>
      <c r="W87" s="32">
        <v>0</v>
      </c>
      <c r="X87" s="32">
        <f t="shared" si="43"/>
        <v>0</v>
      </c>
      <c r="Y87" s="38">
        <f t="shared" si="44"/>
        <v>0</v>
      </c>
      <c r="AA87" s="65">
        <v>82</v>
      </c>
      <c r="AB87" s="32">
        <f t="shared" si="45"/>
        <v>0</v>
      </c>
      <c r="AC87" s="98">
        <f t="shared" si="46"/>
        <v>0</v>
      </c>
      <c r="AD87" s="98">
        <f t="shared" si="47"/>
        <v>0</v>
      </c>
      <c r="AE87" s="98">
        <f t="shared" si="48"/>
        <v>0</v>
      </c>
      <c r="AF87" s="32">
        <f t="shared" si="51"/>
        <v>0</v>
      </c>
      <c r="AG87" s="32">
        <f t="shared" si="52"/>
        <v>0</v>
      </c>
      <c r="AH87" s="32">
        <f t="shared" si="53"/>
        <v>0</v>
      </c>
      <c r="AI87" s="72">
        <f t="shared" si="60"/>
        <v>0</v>
      </c>
      <c r="AK87" s="65">
        <v>82</v>
      </c>
      <c r="AL87" s="32"/>
      <c r="AM87" s="32"/>
      <c r="AN87" s="32"/>
      <c r="AO87" s="32"/>
      <c r="AP87" s="32"/>
      <c r="AQ87" s="32"/>
      <c r="AR87" s="32"/>
      <c r="AS87" s="32"/>
      <c r="AT87" s="32"/>
      <c r="AU87" s="72"/>
    </row>
    <row r="88" spans="2:47" x14ac:dyDescent="0.25">
      <c r="B88" s="132">
        <f t="shared" ref="B88" si="64">B87+10</f>
        <v>50</v>
      </c>
      <c r="C88" s="167">
        <v>30</v>
      </c>
      <c r="D88" s="168">
        <v>0.9</v>
      </c>
      <c r="E88" s="218">
        <f t="shared" ref="E88" si="65">IF(G88+D88&lt;&gt;1,(1-(G88+D88))*56%,0)</f>
        <v>5.5999999999999994E-2</v>
      </c>
      <c r="F88" s="218">
        <f t="shared" ref="F88" si="66">IF(G88+D88&lt;&gt;1,(1-(G88+D88))*44%,0)</f>
        <v>4.3999999999999991E-2</v>
      </c>
      <c r="G88" s="169"/>
      <c r="H88" s="52">
        <f t="shared" si="61"/>
        <v>0</v>
      </c>
      <c r="I88" s="49">
        <v>83</v>
      </c>
      <c r="J88" s="32">
        <f t="shared" si="54"/>
        <v>0</v>
      </c>
      <c r="K88" s="32">
        <f t="shared" si="55"/>
        <v>0</v>
      </c>
      <c r="L88" s="32">
        <f t="shared" si="56"/>
        <v>0</v>
      </c>
      <c r="M88" s="32">
        <f t="shared" si="57"/>
        <v>0</v>
      </c>
      <c r="N88" s="32">
        <f t="shared" si="39"/>
        <v>0</v>
      </c>
      <c r="O88" s="33">
        <f t="shared" si="40"/>
        <v>0</v>
      </c>
      <c r="P88" s="49">
        <v>83</v>
      </c>
      <c r="Q88" s="32">
        <f t="shared" si="49"/>
        <v>0</v>
      </c>
      <c r="R88" s="32">
        <f t="shared" si="58"/>
        <v>0</v>
      </c>
      <c r="S88" s="32">
        <f t="shared" si="59"/>
        <v>0</v>
      </c>
      <c r="T88" s="32">
        <f t="shared" si="41"/>
        <v>0</v>
      </c>
      <c r="U88" s="32">
        <f t="shared" si="50"/>
        <v>0</v>
      </c>
      <c r="V88" s="32">
        <f t="shared" si="42"/>
        <v>0</v>
      </c>
      <c r="W88" s="32">
        <v>0</v>
      </c>
      <c r="X88" s="32">
        <f t="shared" si="43"/>
        <v>0</v>
      </c>
      <c r="Y88" s="38">
        <f t="shared" si="44"/>
        <v>0</v>
      </c>
      <c r="AA88" s="65">
        <v>83</v>
      </c>
      <c r="AB88" s="32">
        <f t="shared" si="45"/>
        <v>0</v>
      </c>
      <c r="AC88" s="98">
        <f t="shared" si="46"/>
        <v>0</v>
      </c>
      <c r="AD88" s="98">
        <f t="shared" si="47"/>
        <v>0</v>
      </c>
      <c r="AE88" s="98">
        <f t="shared" si="48"/>
        <v>0</v>
      </c>
      <c r="AF88" s="32">
        <f t="shared" si="51"/>
        <v>0</v>
      </c>
      <c r="AG88" s="32">
        <f t="shared" si="52"/>
        <v>0</v>
      </c>
      <c r="AH88" s="32">
        <f t="shared" si="53"/>
        <v>0</v>
      </c>
      <c r="AI88" s="72">
        <f t="shared" si="60"/>
        <v>0</v>
      </c>
      <c r="AK88" s="65">
        <v>83</v>
      </c>
      <c r="AL88" s="32"/>
      <c r="AM88" s="32"/>
      <c r="AN88" s="32"/>
      <c r="AO88" s="32"/>
      <c r="AP88" s="32"/>
      <c r="AQ88" s="32"/>
      <c r="AR88" s="32"/>
      <c r="AS88" s="32"/>
      <c r="AT88" s="32"/>
      <c r="AU88" s="72"/>
    </row>
    <row r="89" spans="2:47" x14ac:dyDescent="0.25">
      <c r="B89" s="132"/>
      <c r="C89" s="167"/>
      <c r="D89" s="168"/>
      <c r="E89" s="128"/>
      <c r="F89" s="128"/>
      <c r="G89" s="169"/>
      <c r="H89" s="52">
        <f t="shared" si="61"/>
        <v>0</v>
      </c>
      <c r="I89" s="49">
        <v>84</v>
      </c>
      <c r="J89" s="32">
        <f t="shared" si="54"/>
        <v>0</v>
      </c>
      <c r="K89" s="32">
        <f t="shared" si="55"/>
        <v>0</v>
      </c>
      <c r="L89" s="32">
        <f t="shared" si="56"/>
        <v>0</v>
      </c>
      <c r="M89" s="32">
        <f t="shared" si="57"/>
        <v>0</v>
      </c>
      <c r="N89" s="32">
        <f t="shared" si="39"/>
        <v>0</v>
      </c>
      <c r="O89" s="33">
        <f t="shared" si="40"/>
        <v>0</v>
      </c>
      <c r="P89" s="49">
        <v>84</v>
      </c>
      <c r="Q89" s="32">
        <f t="shared" si="49"/>
        <v>0</v>
      </c>
      <c r="R89" s="32">
        <f t="shared" si="58"/>
        <v>0</v>
      </c>
      <c r="S89" s="32">
        <f t="shared" si="59"/>
        <v>0</v>
      </c>
      <c r="T89" s="32">
        <f t="shared" si="41"/>
        <v>0</v>
      </c>
      <c r="U89" s="32">
        <f t="shared" si="50"/>
        <v>0</v>
      </c>
      <c r="V89" s="32">
        <f t="shared" si="42"/>
        <v>0</v>
      </c>
      <c r="W89" s="32">
        <v>0</v>
      </c>
      <c r="X89" s="32">
        <f t="shared" si="43"/>
        <v>0</v>
      </c>
      <c r="Y89" s="38">
        <f t="shared" si="44"/>
        <v>0</v>
      </c>
      <c r="AA89" s="65">
        <v>84</v>
      </c>
      <c r="AB89" s="32">
        <f t="shared" si="45"/>
        <v>0</v>
      </c>
      <c r="AC89" s="98">
        <f t="shared" si="46"/>
        <v>0</v>
      </c>
      <c r="AD89" s="98">
        <f t="shared" si="47"/>
        <v>0</v>
      </c>
      <c r="AE89" s="98">
        <f t="shared" si="48"/>
        <v>0</v>
      </c>
      <c r="AF89" s="32">
        <f t="shared" si="51"/>
        <v>0</v>
      </c>
      <c r="AG89" s="32">
        <f t="shared" si="52"/>
        <v>0</v>
      </c>
      <c r="AH89" s="32">
        <f t="shared" si="53"/>
        <v>0</v>
      </c>
      <c r="AI89" s="72">
        <f t="shared" si="60"/>
        <v>0</v>
      </c>
      <c r="AK89" s="65">
        <v>84</v>
      </c>
      <c r="AL89" s="32"/>
      <c r="AM89" s="32"/>
      <c r="AN89" s="32"/>
      <c r="AO89" s="32"/>
      <c r="AP89" s="32"/>
      <c r="AQ89" s="32"/>
      <c r="AR89" s="32"/>
      <c r="AS89" s="32"/>
      <c r="AT89" s="32"/>
      <c r="AU89" s="72"/>
    </row>
    <row r="90" spans="2:47" x14ac:dyDescent="0.25">
      <c r="B90" s="132"/>
      <c r="C90" s="167"/>
      <c r="D90" s="168"/>
      <c r="E90" s="128"/>
      <c r="F90" s="128"/>
      <c r="G90" s="169"/>
      <c r="H90" s="52">
        <f t="shared" si="61"/>
        <v>0</v>
      </c>
      <c r="I90" s="49">
        <v>85</v>
      </c>
      <c r="J90" s="32">
        <f t="shared" si="54"/>
        <v>0</v>
      </c>
      <c r="K90" s="32">
        <f t="shared" si="55"/>
        <v>0</v>
      </c>
      <c r="L90" s="32">
        <f t="shared" si="56"/>
        <v>0</v>
      </c>
      <c r="M90" s="32">
        <f t="shared" si="57"/>
        <v>0</v>
      </c>
      <c r="N90" s="32">
        <f t="shared" si="39"/>
        <v>0</v>
      </c>
      <c r="O90" s="33">
        <f t="shared" si="40"/>
        <v>0</v>
      </c>
      <c r="P90" s="49">
        <v>85</v>
      </c>
      <c r="Q90" s="32">
        <f t="shared" si="49"/>
        <v>0</v>
      </c>
      <c r="R90" s="32">
        <f t="shared" si="58"/>
        <v>0</v>
      </c>
      <c r="S90" s="32">
        <f t="shared" si="59"/>
        <v>0</v>
      </c>
      <c r="T90" s="32">
        <f t="shared" si="41"/>
        <v>0</v>
      </c>
      <c r="U90" s="32">
        <f t="shared" si="50"/>
        <v>0</v>
      </c>
      <c r="V90" s="32">
        <f t="shared" si="42"/>
        <v>0</v>
      </c>
      <c r="W90" s="32">
        <v>0</v>
      </c>
      <c r="X90" s="32">
        <f t="shared" si="43"/>
        <v>0</v>
      </c>
      <c r="Y90" s="38">
        <f t="shared" si="44"/>
        <v>0</v>
      </c>
      <c r="AA90" s="65">
        <v>85</v>
      </c>
      <c r="AB90" s="32">
        <f t="shared" si="45"/>
        <v>0</v>
      </c>
      <c r="AC90" s="98">
        <f t="shared" si="46"/>
        <v>0</v>
      </c>
      <c r="AD90" s="98">
        <f t="shared" si="47"/>
        <v>0</v>
      </c>
      <c r="AE90" s="98">
        <f t="shared" si="48"/>
        <v>0</v>
      </c>
      <c r="AF90" s="32">
        <f t="shared" si="51"/>
        <v>0</v>
      </c>
      <c r="AG90" s="32">
        <f t="shared" si="52"/>
        <v>0</v>
      </c>
      <c r="AH90" s="32">
        <f t="shared" si="53"/>
        <v>0</v>
      </c>
      <c r="AI90" s="72">
        <f t="shared" si="60"/>
        <v>0</v>
      </c>
      <c r="AK90" s="65">
        <v>85</v>
      </c>
      <c r="AL90" s="32"/>
      <c r="AM90" s="32"/>
      <c r="AN90" s="32"/>
      <c r="AO90" s="32"/>
      <c r="AP90" s="32"/>
      <c r="AQ90" s="32"/>
      <c r="AR90" s="32"/>
      <c r="AS90" s="32"/>
      <c r="AT90" s="32"/>
      <c r="AU90" s="72"/>
    </row>
    <row r="91" spans="2:47" x14ac:dyDescent="0.25">
      <c r="B91" s="132"/>
      <c r="C91" s="167"/>
      <c r="D91" s="168"/>
      <c r="E91" s="128"/>
      <c r="F91" s="128"/>
      <c r="G91" s="169"/>
      <c r="H91" s="52">
        <f t="shared" si="61"/>
        <v>0</v>
      </c>
      <c r="I91" s="49">
        <v>86</v>
      </c>
      <c r="J91" s="32">
        <f t="shared" si="54"/>
        <v>0</v>
      </c>
      <c r="K91" s="32">
        <f t="shared" si="55"/>
        <v>0</v>
      </c>
      <c r="L91" s="32">
        <f t="shared" si="56"/>
        <v>0</v>
      </c>
      <c r="M91" s="32">
        <f t="shared" si="57"/>
        <v>0</v>
      </c>
      <c r="N91" s="32">
        <f t="shared" si="39"/>
        <v>0</v>
      </c>
      <c r="O91" s="33">
        <f t="shared" si="40"/>
        <v>0</v>
      </c>
      <c r="P91" s="49">
        <v>86</v>
      </c>
      <c r="Q91" s="32">
        <f t="shared" si="49"/>
        <v>0</v>
      </c>
      <c r="R91" s="32">
        <f t="shared" si="58"/>
        <v>0</v>
      </c>
      <c r="S91" s="32">
        <f t="shared" si="59"/>
        <v>0</v>
      </c>
      <c r="T91" s="32">
        <f t="shared" si="41"/>
        <v>0</v>
      </c>
      <c r="U91" s="32">
        <f t="shared" si="50"/>
        <v>0</v>
      </c>
      <c r="V91" s="32">
        <f t="shared" si="42"/>
        <v>0</v>
      </c>
      <c r="W91" s="32">
        <v>0</v>
      </c>
      <c r="X91" s="32">
        <f t="shared" si="43"/>
        <v>0</v>
      </c>
      <c r="Y91" s="38">
        <f t="shared" si="44"/>
        <v>0</v>
      </c>
      <c r="AA91" s="65">
        <v>86</v>
      </c>
      <c r="AB91" s="32">
        <f t="shared" si="45"/>
        <v>0</v>
      </c>
      <c r="AC91" s="98">
        <f t="shared" si="46"/>
        <v>0</v>
      </c>
      <c r="AD91" s="98">
        <f t="shared" si="47"/>
        <v>0</v>
      </c>
      <c r="AE91" s="98">
        <f t="shared" si="48"/>
        <v>0</v>
      </c>
      <c r="AF91" s="32">
        <f t="shared" si="51"/>
        <v>0</v>
      </c>
      <c r="AG91" s="32">
        <f t="shared" si="52"/>
        <v>0</v>
      </c>
      <c r="AH91" s="32">
        <f t="shared" si="53"/>
        <v>0</v>
      </c>
      <c r="AI91" s="72">
        <f t="shared" si="60"/>
        <v>0</v>
      </c>
      <c r="AK91" s="65">
        <v>86</v>
      </c>
      <c r="AL91" s="32"/>
      <c r="AM91" s="32"/>
      <c r="AN91" s="32"/>
      <c r="AO91" s="32"/>
      <c r="AP91" s="32"/>
      <c r="AQ91" s="32"/>
      <c r="AR91" s="32"/>
      <c r="AS91" s="32"/>
      <c r="AT91" s="32"/>
      <c r="AU91" s="72"/>
    </row>
    <row r="92" spans="2:47" x14ac:dyDescent="0.25">
      <c r="B92" s="132"/>
      <c r="C92" s="167"/>
      <c r="D92" s="168"/>
      <c r="E92" s="128"/>
      <c r="F92" s="128"/>
      <c r="G92" s="169"/>
      <c r="H92" s="52">
        <f t="shared" si="61"/>
        <v>0</v>
      </c>
      <c r="I92" s="49">
        <v>87</v>
      </c>
      <c r="J92" s="32">
        <f t="shared" si="54"/>
        <v>0</v>
      </c>
      <c r="K92" s="32">
        <f t="shared" si="55"/>
        <v>0</v>
      </c>
      <c r="L92" s="32">
        <f t="shared" si="56"/>
        <v>0</v>
      </c>
      <c r="M92" s="32">
        <f t="shared" si="57"/>
        <v>0</v>
      </c>
      <c r="N92" s="32">
        <f t="shared" si="39"/>
        <v>0</v>
      </c>
      <c r="O92" s="33">
        <f t="shared" si="40"/>
        <v>0</v>
      </c>
      <c r="P92" s="49">
        <v>87</v>
      </c>
      <c r="Q92" s="32">
        <f t="shared" si="49"/>
        <v>0</v>
      </c>
      <c r="R92" s="32">
        <f t="shared" si="58"/>
        <v>0</v>
      </c>
      <c r="S92" s="32">
        <f t="shared" si="59"/>
        <v>0</v>
      </c>
      <c r="T92" s="32">
        <f t="shared" si="41"/>
        <v>0</v>
      </c>
      <c r="U92" s="32">
        <f t="shared" si="50"/>
        <v>0</v>
      </c>
      <c r="V92" s="32">
        <f t="shared" si="42"/>
        <v>0</v>
      </c>
      <c r="W92" s="32">
        <v>0</v>
      </c>
      <c r="X92" s="32">
        <f t="shared" si="43"/>
        <v>0</v>
      </c>
      <c r="Y92" s="38">
        <f t="shared" si="44"/>
        <v>0</v>
      </c>
      <c r="AA92" s="65">
        <v>87</v>
      </c>
      <c r="AB92" s="32">
        <f t="shared" si="45"/>
        <v>0</v>
      </c>
      <c r="AC92" s="98">
        <f t="shared" si="46"/>
        <v>0</v>
      </c>
      <c r="AD92" s="98">
        <f t="shared" si="47"/>
        <v>0</v>
      </c>
      <c r="AE92" s="98">
        <f t="shared" si="48"/>
        <v>0</v>
      </c>
      <c r="AF92" s="32">
        <f t="shared" si="51"/>
        <v>0</v>
      </c>
      <c r="AG92" s="32">
        <f t="shared" si="52"/>
        <v>0</v>
      </c>
      <c r="AH92" s="32">
        <f t="shared" si="53"/>
        <v>0</v>
      </c>
      <c r="AI92" s="72">
        <f t="shared" si="60"/>
        <v>0</v>
      </c>
      <c r="AK92" s="65">
        <v>87</v>
      </c>
      <c r="AL92" s="32"/>
      <c r="AM92" s="32"/>
      <c r="AN92" s="32"/>
      <c r="AO92" s="32"/>
      <c r="AP92" s="32"/>
      <c r="AQ92" s="32"/>
      <c r="AR92" s="32"/>
      <c r="AS92" s="32"/>
      <c r="AT92" s="32"/>
      <c r="AU92" s="72"/>
    </row>
    <row r="93" spans="2:47" x14ac:dyDescent="0.25">
      <c r="B93" s="132"/>
      <c r="C93" s="167"/>
      <c r="D93" s="168"/>
      <c r="E93" s="128"/>
      <c r="F93" s="128"/>
      <c r="G93" s="169"/>
      <c r="H93" s="52">
        <f t="shared" si="61"/>
        <v>0</v>
      </c>
      <c r="I93" s="49">
        <v>88</v>
      </c>
      <c r="J93" s="32">
        <f t="shared" si="54"/>
        <v>0</v>
      </c>
      <c r="K93" s="32">
        <f t="shared" si="55"/>
        <v>0</v>
      </c>
      <c r="L93" s="32">
        <f t="shared" si="56"/>
        <v>0</v>
      </c>
      <c r="M93" s="32">
        <f t="shared" si="57"/>
        <v>0</v>
      </c>
      <c r="N93" s="32">
        <f t="shared" si="39"/>
        <v>0</v>
      </c>
      <c r="O93" s="33">
        <f t="shared" si="40"/>
        <v>0</v>
      </c>
      <c r="P93" s="49">
        <v>88</v>
      </c>
      <c r="Q93" s="32">
        <f t="shared" si="49"/>
        <v>0</v>
      </c>
      <c r="R93" s="32">
        <f t="shared" si="58"/>
        <v>0</v>
      </c>
      <c r="S93" s="32">
        <f t="shared" si="59"/>
        <v>0</v>
      </c>
      <c r="T93" s="32">
        <f t="shared" si="41"/>
        <v>0</v>
      </c>
      <c r="U93" s="32">
        <f t="shared" si="50"/>
        <v>0</v>
      </c>
      <c r="V93" s="32">
        <f t="shared" si="42"/>
        <v>0</v>
      </c>
      <c r="W93" s="32">
        <v>0</v>
      </c>
      <c r="X93" s="32">
        <f t="shared" si="43"/>
        <v>0</v>
      </c>
      <c r="Y93" s="38">
        <f t="shared" si="44"/>
        <v>0</v>
      </c>
      <c r="AA93" s="65">
        <v>88</v>
      </c>
      <c r="AB93" s="32">
        <f t="shared" si="45"/>
        <v>0</v>
      </c>
      <c r="AC93" s="98">
        <f t="shared" si="46"/>
        <v>0</v>
      </c>
      <c r="AD93" s="98">
        <f t="shared" si="47"/>
        <v>0</v>
      </c>
      <c r="AE93" s="98">
        <f t="shared" si="48"/>
        <v>0</v>
      </c>
      <c r="AF93" s="32">
        <f t="shared" si="51"/>
        <v>0</v>
      </c>
      <c r="AG93" s="32">
        <f t="shared" si="52"/>
        <v>0</v>
      </c>
      <c r="AH93" s="32">
        <f t="shared" si="53"/>
        <v>0</v>
      </c>
      <c r="AI93" s="72">
        <f t="shared" si="60"/>
        <v>0</v>
      </c>
      <c r="AK93" s="65">
        <v>88</v>
      </c>
      <c r="AL93" s="32"/>
      <c r="AM93" s="32"/>
      <c r="AN93" s="32"/>
      <c r="AO93" s="32"/>
      <c r="AP93" s="32"/>
      <c r="AQ93" s="32"/>
      <c r="AR93" s="32"/>
      <c r="AS93" s="32"/>
      <c r="AT93" s="32"/>
      <c r="AU93" s="72"/>
    </row>
    <row r="94" spans="2:47" x14ac:dyDescent="0.25">
      <c r="B94" s="133"/>
      <c r="C94" s="170"/>
      <c r="D94" s="171"/>
      <c r="E94" s="127"/>
      <c r="F94" s="127"/>
      <c r="G94" s="172"/>
      <c r="H94" s="52">
        <f t="shared" si="61"/>
        <v>0</v>
      </c>
      <c r="I94" s="49">
        <v>89</v>
      </c>
      <c r="J94" s="32">
        <f t="shared" si="54"/>
        <v>0</v>
      </c>
      <c r="K94" s="32">
        <f t="shared" si="55"/>
        <v>0</v>
      </c>
      <c r="L94" s="32">
        <f t="shared" si="56"/>
        <v>0</v>
      </c>
      <c r="M94" s="32">
        <f t="shared" si="57"/>
        <v>0</v>
      </c>
      <c r="N94" s="32">
        <f t="shared" si="39"/>
        <v>0</v>
      </c>
      <c r="O94" s="33">
        <f t="shared" si="40"/>
        <v>0</v>
      </c>
      <c r="P94" s="49">
        <v>89</v>
      </c>
      <c r="Q94" s="32">
        <f t="shared" si="49"/>
        <v>0</v>
      </c>
      <c r="R94" s="32">
        <f t="shared" si="58"/>
        <v>0</v>
      </c>
      <c r="S94" s="32">
        <f t="shared" si="59"/>
        <v>0</v>
      </c>
      <c r="T94" s="32">
        <f t="shared" si="41"/>
        <v>0</v>
      </c>
      <c r="U94" s="32">
        <f t="shared" si="50"/>
        <v>0</v>
      </c>
      <c r="V94" s="32">
        <f t="shared" si="42"/>
        <v>0</v>
      </c>
      <c r="W94" s="32">
        <v>0</v>
      </c>
      <c r="X94" s="32">
        <f t="shared" si="43"/>
        <v>0</v>
      </c>
      <c r="Y94" s="38">
        <f t="shared" si="44"/>
        <v>0</v>
      </c>
      <c r="AA94" s="65">
        <v>89</v>
      </c>
      <c r="AB94" s="32">
        <f t="shared" si="45"/>
        <v>0</v>
      </c>
      <c r="AC94" s="98">
        <f t="shared" si="46"/>
        <v>0</v>
      </c>
      <c r="AD94" s="98">
        <f t="shared" si="47"/>
        <v>0</v>
      </c>
      <c r="AE94" s="98">
        <f t="shared" si="48"/>
        <v>0</v>
      </c>
      <c r="AF94" s="32">
        <f t="shared" si="51"/>
        <v>0</v>
      </c>
      <c r="AG94" s="32">
        <f t="shared" si="52"/>
        <v>0</v>
      </c>
      <c r="AH94" s="32">
        <f t="shared" si="53"/>
        <v>0</v>
      </c>
      <c r="AI94" s="72">
        <f t="shared" si="60"/>
        <v>0</v>
      </c>
      <c r="AK94" s="65">
        <v>89</v>
      </c>
      <c r="AL94" s="32"/>
      <c r="AM94" s="32"/>
      <c r="AN94" s="32"/>
      <c r="AO94" s="32"/>
      <c r="AP94" s="32"/>
      <c r="AQ94" s="32"/>
      <c r="AR94" s="32"/>
      <c r="AS94" s="32"/>
      <c r="AT94" s="32"/>
      <c r="AU94" s="72"/>
    </row>
    <row r="95" spans="2:47" x14ac:dyDescent="0.25">
      <c r="I95" s="49">
        <v>90</v>
      </c>
      <c r="J95" s="32">
        <f t="shared" si="54"/>
        <v>0</v>
      </c>
      <c r="K95" s="32">
        <f t="shared" si="55"/>
        <v>0</v>
      </c>
      <c r="L95" s="32">
        <f t="shared" si="56"/>
        <v>0</v>
      </c>
      <c r="M95" s="32">
        <f t="shared" si="57"/>
        <v>0</v>
      </c>
      <c r="N95" s="32">
        <f t="shared" si="39"/>
        <v>0</v>
      </c>
      <c r="O95" s="33">
        <f t="shared" si="40"/>
        <v>0</v>
      </c>
      <c r="P95" s="49">
        <v>90</v>
      </c>
      <c r="Q95" s="32">
        <f t="shared" si="49"/>
        <v>0</v>
      </c>
      <c r="R95" s="32">
        <f t="shared" si="58"/>
        <v>0</v>
      </c>
      <c r="S95" s="32">
        <f t="shared" si="59"/>
        <v>0</v>
      </c>
      <c r="T95" s="32">
        <f t="shared" si="41"/>
        <v>0</v>
      </c>
      <c r="U95" s="32">
        <f t="shared" si="50"/>
        <v>0</v>
      </c>
      <c r="V95" s="32">
        <f t="shared" si="42"/>
        <v>0</v>
      </c>
      <c r="W95" s="32">
        <v>0</v>
      </c>
      <c r="X95" s="32">
        <f t="shared" si="43"/>
        <v>0</v>
      </c>
      <c r="Y95" s="38">
        <f t="shared" si="44"/>
        <v>0</v>
      </c>
      <c r="AA95" s="65">
        <v>90</v>
      </c>
      <c r="AB95" s="32">
        <f t="shared" si="45"/>
        <v>0</v>
      </c>
      <c r="AC95" s="98">
        <f t="shared" si="46"/>
        <v>0</v>
      </c>
      <c r="AD95" s="98">
        <f t="shared" si="47"/>
        <v>0</v>
      </c>
      <c r="AE95" s="98">
        <f t="shared" si="48"/>
        <v>0</v>
      </c>
      <c r="AF95" s="32">
        <f t="shared" si="51"/>
        <v>0</v>
      </c>
      <c r="AG95" s="32">
        <f t="shared" si="52"/>
        <v>0</v>
      </c>
      <c r="AH95" s="32">
        <f t="shared" si="53"/>
        <v>0</v>
      </c>
      <c r="AI95" s="72">
        <f t="shared" si="60"/>
        <v>0</v>
      </c>
      <c r="AK95" s="65">
        <v>90</v>
      </c>
      <c r="AL95" s="32"/>
      <c r="AM95" s="32"/>
      <c r="AN95" s="32"/>
      <c r="AO95" s="32"/>
      <c r="AP95" s="32"/>
      <c r="AQ95" s="32"/>
      <c r="AR95" s="32"/>
      <c r="AS95" s="32"/>
      <c r="AT95" s="32"/>
      <c r="AU95" s="72"/>
    </row>
    <row r="96" spans="2:47" x14ac:dyDescent="0.25">
      <c r="C96" s="61" t="s">
        <v>201</v>
      </c>
      <c r="D96" t="s">
        <v>184</v>
      </c>
      <c r="E96" s="8"/>
      <c r="I96" s="49">
        <v>91</v>
      </c>
      <c r="J96" s="32">
        <f t="shared" si="54"/>
        <v>0</v>
      </c>
      <c r="K96" s="32">
        <f t="shared" si="55"/>
        <v>0</v>
      </c>
      <c r="L96" s="32">
        <f t="shared" si="56"/>
        <v>0</v>
      </c>
      <c r="M96" s="32">
        <f t="shared" si="57"/>
        <v>0</v>
      </c>
      <c r="N96" s="32">
        <f t="shared" si="39"/>
        <v>0</v>
      </c>
      <c r="O96" s="33">
        <f t="shared" si="40"/>
        <v>0</v>
      </c>
      <c r="P96" s="49">
        <v>91</v>
      </c>
      <c r="Q96" s="32">
        <f t="shared" si="49"/>
        <v>0</v>
      </c>
      <c r="R96" s="32">
        <f t="shared" si="58"/>
        <v>0</v>
      </c>
      <c r="S96" s="32">
        <f t="shared" si="59"/>
        <v>0</v>
      </c>
      <c r="T96" s="32">
        <f t="shared" si="41"/>
        <v>0</v>
      </c>
      <c r="U96" s="32">
        <f t="shared" si="50"/>
        <v>0</v>
      </c>
      <c r="V96" s="32">
        <f t="shared" si="42"/>
        <v>0</v>
      </c>
      <c r="W96" s="32">
        <v>0</v>
      </c>
      <c r="X96" s="32">
        <f t="shared" si="43"/>
        <v>0</v>
      </c>
      <c r="Y96" s="38">
        <f t="shared" si="44"/>
        <v>0</v>
      </c>
      <c r="AA96" s="65">
        <v>91</v>
      </c>
      <c r="AB96" s="32">
        <f t="shared" si="45"/>
        <v>0</v>
      </c>
      <c r="AC96" s="98">
        <f t="shared" si="46"/>
        <v>0</v>
      </c>
      <c r="AD96" s="98">
        <f t="shared" si="47"/>
        <v>0</v>
      </c>
      <c r="AE96" s="98">
        <f t="shared" si="48"/>
        <v>0</v>
      </c>
      <c r="AF96" s="32">
        <f t="shared" si="51"/>
        <v>0</v>
      </c>
      <c r="AG96" s="32">
        <f t="shared" si="52"/>
        <v>0</v>
      </c>
      <c r="AH96" s="32">
        <f t="shared" si="53"/>
        <v>0</v>
      </c>
      <c r="AI96" s="72">
        <f t="shared" si="60"/>
        <v>0</v>
      </c>
      <c r="AK96" s="65">
        <v>91</v>
      </c>
      <c r="AL96" s="32"/>
      <c r="AM96" s="32"/>
      <c r="AN96" s="32"/>
      <c r="AO96" s="32"/>
      <c r="AP96" s="32"/>
      <c r="AQ96" s="32"/>
      <c r="AR96" s="32"/>
      <c r="AS96" s="32"/>
      <c r="AT96" s="32"/>
      <c r="AU96" s="72"/>
    </row>
    <row r="97" spans="2:47" x14ac:dyDescent="0.25">
      <c r="B97" s="2" t="s">
        <v>0</v>
      </c>
      <c r="C97">
        <v>32</v>
      </c>
      <c r="D97">
        <v>0</v>
      </c>
      <c r="E97" s="8"/>
      <c r="I97" s="49">
        <v>92</v>
      </c>
      <c r="J97" s="32">
        <f t="shared" si="54"/>
        <v>0</v>
      </c>
      <c r="K97" s="32">
        <f t="shared" si="55"/>
        <v>0</v>
      </c>
      <c r="L97" s="32">
        <f t="shared" si="56"/>
        <v>0</v>
      </c>
      <c r="M97" s="32">
        <f t="shared" si="57"/>
        <v>0</v>
      </c>
      <c r="N97" s="32">
        <f t="shared" si="39"/>
        <v>0</v>
      </c>
      <c r="O97" s="33">
        <f t="shared" si="40"/>
        <v>0</v>
      </c>
      <c r="P97" s="49">
        <v>92</v>
      </c>
      <c r="Q97" s="32">
        <f t="shared" si="49"/>
        <v>0</v>
      </c>
      <c r="R97" s="32">
        <f t="shared" si="58"/>
        <v>0</v>
      </c>
      <c r="S97" s="32">
        <f t="shared" si="59"/>
        <v>0</v>
      </c>
      <c r="T97" s="32">
        <f t="shared" si="41"/>
        <v>0</v>
      </c>
      <c r="U97" s="32">
        <f t="shared" si="50"/>
        <v>0</v>
      </c>
      <c r="V97" s="32">
        <f t="shared" si="42"/>
        <v>0</v>
      </c>
      <c r="W97" s="32">
        <v>0</v>
      </c>
      <c r="X97" s="32">
        <f t="shared" si="43"/>
        <v>0</v>
      </c>
      <c r="Y97" s="38">
        <f t="shared" si="44"/>
        <v>0</v>
      </c>
      <c r="AA97" s="65">
        <v>92</v>
      </c>
      <c r="AB97" s="32">
        <f t="shared" si="45"/>
        <v>0</v>
      </c>
      <c r="AC97" s="98">
        <f t="shared" si="46"/>
        <v>0</v>
      </c>
      <c r="AD97" s="98">
        <f t="shared" si="47"/>
        <v>0</v>
      </c>
      <c r="AE97" s="98">
        <f t="shared" si="48"/>
        <v>0</v>
      </c>
      <c r="AF97" s="32">
        <f t="shared" si="51"/>
        <v>0</v>
      </c>
      <c r="AG97" s="32">
        <f t="shared" si="52"/>
        <v>0</v>
      </c>
      <c r="AH97" s="32">
        <f t="shared" si="53"/>
        <v>0</v>
      </c>
      <c r="AI97" s="72">
        <f t="shared" si="60"/>
        <v>0</v>
      </c>
      <c r="AK97" s="65">
        <v>92</v>
      </c>
      <c r="AL97" s="32"/>
      <c r="AM97" s="32"/>
      <c r="AN97" s="32"/>
      <c r="AO97" s="32"/>
      <c r="AP97" s="32"/>
      <c r="AQ97" s="32"/>
      <c r="AR97" s="32"/>
      <c r="AS97" s="32"/>
      <c r="AT97" s="32"/>
      <c r="AU97" s="72"/>
    </row>
    <row r="98" spans="2:47" x14ac:dyDescent="0.25">
      <c r="B98" s="2" t="s">
        <v>1</v>
      </c>
      <c r="C98">
        <v>45</v>
      </c>
      <c r="D98">
        <v>0</v>
      </c>
      <c r="E98" s="8"/>
      <c r="I98" s="49">
        <v>93</v>
      </c>
      <c r="J98" s="32">
        <f t="shared" si="54"/>
        <v>0</v>
      </c>
      <c r="K98" s="32">
        <f t="shared" si="55"/>
        <v>0</v>
      </c>
      <c r="L98" s="32">
        <f t="shared" si="56"/>
        <v>0</v>
      </c>
      <c r="M98" s="32">
        <f t="shared" si="57"/>
        <v>0</v>
      </c>
      <c r="N98" s="32">
        <f t="shared" si="39"/>
        <v>0</v>
      </c>
      <c r="O98" s="33">
        <f t="shared" si="40"/>
        <v>0</v>
      </c>
      <c r="P98" s="49">
        <v>93</v>
      </c>
      <c r="Q98" s="32">
        <f t="shared" si="49"/>
        <v>0</v>
      </c>
      <c r="R98" s="32">
        <f t="shared" si="58"/>
        <v>0</v>
      </c>
      <c r="S98" s="32">
        <f t="shared" si="59"/>
        <v>0</v>
      </c>
      <c r="T98" s="32">
        <f t="shared" si="41"/>
        <v>0</v>
      </c>
      <c r="U98" s="32">
        <f t="shared" si="50"/>
        <v>0</v>
      </c>
      <c r="V98" s="32">
        <f t="shared" si="42"/>
        <v>0</v>
      </c>
      <c r="W98" s="32">
        <v>0</v>
      </c>
      <c r="X98" s="32">
        <f t="shared" si="43"/>
        <v>0</v>
      </c>
      <c r="Y98" s="38">
        <f t="shared" si="44"/>
        <v>0</v>
      </c>
      <c r="AA98" s="65">
        <v>93</v>
      </c>
      <c r="AB98" s="32">
        <f t="shared" si="45"/>
        <v>0</v>
      </c>
      <c r="AC98" s="98">
        <f t="shared" si="46"/>
        <v>0</v>
      </c>
      <c r="AD98" s="98">
        <f t="shared" si="47"/>
        <v>0</v>
      </c>
      <c r="AE98" s="98">
        <f t="shared" si="48"/>
        <v>0</v>
      </c>
      <c r="AF98" s="32">
        <f t="shared" si="51"/>
        <v>0</v>
      </c>
      <c r="AG98" s="32">
        <f t="shared" si="52"/>
        <v>0</v>
      </c>
      <c r="AH98" s="32">
        <f t="shared" si="53"/>
        <v>0</v>
      </c>
      <c r="AI98" s="72">
        <f t="shared" si="60"/>
        <v>0</v>
      </c>
      <c r="AK98" s="65">
        <v>93</v>
      </c>
      <c r="AL98" s="32"/>
      <c r="AM98" s="32"/>
      <c r="AN98" s="32"/>
      <c r="AO98" s="32"/>
      <c r="AP98" s="32"/>
      <c r="AQ98" s="32"/>
      <c r="AR98" s="32"/>
      <c r="AS98" s="32"/>
      <c r="AT98" s="32"/>
      <c r="AU98" s="72"/>
    </row>
    <row r="99" spans="2:47" x14ac:dyDescent="0.25">
      <c r="B99" s="2" t="s">
        <v>2</v>
      </c>
      <c r="C99">
        <v>70</v>
      </c>
      <c r="D99">
        <v>0</v>
      </c>
      <c r="E99" s="8"/>
      <c r="I99" s="49">
        <v>94</v>
      </c>
      <c r="J99" s="32">
        <f t="shared" si="54"/>
        <v>0</v>
      </c>
      <c r="K99" s="32">
        <f t="shared" si="55"/>
        <v>0</v>
      </c>
      <c r="L99" s="32">
        <f t="shared" si="56"/>
        <v>0</v>
      </c>
      <c r="M99" s="32">
        <f t="shared" si="57"/>
        <v>0</v>
      </c>
      <c r="N99" s="32">
        <f t="shared" si="39"/>
        <v>0</v>
      </c>
      <c r="O99" s="33">
        <f t="shared" si="40"/>
        <v>0</v>
      </c>
      <c r="P99" s="49">
        <v>94</v>
      </c>
      <c r="Q99" s="32">
        <f t="shared" si="49"/>
        <v>0</v>
      </c>
      <c r="R99" s="32">
        <f t="shared" si="58"/>
        <v>0</v>
      </c>
      <c r="S99" s="32">
        <f t="shared" si="59"/>
        <v>0</v>
      </c>
      <c r="T99" s="32">
        <f t="shared" si="41"/>
        <v>0</v>
      </c>
      <c r="U99" s="32">
        <f t="shared" si="50"/>
        <v>0</v>
      </c>
      <c r="V99" s="32">
        <f t="shared" si="42"/>
        <v>0</v>
      </c>
      <c r="W99" s="32">
        <v>0</v>
      </c>
      <c r="X99" s="32">
        <f t="shared" si="43"/>
        <v>0</v>
      </c>
      <c r="Y99" s="38">
        <f t="shared" si="44"/>
        <v>0</v>
      </c>
      <c r="AA99" s="65">
        <v>94</v>
      </c>
      <c r="AB99" s="32">
        <f t="shared" si="45"/>
        <v>0</v>
      </c>
      <c r="AC99" s="98">
        <f t="shared" si="46"/>
        <v>0</v>
      </c>
      <c r="AD99" s="98">
        <f t="shared" si="47"/>
        <v>0</v>
      </c>
      <c r="AE99" s="98">
        <f t="shared" si="48"/>
        <v>0</v>
      </c>
      <c r="AF99" s="32">
        <f t="shared" si="51"/>
        <v>0</v>
      </c>
      <c r="AG99" s="32">
        <f t="shared" si="52"/>
        <v>0</v>
      </c>
      <c r="AH99" s="32">
        <f t="shared" si="53"/>
        <v>0</v>
      </c>
      <c r="AI99" s="72">
        <f t="shared" si="60"/>
        <v>0</v>
      </c>
      <c r="AK99" s="65">
        <v>94</v>
      </c>
      <c r="AL99" s="32"/>
      <c r="AM99" s="32"/>
      <c r="AN99" s="32"/>
      <c r="AO99" s="32"/>
      <c r="AP99" s="32"/>
      <c r="AQ99" s="32"/>
      <c r="AR99" s="32"/>
      <c r="AS99" s="32"/>
      <c r="AT99" s="32"/>
      <c r="AU99" s="72"/>
    </row>
    <row r="100" spans="2:47" x14ac:dyDescent="0.25">
      <c r="B100" s="2" t="s">
        <v>182</v>
      </c>
      <c r="C100">
        <v>70</v>
      </c>
      <c r="D100">
        <v>5</v>
      </c>
      <c r="E100" s="8"/>
      <c r="I100" s="49">
        <v>95</v>
      </c>
      <c r="J100" s="32">
        <f t="shared" si="54"/>
        <v>0</v>
      </c>
      <c r="K100" s="32">
        <f t="shared" si="55"/>
        <v>0</v>
      </c>
      <c r="L100" s="32">
        <f t="shared" si="56"/>
        <v>0</v>
      </c>
      <c r="M100" s="32">
        <f t="shared" si="57"/>
        <v>0</v>
      </c>
      <c r="N100" s="32">
        <f t="shared" si="39"/>
        <v>0</v>
      </c>
      <c r="O100" s="33">
        <f t="shared" si="40"/>
        <v>0</v>
      </c>
      <c r="P100" s="49">
        <v>95</v>
      </c>
      <c r="Q100" s="32">
        <f t="shared" si="49"/>
        <v>0</v>
      </c>
      <c r="R100" s="32">
        <f t="shared" si="58"/>
        <v>0</v>
      </c>
      <c r="S100" s="32">
        <f t="shared" si="59"/>
        <v>0</v>
      </c>
      <c r="T100" s="32">
        <f t="shared" si="41"/>
        <v>0</v>
      </c>
      <c r="U100" s="32">
        <f t="shared" si="50"/>
        <v>0</v>
      </c>
      <c r="V100" s="32">
        <f t="shared" si="42"/>
        <v>0</v>
      </c>
      <c r="W100" s="32">
        <v>0</v>
      </c>
      <c r="X100" s="32">
        <f t="shared" si="43"/>
        <v>0</v>
      </c>
      <c r="Y100" s="38">
        <f t="shared" si="44"/>
        <v>0</v>
      </c>
      <c r="AA100" s="65">
        <v>95</v>
      </c>
      <c r="AB100" s="32">
        <f t="shared" si="45"/>
        <v>0</v>
      </c>
      <c r="AC100" s="98">
        <f t="shared" si="46"/>
        <v>0</v>
      </c>
      <c r="AD100" s="98">
        <f t="shared" si="47"/>
        <v>0</v>
      </c>
      <c r="AE100" s="98">
        <f t="shared" si="48"/>
        <v>0</v>
      </c>
      <c r="AF100" s="32">
        <f t="shared" si="51"/>
        <v>0</v>
      </c>
      <c r="AG100" s="32">
        <f t="shared" si="52"/>
        <v>0</v>
      </c>
      <c r="AH100" s="32">
        <f t="shared" si="53"/>
        <v>0</v>
      </c>
      <c r="AI100" s="72">
        <f t="shared" si="60"/>
        <v>0</v>
      </c>
      <c r="AK100" s="65">
        <v>95</v>
      </c>
      <c r="AL100" s="32"/>
      <c r="AM100" s="32"/>
      <c r="AN100" s="32"/>
      <c r="AO100" s="32"/>
      <c r="AP100" s="32"/>
      <c r="AQ100" s="32"/>
      <c r="AR100" s="32"/>
      <c r="AS100" s="32"/>
      <c r="AT100" s="32"/>
      <c r="AU100" s="72"/>
    </row>
    <row r="101" spans="2:47" x14ac:dyDescent="0.25">
      <c r="C101" s="26"/>
      <c r="E101" s="8"/>
      <c r="I101" s="49">
        <v>96</v>
      </c>
      <c r="J101" s="32">
        <f t="shared" si="54"/>
        <v>0</v>
      </c>
      <c r="K101" s="32">
        <f t="shared" si="55"/>
        <v>0</v>
      </c>
      <c r="L101" s="32">
        <f t="shared" si="56"/>
        <v>0</v>
      </c>
      <c r="M101" s="32">
        <f t="shared" si="57"/>
        <v>0</v>
      </c>
      <c r="N101" s="32">
        <f t="shared" si="39"/>
        <v>0</v>
      </c>
      <c r="O101" s="33">
        <f t="shared" si="40"/>
        <v>0</v>
      </c>
      <c r="P101" s="49">
        <v>96</v>
      </c>
      <c r="Q101" s="32">
        <f t="shared" si="49"/>
        <v>0</v>
      </c>
      <c r="R101" s="32">
        <f t="shared" si="58"/>
        <v>0</v>
      </c>
      <c r="S101" s="32">
        <f t="shared" si="59"/>
        <v>0</v>
      </c>
      <c r="T101" s="32">
        <f t="shared" si="41"/>
        <v>0</v>
      </c>
      <c r="U101" s="32">
        <f t="shared" si="50"/>
        <v>0</v>
      </c>
      <c r="V101" s="32">
        <f t="shared" si="42"/>
        <v>0</v>
      </c>
      <c r="W101" s="32">
        <v>0</v>
      </c>
      <c r="X101" s="32">
        <f t="shared" si="43"/>
        <v>0</v>
      </c>
      <c r="Y101" s="38">
        <f t="shared" si="44"/>
        <v>0</v>
      </c>
      <c r="AA101" s="65">
        <v>96</v>
      </c>
      <c r="AB101" s="32">
        <f t="shared" si="45"/>
        <v>0</v>
      </c>
      <c r="AC101" s="98">
        <f t="shared" si="46"/>
        <v>0</v>
      </c>
      <c r="AD101" s="98">
        <f t="shared" si="47"/>
        <v>0</v>
      </c>
      <c r="AE101" s="98">
        <f t="shared" si="48"/>
        <v>0</v>
      </c>
      <c r="AF101" s="32">
        <f t="shared" si="51"/>
        <v>0</v>
      </c>
      <c r="AG101" s="32">
        <f t="shared" si="52"/>
        <v>0</v>
      </c>
      <c r="AH101" s="32">
        <f t="shared" si="53"/>
        <v>0</v>
      </c>
      <c r="AI101" s="72">
        <f t="shared" si="60"/>
        <v>0</v>
      </c>
      <c r="AK101" s="65">
        <v>96</v>
      </c>
      <c r="AL101" s="32"/>
      <c r="AM101" s="32"/>
      <c r="AN101" s="32"/>
      <c r="AO101" s="32"/>
      <c r="AP101" s="32"/>
      <c r="AQ101" s="32"/>
      <c r="AR101" s="32"/>
      <c r="AS101" s="32"/>
      <c r="AT101" s="32"/>
      <c r="AU101" s="72"/>
    </row>
    <row r="102" spans="2:47" x14ac:dyDescent="0.25">
      <c r="C102" s="26"/>
      <c r="E102" s="8"/>
      <c r="I102" s="49">
        <v>97</v>
      </c>
      <c r="J102" s="32">
        <f t="shared" si="54"/>
        <v>0</v>
      </c>
      <c r="K102" s="32">
        <f t="shared" si="55"/>
        <v>0</v>
      </c>
      <c r="L102" s="32">
        <f t="shared" si="56"/>
        <v>0</v>
      </c>
      <c r="M102" s="32">
        <f t="shared" si="57"/>
        <v>0</v>
      </c>
      <c r="N102" s="32">
        <f t="shared" si="39"/>
        <v>0</v>
      </c>
      <c r="O102" s="33">
        <f t="shared" si="40"/>
        <v>0</v>
      </c>
      <c r="P102" s="49">
        <v>97</v>
      </c>
      <c r="Q102" s="32">
        <f t="shared" si="49"/>
        <v>0</v>
      </c>
      <c r="R102" s="32">
        <f t="shared" si="58"/>
        <v>0</v>
      </c>
      <c r="S102" s="32">
        <f t="shared" si="59"/>
        <v>0</v>
      </c>
      <c r="T102" s="32">
        <f t="shared" si="41"/>
        <v>0</v>
      </c>
      <c r="U102" s="32">
        <f t="shared" si="50"/>
        <v>0</v>
      </c>
      <c r="V102" s="32">
        <f t="shared" si="42"/>
        <v>0</v>
      </c>
      <c r="W102" s="32">
        <v>0</v>
      </c>
      <c r="X102" s="32">
        <f t="shared" si="43"/>
        <v>0</v>
      </c>
      <c r="Y102" s="38">
        <f t="shared" si="44"/>
        <v>0</v>
      </c>
      <c r="AA102" s="65">
        <v>97</v>
      </c>
      <c r="AB102" s="32">
        <f t="shared" si="45"/>
        <v>0</v>
      </c>
      <c r="AC102" s="98">
        <f t="shared" si="46"/>
        <v>0</v>
      </c>
      <c r="AD102" s="98">
        <f t="shared" si="47"/>
        <v>0</v>
      </c>
      <c r="AE102" s="98">
        <f t="shared" si="48"/>
        <v>0</v>
      </c>
      <c r="AF102" s="32">
        <f t="shared" si="51"/>
        <v>0</v>
      </c>
      <c r="AG102" s="32">
        <f t="shared" si="52"/>
        <v>0</v>
      </c>
      <c r="AH102" s="32">
        <f t="shared" si="53"/>
        <v>0</v>
      </c>
      <c r="AI102" s="72">
        <f t="shared" si="60"/>
        <v>0</v>
      </c>
      <c r="AK102" s="65">
        <v>97</v>
      </c>
      <c r="AL102" s="32"/>
      <c r="AM102" s="32"/>
      <c r="AN102" s="32"/>
      <c r="AO102" s="32"/>
      <c r="AP102" s="32"/>
      <c r="AQ102" s="32"/>
      <c r="AR102" s="32"/>
      <c r="AS102" s="32"/>
      <c r="AT102" s="32"/>
      <c r="AU102" s="72"/>
    </row>
    <row r="103" spans="2:47" x14ac:dyDescent="0.25">
      <c r="C103" s="25" t="s">
        <v>203</v>
      </c>
      <c r="D103" s="138" t="s">
        <v>204</v>
      </c>
      <c r="F103"/>
      <c r="I103" s="49">
        <v>98</v>
      </c>
      <c r="J103" s="32">
        <f t="shared" si="54"/>
        <v>0</v>
      </c>
      <c r="K103" s="32">
        <f t="shared" si="55"/>
        <v>0</v>
      </c>
      <c r="L103" s="32">
        <f t="shared" si="56"/>
        <v>0</v>
      </c>
      <c r="M103" s="32">
        <f t="shared" si="57"/>
        <v>0</v>
      </c>
      <c r="N103" s="32">
        <f t="shared" si="39"/>
        <v>0</v>
      </c>
      <c r="O103" s="33">
        <f t="shared" si="40"/>
        <v>0</v>
      </c>
      <c r="P103" s="49">
        <v>98</v>
      </c>
      <c r="Q103" s="32">
        <f t="shared" si="49"/>
        <v>0</v>
      </c>
      <c r="R103" s="32">
        <f t="shared" si="58"/>
        <v>0</v>
      </c>
      <c r="S103" s="32">
        <f t="shared" si="59"/>
        <v>0</v>
      </c>
      <c r="T103" s="32">
        <f t="shared" si="41"/>
        <v>0</v>
      </c>
      <c r="U103" s="32">
        <f t="shared" si="50"/>
        <v>0</v>
      </c>
      <c r="V103" s="32">
        <f t="shared" si="42"/>
        <v>0</v>
      </c>
      <c r="W103" s="32">
        <v>0</v>
      </c>
      <c r="X103" s="32">
        <f t="shared" si="43"/>
        <v>0</v>
      </c>
      <c r="Y103" s="38">
        <f t="shared" si="44"/>
        <v>0</v>
      </c>
      <c r="AA103" s="65">
        <v>98</v>
      </c>
      <c r="AB103" s="32">
        <f t="shared" si="45"/>
        <v>0</v>
      </c>
      <c r="AC103" s="98">
        <f t="shared" si="46"/>
        <v>0</v>
      </c>
      <c r="AD103" s="98">
        <f t="shared" si="47"/>
        <v>0</v>
      </c>
      <c r="AE103" s="98">
        <f t="shared" si="48"/>
        <v>0</v>
      </c>
      <c r="AF103" s="32">
        <f t="shared" si="51"/>
        <v>0</v>
      </c>
      <c r="AG103" s="32">
        <f t="shared" si="52"/>
        <v>0</v>
      </c>
      <c r="AH103" s="32">
        <f t="shared" si="53"/>
        <v>0</v>
      </c>
      <c r="AI103" s="72">
        <f t="shared" si="60"/>
        <v>0</v>
      </c>
      <c r="AK103" s="65">
        <v>98</v>
      </c>
      <c r="AL103" s="32"/>
      <c r="AM103" s="32"/>
      <c r="AN103" s="32"/>
      <c r="AO103" s="32"/>
      <c r="AP103" s="32"/>
      <c r="AQ103" s="32"/>
      <c r="AR103" s="32"/>
      <c r="AS103" s="32"/>
      <c r="AT103" s="32"/>
      <c r="AU103" s="72"/>
    </row>
    <row r="104" spans="2:47" x14ac:dyDescent="0.25">
      <c r="B104" t="s">
        <v>123</v>
      </c>
      <c r="C104">
        <v>1.52</v>
      </c>
      <c r="D104">
        <v>35</v>
      </c>
      <c r="F104"/>
      <c r="I104" s="49">
        <v>99</v>
      </c>
      <c r="J104" s="32">
        <f t="shared" si="54"/>
        <v>0</v>
      </c>
      <c r="K104" s="32">
        <f t="shared" si="55"/>
        <v>0</v>
      </c>
      <c r="L104" s="32">
        <f t="shared" si="56"/>
        <v>0</v>
      </c>
      <c r="M104" s="32">
        <f t="shared" si="57"/>
        <v>0</v>
      </c>
      <c r="N104" s="32">
        <f t="shared" si="39"/>
        <v>0</v>
      </c>
      <c r="O104" s="33">
        <f t="shared" si="40"/>
        <v>0</v>
      </c>
      <c r="P104" s="49">
        <v>99</v>
      </c>
      <c r="Q104" s="32">
        <f t="shared" si="49"/>
        <v>0</v>
      </c>
      <c r="R104" s="32">
        <f t="shared" si="58"/>
        <v>0</v>
      </c>
      <c r="S104" s="32">
        <f t="shared" si="59"/>
        <v>0</v>
      </c>
      <c r="T104" s="32">
        <f t="shared" si="41"/>
        <v>0</v>
      </c>
      <c r="U104" s="32">
        <f t="shared" si="50"/>
        <v>0</v>
      </c>
      <c r="V104" s="32">
        <f t="shared" si="42"/>
        <v>0</v>
      </c>
      <c r="W104" s="32">
        <v>0</v>
      </c>
      <c r="X104" s="32">
        <f t="shared" si="43"/>
        <v>0</v>
      </c>
      <c r="Y104" s="38">
        <f t="shared" si="44"/>
        <v>0</v>
      </c>
      <c r="AA104" s="65">
        <v>99</v>
      </c>
      <c r="AB104" s="32">
        <f t="shared" si="45"/>
        <v>0</v>
      </c>
      <c r="AC104" s="98">
        <f t="shared" si="46"/>
        <v>0</v>
      </c>
      <c r="AD104" s="98">
        <f t="shared" si="47"/>
        <v>0</v>
      </c>
      <c r="AE104" s="98">
        <f t="shared" si="48"/>
        <v>0</v>
      </c>
      <c r="AF104" s="32">
        <f t="shared" si="51"/>
        <v>0</v>
      </c>
      <c r="AG104" s="32">
        <f t="shared" si="52"/>
        <v>0</v>
      </c>
      <c r="AH104" s="32">
        <f t="shared" si="53"/>
        <v>0</v>
      </c>
      <c r="AI104" s="72">
        <f t="shared" si="60"/>
        <v>0</v>
      </c>
      <c r="AK104" s="65">
        <v>99</v>
      </c>
      <c r="AL104" s="32"/>
      <c r="AM104" s="32"/>
      <c r="AN104" s="32"/>
      <c r="AO104" s="32"/>
      <c r="AP104" s="32"/>
      <c r="AQ104" s="32"/>
      <c r="AR104" s="32"/>
      <c r="AS104" s="32"/>
      <c r="AT104" s="32"/>
      <c r="AU104" s="72"/>
    </row>
    <row r="105" spans="2:47" x14ac:dyDescent="0.25">
      <c r="B105" t="s">
        <v>125</v>
      </c>
      <c r="C105">
        <v>0</v>
      </c>
      <c r="D105">
        <v>2</v>
      </c>
      <c r="F105"/>
      <c r="I105" s="49">
        <v>100</v>
      </c>
      <c r="J105" s="32">
        <f t="shared" si="54"/>
        <v>0</v>
      </c>
      <c r="K105" s="32">
        <f t="shared" si="55"/>
        <v>0</v>
      </c>
      <c r="L105" s="32">
        <f t="shared" si="56"/>
        <v>0</v>
      </c>
      <c r="M105" s="32">
        <f t="shared" si="57"/>
        <v>0</v>
      </c>
      <c r="N105" s="32">
        <f t="shared" si="39"/>
        <v>0</v>
      </c>
      <c r="O105" s="33">
        <f t="shared" si="40"/>
        <v>0</v>
      </c>
      <c r="P105" s="49">
        <v>100</v>
      </c>
      <c r="Q105" s="32">
        <f t="shared" si="49"/>
        <v>0</v>
      </c>
      <c r="R105" s="32">
        <f t="shared" si="58"/>
        <v>0</v>
      </c>
      <c r="S105" s="32">
        <f t="shared" si="59"/>
        <v>0</v>
      </c>
      <c r="T105" s="32">
        <f t="shared" si="41"/>
        <v>0</v>
      </c>
      <c r="U105" s="32">
        <f t="shared" si="50"/>
        <v>0</v>
      </c>
      <c r="V105" s="32">
        <f t="shared" si="42"/>
        <v>0</v>
      </c>
      <c r="W105" s="32">
        <v>0</v>
      </c>
      <c r="X105" s="32">
        <f t="shared" si="43"/>
        <v>0</v>
      </c>
      <c r="Y105" s="38">
        <f t="shared" si="44"/>
        <v>0</v>
      </c>
      <c r="AA105" s="65">
        <v>100</v>
      </c>
      <c r="AB105" s="32">
        <f t="shared" si="45"/>
        <v>0</v>
      </c>
      <c r="AC105" s="98">
        <f t="shared" si="46"/>
        <v>0</v>
      </c>
      <c r="AD105" s="98">
        <f t="shared" si="47"/>
        <v>0</v>
      </c>
      <c r="AE105" s="98">
        <f t="shared" si="48"/>
        <v>0</v>
      </c>
      <c r="AF105" s="32">
        <f t="shared" si="51"/>
        <v>0</v>
      </c>
      <c r="AG105" s="32">
        <f t="shared" si="52"/>
        <v>0</v>
      </c>
      <c r="AH105" s="32">
        <f t="shared" si="53"/>
        <v>0</v>
      </c>
      <c r="AI105" s="72">
        <f t="shared" si="60"/>
        <v>0</v>
      </c>
      <c r="AK105" s="65">
        <v>100</v>
      </c>
      <c r="AL105" s="32"/>
      <c r="AM105" s="32"/>
      <c r="AN105" s="32"/>
      <c r="AO105" s="32"/>
      <c r="AP105" s="32"/>
      <c r="AQ105" s="32"/>
      <c r="AR105" s="32"/>
      <c r="AS105" s="32"/>
      <c r="AT105" s="32"/>
      <c r="AU105" s="72"/>
    </row>
    <row r="106" spans="2:47" x14ac:dyDescent="0.25">
      <c r="B106" t="s">
        <v>126</v>
      </c>
      <c r="C106">
        <v>0.77</v>
      </c>
      <c r="D106">
        <v>25</v>
      </c>
      <c r="F106"/>
      <c r="I106" s="49">
        <v>101</v>
      </c>
      <c r="J106" s="32">
        <f t="shared" si="54"/>
        <v>0</v>
      </c>
      <c r="K106" s="32">
        <f t="shared" si="55"/>
        <v>0</v>
      </c>
      <c r="L106" s="32">
        <f t="shared" si="56"/>
        <v>0</v>
      </c>
      <c r="M106" s="32">
        <f t="shared" si="57"/>
        <v>0</v>
      </c>
      <c r="N106" s="32">
        <f t="shared" si="39"/>
        <v>0</v>
      </c>
      <c r="O106" s="33">
        <f t="shared" si="40"/>
        <v>0</v>
      </c>
      <c r="P106" s="49">
        <v>101</v>
      </c>
      <c r="Q106" s="32">
        <f t="shared" si="49"/>
        <v>0</v>
      </c>
      <c r="R106" s="32">
        <f t="shared" si="58"/>
        <v>0</v>
      </c>
      <c r="S106" s="32">
        <f t="shared" si="59"/>
        <v>0</v>
      </c>
      <c r="T106" s="32">
        <f t="shared" si="41"/>
        <v>0</v>
      </c>
      <c r="U106" s="32">
        <f t="shared" si="50"/>
        <v>0</v>
      </c>
      <c r="V106" s="32">
        <f t="shared" si="42"/>
        <v>0</v>
      </c>
      <c r="W106" s="32">
        <v>0</v>
      </c>
      <c r="X106" s="32">
        <f t="shared" si="43"/>
        <v>0</v>
      </c>
      <c r="Y106" s="38">
        <f t="shared" si="44"/>
        <v>0</v>
      </c>
      <c r="AA106" s="65">
        <v>101</v>
      </c>
      <c r="AB106" s="32">
        <f t="shared" si="45"/>
        <v>0</v>
      </c>
      <c r="AC106" s="98">
        <f t="shared" si="46"/>
        <v>0</v>
      </c>
      <c r="AD106" s="98">
        <f t="shared" si="47"/>
        <v>0</v>
      </c>
      <c r="AE106" s="98">
        <f t="shared" si="48"/>
        <v>0</v>
      </c>
      <c r="AF106" s="32">
        <f t="shared" si="51"/>
        <v>0</v>
      </c>
      <c r="AG106" s="32">
        <f t="shared" si="52"/>
        <v>0</v>
      </c>
      <c r="AH106" s="32">
        <f t="shared" si="53"/>
        <v>0</v>
      </c>
      <c r="AI106" s="72">
        <f t="shared" si="60"/>
        <v>0</v>
      </c>
      <c r="AK106" s="65">
        <v>101</v>
      </c>
      <c r="AL106" s="32"/>
      <c r="AM106" s="32"/>
      <c r="AN106" s="32"/>
      <c r="AO106" s="32"/>
      <c r="AP106" s="32"/>
      <c r="AQ106" s="32"/>
      <c r="AR106" s="32"/>
      <c r="AS106" s="32"/>
      <c r="AT106" s="32"/>
      <c r="AU106" s="72"/>
    </row>
    <row r="107" spans="2:47" x14ac:dyDescent="0.25">
      <c r="B107" t="s">
        <v>127</v>
      </c>
      <c r="C107">
        <f>44%*C105+56%*C106</f>
        <v>0.43120000000000003</v>
      </c>
      <c r="D107">
        <f>44%*D105+56%*D106</f>
        <v>14.880000000000003</v>
      </c>
      <c r="F107"/>
      <c r="I107" s="49">
        <v>102</v>
      </c>
      <c r="J107" s="32">
        <f t="shared" si="54"/>
        <v>0</v>
      </c>
      <c r="K107" s="32">
        <f t="shared" si="55"/>
        <v>0</v>
      </c>
      <c r="L107" s="32">
        <f t="shared" si="56"/>
        <v>0</v>
      </c>
      <c r="M107" s="32">
        <f t="shared" si="57"/>
        <v>0</v>
      </c>
      <c r="N107" s="32">
        <f t="shared" si="39"/>
        <v>0</v>
      </c>
      <c r="O107" s="33">
        <f t="shared" si="40"/>
        <v>0</v>
      </c>
      <c r="P107" s="49">
        <v>102</v>
      </c>
      <c r="Q107" s="32">
        <f t="shared" si="49"/>
        <v>0</v>
      </c>
      <c r="R107" s="32">
        <f t="shared" si="58"/>
        <v>0</v>
      </c>
      <c r="S107" s="32">
        <f t="shared" si="59"/>
        <v>0</v>
      </c>
      <c r="T107" s="32">
        <f t="shared" si="41"/>
        <v>0</v>
      </c>
      <c r="U107" s="32">
        <f t="shared" si="50"/>
        <v>0</v>
      </c>
      <c r="V107" s="32">
        <f t="shared" si="42"/>
        <v>0</v>
      </c>
      <c r="W107" s="32">
        <v>0</v>
      </c>
      <c r="X107" s="32">
        <f t="shared" si="43"/>
        <v>0</v>
      </c>
      <c r="Y107" s="38">
        <f t="shared" si="44"/>
        <v>0</v>
      </c>
      <c r="AA107" s="65">
        <v>102</v>
      </c>
      <c r="AB107" s="32">
        <f t="shared" si="45"/>
        <v>0</v>
      </c>
      <c r="AC107" s="98">
        <f t="shared" si="46"/>
        <v>0</v>
      </c>
      <c r="AD107" s="98">
        <f t="shared" si="47"/>
        <v>0</v>
      </c>
      <c r="AE107" s="98">
        <f t="shared" si="48"/>
        <v>0</v>
      </c>
      <c r="AF107" s="32">
        <f t="shared" si="51"/>
        <v>0</v>
      </c>
      <c r="AG107" s="32">
        <f t="shared" si="52"/>
        <v>0</v>
      </c>
      <c r="AH107" s="32">
        <f t="shared" si="53"/>
        <v>0</v>
      </c>
      <c r="AI107" s="72">
        <f t="shared" si="60"/>
        <v>0</v>
      </c>
      <c r="AK107" s="65">
        <v>102</v>
      </c>
      <c r="AL107" s="32"/>
      <c r="AM107" s="32"/>
      <c r="AN107" s="32"/>
      <c r="AO107" s="32"/>
      <c r="AP107" s="32"/>
      <c r="AQ107" s="32"/>
      <c r="AR107" s="32"/>
      <c r="AS107" s="32"/>
      <c r="AT107" s="32"/>
      <c r="AU107" s="72"/>
    </row>
    <row r="108" spans="2:47" x14ac:dyDescent="0.25">
      <c r="B108" t="s">
        <v>124</v>
      </c>
      <c r="C108">
        <v>0.25</v>
      </c>
      <c r="D108">
        <v>0</v>
      </c>
      <c r="F108"/>
      <c r="I108" s="49">
        <v>103</v>
      </c>
      <c r="J108" s="32">
        <f t="shared" si="54"/>
        <v>0</v>
      </c>
      <c r="K108" s="32">
        <f t="shared" si="55"/>
        <v>0</v>
      </c>
      <c r="L108" s="32">
        <f t="shared" si="56"/>
        <v>0</v>
      </c>
      <c r="M108" s="32">
        <f t="shared" si="57"/>
        <v>0</v>
      </c>
      <c r="N108" s="32">
        <f t="shared" si="39"/>
        <v>0</v>
      </c>
      <c r="O108" s="33">
        <f t="shared" si="40"/>
        <v>0</v>
      </c>
      <c r="P108" s="49">
        <v>103</v>
      </c>
      <c r="Q108" s="32">
        <f t="shared" si="49"/>
        <v>0</v>
      </c>
      <c r="R108" s="32">
        <f t="shared" si="58"/>
        <v>0</v>
      </c>
      <c r="S108" s="32">
        <f t="shared" si="59"/>
        <v>0</v>
      </c>
      <c r="T108" s="32">
        <f t="shared" si="41"/>
        <v>0</v>
      </c>
      <c r="U108" s="32">
        <f t="shared" si="50"/>
        <v>0</v>
      </c>
      <c r="V108" s="32">
        <f t="shared" si="42"/>
        <v>0</v>
      </c>
      <c r="W108" s="32">
        <v>0</v>
      </c>
      <c r="X108" s="32">
        <f t="shared" si="43"/>
        <v>0</v>
      </c>
      <c r="Y108" s="38">
        <f t="shared" si="44"/>
        <v>0</v>
      </c>
      <c r="AA108" s="65">
        <v>103</v>
      </c>
      <c r="AB108" s="32">
        <f t="shared" si="45"/>
        <v>0</v>
      </c>
      <c r="AC108" s="98">
        <f t="shared" si="46"/>
        <v>0</v>
      </c>
      <c r="AD108" s="98">
        <f t="shared" si="47"/>
        <v>0</v>
      </c>
      <c r="AE108" s="98">
        <f t="shared" si="48"/>
        <v>0</v>
      </c>
      <c r="AF108" s="32">
        <f t="shared" si="51"/>
        <v>0</v>
      </c>
      <c r="AG108" s="32">
        <f t="shared" si="52"/>
        <v>0</v>
      </c>
      <c r="AH108" s="32">
        <f t="shared" si="53"/>
        <v>0</v>
      </c>
      <c r="AI108" s="72">
        <f t="shared" si="60"/>
        <v>0</v>
      </c>
      <c r="AK108" s="65">
        <v>103</v>
      </c>
      <c r="AL108" s="32"/>
      <c r="AM108" s="32"/>
      <c r="AN108" s="32"/>
      <c r="AO108" s="32"/>
      <c r="AP108" s="32"/>
      <c r="AQ108" s="32"/>
      <c r="AR108" s="32"/>
      <c r="AS108" s="32"/>
      <c r="AT108" s="32"/>
      <c r="AU108" s="72"/>
    </row>
    <row r="109" spans="2:47" x14ac:dyDescent="0.25">
      <c r="I109" s="49">
        <v>104</v>
      </c>
      <c r="J109" s="32">
        <f t="shared" si="54"/>
        <v>0</v>
      </c>
      <c r="K109" s="32">
        <f t="shared" si="55"/>
        <v>0</v>
      </c>
      <c r="L109" s="32">
        <f t="shared" si="56"/>
        <v>0</v>
      </c>
      <c r="M109" s="32">
        <f t="shared" si="57"/>
        <v>0</v>
      </c>
      <c r="N109" s="32">
        <f t="shared" si="39"/>
        <v>0</v>
      </c>
      <c r="O109" s="33">
        <f t="shared" si="40"/>
        <v>0</v>
      </c>
      <c r="P109" s="49">
        <v>104</v>
      </c>
      <c r="Q109" s="32">
        <f t="shared" si="49"/>
        <v>0</v>
      </c>
      <c r="R109" s="32">
        <f t="shared" si="58"/>
        <v>0</v>
      </c>
      <c r="S109" s="32">
        <f t="shared" si="59"/>
        <v>0</v>
      </c>
      <c r="T109" s="32">
        <f t="shared" si="41"/>
        <v>0</v>
      </c>
      <c r="U109" s="32">
        <f t="shared" si="50"/>
        <v>0</v>
      </c>
      <c r="V109" s="32">
        <f t="shared" si="42"/>
        <v>0</v>
      </c>
      <c r="W109" s="32">
        <v>0</v>
      </c>
      <c r="X109" s="32">
        <f t="shared" si="43"/>
        <v>0</v>
      </c>
      <c r="Y109" s="38">
        <f t="shared" si="44"/>
        <v>0</v>
      </c>
      <c r="AA109" s="65">
        <v>104</v>
      </c>
      <c r="AB109" s="32">
        <f t="shared" si="45"/>
        <v>0</v>
      </c>
      <c r="AC109" s="98">
        <f t="shared" si="46"/>
        <v>0</v>
      </c>
      <c r="AD109" s="98">
        <f t="shared" si="47"/>
        <v>0</v>
      </c>
      <c r="AE109" s="98">
        <f t="shared" si="48"/>
        <v>0</v>
      </c>
      <c r="AF109" s="32">
        <f t="shared" si="51"/>
        <v>0</v>
      </c>
      <c r="AG109" s="32">
        <f t="shared" si="52"/>
        <v>0</v>
      </c>
      <c r="AH109" s="32">
        <f t="shared" si="53"/>
        <v>0</v>
      </c>
      <c r="AI109" s="72">
        <f t="shared" si="60"/>
        <v>0</v>
      </c>
      <c r="AK109" s="65">
        <v>104</v>
      </c>
      <c r="AL109" s="32"/>
      <c r="AM109" s="32"/>
      <c r="AN109" s="32"/>
      <c r="AO109" s="32"/>
      <c r="AP109" s="32"/>
      <c r="AQ109" s="32"/>
      <c r="AR109" s="32"/>
      <c r="AS109" s="32"/>
      <c r="AT109" s="32"/>
      <c r="AU109" s="72"/>
    </row>
    <row r="110" spans="2:47" x14ac:dyDescent="0.25">
      <c r="I110" s="49">
        <v>105</v>
      </c>
      <c r="J110" s="32">
        <f t="shared" si="54"/>
        <v>0</v>
      </c>
      <c r="K110" s="32">
        <f t="shared" si="55"/>
        <v>0</v>
      </c>
      <c r="L110" s="32">
        <f t="shared" si="56"/>
        <v>0</v>
      </c>
      <c r="M110" s="32">
        <f t="shared" si="57"/>
        <v>0</v>
      </c>
      <c r="N110" s="32">
        <f t="shared" si="39"/>
        <v>0</v>
      </c>
      <c r="O110" s="33">
        <f t="shared" si="40"/>
        <v>0</v>
      </c>
      <c r="P110" s="49">
        <v>105</v>
      </c>
      <c r="Q110" s="32">
        <f t="shared" si="49"/>
        <v>0</v>
      </c>
      <c r="R110" s="32">
        <f t="shared" si="58"/>
        <v>0</v>
      </c>
      <c r="S110" s="32">
        <f t="shared" si="59"/>
        <v>0</v>
      </c>
      <c r="T110" s="32">
        <f t="shared" si="41"/>
        <v>0</v>
      </c>
      <c r="U110" s="32">
        <f t="shared" si="50"/>
        <v>0</v>
      </c>
      <c r="V110" s="32">
        <f t="shared" si="42"/>
        <v>0</v>
      </c>
      <c r="W110" s="32">
        <v>0</v>
      </c>
      <c r="X110" s="32">
        <f t="shared" si="43"/>
        <v>0</v>
      </c>
      <c r="Y110" s="38">
        <f t="shared" si="44"/>
        <v>0</v>
      </c>
      <c r="AA110" s="65">
        <v>105</v>
      </c>
      <c r="AB110" s="32">
        <f t="shared" si="45"/>
        <v>0</v>
      </c>
      <c r="AC110" s="98">
        <f t="shared" si="46"/>
        <v>0</v>
      </c>
      <c r="AD110" s="98">
        <f t="shared" si="47"/>
        <v>0</v>
      </c>
      <c r="AE110" s="98">
        <f t="shared" si="48"/>
        <v>0</v>
      </c>
      <c r="AF110" s="32">
        <f t="shared" si="51"/>
        <v>0</v>
      </c>
      <c r="AG110" s="32">
        <f t="shared" si="52"/>
        <v>0</v>
      </c>
      <c r="AH110" s="32">
        <f t="shared" si="53"/>
        <v>0</v>
      </c>
      <c r="AI110" s="72">
        <f t="shared" si="60"/>
        <v>0</v>
      </c>
      <c r="AK110" s="65">
        <v>105</v>
      </c>
      <c r="AL110" s="32"/>
      <c r="AM110" s="32"/>
      <c r="AN110" s="32"/>
      <c r="AO110" s="32"/>
      <c r="AP110" s="32"/>
      <c r="AQ110" s="32"/>
      <c r="AR110" s="32"/>
      <c r="AS110" s="32"/>
      <c r="AT110" s="32"/>
      <c r="AU110" s="72"/>
    </row>
    <row r="111" spans="2:47" x14ac:dyDescent="0.25">
      <c r="C111" s="138" t="s">
        <v>216</v>
      </c>
      <c r="D111" s="138"/>
      <c r="E111" s="138"/>
      <c r="I111" s="49">
        <v>106</v>
      </c>
      <c r="J111" s="32">
        <f t="shared" si="54"/>
        <v>0</v>
      </c>
      <c r="K111" s="32">
        <f t="shared" si="55"/>
        <v>0</v>
      </c>
      <c r="L111" s="32">
        <f t="shared" si="56"/>
        <v>0</v>
      </c>
      <c r="M111" s="32">
        <f t="shared" si="57"/>
        <v>0</v>
      </c>
      <c r="N111" s="32">
        <f t="shared" si="39"/>
        <v>0</v>
      </c>
      <c r="O111" s="33">
        <f t="shared" si="40"/>
        <v>0</v>
      </c>
      <c r="P111" s="49">
        <v>106</v>
      </c>
      <c r="Q111" s="32">
        <f t="shared" si="49"/>
        <v>0</v>
      </c>
      <c r="R111" s="32">
        <f t="shared" si="58"/>
        <v>0</v>
      </c>
      <c r="S111" s="32">
        <f t="shared" si="59"/>
        <v>0</v>
      </c>
      <c r="T111" s="32">
        <f t="shared" si="41"/>
        <v>0</v>
      </c>
      <c r="U111" s="32">
        <f t="shared" si="50"/>
        <v>0</v>
      </c>
      <c r="V111" s="32">
        <f t="shared" si="42"/>
        <v>0</v>
      </c>
      <c r="W111" s="32">
        <v>0</v>
      </c>
      <c r="X111" s="32">
        <f t="shared" si="43"/>
        <v>0</v>
      </c>
      <c r="Y111" s="38">
        <f t="shared" si="44"/>
        <v>0</v>
      </c>
      <c r="AA111" s="65">
        <v>106</v>
      </c>
      <c r="AB111" s="32">
        <f t="shared" si="45"/>
        <v>0</v>
      </c>
      <c r="AC111" s="98">
        <f t="shared" si="46"/>
        <v>0</v>
      </c>
      <c r="AD111" s="98">
        <f t="shared" si="47"/>
        <v>0</v>
      </c>
      <c r="AE111" s="98">
        <f t="shared" si="48"/>
        <v>0</v>
      </c>
      <c r="AF111" s="32">
        <f t="shared" si="51"/>
        <v>0</v>
      </c>
      <c r="AG111" s="32">
        <f t="shared" si="52"/>
        <v>0</v>
      </c>
      <c r="AH111" s="32">
        <f t="shared" si="53"/>
        <v>0</v>
      </c>
      <c r="AI111" s="72">
        <f t="shared" si="60"/>
        <v>0</v>
      </c>
      <c r="AK111" s="65">
        <v>106</v>
      </c>
      <c r="AL111" s="32"/>
      <c r="AM111" s="32"/>
      <c r="AN111" s="32"/>
      <c r="AO111" s="32"/>
      <c r="AP111" s="32"/>
      <c r="AQ111" s="32"/>
      <c r="AR111" s="32"/>
      <c r="AS111" s="32"/>
      <c r="AT111" s="32"/>
      <c r="AU111" s="72"/>
    </row>
    <row r="112" spans="2:47" x14ac:dyDescent="0.25">
      <c r="C112" s="70" t="s">
        <v>192</v>
      </c>
      <c r="D112" s="70" t="s">
        <v>73</v>
      </c>
      <c r="E112" s="70" t="s">
        <v>213</v>
      </c>
      <c r="I112" s="49">
        <v>107</v>
      </c>
      <c r="J112" s="32">
        <f t="shared" si="54"/>
        <v>0</v>
      </c>
      <c r="K112" s="32">
        <f t="shared" si="55"/>
        <v>0</v>
      </c>
      <c r="L112" s="32">
        <f t="shared" si="56"/>
        <v>0</v>
      </c>
      <c r="M112" s="32">
        <f t="shared" si="57"/>
        <v>0</v>
      </c>
      <c r="N112" s="32">
        <f t="shared" si="39"/>
        <v>0</v>
      </c>
      <c r="O112" s="33">
        <f t="shared" si="40"/>
        <v>0</v>
      </c>
      <c r="P112" s="49">
        <v>107</v>
      </c>
      <c r="Q112" s="32">
        <f t="shared" si="49"/>
        <v>0</v>
      </c>
      <c r="R112" s="32">
        <f t="shared" si="58"/>
        <v>0</v>
      </c>
      <c r="S112" s="32">
        <f t="shared" si="59"/>
        <v>0</v>
      </c>
      <c r="T112" s="32">
        <f t="shared" si="41"/>
        <v>0</v>
      </c>
      <c r="U112" s="32">
        <f t="shared" si="50"/>
        <v>0</v>
      </c>
      <c r="V112" s="32">
        <f t="shared" si="42"/>
        <v>0</v>
      </c>
      <c r="W112" s="32">
        <v>0</v>
      </c>
      <c r="X112" s="32">
        <f t="shared" si="43"/>
        <v>0</v>
      </c>
      <c r="Y112" s="38">
        <f t="shared" si="44"/>
        <v>0</v>
      </c>
      <c r="AA112" s="65">
        <v>107</v>
      </c>
      <c r="AB112" s="32">
        <f t="shared" si="45"/>
        <v>0</v>
      </c>
      <c r="AC112" s="98">
        <f t="shared" si="46"/>
        <v>0</v>
      </c>
      <c r="AD112" s="98">
        <f t="shared" si="47"/>
        <v>0</v>
      </c>
      <c r="AE112" s="98">
        <f t="shared" si="48"/>
        <v>0</v>
      </c>
      <c r="AF112" s="32">
        <f t="shared" si="51"/>
        <v>0</v>
      </c>
      <c r="AG112" s="32">
        <f t="shared" si="52"/>
        <v>0</v>
      </c>
      <c r="AH112" s="32">
        <f t="shared" si="53"/>
        <v>0</v>
      </c>
      <c r="AI112" s="72">
        <f t="shared" si="60"/>
        <v>0</v>
      </c>
      <c r="AK112" s="65">
        <v>107</v>
      </c>
      <c r="AL112" s="32"/>
      <c r="AM112" s="32"/>
      <c r="AN112" s="32"/>
      <c r="AO112" s="32"/>
      <c r="AP112" s="32"/>
      <c r="AQ112" s="32"/>
      <c r="AR112" s="32"/>
      <c r="AS112" s="32"/>
      <c r="AT112" s="32"/>
      <c r="AU112" s="72"/>
    </row>
    <row r="113" spans="2:47" x14ac:dyDescent="0.25">
      <c r="B113" s="61" t="s">
        <v>214</v>
      </c>
      <c r="C113" s="76">
        <f>1/$F$18*SUM(X6:X205)</f>
        <v>436.21393643075425</v>
      </c>
      <c r="D113" s="76">
        <f>1/$F$10*SUM(O6:O205)</f>
        <v>256.66666666666646</v>
      </c>
      <c r="E113" s="75">
        <f>C113-D113</f>
        <v>179.54726976408779</v>
      </c>
      <c r="I113" s="49">
        <v>108</v>
      </c>
      <c r="J113" s="32">
        <f t="shared" si="54"/>
        <v>0</v>
      </c>
      <c r="K113" s="32">
        <f t="shared" si="55"/>
        <v>0</v>
      </c>
      <c r="L113" s="32">
        <f t="shared" si="56"/>
        <v>0</v>
      </c>
      <c r="M113" s="32">
        <f t="shared" si="57"/>
        <v>0</v>
      </c>
      <c r="N113" s="32">
        <f t="shared" si="39"/>
        <v>0</v>
      </c>
      <c r="O113" s="33">
        <f t="shared" si="40"/>
        <v>0</v>
      </c>
      <c r="P113" s="49">
        <v>108</v>
      </c>
      <c r="Q113" s="32">
        <f t="shared" si="49"/>
        <v>0</v>
      </c>
      <c r="R113" s="32">
        <f t="shared" si="58"/>
        <v>0</v>
      </c>
      <c r="S113" s="32">
        <f t="shared" si="59"/>
        <v>0</v>
      </c>
      <c r="T113" s="32">
        <f t="shared" si="41"/>
        <v>0</v>
      </c>
      <c r="U113" s="32">
        <f t="shared" si="50"/>
        <v>0</v>
      </c>
      <c r="V113" s="32">
        <f t="shared" si="42"/>
        <v>0</v>
      </c>
      <c r="W113" s="32">
        <v>0</v>
      </c>
      <c r="X113" s="32">
        <f t="shared" si="43"/>
        <v>0</v>
      </c>
      <c r="Y113" s="38">
        <f t="shared" si="44"/>
        <v>0</v>
      </c>
      <c r="AA113" s="65">
        <v>108</v>
      </c>
      <c r="AB113" s="32">
        <f t="shared" si="45"/>
        <v>0</v>
      </c>
      <c r="AC113" s="98">
        <f t="shared" si="46"/>
        <v>0</v>
      </c>
      <c r="AD113" s="98">
        <f t="shared" si="47"/>
        <v>0</v>
      </c>
      <c r="AE113" s="98">
        <f t="shared" si="48"/>
        <v>0</v>
      </c>
      <c r="AF113" s="32">
        <f t="shared" si="51"/>
        <v>0</v>
      </c>
      <c r="AG113" s="32">
        <f t="shared" si="52"/>
        <v>0</v>
      </c>
      <c r="AH113" s="32">
        <f t="shared" si="53"/>
        <v>0</v>
      </c>
      <c r="AI113" s="72">
        <f t="shared" si="60"/>
        <v>0</v>
      </c>
      <c r="AK113" s="65">
        <v>108</v>
      </c>
      <c r="AL113" s="32"/>
      <c r="AM113" s="32"/>
      <c r="AN113" s="32"/>
      <c r="AO113" s="32"/>
      <c r="AP113" s="32"/>
      <c r="AQ113" s="32"/>
      <c r="AR113" s="32"/>
      <c r="AS113" s="32"/>
      <c r="AT113" s="32"/>
      <c r="AU113" s="72"/>
    </row>
    <row r="114" spans="2:47" x14ac:dyDescent="0.25">
      <c r="B114" s="61" t="s">
        <v>215</v>
      </c>
      <c r="C114" s="76">
        <f>X35</f>
        <v>408.99731271306183</v>
      </c>
      <c r="D114" s="76">
        <f>O35</f>
        <v>256.66666666666669</v>
      </c>
      <c r="E114" s="75">
        <f>VLOOKUP(30,I5:Y205,17,FALSE)</f>
        <v>152.33064604639515</v>
      </c>
      <c r="I114" s="49">
        <v>109</v>
      </c>
      <c r="J114" s="32">
        <f t="shared" si="54"/>
        <v>0</v>
      </c>
      <c r="K114" s="32">
        <f t="shared" si="55"/>
        <v>0</v>
      </c>
      <c r="L114" s="32">
        <f t="shared" si="56"/>
        <v>0</v>
      </c>
      <c r="M114" s="32">
        <f t="shared" si="57"/>
        <v>0</v>
      </c>
      <c r="N114" s="32">
        <f t="shared" si="39"/>
        <v>0</v>
      </c>
      <c r="O114" s="33">
        <f t="shared" si="40"/>
        <v>0</v>
      </c>
      <c r="P114" s="49">
        <v>109</v>
      </c>
      <c r="Q114" s="32">
        <f t="shared" si="49"/>
        <v>0</v>
      </c>
      <c r="R114" s="32">
        <f t="shared" si="58"/>
        <v>0</v>
      </c>
      <c r="S114" s="32">
        <f t="shared" si="59"/>
        <v>0</v>
      </c>
      <c r="T114" s="32">
        <f t="shared" si="41"/>
        <v>0</v>
      </c>
      <c r="U114" s="32">
        <f t="shared" si="50"/>
        <v>0</v>
      </c>
      <c r="V114" s="32">
        <f t="shared" si="42"/>
        <v>0</v>
      </c>
      <c r="W114" s="32">
        <v>0</v>
      </c>
      <c r="X114" s="32">
        <f t="shared" si="43"/>
        <v>0</v>
      </c>
      <c r="Y114" s="38">
        <f t="shared" si="44"/>
        <v>0</v>
      </c>
      <c r="AA114" s="65">
        <v>109</v>
      </c>
      <c r="AB114" s="32">
        <f t="shared" si="45"/>
        <v>0</v>
      </c>
      <c r="AC114" s="98">
        <f t="shared" si="46"/>
        <v>0</v>
      </c>
      <c r="AD114" s="98">
        <f t="shared" si="47"/>
        <v>0</v>
      </c>
      <c r="AE114" s="98">
        <f t="shared" si="48"/>
        <v>0</v>
      </c>
      <c r="AF114" s="32">
        <f t="shared" si="51"/>
        <v>0</v>
      </c>
      <c r="AG114" s="32">
        <f t="shared" si="52"/>
        <v>0</v>
      </c>
      <c r="AH114" s="32">
        <f t="shared" si="53"/>
        <v>0</v>
      </c>
      <c r="AI114" s="72">
        <f t="shared" si="60"/>
        <v>0</v>
      </c>
      <c r="AK114" s="65">
        <v>109</v>
      </c>
      <c r="AL114" s="32"/>
      <c r="AM114" s="32"/>
      <c r="AN114" s="32"/>
      <c r="AO114" s="32"/>
      <c r="AP114" s="32"/>
      <c r="AQ114" s="32"/>
      <c r="AR114" s="32"/>
      <c r="AS114" s="32"/>
      <c r="AT114" s="32"/>
      <c r="AU114" s="72"/>
    </row>
    <row r="115" spans="2:47" x14ac:dyDescent="0.25">
      <c r="C115" s="77"/>
      <c r="D115" s="77"/>
      <c r="E115" s="77"/>
      <c r="I115" s="49">
        <v>110</v>
      </c>
      <c r="J115" s="32">
        <f t="shared" si="54"/>
        <v>0</v>
      </c>
      <c r="K115" s="32">
        <f t="shared" si="55"/>
        <v>0</v>
      </c>
      <c r="L115" s="32">
        <f t="shared" si="56"/>
        <v>0</v>
      </c>
      <c r="M115" s="32">
        <f t="shared" si="57"/>
        <v>0</v>
      </c>
      <c r="N115" s="32">
        <f t="shared" si="39"/>
        <v>0</v>
      </c>
      <c r="O115" s="33">
        <f t="shared" si="40"/>
        <v>0</v>
      </c>
      <c r="P115" s="49">
        <v>110</v>
      </c>
      <c r="Q115" s="32">
        <f t="shared" si="49"/>
        <v>0</v>
      </c>
      <c r="R115" s="32">
        <f t="shared" si="58"/>
        <v>0</v>
      </c>
      <c r="S115" s="32">
        <f t="shared" si="59"/>
        <v>0</v>
      </c>
      <c r="T115" s="32">
        <f t="shared" si="41"/>
        <v>0</v>
      </c>
      <c r="U115" s="32">
        <f t="shared" si="50"/>
        <v>0</v>
      </c>
      <c r="V115" s="32">
        <f t="shared" si="42"/>
        <v>0</v>
      </c>
      <c r="W115" s="32">
        <v>0</v>
      </c>
      <c r="X115" s="32">
        <f t="shared" si="43"/>
        <v>0</v>
      </c>
      <c r="Y115" s="38">
        <f t="shared" si="44"/>
        <v>0</v>
      </c>
      <c r="AA115" s="65">
        <v>110</v>
      </c>
      <c r="AB115" s="32">
        <f t="shared" si="45"/>
        <v>0</v>
      </c>
      <c r="AC115" s="98">
        <f t="shared" si="46"/>
        <v>0</v>
      </c>
      <c r="AD115" s="98">
        <f t="shared" si="47"/>
        <v>0</v>
      </c>
      <c r="AE115" s="98">
        <f t="shared" si="48"/>
        <v>0</v>
      </c>
      <c r="AF115" s="32">
        <f t="shared" si="51"/>
        <v>0</v>
      </c>
      <c r="AG115" s="32">
        <f t="shared" si="52"/>
        <v>0</v>
      </c>
      <c r="AH115" s="32">
        <f t="shared" si="53"/>
        <v>0</v>
      </c>
      <c r="AI115" s="72">
        <f t="shared" si="60"/>
        <v>0</v>
      </c>
      <c r="AK115" s="65">
        <v>110</v>
      </c>
      <c r="AL115" s="32"/>
      <c r="AM115" s="32"/>
      <c r="AN115" s="32"/>
      <c r="AO115" s="32"/>
      <c r="AP115" s="32"/>
      <c r="AQ115" s="32"/>
      <c r="AR115" s="32"/>
      <c r="AS115" s="32"/>
      <c r="AT115" s="32"/>
      <c r="AU115" s="72"/>
    </row>
    <row r="116" spans="2:47" x14ac:dyDescent="0.25">
      <c r="C116" s="137" t="s">
        <v>172</v>
      </c>
      <c r="D116" s="137"/>
      <c r="E116" s="137"/>
      <c r="I116" s="49">
        <v>111</v>
      </c>
      <c r="J116" s="32">
        <f t="shared" si="54"/>
        <v>0</v>
      </c>
      <c r="K116" s="32">
        <f t="shared" si="55"/>
        <v>0</v>
      </c>
      <c r="L116" s="32">
        <f t="shared" si="56"/>
        <v>0</v>
      </c>
      <c r="M116" s="32">
        <f t="shared" si="57"/>
        <v>0</v>
      </c>
      <c r="N116" s="32">
        <f t="shared" si="39"/>
        <v>0</v>
      </c>
      <c r="O116" s="33">
        <f t="shared" si="40"/>
        <v>0</v>
      </c>
      <c r="P116" s="49">
        <v>111</v>
      </c>
      <c r="Q116" s="32">
        <f t="shared" si="49"/>
        <v>0</v>
      </c>
      <c r="R116" s="32">
        <f t="shared" si="58"/>
        <v>0</v>
      </c>
      <c r="S116" s="32">
        <f t="shared" si="59"/>
        <v>0</v>
      </c>
      <c r="T116" s="32">
        <f t="shared" si="41"/>
        <v>0</v>
      </c>
      <c r="U116" s="32">
        <f t="shared" si="50"/>
        <v>0</v>
      </c>
      <c r="V116" s="32">
        <f t="shared" si="42"/>
        <v>0</v>
      </c>
      <c r="W116" s="32">
        <v>0</v>
      </c>
      <c r="X116" s="32">
        <f t="shared" si="43"/>
        <v>0</v>
      </c>
      <c r="Y116" s="38">
        <f t="shared" si="44"/>
        <v>0</v>
      </c>
      <c r="AA116" s="65">
        <v>111</v>
      </c>
      <c r="AB116" s="32">
        <f t="shared" si="45"/>
        <v>0</v>
      </c>
      <c r="AC116" s="98">
        <f t="shared" si="46"/>
        <v>0</v>
      </c>
      <c r="AD116" s="98">
        <f t="shared" si="47"/>
        <v>0</v>
      </c>
      <c r="AE116" s="98">
        <f t="shared" si="48"/>
        <v>0</v>
      </c>
      <c r="AF116" s="32">
        <f t="shared" si="51"/>
        <v>0</v>
      </c>
      <c r="AG116" s="32">
        <f t="shared" si="52"/>
        <v>0</v>
      </c>
      <c r="AH116" s="32">
        <f t="shared" si="53"/>
        <v>0</v>
      </c>
      <c r="AI116" s="72">
        <f t="shared" si="60"/>
        <v>0</v>
      </c>
      <c r="AK116" s="65">
        <v>111</v>
      </c>
      <c r="AL116" s="32"/>
      <c r="AM116" s="32"/>
      <c r="AN116" s="32"/>
      <c r="AO116" s="32"/>
      <c r="AP116" s="32"/>
      <c r="AQ116" s="32"/>
      <c r="AR116" s="32"/>
      <c r="AS116" s="32"/>
      <c r="AT116" s="32"/>
      <c r="AU116" s="72"/>
    </row>
    <row r="117" spans="2:47" x14ac:dyDescent="0.25">
      <c r="C117" s="137" t="s">
        <v>192</v>
      </c>
      <c r="D117" s="137" t="s">
        <v>73</v>
      </c>
      <c r="E117" s="78" t="s">
        <v>213</v>
      </c>
      <c r="I117" s="49">
        <v>112</v>
      </c>
      <c r="J117" s="32">
        <f t="shared" si="54"/>
        <v>0</v>
      </c>
      <c r="K117" s="32">
        <f t="shared" si="55"/>
        <v>0</v>
      </c>
      <c r="L117" s="32">
        <f t="shared" si="56"/>
        <v>0</v>
      </c>
      <c r="M117" s="32">
        <f t="shared" si="57"/>
        <v>0</v>
      </c>
      <c r="N117" s="32">
        <f t="shared" si="39"/>
        <v>0</v>
      </c>
      <c r="O117" s="33">
        <f t="shared" si="40"/>
        <v>0</v>
      </c>
      <c r="P117" s="49">
        <v>112</v>
      </c>
      <c r="Q117" s="32">
        <f t="shared" si="49"/>
        <v>0</v>
      </c>
      <c r="R117" s="32">
        <f t="shared" si="58"/>
        <v>0</v>
      </c>
      <c r="S117" s="32">
        <f t="shared" si="59"/>
        <v>0</v>
      </c>
      <c r="T117" s="32">
        <f t="shared" si="41"/>
        <v>0</v>
      </c>
      <c r="U117" s="32">
        <f t="shared" si="50"/>
        <v>0</v>
      </c>
      <c r="V117" s="32">
        <f t="shared" si="42"/>
        <v>0</v>
      </c>
      <c r="W117" s="32">
        <v>0</v>
      </c>
      <c r="X117" s="32">
        <f t="shared" si="43"/>
        <v>0</v>
      </c>
      <c r="Y117" s="38">
        <f t="shared" si="44"/>
        <v>0</v>
      </c>
      <c r="AA117" s="65">
        <v>112</v>
      </c>
      <c r="AB117" s="32">
        <f t="shared" si="45"/>
        <v>0</v>
      </c>
      <c r="AC117" s="98">
        <f t="shared" si="46"/>
        <v>0</v>
      </c>
      <c r="AD117" s="98">
        <f t="shared" si="47"/>
        <v>0</v>
      </c>
      <c r="AE117" s="98">
        <f t="shared" si="48"/>
        <v>0</v>
      </c>
      <c r="AF117" s="32">
        <f t="shared" si="51"/>
        <v>0</v>
      </c>
      <c r="AG117" s="32">
        <f t="shared" si="52"/>
        <v>0</v>
      </c>
      <c r="AH117" s="32">
        <f t="shared" si="53"/>
        <v>0</v>
      </c>
      <c r="AI117" s="72">
        <f t="shared" si="60"/>
        <v>0</v>
      </c>
      <c r="AK117" s="65">
        <v>112</v>
      </c>
      <c r="AL117" s="32"/>
      <c r="AM117" s="32"/>
      <c r="AN117" s="32"/>
      <c r="AO117" s="32"/>
      <c r="AP117" s="32"/>
      <c r="AQ117" s="32"/>
      <c r="AR117" s="32"/>
      <c r="AS117" s="32"/>
      <c r="AT117" s="32"/>
      <c r="AU117" s="72"/>
    </row>
    <row r="118" spans="2:47" x14ac:dyDescent="0.25">
      <c r="B118" s="61" t="s">
        <v>214</v>
      </c>
      <c r="C118" s="79">
        <f>1/$F$18*SUM(AI6:AI205)</f>
        <v>47.930403122695928</v>
      </c>
      <c r="D118" s="76">
        <v>0</v>
      </c>
      <c r="E118" s="75">
        <f>C118-D118</f>
        <v>47.930403122695928</v>
      </c>
      <c r="I118" s="49">
        <v>113</v>
      </c>
      <c r="J118" s="32">
        <f t="shared" si="54"/>
        <v>0</v>
      </c>
      <c r="K118" s="32">
        <f t="shared" si="55"/>
        <v>0</v>
      </c>
      <c r="L118" s="32">
        <f t="shared" si="56"/>
        <v>0</v>
      </c>
      <c r="M118" s="32">
        <f t="shared" si="57"/>
        <v>0</v>
      </c>
      <c r="N118" s="32">
        <f t="shared" si="39"/>
        <v>0</v>
      </c>
      <c r="O118" s="33">
        <f t="shared" si="40"/>
        <v>0</v>
      </c>
      <c r="P118" s="49">
        <v>113</v>
      </c>
      <c r="Q118" s="32">
        <f t="shared" si="49"/>
        <v>0</v>
      </c>
      <c r="R118" s="32">
        <f t="shared" si="58"/>
        <v>0</v>
      </c>
      <c r="S118" s="32">
        <f t="shared" si="59"/>
        <v>0</v>
      </c>
      <c r="T118" s="32">
        <f t="shared" si="41"/>
        <v>0</v>
      </c>
      <c r="U118" s="32">
        <f t="shared" si="50"/>
        <v>0</v>
      </c>
      <c r="V118" s="32">
        <f t="shared" si="42"/>
        <v>0</v>
      </c>
      <c r="W118" s="32">
        <v>0</v>
      </c>
      <c r="X118" s="32">
        <f t="shared" si="43"/>
        <v>0</v>
      </c>
      <c r="Y118" s="38">
        <f t="shared" si="44"/>
        <v>0</v>
      </c>
      <c r="AA118" s="65">
        <v>113</v>
      </c>
      <c r="AB118" s="32">
        <f t="shared" si="45"/>
        <v>0</v>
      </c>
      <c r="AC118" s="98">
        <f t="shared" si="46"/>
        <v>0</v>
      </c>
      <c r="AD118" s="98">
        <f t="shared" si="47"/>
        <v>0</v>
      </c>
      <c r="AE118" s="98">
        <f t="shared" si="48"/>
        <v>0</v>
      </c>
      <c r="AF118" s="32">
        <f t="shared" si="51"/>
        <v>0</v>
      </c>
      <c r="AG118" s="32">
        <f t="shared" si="52"/>
        <v>0</v>
      </c>
      <c r="AH118" s="32">
        <f t="shared" si="53"/>
        <v>0</v>
      </c>
      <c r="AI118" s="72">
        <f t="shared" si="60"/>
        <v>0</v>
      </c>
      <c r="AK118" s="65">
        <v>113</v>
      </c>
      <c r="AL118" s="32"/>
      <c r="AM118" s="32"/>
      <c r="AN118" s="32"/>
      <c r="AO118" s="32"/>
      <c r="AP118" s="32"/>
      <c r="AQ118" s="32"/>
      <c r="AR118" s="32"/>
      <c r="AS118" s="32"/>
      <c r="AT118" s="32"/>
      <c r="AU118" s="72"/>
    </row>
    <row r="119" spans="2:47" x14ac:dyDescent="0.25">
      <c r="B119" s="61" t="s">
        <v>215</v>
      </c>
      <c r="C119" s="79">
        <f>AI35</f>
        <v>71.270307295835465</v>
      </c>
      <c r="D119" s="76">
        <v>0</v>
      </c>
      <c r="E119" s="75">
        <f>C119-D119</f>
        <v>71.270307295835465</v>
      </c>
      <c r="I119" s="49">
        <v>114</v>
      </c>
      <c r="J119" s="32">
        <f t="shared" si="54"/>
        <v>0</v>
      </c>
      <c r="K119" s="32">
        <f t="shared" si="55"/>
        <v>0</v>
      </c>
      <c r="L119" s="32">
        <f t="shared" si="56"/>
        <v>0</v>
      </c>
      <c r="M119" s="32">
        <f t="shared" si="57"/>
        <v>0</v>
      </c>
      <c r="N119" s="32">
        <f t="shared" si="39"/>
        <v>0</v>
      </c>
      <c r="O119" s="33">
        <f t="shared" si="40"/>
        <v>0</v>
      </c>
      <c r="P119" s="49">
        <v>114</v>
      </c>
      <c r="Q119" s="32">
        <f t="shared" si="49"/>
        <v>0</v>
      </c>
      <c r="R119" s="32">
        <f t="shared" si="58"/>
        <v>0</v>
      </c>
      <c r="S119" s="32">
        <f t="shared" si="59"/>
        <v>0</v>
      </c>
      <c r="T119" s="32">
        <f t="shared" si="41"/>
        <v>0</v>
      </c>
      <c r="U119" s="32">
        <f t="shared" si="50"/>
        <v>0</v>
      </c>
      <c r="V119" s="32">
        <f t="shared" si="42"/>
        <v>0</v>
      </c>
      <c r="W119" s="32">
        <v>0</v>
      </c>
      <c r="X119" s="32">
        <f t="shared" si="43"/>
        <v>0</v>
      </c>
      <c r="Y119" s="38">
        <f t="shared" si="44"/>
        <v>0</v>
      </c>
      <c r="AA119" s="65">
        <v>114</v>
      </c>
      <c r="AB119" s="32">
        <f t="shared" si="45"/>
        <v>0</v>
      </c>
      <c r="AC119" s="98">
        <f t="shared" si="46"/>
        <v>0</v>
      </c>
      <c r="AD119" s="98">
        <f t="shared" si="47"/>
        <v>0</v>
      </c>
      <c r="AE119" s="98">
        <f t="shared" si="48"/>
        <v>0</v>
      </c>
      <c r="AF119" s="32">
        <f t="shared" si="51"/>
        <v>0</v>
      </c>
      <c r="AG119" s="32">
        <f t="shared" si="52"/>
        <v>0</v>
      </c>
      <c r="AH119" s="32">
        <f t="shared" si="53"/>
        <v>0</v>
      </c>
      <c r="AI119" s="72">
        <f t="shared" si="60"/>
        <v>0</v>
      </c>
      <c r="AK119" s="65">
        <v>114</v>
      </c>
      <c r="AL119" s="32"/>
      <c r="AM119" s="32"/>
      <c r="AN119" s="32"/>
      <c r="AO119" s="32"/>
      <c r="AP119" s="32"/>
      <c r="AQ119" s="32"/>
      <c r="AR119" s="32"/>
      <c r="AS119" s="32"/>
      <c r="AT119" s="32"/>
      <c r="AU119" s="72"/>
    </row>
    <row r="120" spans="2:47" x14ac:dyDescent="0.25">
      <c r="C120" s="77"/>
      <c r="D120" s="77"/>
      <c r="E120" s="80"/>
      <c r="I120" s="49">
        <v>115</v>
      </c>
      <c r="J120" s="32">
        <f t="shared" si="54"/>
        <v>0</v>
      </c>
      <c r="K120" s="32">
        <f t="shared" si="55"/>
        <v>0</v>
      </c>
      <c r="L120" s="32">
        <f t="shared" si="56"/>
        <v>0</v>
      </c>
      <c r="M120" s="32">
        <f t="shared" si="57"/>
        <v>0</v>
      </c>
      <c r="N120" s="32">
        <f t="shared" si="39"/>
        <v>0</v>
      </c>
      <c r="O120" s="33">
        <f t="shared" si="40"/>
        <v>0</v>
      </c>
      <c r="P120" s="49">
        <v>115</v>
      </c>
      <c r="Q120" s="32">
        <f t="shared" si="49"/>
        <v>0</v>
      </c>
      <c r="R120" s="32">
        <f t="shared" si="58"/>
        <v>0</v>
      </c>
      <c r="S120" s="32">
        <f t="shared" si="59"/>
        <v>0</v>
      </c>
      <c r="T120" s="32">
        <f t="shared" si="41"/>
        <v>0</v>
      </c>
      <c r="U120" s="32">
        <f t="shared" si="50"/>
        <v>0</v>
      </c>
      <c r="V120" s="32">
        <f t="shared" si="42"/>
        <v>0</v>
      </c>
      <c r="W120" s="32">
        <v>0</v>
      </c>
      <c r="X120" s="32">
        <f t="shared" si="43"/>
        <v>0</v>
      </c>
      <c r="Y120" s="38">
        <f t="shared" si="44"/>
        <v>0</v>
      </c>
      <c r="AA120" s="65">
        <v>115</v>
      </c>
      <c r="AB120" s="32">
        <f t="shared" si="45"/>
        <v>0</v>
      </c>
      <c r="AC120" s="98">
        <f t="shared" si="46"/>
        <v>0</v>
      </c>
      <c r="AD120" s="98">
        <f t="shared" si="47"/>
        <v>0</v>
      </c>
      <c r="AE120" s="98">
        <f t="shared" si="48"/>
        <v>0</v>
      </c>
      <c r="AF120" s="32">
        <f t="shared" si="51"/>
        <v>0</v>
      </c>
      <c r="AG120" s="32">
        <f t="shared" si="52"/>
        <v>0</v>
      </c>
      <c r="AH120" s="32">
        <f t="shared" si="53"/>
        <v>0</v>
      </c>
      <c r="AI120" s="72">
        <f t="shared" si="60"/>
        <v>0</v>
      </c>
      <c r="AK120" s="65">
        <v>115</v>
      </c>
      <c r="AL120" s="32"/>
      <c r="AM120" s="32"/>
      <c r="AN120" s="32"/>
      <c r="AO120" s="32"/>
      <c r="AP120" s="32"/>
      <c r="AQ120" s="32"/>
      <c r="AR120" s="32"/>
      <c r="AS120" s="32"/>
      <c r="AT120" s="32"/>
      <c r="AU120" s="72"/>
    </row>
    <row r="121" spans="2:47" x14ac:dyDescent="0.25">
      <c r="C121" s="137" t="s">
        <v>207</v>
      </c>
      <c r="D121" s="137"/>
      <c r="E121" s="137"/>
      <c r="I121" s="49">
        <v>116</v>
      </c>
      <c r="J121" s="32">
        <f t="shared" si="54"/>
        <v>0</v>
      </c>
      <c r="K121" s="32">
        <f t="shared" si="55"/>
        <v>0</v>
      </c>
      <c r="L121" s="32">
        <f t="shared" si="56"/>
        <v>0</v>
      </c>
      <c r="M121" s="32">
        <f t="shared" si="57"/>
        <v>0</v>
      </c>
      <c r="N121" s="32">
        <f t="shared" si="39"/>
        <v>0</v>
      </c>
      <c r="O121" s="33">
        <f t="shared" si="40"/>
        <v>0</v>
      </c>
      <c r="P121" s="49">
        <v>116</v>
      </c>
      <c r="Q121" s="32">
        <f t="shared" si="49"/>
        <v>0</v>
      </c>
      <c r="R121" s="32">
        <f t="shared" si="58"/>
        <v>0</v>
      </c>
      <c r="S121" s="32">
        <f t="shared" si="59"/>
        <v>0</v>
      </c>
      <c r="T121" s="32">
        <f t="shared" si="41"/>
        <v>0</v>
      </c>
      <c r="U121" s="32">
        <f t="shared" si="50"/>
        <v>0</v>
      </c>
      <c r="V121" s="32">
        <f t="shared" si="42"/>
        <v>0</v>
      </c>
      <c r="W121" s="32">
        <v>0</v>
      </c>
      <c r="X121" s="32">
        <f t="shared" si="43"/>
        <v>0</v>
      </c>
      <c r="Y121" s="38">
        <f t="shared" si="44"/>
        <v>0</v>
      </c>
      <c r="AA121" s="65">
        <v>116</v>
      </c>
      <c r="AB121" s="32">
        <f t="shared" si="45"/>
        <v>0</v>
      </c>
      <c r="AC121" s="98">
        <f t="shared" si="46"/>
        <v>0</v>
      </c>
      <c r="AD121" s="98">
        <f t="shared" si="47"/>
        <v>0</v>
      </c>
      <c r="AE121" s="98">
        <f t="shared" si="48"/>
        <v>0</v>
      </c>
      <c r="AF121" s="32">
        <f t="shared" si="51"/>
        <v>0</v>
      </c>
      <c r="AG121" s="32">
        <f t="shared" si="52"/>
        <v>0</v>
      </c>
      <c r="AH121" s="32">
        <f t="shared" si="53"/>
        <v>0</v>
      </c>
      <c r="AI121" s="72">
        <f t="shared" si="60"/>
        <v>0</v>
      </c>
      <c r="AK121" s="65">
        <v>116</v>
      </c>
      <c r="AL121" s="32"/>
      <c r="AM121" s="32"/>
      <c r="AN121" s="32"/>
      <c r="AO121" s="32"/>
      <c r="AP121" s="32"/>
      <c r="AQ121" s="32"/>
      <c r="AR121" s="32"/>
      <c r="AS121" s="32"/>
      <c r="AT121" s="32"/>
      <c r="AU121" s="72"/>
    </row>
    <row r="122" spans="2:47" x14ac:dyDescent="0.25">
      <c r="C122" s="137" t="s">
        <v>192</v>
      </c>
      <c r="D122" s="137" t="s">
        <v>73</v>
      </c>
      <c r="E122" s="78" t="s">
        <v>213</v>
      </c>
      <c r="I122" s="49">
        <v>117</v>
      </c>
      <c r="J122" s="32">
        <f t="shared" si="54"/>
        <v>0</v>
      </c>
      <c r="K122" s="32">
        <f t="shared" si="55"/>
        <v>0</v>
      </c>
      <c r="L122" s="32">
        <f t="shared" si="56"/>
        <v>0</v>
      </c>
      <c r="M122" s="32">
        <f t="shared" si="57"/>
        <v>0</v>
      </c>
      <c r="N122" s="32">
        <f t="shared" si="39"/>
        <v>0</v>
      </c>
      <c r="O122" s="33">
        <f t="shared" si="40"/>
        <v>0</v>
      </c>
      <c r="P122" s="49">
        <v>117</v>
      </c>
      <c r="Q122" s="32">
        <f t="shared" si="49"/>
        <v>0</v>
      </c>
      <c r="R122" s="32">
        <f t="shared" si="58"/>
        <v>0</v>
      </c>
      <c r="S122" s="32">
        <f t="shared" si="59"/>
        <v>0</v>
      </c>
      <c r="T122" s="32">
        <f t="shared" si="41"/>
        <v>0</v>
      </c>
      <c r="U122" s="32">
        <f t="shared" si="50"/>
        <v>0</v>
      </c>
      <c r="V122" s="32">
        <f t="shared" si="42"/>
        <v>0</v>
      </c>
      <c r="W122" s="32">
        <v>0</v>
      </c>
      <c r="X122" s="32">
        <f t="shared" si="43"/>
        <v>0</v>
      </c>
      <c r="Y122" s="38">
        <f t="shared" si="44"/>
        <v>0</v>
      </c>
      <c r="AA122" s="65">
        <v>117</v>
      </c>
      <c r="AB122" s="32">
        <f t="shared" si="45"/>
        <v>0</v>
      </c>
      <c r="AC122" s="98">
        <f t="shared" si="46"/>
        <v>0</v>
      </c>
      <c r="AD122" s="98">
        <f t="shared" si="47"/>
        <v>0</v>
      </c>
      <c r="AE122" s="98">
        <f t="shared" si="48"/>
        <v>0</v>
      </c>
      <c r="AF122" s="32">
        <f t="shared" si="51"/>
        <v>0</v>
      </c>
      <c r="AG122" s="32">
        <f t="shared" si="52"/>
        <v>0</v>
      </c>
      <c r="AH122" s="32">
        <f t="shared" si="53"/>
        <v>0</v>
      </c>
      <c r="AI122" s="72">
        <f t="shared" si="60"/>
        <v>0</v>
      </c>
      <c r="AK122" s="65">
        <v>117</v>
      </c>
      <c r="AL122" s="32"/>
      <c r="AM122" s="32"/>
      <c r="AN122" s="32"/>
      <c r="AO122" s="32"/>
      <c r="AP122" s="32"/>
      <c r="AQ122" s="32"/>
      <c r="AR122" s="32"/>
      <c r="AS122" s="32"/>
      <c r="AT122" s="32"/>
      <c r="AU122" s="72"/>
    </row>
    <row r="123" spans="2:47" x14ac:dyDescent="0.25">
      <c r="B123" s="61" t="s">
        <v>215</v>
      </c>
      <c r="C123" s="79">
        <f>AU35</f>
        <v>77.745600000000024</v>
      </c>
      <c r="D123" s="76">
        <v>0</v>
      </c>
      <c r="E123" s="75">
        <f>C123-D123</f>
        <v>77.745600000000024</v>
      </c>
      <c r="I123" s="49">
        <v>118</v>
      </c>
      <c r="J123" s="32">
        <f t="shared" si="54"/>
        <v>0</v>
      </c>
      <c r="K123" s="32">
        <f t="shared" si="55"/>
        <v>0</v>
      </c>
      <c r="L123" s="32">
        <f t="shared" si="56"/>
        <v>0</v>
      </c>
      <c r="M123" s="32">
        <f t="shared" si="57"/>
        <v>0</v>
      </c>
      <c r="N123" s="32">
        <f t="shared" si="39"/>
        <v>0</v>
      </c>
      <c r="O123" s="33">
        <f t="shared" si="40"/>
        <v>0</v>
      </c>
      <c r="P123" s="49">
        <v>118</v>
      </c>
      <c r="Q123" s="32">
        <f t="shared" si="49"/>
        <v>0</v>
      </c>
      <c r="R123" s="32">
        <f t="shared" si="58"/>
        <v>0</v>
      </c>
      <c r="S123" s="32">
        <f t="shared" si="59"/>
        <v>0</v>
      </c>
      <c r="T123" s="32">
        <f t="shared" si="41"/>
        <v>0</v>
      </c>
      <c r="U123" s="32">
        <f t="shared" si="50"/>
        <v>0</v>
      </c>
      <c r="V123" s="32">
        <f t="shared" si="42"/>
        <v>0</v>
      </c>
      <c r="W123" s="32">
        <v>0</v>
      </c>
      <c r="X123" s="32">
        <f t="shared" si="43"/>
        <v>0</v>
      </c>
      <c r="Y123" s="38">
        <f t="shared" si="44"/>
        <v>0</v>
      </c>
      <c r="AA123" s="65">
        <v>118</v>
      </c>
      <c r="AB123" s="32">
        <f t="shared" si="45"/>
        <v>0</v>
      </c>
      <c r="AC123" s="98">
        <f t="shared" si="46"/>
        <v>0</v>
      </c>
      <c r="AD123" s="98">
        <f t="shared" si="47"/>
        <v>0</v>
      </c>
      <c r="AE123" s="98">
        <f t="shared" si="48"/>
        <v>0</v>
      </c>
      <c r="AF123" s="32">
        <f t="shared" si="51"/>
        <v>0</v>
      </c>
      <c r="AG123" s="32">
        <f t="shared" si="52"/>
        <v>0</v>
      </c>
      <c r="AH123" s="32">
        <f t="shared" si="53"/>
        <v>0</v>
      </c>
      <c r="AI123" s="72">
        <f t="shared" si="60"/>
        <v>0</v>
      </c>
      <c r="AK123" s="65">
        <v>118</v>
      </c>
      <c r="AL123" s="32"/>
      <c r="AM123" s="32"/>
      <c r="AN123" s="32"/>
      <c r="AO123" s="32"/>
      <c r="AP123" s="32"/>
      <c r="AQ123" s="32"/>
      <c r="AR123" s="32"/>
      <c r="AS123" s="32"/>
      <c r="AT123" s="32"/>
      <c r="AU123" s="72"/>
    </row>
    <row r="124" spans="2:47" x14ac:dyDescent="0.25">
      <c r="I124" s="49">
        <v>119</v>
      </c>
      <c r="J124" s="32">
        <f t="shared" si="54"/>
        <v>0</v>
      </c>
      <c r="K124" s="32">
        <f t="shared" si="55"/>
        <v>0</v>
      </c>
      <c r="L124" s="32">
        <f t="shared" si="56"/>
        <v>0</v>
      </c>
      <c r="M124" s="32">
        <f t="shared" si="57"/>
        <v>0</v>
      </c>
      <c r="N124" s="32">
        <f t="shared" si="39"/>
        <v>0</v>
      </c>
      <c r="O124" s="33">
        <f t="shared" si="40"/>
        <v>0</v>
      </c>
      <c r="P124" s="49">
        <v>119</v>
      </c>
      <c r="Q124" s="32">
        <f t="shared" si="49"/>
        <v>0</v>
      </c>
      <c r="R124" s="32">
        <f t="shared" si="58"/>
        <v>0</v>
      </c>
      <c r="S124" s="32">
        <f t="shared" si="59"/>
        <v>0</v>
      </c>
      <c r="T124" s="32">
        <f t="shared" si="41"/>
        <v>0</v>
      </c>
      <c r="U124" s="32">
        <f t="shared" si="50"/>
        <v>0</v>
      </c>
      <c r="V124" s="32">
        <f t="shared" si="42"/>
        <v>0</v>
      </c>
      <c r="W124" s="32">
        <v>0</v>
      </c>
      <c r="X124" s="32">
        <f t="shared" si="43"/>
        <v>0</v>
      </c>
      <c r="Y124" s="38">
        <f t="shared" si="44"/>
        <v>0</v>
      </c>
      <c r="AA124" s="65">
        <v>119</v>
      </c>
      <c r="AB124" s="32">
        <f t="shared" si="45"/>
        <v>0</v>
      </c>
      <c r="AC124" s="98">
        <f t="shared" si="46"/>
        <v>0</v>
      </c>
      <c r="AD124" s="98">
        <f t="shared" si="47"/>
        <v>0</v>
      </c>
      <c r="AE124" s="98">
        <f t="shared" si="48"/>
        <v>0</v>
      </c>
      <c r="AF124" s="32">
        <f t="shared" si="51"/>
        <v>0</v>
      </c>
      <c r="AG124" s="32">
        <f t="shared" si="52"/>
        <v>0</v>
      </c>
      <c r="AH124" s="32">
        <f t="shared" si="53"/>
        <v>0</v>
      </c>
      <c r="AI124" s="72">
        <f t="shared" si="60"/>
        <v>0</v>
      </c>
      <c r="AK124" s="65">
        <v>119</v>
      </c>
      <c r="AL124" s="32"/>
      <c r="AM124" s="32"/>
      <c r="AN124" s="32"/>
      <c r="AO124" s="32"/>
      <c r="AP124" s="32"/>
      <c r="AQ124" s="32"/>
      <c r="AR124" s="32"/>
      <c r="AS124" s="32"/>
      <c r="AT124" s="32"/>
      <c r="AU124" s="72"/>
    </row>
    <row r="125" spans="2:47" x14ac:dyDescent="0.25">
      <c r="C125" s="77"/>
      <c r="D125" s="77"/>
      <c r="E125" s="80"/>
      <c r="I125" s="49">
        <v>120</v>
      </c>
      <c r="J125" s="32">
        <f t="shared" si="54"/>
        <v>0</v>
      </c>
      <c r="K125" s="32">
        <f t="shared" si="55"/>
        <v>0</v>
      </c>
      <c r="L125" s="32">
        <f t="shared" si="56"/>
        <v>0</v>
      </c>
      <c r="M125" s="32">
        <f t="shared" si="57"/>
        <v>0</v>
      </c>
      <c r="N125" s="32">
        <f t="shared" si="39"/>
        <v>0</v>
      </c>
      <c r="O125" s="33">
        <f t="shared" si="40"/>
        <v>0</v>
      </c>
      <c r="P125" s="49">
        <v>120</v>
      </c>
      <c r="Q125" s="32">
        <f t="shared" si="49"/>
        <v>0</v>
      </c>
      <c r="R125" s="32">
        <f t="shared" si="58"/>
        <v>0</v>
      </c>
      <c r="S125" s="32">
        <f t="shared" si="59"/>
        <v>0</v>
      </c>
      <c r="T125" s="32">
        <f t="shared" si="41"/>
        <v>0</v>
      </c>
      <c r="U125" s="32">
        <f t="shared" si="50"/>
        <v>0</v>
      </c>
      <c r="V125" s="32">
        <f t="shared" si="42"/>
        <v>0</v>
      </c>
      <c r="W125" s="32">
        <v>0</v>
      </c>
      <c r="X125" s="32">
        <f t="shared" si="43"/>
        <v>0</v>
      </c>
      <c r="Y125" s="38">
        <f t="shared" si="44"/>
        <v>0</v>
      </c>
      <c r="AA125" s="65">
        <v>120</v>
      </c>
      <c r="AB125" s="32">
        <f t="shared" si="45"/>
        <v>0</v>
      </c>
      <c r="AC125" s="98">
        <f t="shared" si="46"/>
        <v>0</v>
      </c>
      <c r="AD125" s="98">
        <f t="shared" si="47"/>
        <v>0</v>
      </c>
      <c r="AE125" s="98">
        <f t="shared" si="48"/>
        <v>0</v>
      </c>
      <c r="AF125" s="32">
        <f t="shared" si="51"/>
        <v>0</v>
      </c>
      <c r="AG125" s="32">
        <f t="shared" si="52"/>
        <v>0</v>
      </c>
      <c r="AH125" s="32">
        <f t="shared" si="53"/>
        <v>0</v>
      </c>
      <c r="AI125" s="72">
        <f t="shared" si="60"/>
        <v>0</v>
      </c>
      <c r="AK125" s="65">
        <v>120</v>
      </c>
      <c r="AL125" s="32"/>
      <c r="AM125" s="32"/>
      <c r="AN125" s="32"/>
      <c r="AO125" s="32"/>
      <c r="AP125" s="32"/>
      <c r="AQ125" s="32"/>
      <c r="AR125" s="32"/>
      <c r="AS125" s="32"/>
      <c r="AT125" s="32"/>
      <c r="AU125" s="72"/>
    </row>
    <row r="126" spans="2:47" x14ac:dyDescent="0.25">
      <c r="C126" s="81" t="s">
        <v>176</v>
      </c>
      <c r="D126" s="81" t="s">
        <v>177</v>
      </c>
      <c r="E126" s="81" t="s">
        <v>207</v>
      </c>
      <c r="F126" s="138" t="s">
        <v>217</v>
      </c>
      <c r="I126" s="49">
        <v>121</v>
      </c>
      <c r="J126" s="32">
        <f t="shared" si="54"/>
        <v>0</v>
      </c>
      <c r="K126" s="32">
        <f t="shared" si="55"/>
        <v>0</v>
      </c>
      <c r="L126" s="32">
        <f t="shared" si="56"/>
        <v>0</v>
      </c>
      <c r="M126" s="32">
        <f t="shared" si="57"/>
        <v>0</v>
      </c>
      <c r="N126" s="32">
        <f t="shared" si="39"/>
        <v>0</v>
      </c>
      <c r="O126" s="33">
        <f t="shared" si="40"/>
        <v>0</v>
      </c>
      <c r="P126" s="49">
        <v>121</v>
      </c>
      <c r="Q126" s="32">
        <f t="shared" si="49"/>
        <v>0</v>
      </c>
      <c r="R126" s="32">
        <f t="shared" si="58"/>
        <v>0</v>
      </c>
      <c r="S126" s="32">
        <f t="shared" si="59"/>
        <v>0</v>
      </c>
      <c r="T126" s="32">
        <f t="shared" si="41"/>
        <v>0</v>
      </c>
      <c r="U126" s="32">
        <f t="shared" si="50"/>
        <v>0</v>
      </c>
      <c r="V126" s="32">
        <f t="shared" si="42"/>
        <v>0</v>
      </c>
      <c r="W126" s="32">
        <v>0</v>
      </c>
      <c r="X126" s="32">
        <f t="shared" si="43"/>
        <v>0</v>
      </c>
      <c r="Y126" s="38">
        <f t="shared" si="44"/>
        <v>0</v>
      </c>
      <c r="AA126" s="65">
        <v>121</v>
      </c>
      <c r="AB126" s="32">
        <f t="shared" si="45"/>
        <v>0</v>
      </c>
      <c r="AC126" s="98">
        <f t="shared" si="46"/>
        <v>0</v>
      </c>
      <c r="AD126" s="98">
        <f t="shared" si="47"/>
        <v>0</v>
      </c>
      <c r="AE126" s="98">
        <f t="shared" si="48"/>
        <v>0</v>
      </c>
      <c r="AF126" s="32">
        <f t="shared" si="51"/>
        <v>0</v>
      </c>
      <c r="AG126" s="32">
        <f t="shared" si="52"/>
        <v>0</v>
      </c>
      <c r="AH126" s="32">
        <f t="shared" si="53"/>
        <v>0</v>
      </c>
      <c r="AI126" s="72">
        <f t="shared" si="60"/>
        <v>0</v>
      </c>
      <c r="AK126" s="65">
        <v>121</v>
      </c>
      <c r="AL126" s="32"/>
      <c r="AM126" s="32"/>
      <c r="AN126" s="32"/>
      <c r="AO126" s="32"/>
      <c r="AP126" s="32"/>
      <c r="AQ126" s="32"/>
      <c r="AR126" s="32"/>
      <c r="AS126" s="32"/>
      <c r="AT126" s="32"/>
      <c r="AU126" s="72"/>
    </row>
    <row r="127" spans="2:47" x14ac:dyDescent="0.25">
      <c r="C127" s="82">
        <f>MIN(E113:E114)</f>
        <v>152.33064604639515</v>
      </c>
      <c r="D127" s="79">
        <f>MIN(E118:E119)</f>
        <v>47.930403122695928</v>
      </c>
      <c r="E127" s="82">
        <f>E123</f>
        <v>77.745600000000024</v>
      </c>
      <c r="F127" s="83">
        <f>SUM(C127:E127)</f>
        <v>278.00664916909113</v>
      </c>
      <c r="I127" s="49">
        <v>122</v>
      </c>
      <c r="J127" s="32">
        <f t="shared" si="54"/>
        <v>0</v>
      </c>
      <c r="K127" s="32">
        <f t="shared" si="55"/>
        <v>0</v>
      </c>
      <c r="L127" s="32">
        <f t="shared" si="56"/>
        <v>0</v>
      </c>
      <c r="M127" s="32">
        <f t="shared" si="57"/>
        <v>0</v>
      </c>
      <c r="N127" s="32">
        <f t="shared" si="39"/>
        <v>0</v>
      </c>
      <c r="O127" s="33">
        <f t="shared" si="40"/>
        <v>0</v>
      </c>
      <c r="P127" s="49">
        <v>122</v>
      </c>
      <c r="Q127" s="32">
        <f t="shared" si="49"/>
        <v>0</v>
      </c>
      <c r="R127" s="32">
        <f t="shared" si="58"/>
        <v>0</v>
      </c>
      <c r="S127" s="32">
        <f t="shared" si="59"/>
        <v>0</v>
      </c>
      <c r="T127" s="32">
        <f t="shared" si="41"/>
        <v>0</v>
      </c>
      <c r="U127" s="32">
        <f t="shared" si="50"/>
        <v>0</v>
      </c>
      <c r="V127" s="32">
        <f t="shared" si="42"/>
        <v>0</v>
      </c>
      <c r="W127" s="32">
        <v>0</v>
      </c>
      <c r="X127" s="32">
        <f t="shared" si="43"/>
        <v>0</v>
      </c>
      <c r="Y127" s="38">
        <f t="shared" si="44"/>
        <v>0</v>
      </c>
      <c r="AA127" s="65">
        <v>122</v>
      </c>
      <c r="AB127" s="32">
        <f t="shared" si="45"/>
        <v>0</v>
      </c>
      <c r="AC127" s="98">
        <f t="shared" si="46"/>
        <v>0</v>
      </c>
      <c r="AD127" s="98">
        <f t="shared" si="47"/>
        <v>0</v>
      </c>
      <c r="AE127" s="98">
        <f t="shared" si="48"/>
        <v>0</v>
      </c>
      <c r="AF127" s="32">
        <f t="shared" si="51"/>
        <v>0</v>
      </c>
      <c r="AG127" s="32">
        <f t="shared" si="52"/>
        <v>0</v>
      </c>
      <c r="AH127" s="32">
        <f t="shared" si="53"/>
        <v>0</v>
      </c>
      <c r="AI127" s="72">
        <f t="shared" si="60"/>
        <v>0</v>
      </c>
      <c r="AK127" s="65">
        <v>122</v>
      </c>
      <c r="AL127" s="32"/>
      <c r="AM127" s="32"/>
      <c r="AN127" s="32"/>
      <c r="AO127" s="32"/>
      <c r="AP127" s="32"/>
      <c r="AQ127" s="32"/>
      <c r="AR127" s="32"/>
      <c r="AS127" s="32"/>
      <c r="AT127" s="32"/>
      <c r="AU127" s="72"/>
    </row>
    <row r="128" spans="2:47" x14ac:dyDescent="0.25">
      <c r="E128" s="24"/>
      <c r="I128" s="49">
        <v>123</v>
      </c>
      <c r="J128" s="32">
        <f t="shared" si="54"/>
        <v>0</v>
      </c>
      <c r="K128" s="32">
        <f t="shared" si="55"/>
        <v>0</v>
      </c>
      <c r="L128" s="32">
        <f t="shared" si="56"/>
        <v>0</v>
      </c>
      <c r="M128" s="32">
        <f t="shared" si="57"/>
        <v>0</v>
      </c>
      <c r="N128" s="32">
        <f t="shared" si="39"/>
        <v>0</v>
      </c>
      <c r="O128" s="33">
        <f t="shared" si="40"/>
        <v>0</v>
      </c>
      <c r="P128" s="49">
        <v>123</v>
      </c>
      <c r="Q128" s="32">
        <f t="shared" si="49"/>
        <v>0</v>
      </c>
      <c r="R128" s="32">
        <f t="shared" si="58"/>
        <v>0</v>
      </c>
      <c r="S128" s="32">
        <f t="shared" si="59"/>
        <v>0</v>
      </c>
      <c r="T128" s="32">
        <f t="shared" si="41"/>
        <v>0</v>
      </c>
      <c r="U128" s="32">
        <f t="shared" si="50"/>
        <v>0</v>
      </c>
      <c r="V128" s="32">
        <f t="shared" si="42"/>
        <v>0</v>
      </c>
      <c r="W128" s="32">
        <v>0</v>
      </c>
      <c r="X128" s="32">
        <f t="shared" si="43"/>
        <v>0</v>
      </c>
      <c r="Y128" s="38">
        <f t="shared" si="44"/>
        <v>0</v>
      </c>
      <c r="AA128" s="65">
        <v>123</v>
      </c>
      <c r="AB128" s="32">
        <f t="shared" si="45"/>
        <v>0</v>
      </c>
      <c r="AC128" s="98">
        <f t="shared" si="46"/>
        <v>0</v>
      </c>
      <c r="AD128" s="98">
        <f t="shared" si="47"/>
        <v>0</v>
      </c>
      <c r="AE128" s="98">
        <f t="shared" si="48"/>
        <v>0</v>
      </c>
      <c r="AF128" s="32">
        <f t="shared" si="51"/>
        <v>0</v>
      </c>
      <c r="AG128" s="32">
        <f t="shared" si="52"/>
        <v>0</v>
      </c>
      <c r="AH128" s="32">
        <f t="shared" si="53"/>
        <v>0</v>
      </c>
      <c r="AI128" s="72">
        <f t="shared" si="60"/>
        <v>0</v>
      </c>
      <c r="AK128" s="65">
        <v>123</v>
      </c>
      <c r="AL128" s="32"/>
      <c r="AM128" s="32"/>
      <c r="AN128" s="32"/>
      <c r="AO128" s="32"/>
      <c r="AP128" s="32"/>
      <c r="AQ128" s="32"/>
      <c r="AR128" s="32"/>
      <c r="AS128" s="32"/>
      <c r="AT128" s="32"/>
      <c r="AU128" s="72"/>
    </row>
    <row r="129" spans="5:47" x14ac:dyDescent="0.25">
      <c r="E129" s="24"/>
      <c r="I129" s="49">
        <v>124</v>
      </c>
      <c r="J129" s="32">
        <f t="shared" si="54"/>
        <v>0</v>
      </c>
      <c r="K129" s="32">
        <f t="shared" si="55"/>
        <v>0</v>
      </c>
      <c r="L129" s="32">
        <f t="shared" si="56"/>
        <v>0</v>
      </c>
      <c r="M129" s="32">
        <f t="shared" si="57"/>
        <v>0</v>
      </c>
      <c r="N129" s="32">
        <f t="shared" si="39"/>
        <v>0</v>
      </c>
      <c r="O129" s="33">
        <f t="shared" si="40"/>
        <v>0</v>
      </c>
      <c r="P129" s="49">
        <v>124</v>
      </c>
      <c r="Q129" s="32">
        <f t="shared" si="49"/>
        <v>0</v>
      </c>
      <c r="R129" s="32">
        <f t="shared" si="58"/>
        <v>0</v>
      </c>
      <c r="S129" s="32">
        <f t="shared" si="59"/>
        <v>0</v>
      </c>
      <c r="T129" s="32">
        <f t="shared" si="41"/>
        <v>0</v>
      </c>
      <c r="U129" s="32">
        <f t="shared" si="50"/>
        <v>0</v>
      </c>
      <c r="V129" s="32">
        <f t="shared" si="42"/>
        <v>0</v>
      </c>
      <c r="W129" s="32">
        <v>0</v>
      </c>
      <c r="X129" s="32">
        <f t="shared" si="43"/>
        <v>0</v>
      </c>
      <c r="Y129" s="38">
        <f t="shared" si="44"/>
        <v>0</v>
      </c>
      <c r="AA129" s="65">
        <v>124</v>
      </c>
      <c r="AB129" s="32">
        <f t="shared" si="45"/>
        <v>0</v>
      </c>
      <c r="AC129" s="98">
        <f t="shared" si="46"/>
        <v>0</v>
      </c>
      <c r="AD129" s="98">
        <f t="shared" si="47"/>
        <v>0</v>
      </c>
      <c r="AE129" s="98">
        <f t="shared" si="48"/>
        <v>0</v>
      </c>
      <c r="AF129" s="32">
        <f t="shared" si="51"/>
        <v>0</v>
      </c>
      <c r="AG129" s="32">
        <f t="shared" si="52"/>
        <v>0</v>
      </c>
      <c r="AH129" s="32">
        <f t="shared" si="53"/>
        <v>0</v>
      </c>
      <c r="AI129" s="72">
        <f t="shared" si="60"/>
        <v>0</v>
      </c>
      <c r="AK129" s="65">
        <v>124</v>
      </c>
      <c r="AL129" s="32"/>
      <c r="AM129" s="32"/>
      <c r="AN129" s="32"/>
      <c r="AO129" s="32"/>
      <c r="AP129" s="32"/>
      <c r="AQ129" s="32"/>
      <c r="AR129" s="32"/>
      <c r="AS129" s="32"/>
      <c r="AT129" s="32"/>
      <c r="AU129" s="72"/>
    </row>
    <row r="130" spans="5:47" x14ac:dyDescent="0.25">
      <c r="E130" s="24"/>
      <c r="I130" s="49">
        <v>125</v>
      </c>
      <c r="J130" s="32">
        <f t="shared" si="54"/>
        <v>0</v>
      </c>
      <c r="K130" s="32">
        <f t="shared" si="55"/>
        <v>0</v>
      </c>
      <c r="L130" s="32">
        <f t="shared" si="56"/>
        <v>0</v>
      </c>
      <c r="M130" s="32">
        <f t="shared" si="57"/>
        <v>0</v>
      </c>
      <c r="N130" s="32">
        <f t="shared" si="39"/>
        <v>0</v>
      </c>
      <c r="O130" s="33">
        <f t="shared" si="40"/>
        <v>0</v>
      </c>
      <c r="P130" s="49">
        <v>125</v>
      </c>
      <c r="Q130" s="32">
        <f t="shared" si="49"/>
        <v>0</v>
      </c>
      <c r="R130" s="32">
        <f t="shared" si="58"/>
        <v>0</v>
      </c>
      <c r="S130" s="32">
        <f t="shared" si="59"/>
        <v>0</v>
      </c>
      <c r="T130" s="32">
        <f t="shared" si="41"/>
        <v>0</v>
      </c>
      <c r="U130" s="32">
        <f t="shared" si="50"/>
        <v>0</v>
      </c>
      <c r="V130" s="32">
        <f t="shared" si="42"/>
        <v>0</v>
      </c>
      <c r="W130" s="32">
        <v>0</v>
      </c>
      <c r="X130" s="32">
        <f t="shared" si="43"/>
        <v>0</v>
      </c>
      <c r="Y130" s="38">
        <f t="shared" si="44"/>
        <v>0</v>
      </c>
      <c r="AA130" s="65">
        <v>125</v>
      </c>
      <c r="AB130" s="32">
        <f t="shared" si="45"/>
        <v>0</v>
      </c>
      <c r="AC130" s="98">
        <f t="shared" si="46"/>
        <v>0</v>
      </c>
      <c r="AD130" s="98">
        <f t="shared" si="47"/>
        <v>0</v>
      </c>
      <c r="AE130" s="98">
        <f t="shared" si="48"/>
        <v>0</v>
      </c>
      <c r="AF130" s="32">
        <f t="shared" si="51"/>
        <v>0</v>
      </c>
      <c r="AG130" s="32">
        <f t="shared" si="52"/>
        <v>0</v>
      </c>
      <c r="AH130" s="32">
        <f t="shared" si="53"/>
        <v>0</v>
      </c>
      <c r="AI130" s="72">
        <f t="shared" si="60"/>
        <v>0</v>
      </c>
      <c r="AK130" s="65">
        <v>125</v>
      </c>
      <c r="AL130" s="32"/>
      <c r="AM130" s="32"/>
      <c r="AN130" s="32"/>
      <c r="AO130" s="32"/>
      <c r="AP130" s="32"/>
      <c r="AQ130" s="32"/>
      <c r="AR130" s="32"/>
      <c r="AS130" s="32"/>
      <c r="AT130" s="32"/>
      <c r="AU130" s="72"/>
    </row>
    <row r="131" spans="5:47" x14ac:dyDescent="0.25">
      <c r="E131" s="24"/>
      <c r="I131" s="49">
        <v>126</v>
      </c>
      <c r="J131" s="32">
        <f t="shared" si="54"/>
        <v>0</v>
      </c>
      <c r="K131" s="32">
        <f t="shared" si="55"/>
        <v>0</v>
      </c>
      <c r="L131" s="32">
        <f t="shared" si="56"/>
        <v>0</v>
      </c>
      <c r="M131" s="32">
        <f t="shared" si="57"/>
        <v>0</v>
      </c>
      <c r="N131" s="32">
        <f t="shared" si="39"/>
        <v>0</v>
      </c>
      <c r="O131" s="33">
        <f t="shared" si="40"/>
        <v>0</v>
      </c>
      <c r="P131" s="49">
        <v>126</v>
      </c>
      <c r="Q131" s="32">
        <f t="shared" si="49"/>
        <v>0</v>
      </c>
      <c r="R131" s="32">
        <f t="shared" si="58"/>
        <v>0</v>
      </c>
      <c r="S131" s="32">
        <f t="shared" si="59"/>
        <v>0</v>
      </c>
      <c r="T131" s="32">
        <f t="shared" si="41"/>
        <v>0</v>
      </c>
      <c r="U131" s="32">
        <f t="shared" si="50"/>
        <v>0</v>
      </c>
      <c r="V131" s="32">
        <f t="shared" si="42"/>
        <v>0</v>
      </c>
      <c r="W131" s="32">
        <v>0</v>
      </c>
      <c r="X131" s="32">
        <f t="shared" si="43"/>
        <v>0</v>
      </c>
      <c r="Y131" s="38">
        <f t="shared" si="44"/>
        <v>0</v>
      </c>
      <c r="AA131" s="65">
        <v>126</v>
      </c>
      <c r="AB131" s="32">
        <f t="shared" si="45"/>
        <v>0</v>
      </c>
      <c r="AC131" s="98">
        <f t="shared" si="46"/>
        <v>0</v>
      </c>
      <c r="AD131" s="98">
        <f t="shared" si="47"/>
        <v>0</v>
      </c>
      <c r="AE131" s="98">
        <f t="shared" si="48"/>
        <v>0</v>
      </c>
      <c r="AF131" s="32">
        <f t="shared" si="51"/>
        <v>0</v>
      </c>
      <c r="AG131" s="32">
        <f t="shared" si="52"/>
        <v>0</v>
      </c>
      <c r="AH131" s="32">
        <f t="shared" si="53"/>
        <v>0</v>
      </c>
      <c r="AI131" s="72">
        <f t="shared" si="60"/>
        <v>0</v>
      </c>
      <c r="AK131" s="65">
        <v>126</v>
      </c>
      <c r="AL131" s="32"/>
      <c r="AM131" s="32"/>
      <c r="AN131" s="32"/>
      <c r="AO131" s="32"/>
      <c r="AP131" s="32"/>
      <c r="AQ131" s="32"/>
      <c r="AR131" s="32"/>
      <c r="AS131" s="32"/>
      <c r="AT131" s="32"/>
      <c r="AU131" s="72"/>
    </row>
    <row r="132" spans="5:47" x14ac:dyDescent="0.25">
      <c r="E132" s="24"/>
      <c r="I132" s="49">
        <v>127</v>
      </c>
      <c r="J132" s="32">
        <f t="shared" si="54"/>
        <v>0</v>
      </c>
      <c r="K132" s="32">
        <f t="shared" si="55"/>
        <v>0</v>
      </c>
      <c r="L132" s="32">
        <f t="shared" si="56"/>
        <v>0</v>
      </c>
      <c r="M132" s="32">
        <f t="shared" si="57"/>
        <v>0</v>
      </c>
      <c r="N132" s="32">
        <f t="shared" si="39"/>
        <v>0</v>
      </c>
      <c r="O132" s="33">
        <f t="shared" si="40"/>
        <v>0</v>
      </c>
      <c r="P132" s="49">
        <v>127</v>
      </c>
      <c r="Q132" s="32">
        <f t="shared" si="49"/>
        <v>0</v>
      </c>
      <c r="R132" s="32">
        <f t="shared" si="58"/>
        <v>0</v>
      </c>
      <c r="S132" s="32">
        <f t="shared" si="59"/>
        <v>0</v>
      </c>
      <c r="T132" s="32">
        <f t="shared" si="41"/>
        <v>0</v>
      </c>
      <c r="U132" s="32">
        <f t="shared" si="50"/>
        <v>0</v>
      </c>
      <c r="V132" s="32">
        <f t="shared" si="42"/>
        <v>0</v>
      </c>
      <c r="W132" s="32">
        <v>0</v>
      </c>
      <c r="X132" s="32">
        <f t="shared" si="43"/>
        <v>0</v>
      </c>
      <c r="Y132" s="38">
        <f t="shared" si="44"/>
        <v>0</v>
      </c>
      <c r="AA132" s="65">
        <v>127</v>
      </c>
      <c r="AB132" s="32">
        <f t="shared" si="45"/>
        <v>0</v>
      </c>
      <c r="AC132" s="98">
        <f t="shared" si="46"/>
        <v>0</v>
      </c>
      <c r="AD132" s="98">
        <f t="shared" si="47"/>
        <v>0</v>
      </c>
      <c r="AE132" s="98">
        <f t="shared" si="48"/>
        <v>0</v>
      </c>
      <c r="AF132" s="32">
        <f t="shared" si="51"/>
        <v>0</v>
      </c>
      <c r="AG132" s="32">
        <f t="shared" si="52"/>
        <v>0</v>
      </c>
      <c r="AH132" s="32">
        <f t="shared" si="53"/>
        <v>0</v>
      </c>
      <c r="AI132" s="72">
        <f t="shared" si="60"/>
        <v>0</v>
      </c>
      <c r="AK132" s="65">
        <v>127</v>
      </c>
      <c r="AL132" s="32"/>
      <c r="AM132" s="32"/>
      <c r="AN132" s="32"/>
      <c r="AO132" s="32"/>
      <c r="AP132" s="32"/>
      <c r="AQ132" s="32"/>
      <c r="AR132" s="32"/>
      <c r="AS132" s="32"/>
      <c r="AT132" s="32"/>
      <c r="AU132" s="72"/>
    </row>
    <row r="133" spans="5:47" x14ac:dyDescent="0.25">
      <c r="E133" s="24"/>
      <c r="I133" s="49">
        <v>128</v>
      </c>
      <c r="J133" s="32">
        <f t="shared" si="54"/>
        <v>0</v>
      </c>
      <c r="K133" s="32">
        <f t="shared" si="55"/>
        <v>0</v>
      </c>
      <c r="L133" s="32">
        <f t="shared" si="56"/>
        <v>0</v>
      </c>
      <c r="M133" s="32">
        <f t="shared" si="57"/>
        <v>0</v>
      </c>
      <c r="N133" s="32">
        <f t="shared" ref="N133:N196" si="67">IF(P134&lt;=$F$18,0,)</f>
        <v>0</v>
      </c>
      <c r="O133" s="33">
        <f t="shared" ref="O133:O196" si="68">((J133+K133)*0.475+L133+M133+N133)*44/12</f>
        <v>0</v>
      </c>
      <c r="P133" s="49">
        <v>128</v>
      </c>
      <c r="Q133" s="32">
        <f t="shared" si="49"/>
        <v>0</v>
      </c>
      <c r="R133" s="32">
        <f t="shared" si="58"/>
        <v>0</v>
      </c>
      <c r="S133" s="32">
        <f t="shared" si="59"/>
        <v>0</v>
      </c>
      <c r="T133" s="32">
        <f t="shared" ref="T133:T196" si="69">IF(S133=0,0,EXP(-1.0587+0.8836*LN(S133)+0.284))</f>
        <v>0</v>
      </c>
      <c r="U133" s="32">
        <f t="shared" si="50"/>
        <v>0</v>
      </c>
      <c r="V133" s="32">
        <f t="shared" ref="V133:V196" si="70">IF(P133&lt;=$F$18,IF(P133&lt;=30,P133*($F$16-$F$6)/30,$F$16-$F$6),)</f>
        <v>0</v>
      </c>
      <c r="W133" s="32">
        <v>0</v>
      </c>
      <c r="X133" s="32">
        <f t="shared" ref="X133:X196" si="71">((S133+T133)*0.475+U133+V133+W133)*44/12</f>
        <v>0</v>
      </c>
      <c r="Y133" s="38">
        <f t="shared" ref="Y133:Y196" si="72">IF(P133&lt;=$F$18,X133-O133,)</f>
        <v>0</v>
      </c>
      <c r="AA133" s="65">
        <v>128</v>
      </c>
      <c r="AB133" s="32">
        <f t="shared" ref="AB133:AB196" si="73">IF(AA133&lt;=$F$18,IFERROR(VLOOKUP($AA133,$B$82:$G$94,2,FALSE),0),)</f>
        <v>0</v>
      </c>
      <c r="AC133" s="98">
        <f t="shared" ref="AC133:AC196" si="74">IF(AA133&lt;=$F$18,IFERROR(VLOOKUP($AA133,$B$82:$G$94,3,FALSE),0),)</f>
        <v>0</v>
      </c>
      <c r="AD133" s="98">
        <f t="shared" ref="AD133:AD196" si="75">IF(AA133&lt;=$F$18,IFERROR(VLOOKUP($AA133,$B$82:$G$94,4,FALSE),0),)</f>
        <v>0</v>
      </c>
      <c r="AE133" s="98">
        <f t="shared" ref="AE133:AE196" si="76">IF(AA133&lt;=$F$18,IFERROR(VLOOKUP($AA133,$B$82:$G$94,5,FALSE),0),)</f>
        <v>0</v>
      </c>
      <c r="AF133" s="32">
        <f t="shared" si="51"/>
        <v>0</v>
      </c>
      <c r="AG133" s="32">
        <f t="shared" si="52"/>
        <v>0</v>
      </c>
      <c r="AH133" s="32">
        <f t="shared" si="53"/>
        <v>0</v>
      </c>
      <c r="AI133" s="72">
        <f t="shared" si="60"/>
        <v>0</v>
      </c>
      <c r="AK133" s="65">
        <v>128</v>
      </c>
      <c r="AL133" s="32"/>
      <c r="AM133" s="32"/>
      <c r="AN133" s="32"/>
      <c r="AO133" s="32"/>
      <c r="AP133" s="32"/>
      <c r="AQ133" s="32"/>
      <c r="AR133" s="32"/>
      <c r="AS133" s="32"/>
      <c r="AT133" s="32"/>
      <c r="AU133" s="72"/>
    </row>
    <row r="134" spans="5:47" x14ac:dyDescent="0.25">
      <c r="E134" s="24"/>
      <c r="I134" s="49">
        <v>129</v>
      </c>
      <c r="J134" s="32">
        <f t="shared" si="54"/>
        <v>0</v>
      </c>
      <c r="K134" s="32">
        <f t="shared" si="55"/>
        <v>0</v>
      </c>
      <c r="L134" s="32">
        <f t="shared" si="56"/>
        <v>0</v>
      </c>
      <c r="M134" s="32">
        <f t="shared" si="57"/>
        <v>0</v>
      </c>
      <c r="N134" s="32">
        <f t="shared" si="67"/>
        <v>0</v>
      </c>
      <c r="O134" s="33">
        <f t="shared" si="68"/>
        <v>0</v>
      </c>
      <c r="P134" s="49">
        <v>129</v>
      </c>
      <c r="Q134" s="32">
        <f t="shared" ref="Q134:Q197" si="77">IF(P134&lt;=$F$18,LOOKUP(P134-1,$B$25:$B$78,$G$25:$G$78),)</f>
        <v>0</v>
      </c>
      <c r="R134" s="32">
        <f t="shared" si="58"/>
        <v>0</v>
      </c>
      <c r="S134" s="32">
        <f t="shared" si="59"/>
        <v>0</v>
      </c>
      <c r="T134" s="32">
        <f t="shared" si="69"/>
        <v>0</v>
      </c>
      <c r="U134" s="32">
        <f t="shared" ref="U134:U197" si="78">IF(P134&lt;=$F$18,$F$5+($F$15-$F$5)*(1-EXP(-0.0175*P134)),)</f>
        <v>0</v>
      </c>
      <c r="V134" s="32">
        <f t="shared" si="70"/>
        <v>0</v>
      </c>
      <c r="W134" s="32">
        <v>0</v>
      </c>
      <c r="X134" s="32">
        <f t="shared" si="71"/>
        <v>0</v>
      </c>
      <c r="Y134" s="38">
        <f t="shared" si="72"/>
        <v>0</v>
      </c>
      <c r="AA134" s="65">
        <v>129</v>
      </c>
      <c r="AB134" s="32">
        <f t="shared" si="73"/>
        <v>0</v>
      </c>
      <c r="AC134" s="98">
        <f t="shared" si="74"/>
        <v>0</v>
      </c>
      <c r="AD134" s="98">
        <f t="shared" si="75"/>
        <v>0</v>
      </c>
      <c r="AE134" s="98">
        <f t="shared" si="76"/>
        <v>0</v>
      </c>
      <c r="AF134" s="32">
        <f t="shared" ref="AF134:AF197" si="79">IF(AA134&lt;=$F$18,EXP(-LN(2)/$D$104)*AF133+((1-EXP(-LN(2)/$D$104))/(LN(2)/$D$104))*$AB134*AC134*0.475*$F$19*44/12,)</f>
        <v>0</v>
      </c>
      <c r="AG134" s="32">
        <f t="shared" ref="AG134:AG197" si="80">IF(AA134&lt;=$F$18,EXP(-LN(2)/$D$106)*AG133+((1-EXP(-LN(2)/$D$106))/(LN(2)/$D$106))*$AB134*AD134*0.475*$F$19*44/12,)</f>
        <v>0</v>
      </c>
      <c r="AH134" s="32">
        <f t="shared" ref="AH134:AH197" si="81">IF(AA134&lt;=$F$18,EXP(-LN(2)/$D$105)*AH133+((1-EXP(-LN(2)/$D$105))/(LN(2)/$D$105))*$AB134*AE134*0.475*$F$19*44/12,)</f>
        <v>0</v>
      </c>
      <c r="AI134" s="72">
        <f t="shared" si="60"/>
        <v>0</v>
      </c>
      <c r="AK134" s="65">
        <v>129</v>
      </c>
      <c r="AL134" s="32"/>
      <c r="AM134" s="32"/>
      <c r="AN134" s="32"/>
      <c r="AO134" s="32"/>
      <c r="AP134" s="32"/>
      <c r="AQ134" s="32"/>
      <c r="AR134" s="32"/>
      <c r="AS134" s="32"/>
      <c r="AT134" s="32"/>
      <c r="AU134" s="72"/>
    </row>
    <row r="135" spans="5:47" x14ac:dyDescent="0.25">
      <c r="E135" s="24"/>
      <c r="I135" s="49">
        <v>130</v>
      </c>
      <c r="J135" s="32">
        <f t="shared" ref="J135:J198" si="82">IF($I135&lt;=$F$10,$F$11*$F$13+J134,)</f>
        <v>0</v>
      </c>
      <c r="K135" s="32">
        <f t="shared" ref="K135:K198" si="83">IF(J135=0,0,EXP(-1.0587+0.8836*LN(J135)+0.284))</f>
        <v>0</v>
      </c>
      <c r="L135" s="32">
        <f t="shared" ref="L135:L198" si="84">IF(I135&lt;=$F$10,$F$5+($F$8-$F$5)*(1-EXP(-0.0175*I135)),)</f>
        <v>0</v>
      </c>
      <c r="M135" s="32">
        <f t="shared" ref="M135:M198" si="85">IF(I135&lt;=$F$10,IF(I135&lt;=30,I135*($F$9-$F$6)/30,$F$9-$F$6),)</f>
        <v>0</v>
      </c>
      <c r="N135" s="32">
        <f t="shared" si="67"/>
        <v>0</v>
      </c>
      <c r="O135" s="33">
        <f t="shared" si="68"/>
        <v>0</v>
      </c>
      <c r="P135" s="49">
        <v>130</v>
      </c>
      <c r="Q135" s="32">
        <f t="shared" si="77"/>
        <v>0</v>
      </c>
      <c r="R135" s="32">
        <f t="shared" ref="R135:R198" si="86">IF(P135&lt;=$F$18,Q135+R134,)</f>
        <v>0</v>
      </c>
      <c r="S135" s="32">
        <f t="shared" ref="S135:S198" si="87">$F$19*R135</f>
        <v>0</v>
      </c>
      <c r="T135" s="32">
        <f t="shared" si="69"/>
        <v>0</v>
      </c>
      <c r="U135" s="32">
        <f t="shared" si="78"/>
        <v>0</v>
      </c>
      <c r="V135" s="32">
        <f t="shared" si="70"/>
        <v>0</v>
      </c>
      <c r="W135" s="32">
        <v>0</v>
      </c>
      <c r="X135" s="32">
        <f t="shared" si="71"/>
        <v>0</v>
      </c>
      <c r="Y135" s="38">
        <f t="shared" si="72"/>
        <v>0</v>
      </c>
      <c r="AA135" s="65">
        <v>130</v>
      </c>
      <c r="AB135" s="32">
        <f t="shared" si="73"/>
        <v>0</v>
      </c>
      <c r="AC135" s="98">
        <f t="shared" si="74"/>
        <v>0</v>
      </c>
      <c r="AD135" s="98">
        <f t="shared" si="75"/>
        <v>0</v>
      </c>
      <c r="AE135" s="98">
        <f t="shared" si="76"/>
        <v>0</v>
      </c>
      <c r="AF135" s="32">
        <f t="shared" si="79"/>
        <v>0</v>
      </c>
      <c r="AG135" s="32">
        <f t="shared" si="80"/>
        <v>0</v>
      </c>
      <c r="AH135" s="32">
        <f t="shared" si="81"/>
        <v>0</v>
      </c>
      <c r="AI135" s="72">
        <f t="shared" ref="AI135:AI198" si="88">IF(AA135&lt;=$F$18,SUM(AF135:AH135),)</f>
        <v>0</v>
      </c>
      <c r="AK135" s="65">
        <v>130</v>
      </c>
      <c r="AL135" s="32"/>
      <c r="AM135" s="32"/>
      <c r="AN135" s="32"/>
      <c r="AO135" s="32"/>
      <c r="AP135" s="32"/>
      <c r="AQ135" s="32"/>
      <c r="AR135" s="32"/>
      <c r="AS135" s="32"/>
      <c r="AT135" s="32"/>
      <c r="AU135" s="72"/>
    </row>
    <row r="136" spans="5:47" x14ac:dyDescent="0.25">
      <c r="E136" s="24"/>
      <c r="I136" s="49">
        <v>131</v>
      </c>
      <c r="J136" s="32">
        <f t="shared" si="82"/>
        <v>0</v>
      </c>
      <c r="K136" s="32">
        <f t="shared" si="83"/>
        <v>0</v>
      </c>
      <c r="L136" s="32">
        <f t="shared" si="84"/>
        <v>0</v>
      </c>
      <c r="M136" s="32">
        <f t="shared" si="85"/>
        <v>0</v>
      </c>
      <c r="N136" s="32">
        <f t="shared" si="67"/>
        <v>0</v>
      </c>
      <c r="O136" s="33">
        <f t="shared" si="68"/>
        <v>0</v>
      </c>
      <c r="P136" s="49">
        <v>131</v>
      </c>
      <c r="Q136" s="32">
        <f t="shared" si="77"/>
        <v>0</v>
      </c>
      <c r="R136" s="32">
        <f t="shared" si="86"/>
        <v>0</v>
      </c>
      <c r="S136" s="32">
        <f t="shared" si="87"/>
        <v>0</v>
      </c>
      <c r="T136" s="32">
        <f t="shared" si="69"/>
        <v>0</v>
      </c>
      <c r="U136" s="32">
        <f t="shared" si="78"/>
        <v>0</v>
      </c>
      <c r="V136" s="32">
        <f t="shared" si="70"/>
        <v>0</v>
      </c>
      <c r="W136" s="32">
        <v>0</v>
      </c>
      <c r="X136" s="32">
        <f t="shared" si="71"/>
        <v>0</v>
      </c>
      <c r="Y136" s="38">
        <f t="shared" si="72"/>
        <v>0</v>
      </c>
      <c r="AA136" s="65">
        <v>131</v>
      </c>
      <c r="AB136" s="32">
        <f t="shared" si="73"/>
        <v>0</v>
      </c>
      <c r="AC136" s="98">
        <f t="shared" si="74"/>
        <v>0</v>
      </c>
      <c r="AD136" s="98">
        <f t="shared" si="75"/>
        <v>0</v>
      </c>
      <c r="AE136" s="98">
        <f t="shared" si="76"/>
        <v>0</v>
      </c>
      <c r="AF136" s="32">
        <f t="shared" si="79"/>
        <v>0</v>
      </c>
      <c r="AG136" s="32">
        <f t="shared" si="80"/>
        <v>0</v>
      </c>
      <c r="AH136" s="32">
        <f t="shared" si="81"/>
        <v>0</v>
      </c>
      <c r="AI136" s="72">
        <f t="shared" si="88"/>
        <v>0</v>
      </c>
      <c r="AK136" s="65">
        <v>131</v>
      </c>
      <c r="AL136" s="32"/>
      <c r="AM136" s="32"/>
      <c r="AN136" s="32"/>
      <c r="AO136" s="32"/>
      <c r="AP136" s="32"/>
      <c r="AQ136" s="32"/>
      <c r="AR136" s="32"/>
      <c r="AS136" s="32"/>
      <c r="AT136" s="32"/>
      <c r="AU136" s="72"/>
    </row>
    <row r="137" spans="5:47" x14ac:dyDescent="0.25">
      <c r="E137" s="24"/>
      <c r="I137" s="49">
        <v>132</v>
      </c>
      <c r="J137" s="32">
        <f t="shared" si="82"/>
        <v>0</v>
      </c>
      <c r="K137" s="32">
        <f t="shared" si="83"/>
        <v>0</v>
      </c>
      <c r="L137" s="32">
        <f t="shared" si="84"/>
        <v>0</v>
      </c>
      <c r="M137" s="32">
        <f t="shared" si="85"/>
        <v>0</v>
      </c>
      <c r="N137" s="32">
        <f t="shared" si="67"/>
        <v>0</v>
      </c>
      <c r="O137" s="33">
        <f t="shared" si="68"/>
        <v>0</v>
      </c>
      <c r="P137" s="49">
        <v>132</v>
      </c>
      <c r="Q137" s="32">
        <f t="shared" si="77"/>
        <v>0</v>
      </c>
      <c r="R137" s="32">
        <f t="shared" si="86"/>
        <v>0</v>
      </c>
      <c r="S137" s="32">
        <f t="shared" si="87"/>
        <v>0</v>
      </c>
      <c r="T137" s="32">
        <f t="shared" si="69"/>
        <v>0</v>
      </c>
      <c r="U137" s="32">
        <f t="shared" si="78"/>
        <v>0</v>
      </c>
      <c r="V137" s="32">
        <f t="shared" si="70"/>
        <v>0</v>
      </c>
      <c r="W137" s="32">
        <v>0</v>
      </c>
      <c r="X137" s="32">
        <f t="shared" si="71"/>
        <v>0</v>
      </c>
      <c r="Y137" s="38">
        <f t="shared" si="72"/>
        <v>0</v>
      </c>
      <c r="AA137" s="65">
        <v>132</v>
      </c>
      <c r="AB137" s="32">
        <f t="shared" si="73"/>
        <v>0</v>
      </c>
      <c r="AC137" s="98">
        <f t="shared" si="74"/>
        <v>0</v>
      </c>
      <c r="AD137" s="98">
        <f t="shared" si="75"/>
        <v>0</v>
      </c>
      <c r="AE137" s="98">
        <f t="shared" si="76"/>
        <v>0</v>
      </c>
      <c r="AF137" s="32">
        <f t="shared" si="79"/>
        <v>0</v>
      </c>
      <c r="AG137" s="32">
        <f t="shared" si="80"/>
        <v>0</v>
      </c>
      <c r="AH137" s="32">
        <f t="shared" si="81"/>
        <v>0</v>
      </c>
      <c r="AI137" s="72">
        <f t="shared" si="88"/>
        <v>0</v>
      </c>
      <c r="AK137" s="65">
        <v>132</v>
      </c>
      <c r="AL137" s="32"/>
      <c r="AM137" s="32"/>
      <c r="AN137" s="32"/>
      <c r="AO137" s="32"/>
      <c r="AP137" s="32"/>
      <c r="AQ137" s="32"/>
      <c r="AR137" s="32"/>
      <c r="AS137" s="32"/>
      <c r="AT137" s="32"/>
      <c r="AU137" s="72"/>
    </row>
    <row r="138" spans="5:47" x14ac:dyDescent="0.25">
      <c r="E138" s="24"/>
      <c r="I138" s="49">
        <v>133</v>
      </c>
      <c r="J138" s="32">
        <f t="shared" si="82"/>
        <v>0</v>
      </c>
      <c r="K138" s="32">
        <f t="shared" si="83"/>
        <v>0</v>
      </c>
      <c r="L138" s="32">
        <f t="shared" si="84"/>
        <v>0</v>
      </c>
      <c r="M138" s="32">
        <f t="shared" si="85"/>
        <v>0</v>
      </c>
      <c r="N138" s="32">
        <f t="shared" si="67"/>
        <v>0</v>
      </c>
      <c r="O138" s="33">
        <f t="shared" si="68"/>
        <v>0</v>
      </c>
      <c r="P138" s="49">
        <v>133</v>
      </c>
      <c r="Q138" s="32">
        <f t="shared" si="77"/>
        <v>0</v>
      </c>
      <c r="R138" s="32">
        <f t="shared" si="86"/>
        <v>0</v>
      </c>
      <c r="S138" s="32">
        <f t="shared" si="87"/>
        <v>0</v>
      </c>
      <c r="T138" s="32">
        <f t="shared" si="69"/>
        <v>0</v>
      </c>
      <c r="U138" s="32">
        <f t="shared" si="78"/>
        <v>0</v>
      </c>
      <c r="V138" s="32">
        <f t="shared" si="70"/>
        <v>0</v>
      </c>
      <c r="W138" s="32">
        <v>0</v>
      </c>
      <c r="X138" s="32">
        <f t="shared" si="71"/>
        <v>0</v>
      </c>
      <c r="Y138" s="38">
        <f t="shared" si="72"/>
        <v>0</v>
      </c>
      <c r="AA138" s="65">
        <v>133</v>
      </c>
      <c r="AB138" s="32">
        <f t="shared" si="73"/>
        <v>0</v>
      </c>
      <c r="AC138" s="98">
        <f t="shared" si="74"/>
        <v>0</v>
      </c>
      <c r="AD138" s="98">
        <f t="shared" si="75"/>
        <v>0</v>
      </c>
      <c r="AE138" s="98">
        <f t="shared" si="76"/>
        <v>0</v>
      </c>
      <c r="AF138" s="32">
        <f t="shared" si="79"/>
        <v>0</v>
      </c>
      <c r="AG138" s="32">
        <f t="shared" si="80"/>
        <v>0</v>
      </c>
      <c r="AH138" s="32">
        <f t="shared" si="81"/>
        <v>0</v>
      </c>
      <c r="AI138" s="72">
        <f t="shared" si="88"/>
        <v>0</v>
      </c>
      <c r="AK138" s="65">
        <v>133</v>
      </c>
      <c r="AL138" s="32"/>
      <c r="AM138" s="32"/>
      <c r="AN138" s="32"/>
      <c r="AO138" s="32"/>
      <c r="AP138" s="32"/>
      <c r="AQ138" s="32"/>
      <c r="AR138" s="32"/>
      <c r="AS138" s="32"/>
      <c r="AT138" s="32"/>
      <c r="AU138" s="72"/>
    </row>
    <row r="139" spans="5:47" x14ac:dyDescent="0.25">
      <c r="E139" s="24"/>
      <c r="I139" s="49">
        <v>134</v>
      </c>
      <c r="J139" s="32">
        <f t="shared" si="82"/>
        <v>0</v>
      </c>
      <c r="K139" s="32">
        <f t="shared" si="83"/>
        <v>0</v>
      </c>
      <c r="L139" s="32">
        <f t="shared" si="84"/>
        <v>0</v>
      </c>
      <c r="M139" s="32">
        <f t="shared" si="85"/>
        <v>0</v>
      </c>
      <c r="N139" s="32">
        <f t="shared" si="67"/>
        <v>0</v>
      </c>
      <c r="O139" s="33">
        <f t="shared" si="68"/>
        <v>0</v>
      </c>
      <c r="P139" s="49">
        <v>134</v>
      </c>
      <c r="Q139" s="32">
        <f t="shared" si="77"/>
        <v>0</v>
      </c>
      <c r="R139" s="32">
        <f t="shared" si="86"/>
        <v>0</v>
      </c>
      <c r="S139" s="32">
        <f t="shared" si="87"/>
        <v>0</v>
      </c>
      <c r="T139" s="32">
        <f t="shared" si="69"/>
        <v>0</v>
      </c>
      <c r="U139" s="32">
        <f t="shared" si="78"/>
        <v>0</v>
      </c>
      <c r="V139" s="32">
        <f t="shared" si="70"/>
        <v>0</v>
      </c>
      <c r="W139" s="32">
        <v>0</v>
      </c>
      <c r="X139" s="32">
        <f t="shared" si="71"/>
        <v>0</v>
      </c>
      <c r="Y139" s="38">
        <f t="shared" si="72"/>
        <v>0</v>
      </c>
      <c r="AA139" s="65">
        <v>134</v>
      </c>
      <c r="AB139" s="32">
        <f t="shared" si="73"/>
        <v>0</v>
      </c>
      <c r="AC139" s="98">
        <f t="shared" si="74"/>
        <v>0</v>
      </c>
      <c r="AD139" s="98">
        <f t="shared" si="75"/>
        <v>0</v>
      </c>
      <c r="AE139" s="98">
        <f t="shared" si="76"/>
        <v>0</v>
      </c>
      <c r="AF139" s="32">
        <f t="shared" si="79"/>
        <v>0</v>
      </c>
      <c r="AG139" s="32">
        <f t="shared" si="80"/>
        <v>0</v>
      </c>
      <c r="AH139" s="32">
        <f t="shared" si="81"/>
        <v>0</v>
      </c>
      <c r="AI139" s="72">
        <f t="shared" si="88"/>
        <v>0</v>
      </c>
      <c r="AK139" s="65">
        <v>134</v>
      </c>
      <c r="AL139" s="32"/>
      <c r="AM139" s="32"/>
      <c r="AN139" s="32"/>
      <c r="AO139" s="32"/>
      <c r="AP139" s="32"/>
      <c r="AQ139" s="32"/>
      <c r="AR139" s="32"/>
      <c r="AS139" s="32"/>
      <c r="AT139" s="32"/>
      <c r="AU139" s="72"/>
    </row>
    <row r="140" spans="5:47" x14ac:dyDescent="0.25">
      <c r="E140" s="24"/>
      <c r="I140" s="49">
        <v>135</v>
      </c>
      <c r="J140" s="32">
        <f t="shared" si="82"/>
        <v>0</v>
      </c>
      <c r="K140" s="32">
        <f t="shared" si="83"/>
        <v>0</v>
      </c>
      <c r="L140" s="32">
        <f t="shared" si="84"/>
        <v>0</v>
      </c>
      <c r="M140" s="32">
        <f t="shared" si="85"/>
        <v>0</v>
      </c>
      <c r="N140" s="32">
        <f t="shared" si="67"/>
        <v>0</v>
      </c>
      <c r="O140" s="33">
        <f t="shared" si="68"/>
        <v>0</v>
      </c>
      <c r="P140" s="49">
        <v>135</v>
      </c>
      <c r="Q140" s="32">
        <f t="shared" si="77"/>
        <v>0</v>
      </c>
      <c r="R140" s="32">
        <f t="shared" si="86"/>
        <v>0</v>
      </c>
      <c r="S140" s="32">
        <f t="shared" si="87"/>
        <v>0</v>
      </c>
      <c r="T140" s="32">
        <f t="shared" si="69"/>
        <v>0</v>
      </c>
      <c r="U140" s="32">
        <f t="shared" si="78"/>
        <v>0</v>
      </c>
      <c r="V140" s="32">
        <f t="shared" si="70"/>
        <v>0</v>
      </c>
      <c r="W140" s="32">
        <v>0</v>
      </c>
      <c r="X140" s="32">
        <f t="shared" si="71"/>
        <v>0</v>
      </c>
      <c r="Y140" s="38">
        <f t="shared" si="72"/>
        <v>0</v>
      </c>
      <c r="AA140" s="65">
        <v>135</v>
      </c>
      <c r="AB140" s="32">
        <f t="shared" si="73"/>
        <v>0</v>
      </c>
      <c r="AC140" s="98">
        <f t="shared" si="74"/>
        <v>0</v>
      </c>
      <c r="AD140" s="98">
        <f t="shared" si="75"/>
        <v>0</v>
      </c>
      <c r="AE140" s="98">
        <f t="shared" si="76"/>
        <v>0</v>
      </c>
      <c r="AF140" s="32">
        <f t="shared" si="79"/>
        <v>0</v>
      </c>
      <c r="AG140" s="32">
        <f t="shared" si="80"/>
        <v>0</v>
      </c>
      <c r="AH140" s="32">
        <f t="shared" si="81"/>
        <v>0</v>
      </c>
      <c r="AI140" s="72">
        <f t="shared" si="88"/>
        <v>0</v>
      </c>
      <c r="AK140" s="65">
        <v>135</v>
      </c>
      <c r="AL140" s="32"/>
      <c r="AM140" s="32"/>
      <c r="AN140" s="32"/>
      <c r="AO140" s="32"/>
      <c r="AP140" s="32"/>
      <c r="AQ140" s="32"/>
      <c r="AR140" s="32"/>
      <c r="AS140" s="32"/>
      <c r="AT140" s="32"/>
      <c r="AU140" s="72"/>
    </row>
    <row r="141" spans="5:47" x14ac:dyDescent="0.25">
      <c r="E141" s="24"/>
      <c r="I141" s="49">
        <v>136</v>
      </c>
      <c r="J141" s="32">
        <f t="shared" si="82"/>
        <v>0</v>
      </c>
      <c r="K141" s="32">
        <f t="shared" si="83"/>
        <v>0</v>
      </c>
      <c r="L141" s="32">
        <f t="shared" si="84"/>
        <v>0</v>
      </c>
      <c r="M141" s="32">
        <f t="shared" si="85"/>
        <v>0</v>
      </c>
      <c r="N141" s="32">
        <f t="shared" si="67"/>
        <v>0</v>
      </c>
      <c r="O141" s="33">
        <f t="shared" si="68"/>
        <v>0</v>
      </c>
      <c r="P141" s="49">
        <v>136</v>
      </c>
      <c r="Q141" s="32">
        <f t="shared" si="77"/>
        <v>0</v>
      </c>
      <c r="R141" s="32">
        <f t="shared" si="86"/>
        <v>0</v>
      </c>
      <c r="S141" s="32">
        <f t="shared" si="87"/>
        <v>0</v>
      </c>
      <c r="T141" s="32">
        <f t="shared" si="69"/>
        <v>0</v>
      </c>
      <c r="U141" s="32">
        <f t="shared" si="78"/>
        <v>0</v>
      </c>
      <c r="V141" s="32">
        <f t="shared" si="70"/>
        <v>0</v>
      </c>
      <c r="W141" s="32">
        <v>0</v>
      </c>
      <c r="X141" s="32">
        <f t="shared" si="71"/>
        <v>0</v>
      </c>
      <c r="Y141" s="38">
        <f t="shared" si="72"/>
        <v>0</v>
      </c>
      <c r="AA141" s="65">
        <v>136</v>
      </c>
      <c r="AB141" s="32">
        <f t="shared" si="73"/>
        <v>0</v>
      </c>
      <c r="AC141" s="98">
        <f t="shared" si="74"/>
        <v>0</v>
      </c>
      <c r="AD141" s="98">
        <f t="shared" si="75"/>
        <v>0</v>
      </c>
      <c r="AE141" s="98">
        <f t="shared" si="76"/>
        <v>0</v>
      </c>
      <c r="AF141" s="32">
        <f t="shared" si="79"/>
        <v>0</v>
      </c>
      <c r="AG141" s="32">
        <f t="shared" si="80"/>
        <v>0</v>
      </c>
      <c r="AH141" s="32">
        <f t="shared" si="81"/>
        <v>0</v>
      </c>
      <c r="AI141" s="72">
        <f t="shared" si="88"/>
        <v>0</v>
      </c>
      <c r="AK141" s="65">
        <v>136</v>
      </c>
      <c r="AL141" s="32"/>
      <c r="AM141" s="32"/>
      <c r="AN141" s="32"/>
      <c r="AO141" s="32"/>
      <c r="AP141" s="32"/>
      <c r="AQ141" s="32"/>
      <c r="AR141" s="32"/>
      <c r="AS141" s="32"/>
      <c r="AT141" s="32"/>
      <c r="AU141" s="72"/>
    </row>
    <row r="142" spans="5:47" x14ac:dyDescent="0.25">
      <c r="E142" s="24"/>
      <c r="I142" s="49">
        <v>137</v>
      </c>
      <c r="J142" s="32">
        <f t="shared" si="82"/>
        <v>0</v>
      </c>
      <c r="K142" s="32">
        <f t="shared" si="83"/>
        <v>0</v>
      </c>
      <c r="L142" s="32">
        <f t="shared" si="84"/>
        <v>0</v>
      </c>
      <c r="M142" s="32">
        <f t="shared" si="85"/>
        <v>0</v>
      </c>
      <c r="N142" s="32">
        <f t="shared" si="67"/>
        <v>0</v>
      </c>
      <c r="O142" s="33">
        <f t="shared" si="68"/>
        <v>0</v>
      </c>
      <c r="P142" s="49">
        <v>137</v>
      </c>
      <c r="Q142" s="32">
        <f t="shared" si="77"/>
        <v>0</v>
      </c>
      <c r="R142" s="32">
        <f t="shared" si="86"/>
        <v>0</v>
      </c>
      <c r="S142" s="32">
        <f t="shared" si="87"/>
        <v>0</v>
      </c>
      <c r="T142" s="32">
        <f t="shared" si="69"/>
        <v>0</v>
      </c>
      <c r="U142" s="32">
        <f t="shared" si="78"/>
        <v>0</v>
      </c>
      <c r="V142" s="32">
        <f t="shared" si="70"/>
        <v>0</v>
      </c>
      <c r="W142" s="32">
        <v>0</v>
      </c>
      <c r="X142" s="32">
        <f t="shared" si="71"/>
        <v>0</v>
      </c>
      <c r="Y142" s="38">
        <f t="shared" si="72"/>
        <v>0</v>
      </c>
      <c r="AA142" s="65">
        <v>137</v>
      </c>
      <c r="AB142" s="32">
        <f t="shared" si="73"/>
        <v>0</v>
      </c>
      <c r="AC142" s="98">
        <f t="shared" si="74"/>
        <v>0</v>
      </c>
      <c r="AD142" s="98">
        <f t="shared" si="75"/>
        <v>0</v>
      </c>
      <c r="AE142" s="98">
        <f t="shared" si="76"/>
        <v>0</v>
      </c>
      <c r="AF142" s="32">
        <f t="shared" si="79"/>
        <v>0</v>
      </c>
      <c r="AG142" s="32">
        <f t="shared" si="80"/>
        <v>0</v>
      </c>
      <c r="AH142" s="32">
        <f t="shared" si="81"/>
        <v>0</v>
      </c>
      <c r="AI142" s="72">
        <f t="shared" si="88"/>
        <v>0</v>
      </c>
      <c r="AK142" s="65">
        <v>137</v>
      </c>
      <c r="AL142" s="32"/>
      <c r="AM142" s="32"/>
      <c r="AN142" s="32"/>
      <c r="AO142" s="32"/>
      <c r="AP142" s="32"/>
      <c r="AQ142" s="32"/>
      <c r="AR142" s="32"/>
      <c r="AS142" s="32"/>
      <c r="AT142" s="32"/>
      <c r="AU142" s="72"/>
    </row>
    <row r="143" spans="5:47" x14ac:dyDescent="0.25">
      <c r="E143" s="24"/>
      <c r="I143" s="49">
        <v>138</v>
      </c>
      <c r="J143" s="32">
        <f t="shared" si="82"/>
        <v>0</v>
      </c>
      <c r="K143" s="32">
        <f t="shared" si="83"/>
        <v>0</v>
      </c>
      <c r="L143" s="32">
        <f t="shared" si="84"/>
        <v>0</v>
      </c>
      <c r="M143" s="32">
        <f t="shared" si="85"/>
        <v>0</v>
      </c>
      <c r="N143" s="32">
        <f t="shared" si="67"/>
        <v>0</v>
      </c>
      <c r="O143" s="33">
        <f t="shared" si="68"/>
        <v>0</v>
      </c>
      <c r="P143" s="49">
        <v>138</v>
      </c>
      <c r="Q143" s="32">
        <f t="shared" si="77"/>
        <v>0</v>
      </c>
      <c r="R143" s="32">
        <f t="shared" si="86"/>
        <v>0</v>
      </c>
      <c r="S143" s="32">
        <f t="shared" si="87"/>
        <v>0</v>
      </c>
      <c r="T143" s="32">
        <f t="shared" si="69"/>
        <v>0</v>
      </c>
      <c r="U143" s="32">
        <f t="shared" si="78"/>
        <v>0</v>
      </c>
      <c r="V143" s="32">
        <f t="shared" si="70"/>
        <v>0</v>
      </c>
      <c r="W143" s="32">
        <v>0</v>
      </c>
      <c r="X143" s="32">
        <f t="shared" si="71"/>
        <v>0</v>
      </c>
      <c r="Y143" s="38">
        <f t="shared" si="72"/>
        <v>0</v>
      </c>
      <c r="AA143" s="65">
        <v>138</v>
      </c>
      <c r="AB143" s="32">
        <f t="shared" si="73"/>
        <v>0</v>
      </c>
      <c r="AC143" s="98">
        <f t="shared" si="74"/>
        <v>0</v>
      </c>
      <c r="AD143" s="98">
        <f t="shared" si="75"/>
        <v>0</v>
      </c>
      <c r="AE143" s="98">
        <f t="shared" si="76"/>
        <v>0</v>
      </c>
      <c r="AF143" s="32">
        <f t="shared" si="79"/>
        <v>0</v>
      </c>
      <c r="AG143" s="32">
        <f t="shared" si="80"/>
        <v>0</v>
      </c>
      <c r="AH143" s="32">
        <f t="shared" si="81"/>
        <v>0</v>
      </c>
      <c r="AI143" s="72">
        <f t="shared" si="88"/>
        <v>0</v>
      </c>
      <c r="AK143" s="65">
        <v>138</v>
      </c>
      <c r="AL143" s="32"/>
      <c r="AM143" s="32"/>
      <c r="AN143" s="32"/>
      <c r="AO143" s="32"/>
      <c r="AP143" s="32"/>
      <c r="AQ143" s="32"/>
      <c r="AR143" s="32"/>
      <c r="AS143" s="32"/>
      <c r="AT143" s="32"/>
      <c r="AU143" s="72"/>
    </row>
    <row r="144" spans="5:47" x14ac:dyDescent="0.25">
      <c r="E144" s="24"/>
      <c r="I144" s="49">
        <v>139</v>
      </c>
      <c r="J144" s="32">
        <f t="shared" si="82"/>
        <v>0</v>
      </c>
      <c r="K144" s="32">
        <f t="shared" si="83"/>
        <v>0</v>
      </c>
      <c r="L144" s="32">
        <f t="shared" si="84"/>
        <v>0</v>
      </c>
      <c r="M144" s="32">
        <f t="shared" si="85"/>
        <v>0</v>
      </c>
      <c r="N144" s="32">
        <f t="shared" si="67"/>
        <v>0</v>
      </c>
      <c r="O144" s="33">
        <f t="shared" si="68"/>
        <v>0</v>
      </c>
      <c r="P144" s="49">
        <v>139</v>
      </c>
      <c r="Q144" s="32">
        <f t="shared" si="77"/>
        <v>0</v>
      </c>
      <c r="R144" s="32">
        <f t="shared" si="86"/>
        <v>0</v>
      </c>
      <c r="S144" s="32">
        <f t="shared" si="87"/>
        <v>0</v>
      </c>
      <c r="T144" s="32">
        <f t="shared" si="69"/>
        <v>0</v>
      </c>
      <c r="U144" s="32">
        <f t="shared" si="78"/>
        <v>0</v>
      </c>
      <c r="V144" s="32">
        <f t="shared" si="70"/>
        <v>0</v>
      </c>
      <c r="W144" s="32">
        <v>0</v>
      </c>
      <c r="X144" s="32">
        <f t="shared" si="71"/>
        <v>0</v>
      </c>
      <c r="Y144" s="38">
        <f t="shared" si="72"/>
        <v>0</v>
      </c>
      <c r="AA144" s="65">
        <v>139</v>
      </c>
      <c r="AB144" s="32">
        <f t="shared" si="73"/>
        <v>0</v>
      </c>
      <c r="AC144" s="98">
        <f t="shared" si="74"/>
        <v>0</v>
      </c>
      <c r="AD144" s="98">
        <f t="shared" si="75"/>
        <v>0</v>
      </c>
      <c r="AE144" s="98">
        <f t="shared" si="76"/>
        <v>0</v>
      </c>
      <c r="AF144" s="32">
        <f t="shared" si="79"/>
        <v>0</v>
      </c>
      <c r="AG144" s="32">
        <f t="shared" si="80"/>
        <v>0</v>
      </c>
      <c r="AH144" s="32">
        <f t="shared" si="81"/>
        <v>0</v>
      </c>
      <c r="AI144" s="72">
        <f t="shared" si="88"/>
        <v>0</v>
      </c>
      <c r="AK144" s="65">
        <v>139</v>
      </c>
      <c r="AL144" s="32"/>
      <c r="AM144" s="32"/>
      <c r="AN144" s="32"/>
      <c r="AO144" s="32"/>
      <c r="AP144" s="32"/>
      <c r="AQ144" s="32"/>
      <c r="AR144" s="32"/>
      <c r="AS144" s="32"/>
      <c r="AT144" s="32"/>
      <c r="AU144" s="72"/>
    </row>
    <row r="145" spans="5:47" x14ac:dyDescent="0.25">
      <c r="E145" s="24"/>
      <c r="I145" s="49">
        <v>140</v>
      </c>
      <c r="J145" s="32">
        <f t="shared" si="82"/>
        <v>0</v>
      </c>
      <c r="K145" s="32">
        <f t="shared" si="83"/>
        <v>0</v>
      </c>
      <c r="L145" s="32">
        <f t="shared" si="84"/>
        <v>0</v>
      </c>
      <c r="M145" s="32">
        <f t="shared" si="85"/>
        <v>0</v>
      </c>
      <c r="N145" s="32">
        <f t="shared" si="67"/>
        <v>0</v>
      </c>
      <c r="O145" s="33">
        <f t="shared" si="68"/>
        <v>0</v>
      </c>
      <c r="P145" s="49">
        <v>140</v>
      </c>
      <c r="Q145" s="32">
        <f t="shared" si="77"/>
        <v>0</v>
      </c>
      <c r="R145" s="32">
        <f t="shared" si="86"/>
        <v>0</v>
      </c>
      <c r="S145" s="32">
        <f t="shared" si="87"/>
        <v>0</v>
      </c>
      <c r="T145" s="32">
        <f t="shared" si="69"/>
        <v>0</v>
      </c>
      <c r="U145" s="32">
        <f t="shared" si="78"/>
        <v>0</v>
      </c>
      <c r="V145" s="32">
        <f t="shared" si="70"/>
        <v>0</v>
      </c>
      <c r="W145" s="32">
        <v>0</v>
      </c>
      <c r="X145" s="32">
        <f t="shared" si="71"/>
        <v>0</v>
      </c>
      <c r="Y145" s="38">
        <f t="shared" si="72"/>
        <v>0</v>
      </c>
      <c r="AA145" s="65">
        <v>140</v>
      </c>
      <c r="AB145" s="32">
        <f t="shared" si="73"/>
        <v>0</v>
      </c>
      <c r="AC145" s="98">
        <f t="shared" si="74"/>
        <v>0</v>
      </c>
      <c r="AD145" s="98">
        <f t="shared" si="75"/>
        <v>0</v>
      </c>
      <c r="AE145" s="98">
        <f t="shared" si="76"/>
        <v>0</v>
      </c>
      <c r="AF145" s="32">
        <f t="shared" si="79"/>
        <v>0</v>
      </c>
      <c r="AG145" s="32">
        <f t="shared" si="80"/>
        <v>0</v>
      </c>
      <c r="AH145" s="32">
        <f t="shared" si="81"/>
        <v>0</v>
      </c>
      <c r="AI145" s="72">
        <f t="shared" si="88"/>
        <v>0</v>
      </c>
      <c r="AK145" s="65">
        <v>140</v>
      </c>
      <c r="AL145" s="32"/>
      <c r="AM145" s="32"/>
      <c r="AN145" s="32"/>
      <c r="AO145" s="32"/>
      <c r="AP145" s="32"/>
      <c r="AQ145" s="32"/>
      <c r="AR145" s="32"/>
      <c r="AS145" s="32"/>
      <c r="AT145" s="32"/>
      <c r="AU145" s="72"/>
    </row>
    <row r="146" spans="5:47" x14ac:dyDescent="0.25">
      <c r="E146" s="24"/>
      <c r="I146" s="49">
        <v>141</v>
      </c>
      <c r="J146" s="32">
        <f t="shared" si="82"/>
        <v>0</v>
      </c>
      <c r="K146" s="32">
        <f t="shared" si="83"/>
        <v>0</v>
      </c>
      <c r="L146" s="32">
        <f t="shared" si="84"/>
        <v>0</v>
      </c>
      <c r="M146" s="32">
        <f t="shared" si="85"/>
        <v>0</v>
      </c>
      <c r="N146" s="32">
        <f t="shared" si="67"/>
        <v>0</v>
      </c>
      <c r="O146" s="33">
        <f t="shared" si="68"/>
        <v>0</v>
      </c>
      <c r="P146" s="49">
        <v>141</v>
      </c>
      <c r="Q146" s="32">
        <f t="shared" si="77"/>
        <v>0</v>
      </c>
      <c r="R146" s="32">
        <f t="shared" si="86"/>
        <v>0</v>
      </c>
      <c r="S146" s="32">
        <f t="shared" si="87"/>
        <v>0</v>
      </c>
      <c r="T146" s="32">
        <f t="shared" si="69"/>
        <v>0</v>
      </c>
      <c r="U146" s="32">
        <f t="shared" si="78"/>
        <v>0</v>
      </c>
      <c r="V146" s="32">
        <f t="shared" si="70"/>
        <v>0</v>
      </c>
      <c r="W146" s="32">
        <v>0</v>
      </c>
      <c r="X146" s="32">
        <f t="shared" si="71"/>
        <v>0</v>
      </c>
      <c r="Y146" s="38">
        <f t="shared" si="72"/>
        <v>0</v>
      </c>
      <c r="AA146" s="65">
        <v>141</v>
      </c>
      <c r="AB146" s="32">
        <f t="shared" si="73"/>
        <v>0</v>
      </c>
      <c r="AC146" s="98">
        <f t="shared" si="74"/>
        <v>0</v>
      </c>
      <c r="AD146" s="98">
        <f t="shared" si="75"/>
        <v>0</v>
      </c>
      <c r="AE146" s="98">
        <f t="shared" si="76"/>
        <v>0</v>
      </c>
      <c r="AF146" s="32">
        <f t="shared" si="79"/>
        <v>0</v>
      </c>
      <c r="AG146" s="32">
        <f t="shared" si="80"/>
        <v>0</v>
      </c>
      <c r="AH146" s="32">
        <f t="shared" si="81"/>
        <v>0</v>
      </c>
      <c r="AI146" s="72">
        <f t="shared" si="88"/>
        <v>0</v>
      </c>
      <c r="AK146" s="65">
        <v>141</v>
      </c>
      <c r="AL146" s="32"/>
      <c r="AM146" s="32"/>
      <c r="AN146" s="32"/>
      <c r="AO146" s="32"/>
      <c r="AP146" s="32"/>
      <c r="AQ146" s="32"/>
      <c r="AR146" s="32"/>
      <c r="AS146" s="32"/>
      <c r="AT146" s="32"/>
      <c r="AU146" s="72"/>
    </row>
    <row r="147" spans="5:47" x14ac:dyDescent="0.25">
      <c r="E147" s="24"/>
      <c r="I147" s="49">
        <v>142</v>
      </c>
      <c r="J147" s="32">
        <f t="shared" si="82"/>
        <v>0</v>
      </c>
      <c r="K147" s="32">
        <f t="shared" si="83"/>
        <v>0</v>
      </c>
      <c r="L147" s="32">
        <f t="shared" si="84"/>
        <v>0</v>
      </c>
      <c r="M147" s="32">
        <f t="shared" si="85"/>
        <v>0</v>
      </c>
      <c r="N147" s="32">
        <f t="shared" si="67"/>
        <v>0</v>
      </c>
      <c r="O147" s="33">
        <f t="shared" si="68"/>
        <v>0</v>
      </c>
      <c r="P147" s="49">
        <v>142</v>
      </c>
      <c r="Q147" s="32">
        <f t="shared" si="77"/>
        <v>0</v>
      </c>
      <c r="R147" s="32">
        <f t="shared" si="86"/>
        <v>0</v>
      </c>
      <c r="S147" s="32">
        <f t="shared" si="87"/>
        <v>0</v>
      </c>
      <c r="T147" s="32">
        <f t="shared" si="69"/>
        <v>0</v>
      </c>
      <c r="U147" s="32">
        <f t="shared" si="78"/>
        <v>0</v>
      </c>
      <c r="V147" s="32">
        <f t="shared" si="70"/>
        <v>0</v>
      </c>
      <c r="W147" s="32">
        <v>0</v>
      </c>
      <c r="X147" s="32">
        <f t="shared" si="71"/>
        <v>0</v>
      </c>
      <c r="Y147" s="38">
        <f t="shared" si="72"/>
        <v>0</v>
      </c>
      <c r="AA147" s="65">
        <v>142</v>
      </c>
      <c r="AB147" s="32">
        <f t="shared" si="73"/>
        <v>0</v>
      </c>
      <c r="AC147" s="98">
        <f t="shared" si="74"/>
        <v>0</v>
      </c>
      <c r="AD147" s="98">
        <f t="shared" si="75"/>
        <v>0</v>
      </c>
      <c r="AE147" s="98">
        <f t="shared" si="76"/>
        <v>0</v>
      </c>
      <c r="AF147" s="32">
        <f t="shared" si="79"/>
        <v>0</v>
      </c>
      <c r="AG147" s="32">
        <f t="shared" si="80"/>
        <v>0</v>
      </c>
      <c r="AH147" s="32">
        <f t="shared" si="81"/>
        <v>0</v>
      </c>
      <c r="AI147" s="72">
        <f t="shared" si="88"/>
        <v>0</v>
      </c>
      <c r="AK147" s="65">
        <v>142</v>
      </c>
      <c r="AL147" s="32"/>
      <c r="AM147" s="32"/>
      <c r="AN147" s="32"/>
      <c r="AO147" s="32"/>
      <c r="AP147" s="32"/>
      <c r="AQ147" s="32"/>
      <c r="AR147" s="32"/>
      <c r="AS147" s="32"/>
      <c r="AT147" s="32"/>
      <c r="AU147" s="72"/>
    </row>
    <row r="148" spans="5:47" x14ac:dyDescent="0.25">
      <c r="E148" s="24"/>
      <c r="I148" s="49">
        <v>143</v>
      </c>
      <c r="J148" s="32">
        <f t="shared" si="82"/>
        <v>0</v>
      </c>
      <c r="K148" s="32">
        <f t="shared" si="83"/>
        <v>0</v>
      </c>
      <c r="L148" s="32">
        <f t="shared" si="84"/>
        <v>0</v>
      </c>
      <c r="M148" s="32">
        <f t="shared" si="85"/>
        <v>0</v>
      </c>
      <c r="N148" s="32">
        <f t="shared" si="67"/>
        <v>0</v>
      </c>
      <c r="O148" s="33">
        <f t="shared" si="68"/>
        <v>0</v>
      </c>
      <c r="P148" s="49">
        <v>143</v>
      </c>
      <c r="Q148" s="32">
        <f t="shared" si="77"/>
        <v>0</v>
      </c>
      <c r="R148" s="32">
        <f t="shared" si="86"/>
        <v>0</v>
      </c>
      <c r="S148" s="32">
        <f t="shared" si="87"/>
        <v>0</v>
      </c>
      <c r="T148" s="32">
        <f t="shared" si="69"/>
        <v>0</v>
      </c>
      <c r="U148" s="32">
        <f t="shared" si="78"/>
        <v>0</v>
      </c>
      <c r="V148" s="32">
        <f t="shared" si="70"/>
        <v>0</v>
      </c>
      <c r="W148" s="32">
        <v>0</v>
      </c>
      <c r="X148" s="32">
        <f t="shared" si="71"/>
        <v>0</v>
      </c>
      <c r="Y148" s="38">
        <f t="shared" si="72"/>
        <v>0</v>
      </c>
      <c r="AA148" s="65">
        <v>143</v>
      </c>
      <c r="AB148" s="32">
        <f t="shared" si="73"/>
        <v>0</v>
      </c>
      <c r="AC148" s="98">
        <f t="shared" si="74"/>
        <v>0</v>
      </c>
      <c r="AD148" s="98">
        <f t="shared" si="75"/>
        <v>0</v>
      </c>
      <c r="AE148" s="98">
        <f t="shared" si="76"/>
        <v>0</v>
      </c>
      <c r="AF148" s="32">
        <f t="shared" si="79"/>
        <v>0</v>
      </c>
      <c r="AG148" s="32">
        <f t="shared" si="80"/>
        <v>0</v>
      </c>
      <c r="AH148" s="32">
        <f t="shared" si="81"/>
        <v>0</v>
      </c>
      <c r="AI148" s="72">
        <f t="shared" si="88"/>
        <v>0</v>
      </c>
      <c r="AK148" s="65">
        <v>143</v>
      </c>
      <c r="AL148" s="32"/>
      <c r="AM148" s="32"/>
      <c r="AN148" s="32"/>
      <c r="AO148" s="32"/>
      <c r="AP148" s="32"/>
      <c r="AQ148" s="32"/>
      <c r="AR148" s="32"/>
      <c r="AS148" s="32"/>
      <c r="AT148" s="32"/>
      <c r="AU148" s="72"/>
    </row>
    <row r="149" spans="5:47" x14ac:dyDescent="0.25">
      <c r="E149" s="24"/>
      <c r="I149" s="49">
        <v>144</v>
      </c>
      <c r="J149" s="32">
        <f t="shared" si="82"/>
        <v>0</v>
      </c>
      <c r="K149" s="32">
        <f t="shared" si="83"/>
        <v>0</v>
      </c>
      <c r="L149" s="32">
        <f t="shared" si="84"/>
        <v>0</v>
      </c>
      <c r="M149" s="32">
        <f t="shared" si="85"/>
        <v>0</v>
      </c>
      <c r="N149" s="32">
        <f t="shared" si="67"/>
        <v>0</v>
      </c>
      <c r="O149" s="33">
        <f t="shared" si="68"/>
        <v>0</v>
      </c>
      <c r="P149" s="49">
        <v>144</v>
      </c>
      <c r="Q149" s="32">
        <f t="shared" si="77"/>
        <v>0</v>
      </c>
      <c r="R149" s="32">
        <f t="shared" si="86"/>
        <v>0</v>
      </c>
      <c r="S149" s="32">
        <f t="shared" si="87"/>
        <v>0</v>
      </c>
      <c r="T149" s="32">
        <f t="shared" si="69"/>
        <v>0</v>
      </c>
      <c r="U149" s="32">
        <f t="shared" si="78"/>
        <v>0</v>
      </c>
      <c r="V149" s="32">
        <f t="shared" si="70"/>
        <v>0</v>
      </c>
      <c r="W149" s="32">
        <v>0</v>
      </c>
      <c r="X149" s="32">
        <f t="shared" si="71"/>
        <v>0</v>
      </c>
      <c r="Y149" s="38">
        <f t="shared" si="72"/>
        <v>0</v>
      </c>
      <c r="AA149" s="65">
        <v>144</v>
      </c>
      <c r="AB149" s="32">
        <f t="shared" si="73"/>
        <v>0</v>
      </c>
      <c r="AC149" s="98">
        <f t="shared" si="74"/>
        <v>0</v>
      </c>
      <c r="AD149" s="98">
        <f t="shared" si="75"/>
        <v>0</v>
      </c>
      <c r="AE149" s="98">
        <f t="shared" si="76"/>
        <v>0</v>
      </c>
      <c r="AF149" s="32">
        <f t="shared" si="79"/>
        <v>0</v>
      </c>
      <c r="AG149" s="32">
        <f t="shared" si="80"/>
        <v>0</v>
      </c>
      <c r="AH149" s="32">
        <f t="shared" si="81"/>
        <v>0</v>
      </c>
      <c r="AI149" s="72">
        <f t="shared" si="88"/>
        <v>0</v>
      </c>
      <c r="AK149" s="65">
        <v>144</v>
      </c>
      <c r="AL149" s="32"/>
      <c r="AM149" s="32"/>
      <c r="AN149" s="32"/>
      <c r="AO149" s="32"/>
      <c r="AP149" s="32"/>
      <c r="AQ149" s="32"/>
      <c r="AR149" s="32"/>
      <c r="AS149" s="32"/>
      <c r="AT149" s="32"/>
      <c r="AU149" s="72"/>
    </row>
    <row r="150" spans="5:47" x14ac:dyDescent="0.25">
      <c r="E150" s="24"/>
      <c r="I150" s="49">
        <v>145</v>
      </c>
      <c r="J150" s="32">
        <f t="shared" si="82"/>
        <v>0</v>
      </c>
      <c r="K150" s="32">
        <f t="shared" si="83"/>
        <v>0</v>
      </c>
      <c r="L150" s="32">
        <f t="shared" si="84"/>
        <v>0</v>
      </c>
      <c r="M150" s="32">
        <f t="shared" si="85"/>
        <v>0</v>
      </c>
      <c r="N150" s="32">
        <f t="shared" si="67"/>
        <v>0</v>
      </c>
      <c r="O150" s="33">
        <f t="shared" si="68"/>
        <v>0</v>
      </c>
      <c r="P150" s="49">
        <v>145</v>
      </c>
      <c r="Q150" s="32">
        <f t="shared" si="77"/>
        <v>0</v>
      </c>
      <c r="R150" s="32">
        <f t="shared" si="86"/>
        <v>0</v>
      </c>
      <c r="S150" s="32">
        <f t="shared" si="87"/>
        <v>0</v>
      </c>
      <c r="T150" s="32">
        <f t="shared" si="69"/>
        <v>0</v>
      </c>
      <c r="U150" s="32">
        <f t="shared" si="78"/>
        <v>0</v>
      </c>
      <c r="V150" s="32">
        <f t="shared" si="70"/>
        <v>0</v>
      </c>
      <c r="W150" s="32">
        <v>0</v>
      </c>
      <c r="X150" s="32">
        <f t="shared" si="71"/>
        <v>0</v>
      </c>
      <c r="Y150" s="38">
        <f t="shared" si="72"/>
        <v>0</v>
      </c>
      <c r="AA150" s="65">
        <v>145</v>
      </c>
      <c r="AB150" s="32">
        <f t="shared" si="73"/>
        <v>0</v>
      </c>
      <c r="AC150" s="98">
        <f t="shared" si="74"/>
        <v>0</v>
      </c>
      <c r="AD150" s="98">
        <f t="shared" si="75"/>
        <v>0</v>
      </c>
      <c r="AE150" s="98">
        <f t="shared" si="76"/>
        <v>0</v>
      </c>
      <c r="AF150" s="32">
        <f t="shared" si="79"/>
        <v>0</v>
      </c>
      <c r="AG150" s="32">
        <f t="shared" si="80"/>
        <v>0</v>
      </c>
      <c r="AH150" s="32">
        <f t="shared" si="81"/>
        <v>0</v>
      </c>
      <c r="AI150" s="72">
        <f t="shared" si="88"/>
        <v>0</v>
      </c>
      <c r="AK150" s="65">
        <v>145</v>
      </c>
      <c r="AL150" s="32"/>
      <c r="AM150" s="32"/>
      <c r="AN150" s="32"/>
      <c r="AO150" s="32"/>
      <c r="AP150" s="32"/>
      <c r="AQ150" s="32"/>
      <c r="AR150" s="32"/>
      <c r="AS150" s="32"/>
      <c r="AT150" s="32"/>
      <c r="AU150" s="72"/>
    </row>
    <row r="151" spans="5:47" x14ac:dyDescent="0.25">
      <c r="E151" s="24"/>
      <c r="I151" s="49">
        <v>146</v>
      </c>
      <c r="J151" s="32">
        <f t="shared" si="82"/>
        <v>0</v>
      </c>
      <c r="K151" s="32">
        <f t="shared" si="83"/>
        <v>0</v>
      </c>
      <c r="L151" s="32">
        <f t="shared" si="84"/>
        <v>0</v>
      </c>
      <c r="M151" s="32">
        <f t="shared" si="85"/>
        <v>0</v>
      </c>
      <c r="N151" s="32">
        <f t="shared" si="67"/>
        <v>0</v>
      </c>
      <c r="O151" s="33">
        <f t="shared" si="68"/>
        <v>0</v>
      </c>
      <c r="P151" s="49">
        <v>146</v>
      </c>
      <c r="Q151" s="32">
        <f t="shared" si="77"/>
        <v>0</v>
      </c>
      <c r="R151" s="32">
        <f t="shared" si="86"/>
        <v>0</v>
      </c>
      <c r="S151" s="32">
        <f t="shared" si="87"/>
        <v>0</v>
      </c>
      <c r="T151" s="32">
        <f t="shared" si="69"/>
        <v>0</v>
      </c>
      <c r="U151" s="32">
        <f t="shared" si="78"/>
        <v>0</v>
      </c>
      <c r="V151" s="32">
        <f t="shared" si="70"/>
        <v>0</v>
      </c>
      <c r="W151" s="32">
        <v>0</v>
      </c>
      <c r="X151" s="32">
        <f t="shared" si="71"/>
        <v>0</v>
      </c>
      <c r="Y151" s="38">
        <f t="shared" si="72"/>
        <v>0</v>
      </c>
      <c r="AA151" s="65">
        <v>146</v>
      </c>
      <c r="AB151" s="32">
        <f t="shared" si="73"/>
        <v>0</v>
      </c>
      <c r="AC151" s="98">
        <f t="shared" si="74"/>
        <v>0</v>
      </c>
      <c r="AD151" s="98">
        <f t="shared" si="75"/>
        <v>0</v>
      </c>
      <c r="AE151" s="98">
        <f t="shared" si="76"/>
        <v>0</v>
      </c>
      <c r="AF151" s="32">
        <f t="shared" si="79"/>
        <v>0</v>
      </c>
      <c r="AG151" s="32">
        <f t="shared" si="80"/>
        <v>0</v>
      </c>
      <c r="AH151" s="32">
        <f t="shared" si="81"/>
        <v>0</v>
      </c>
      <c r="AI151" s="72">
        <f t="shared" si="88"/>
        <v>0</v>
      </c>
      <c r="AK151" s="65">
        <v>146</v>
      </c>
      <c r="AL151" s="32"/>
      <c r="AM151" s="32"/>
      <c r="AN151" s="32"/>
      <c r="AO151" s="32"/>
      <c r="AP151" s="32"/>
      <c r="AQ151" s="32"/>
      <c r="AR151" s="32"/>
      <c r="AS151" s="32"/>
      <c r="AT151" s="32"/>
      <c r="AU151" s="72"/>
    </row>
    <row r="152" spans="5:47" x14ac:dyDescent="0.25">
      <c r="E152" s="24"/>
      <c r="I152" s="49">
        <v>147</v>
      </c>
      <c r="J152" s="32">
        <f t="shared" si="82"/>
        <v>0</v>
      </c>
      <c r="K152" s="32">
        <f t="shared" si="83"/>
        <v>0</v>
      </c>
      <c r="L152" s="32">
        <f t="shared" si="84"/>
        <v>0</v>
      </c>
      <c r="M152" s="32">
        <f t="shared" si="85"/>
        <v>0</v>
      </c>
      <c r="N152" s="32">
        <f t="shared" si="67"/>
        <v>0</v>
      </c>
      <c r="O152" s="33">
        <f t="shared" si="68"/>
        <v>0</v>
      </c>
      <c r="P152" s="49">
        <v>147</v>
      </c>
      <c r="Q152" s="32">
        <f t="shared" si="77"/>
        <v>0</v>
      </c>
      <c r="R152" s="32">
        <f t="shared" si="86"/>
        <v>0</v>
      </c>
      <c r="S152" s="32">
        <f t="shared" si="87"/>
        <v>0</v>
      </c>
      <c r="T152" s="32">
        <f t="shared" si="69"/>
        <v>0</v>
      </c>
      <c r="U152" s="32">
        <f t="shared" si="78"/>
        <v>0</v>
      </c>
      <c r="V152" s="32">
        <f t="shared" si="70"/>
        <v>0</v>
      </c>
      <c r="W152" s="32">
        <v>0</v>
      </c>
      <c r="X152" s="32">
        <f t="shared" si="71"/>
        <v>0</v>
      </c>
      <c r="Y152" s="38">
        <f t="shared" si="72"/>
        <v>0</v>
      </c>
      <c r="AA152" s="65">
        <v>147</v>
      </c>
      <c r="AB152" s="32">
        <f t="shared" si="73"/>
        <v>0</v>
      </c>
      <c r="AC152" s="98">
        <f t="shared" si="74"/>
        <v>0</v>
      </c>
      <c r="AD152" s="98">
        <f t="shared" si="75"/>
        <v>0</v>
      </c>
      <c r="AE152" s="98">
        <f t="shared" si="76"/>
        <v>0</v>
      </c>
      <c r="AF152" s="32">
        <f t="shared" si="79"/>
        <v>0</v>
      </c>
      <c r="AG152" s="32">
        <f t="shared" si="80"/>
        <v>0</v>
      </c>
      <c r="AH152" s="32">
        <f t="shared" si="81"/>
        <v>0</v>
      </c>
      <c r="AI152" s="72">
        <f t="shared" si="88"/>
        <v>0</v>
      </c>
      <c r="AK152" s="65">
        <v>147</v>
      </c>
      <c r="AL152" s="32"/>
      <c r="AM152" s="32"/>
      <c r="AN152" s="32"/>
      <c r="AO152" s="32"/>
      <c r="AP152" s="32"/>
      <c r="AQ152" s="32"/>
      <c r="AR152" s="32"/>
      <c r="AS152" s="32"/>
      <c r="AT152" s="32"/>
      <c r="AU152" s="72"/>
    </row>
    <row r="153" spans="5:47" x14ac:dyDescent="0.25">
      <c r="E153" s="24"/>
      <c r="I153" s="49">
        <v>148</v>
      </c>
      <c r="J153" s="32">
        <f t="shared" si="82"/>
        <v>0</v>
      </c>
      <c r="K153" s="32">
        <f t="shared" si="83"/>
        <v>0</v>
      </c>
      <c r="L153" s="32">
        <f t="shared" si="84"/>
        <v>0</v>
      </c>
      <c r="M153" s="32">
        <f t="shared" si="85"/>
        <v>0</v>
      </c>
      <c r="N153" s="32">
        <f t="shared" si="67"/>
        <v>0</v>
      </c>
      <c r="O153" s="33">
        <f t="shared" si="68"/>
        <v>0</v>
      </c>
      <c r="P153" s="49">
        <v>148</v>
      </c>
      <c r="Q153" s="32">
        <f t="shared" si="77"/>
        <v>0</v>
      </c>
      <c r="R153" s="32">
        <f t="shared" si="86"/>
        <v>0</v>
      </c>
      <c r="S153" s="32">
        <f t="shared" si="87"/>
        <v>0</v>
      </c>
      <c r="T153" s="32">
        <f t="shared" si="69"/>
        <v>0</v>
      </c>
      <c r="U153" s="32">
        <f t="shared" si="78"/>
        <v>0</v>
      </c>
      <c r="V153" s="32">
        <f t="shared" si="70"/>
        <v>0</v>
      </c>
      <c r="W153" s="32">
        <v>0</v>
      </c>
      <c r="X153" s="32">
        <f t="shared" si="71"/>
        <v>0</v>
      </c>
      <c r="Y153" s="38">
        <f t="shared" si="72"/>
        <v>0</v>
      </c>
      <c r="AA153" s="65">
        <v>148</v>
      </c>
      <c r="AB153" s="32">
        <f t="shared" si="73"/>
        <v>0</v>
      </c>
      <c r="AC153" s="98">
        <f t="shared" si="74"/>
        <v>0</v>
      </c>
      <c r="AD153" s="98">
        <f t="shared" si="75"/>
        <v>0</v>
      </c>
      <c r="AE153" s="98">
        <f t="shared" si="76"/>
        <v>0</v>
      </c>
      <c r="AF153" s="32">
        <f t="shared" si="79"/>
        <v>0</v>
      </c>
      <c r="AG153" s="32">
        <f t="shared" si="80"/>
        <v>0</v>
      </c>
      <c r="AH153" s="32">
        <f t="shared" si="81"/>
        <v>0</v>
      </c>
      <c r="AI153" s="72">
        <f t="shared" si="88"/>
        <v>0</v>
      </c>
      <c r="AK153" s="65">
        <v>148</v>
      </c>
      <c r="AL153" s="32"/>
      <c r="AM153" s="32"/>
      <c r="AN153" s="32"/>
      <c r="AO153" s="32"/>
      <c r="AP153" s="32"/>
      <c r="AQ153" s="32"/>
      <c r="AR153" s="32"/>
      <c r="AS153" s="32"/>
      <c r="AT153" s="32"/>
      <c r="AU153" s="72"/>
    </row>
    <row r="154" spans="5:47" x14ac:dyDescent="0.25">
      <c r="E154" s="24"/>
      <c r="I154" s="49">
        <v>149</v>
      </c>
      <c r="J154" s="32">
        <f t="shared" si="82"/>
        <v>0</v>
      </c>
      <c r="K154" s="32">
        <f t="shared" si="83"/>
        <v>0</v>
      </c>
      <c r="L154" s="32">
        <f t="shared" si="84"/>
        <v>0</v>
      </c>
      <c r="M154" s="32">
        <f t="shared" si="85"/>
        <v>0</v>
      </c>
      <c r="N154" s="32">
        <f t="shared" si="67"/>
        <v>0</v>
      </c>
      <c r="O154" s="33">
        <f t="shared" si="68"/>
        <v>0</v>
      </c>
      <c r="P154" s="49">
        <v>149</v>
      </c>
      <c r="Q154" s="32">
        <f t="shared" si="77"/>
        <v>0</v>
      </c>
      <c r="R154" s="32">
        <f t="shared" si="86"/>
        <v>0</v>
      </c>
      <c r="S154" s="32">
        <f t="shared" si="87"/>
        <v>0</v>
      </c>
      <c r="T154" s="32">
        <f t="shared" si="69"/>
        <v>0</v>
      </c>
      <c r="U154" s="32">
        <f t="shared" si="78"/>
        <v>0</v>
      </c>
      <c r="V154" s="32">
        <f t="shared" si="70"/>
        <v>0</v>
      </c>
      <c r="W154" s="32">
        <v>0</v>
      </c>
      <c r="X154" s="32">
        <f t="shared" si="71"/>
        <v>0</v>
      </c>
      <c r="Y154" s="38">
        <f t="shared" si="72"/>
        <v>0</v>
      </c>
      <c r="AA154" s="65">
        <v>149</v>
      </c>
      <c r="AB154" s="32">
        <f t="shared" si="73"/>
        <v>0</v>
      </c>
      <c r="AC154" s="98">
        <f t="shared" si="74"/>
        <v>0</v>
      </c>
      <c r="AD154" s="98">
        <f t="shared" si="75"/>
        <v>0</v>
      </c>
      <c r="AE154" s="98">
        <f t="shared" si="76"/>
        <v>0</v>
      </c>
      <c r="AF154" s="32">
        <f t="shared" si="79"/>
        <v>0</v>
      </c>
      <c r="AG154" s="32">
        <f t="shared" si="80"/>
        <v>0</v>
      </c>
      <c r="AH154" s="32">
        <f t="shared" si="81"/>
        <v>0</v>
      </c>
      <c r="AI154" s="72">
        <f t="shared" si="88"/>
        <v>0</v>
      </c>
      <c r="AK154" s="65">
        <v>149</v>
      </c>
      <c r="AL154" s="32"/>
      <c r="AM154" s="32"/>
      <c r="AN154" s="32"/>
      <c r="AO154" s="32"/>
      <c r="AP154" s="32"/>
      <c r="AQ154" s="32"/>
      <c r="AR154" s="32"/>
      <c r="AS154" s="32"/>
      <c r="AT154" s="32"/>
      <c r="AU154" s="72"/>
    </row>
    <row r="155" spans="5:47" x14ac:dyDescent="0.25">
      <c r="E155" s="24"/>
      <c r="I155" s="49">
        <v>150</v>
      </c>
      <c r="J155" s="32">
        <f t="shared" si="82"/>
        <v>0</v>
      </c>
      <c r="K155" s="32">
        <f t="shared" si="83"/>
        <v>0</v>
      </c>
      <c r="L155" s="32">
        <f t="shared" si="84"/>
        <v>0</v>
      </c>
      <c r="M155" s="32">
        <f t="shared" si="85"/>
        <v>0</v>
      </c>
      <c r="N155" s="32">
        <f t="shared" si="67"/>
        <v>0</v>
      </c>
      <c r="O155" s="33">
        <f t="shared" si="68"/>
        <v>0</v>
      </c>
      <c r="P155" s="49">
        <v>150</v>
      </c>
      <c r="Q155" s="32">
        <f t="shared" si="77"/>
        <v>0</v>
      </c>
      <c r="R155" s="32">
        <f t="shared" si="86"/>
        <v>0</v>
      </c>
      <c r="S155" s="32">
        <f t="shared" si="87"/>
        <v>0</v>
      </c>
      <c r="T155" s="32">
        <f t="shared" si="69"/>
        <v>0</v>
      </c>
      <c r="U155" s="32">
        <f t="shared" si="78"/>
        <v>0</v>
      </c>
      <c r="V155" s="32">
        <f t="shared" si="70"/>
        <v>0</v>
      </c>
      <c r="W155" s="32">
        <v>0</v>
      </c>
      <c r="X155" s="32">
        <f t="shared" si="71"/>
        <v>0</v>
      </c>
      <c r="Y155" s="38">
        <f t="shared" si="72"/>
        <v>0</v>
      </c>
      <c r="AA155" s="65">
        <v>150</v>
      </c>
      <c r="AB155" s="32">
        <f t="shared" si="73"/>
        <v>0</v>
      </c>
      <c r="AC155" s="98">
        <f t="shared" si="74"/>
        <v>0</v>
      </c>
      <c r="AD155" s="98">
        <f t="shared" si="75"/>
        <v>0</v>
      </c>
      <c r="AE155" s="98">
        <f t="shared" si="76"/>
        <v>0</v>
      </c>
      <c r="AF155" s="32">
        <f t="shared" si="79"/>
        <v>0</v>
      </c>
      <c r="AG155" s="32">
        <f t="shared" si="80"/>
        <v>0</v>
      </c>
      <c r="AH155" s="32">
        <f t="shared" si="81"/>
        <v>0</v>
      </c>
      <c r="AI155" s="72">
        <f t="shared" si="88"/>
        <v>0</v>
      </c>
      <c r="AK155" s="65">
        <v>150</v>
      </c>
      <c r="AL155" s="32"/>
      <c r="AM155" s="32"/>
      <c r="AN155" s="32"/>
      <c r="AO155" s="32"/>
      <c r="AP155" s="32"/>
      <c r="AQ155" s="32"/>
      <c r="AR155" s="32"/>
      <c r="AS155" s="32"/>
      <c r="AT155" s="32"/>
      <c r="AU155" s="72"/>
    </row>
    <row r="156" spans="5:47" x14ac:dyDescent="0.25">
      <c r="E156" s="24"/>
      <c r="I156" s="49">
        <v>151</v>
      </c>
      <c r="J156" s="32">
        <f t="shared" si="82"/>
        <v>0</v>
      </c>
      <c r="K156" s="32">
        <f t="shared" si="83"/>
        <v>0</v>
      </c>
      <c r="L156" s="32">
        <f t="shared" si="84"/>
        <v>0</v>
      </c>
      <c r="M156" s="32">
        <f t="shared" si="85"/>
        <v>0</v>
      </c>
      <c r="N156" s="32">
        <f t="shared" si="67"/>
        <v>0</v>
      </c>
      <c r="O156" s="33">
        <f t="shared" si="68"/>
        <v>0</v>
      </c>
      <c r="P156" s="49">
        <v>151</v>
      </c>
      <c r="Q156" s="32">
        <f t="shared" si="77"/>
        <v>0</v>
      </c>
      <c r="R156" s="32">
        <f t="shared" si="86"/>
        <v>0</v>
      </c>
      <c r="S156" s="32">
        <f t="shared" si="87"/>
        <v>0</v>
      </c>
      <c r="T156" s="32">
        <f t="shared" si="69"/>
        <v>0</v>
      </c>
      <c r="U156" s="32">
        <f t="shared" si="78"/>
        <v>0</v>
      </c>
      <c r="V156" s="32">
        <f t="shared" si="70"/>
        <v>0</v>
      </c>
      <c r="W156" s="32">
        <v>0</v>
      </c>
      <c r="X156" s="32">
        <f t="shared" si="71"/>
        <v>0</v>
      </c>
      <c r="Y156" s="38">
        <f t="shared" si="72"/>
        <v>0</v>
      </c>
      <c r="AA156" s="65">
        <v>151</v>
      </c>
      <c r="AB156" s="32">
        <f t="shared" si="73"/>
        <v>0</v>
      </c>
      <c r="AC156" s="98">
        <f t="shared" si="74"/>
        <v>0</v>
      </c>
      <c r="AD156" s="98">
        <f t="shared" si="75"/>
        <v>0</v>
      </c>
      <c r="AE156" s="98">
        <f t="shared" si="76"/>
        <v>0</v>
      </c>
      <c r="AF156" s="32">
        <f t="shared" si="79"/>
        <v>0</v>
      </c>
      <c r="AG156" s="32">
        <f t="shared" si="80"/>
        <v>0</v>
      </c>
      <c r="AH156" s="32">
        <f t="shared" si="81"/>
        <v>0</v>
      </c>
      <c r="AI156" s="72">
        <f t="shared" si="88"/>
        <v>0</v>
      </c>
      <c r="AK156" s="65">
        <v>151</v>
      </c>
      <c r="AL156" s="32"/>
      <c r="AM156" s="32"/>
      <c r="AN156" s="32"/>
      <c r="AO156" s="32"/>
      <c r="AP156" s="32"/>
      <c r="AQ156" s="32"/>
      <c r="AR156" s="32"/>
      <c r="AS156" s="32"/>
      <c r="AT156" s="32"/>
      <c r="AU156" s="72"/>
    </row>
    <row r="157" spans="5:47" x14ac:dyDescent="0.25">
      <c r="E157" s="24"/>
      <c r="I157" s="49">
        <v>152</v>
      </c>
      <c r="J157" s="32">
        <f t="shared" si="82"/>
        <v>0</v>
      </c>
      <c r="K157" s="32">
        <f t="shared" si="83"/>
        <v>0</v>
      </c>
      <c r="L157" s="32">
        <f t="shared" si="84"/>
        <v>0</v>
      </c>
      <c r="M157" s="32">
        <f t="shared" si="85"/>
        <v>0</v>
      </c>
      <c r="N157" s="32">
        <f t="shared" si="67"/>
        <v>0</v>
      </c>
      <c r="O157" s="33">
        <f t="shared" si="68"/>
        <v>0</v>
      </c>
      <c r="P157" s="49">
        <v>152</v>
      </c>
      <c r="Q157" s="32">
        <f t="shared" si="77"/>
        <v>0</v>
      </c>
      <c r="R157" s="32">
        <f t="shared" si="86"/>
        <v>0</v>
      </c>
      <c r="S157" s="32">
        <f t="shared" si="87"/>
        <v>0</v>
      </c>
      <c r="T157" s="32">
        <f t="shared" si="69"/>
        <v>0</v>
      </c>
      <c r="U157" s="32">
        <f t="shared" si="78"/>
        <v>0</v>
      </c>
      <c r="V157" s="32">
        <f t="shared" si="70"/>
        <v>0</v>
      </c>
      <c r="W157" s="32">
        <v>0</v>
      </c>
      <c r="X157" s="32">
        <f t="shared" si="71"/>
        <v>0</v>
      </c>
      <c r="Y157" s="38">
        <f t="shared" si="72"/>
        <v>0</v>
      </c>
      <c r="AA157" s="65">
        <v>152</v>
      </c>
      <c r="AB157" s="32">
        <f t="shared" si="73"/>
        <v>0</v>
      </c>
      <c r="AC157" s="98">
        <f t="shared" si="74"/>
        <v>0</v>
      </c>
      <c r="AD157" s="98">
        <f t="shared" si="75"/>
        <v>0</v>
      </c>
      <c r="AE157" s="98">
        <f t="shared" si="76"/>
        <v>0</v>
      </c>
      <c r="AF157" s="32">
        <f t="shared" si="79"/>
        <v>0</v>
      </c>
      <c r="AG157" s="32">
        <f t="shared" si="80"/>
        <v>0</v>
      </c>
      <c r="AH157" s="32">
        <f t="shared" si="81"/>
        <v>0</v>
      </c>
      <c r="AI157" s="72">
        <f t="shared" si="88"/>
        <v>0</v>
      </c>
      <c r="AK157" s="65">
        <v>152</v>
      </c>
      <c r="AL157" s="32"/>
      <c r="AM157" s="32"/>
      <c r="AN157" s="32"/>
      <c r="AO157" s="32"/>
      <c r="AP157" s="32"/>
      <c r="AQ157" s="32"/>
      <c r="AR157" s="32"/>
      <c r="AS157" s="32"/>
      <c r="AT157" s="32"/>
      <c r="AU157" s="72"/>
    </row>
    <row r="158" spans="5:47" x14ac:dyDescent="0.25">
      <c r="E158" s="24"/>
      <c r="I158" s="49">
        <v>153</v>
      </c>
      <c r="J158" s="32">
        <f t="shared" si="82"/>
        <v>0</v>
      </c>
      <c r="K158" s="32">
        <f t="shared" si="83"/>
        <v>0</v>
      </c>
      <c r="L158" s="32">
        <f t="shared" si="84"/>
        <v>0</v>
      </c>
      <c r="M158" s="32">
        <f t="shared" si="85"/>
        <v>0</v>
      </c>
      <c r="N158" s="32">
        <f t="shared" si="67"/>
        <v>0</v>
      </c>
      <c r="O158" s="33">
        <f t="shared" si="68"/>
        <v>0</v>
      </c>
      <c r="P158" s="49">
        <v>153</v>
      </c>
      <c r="Q158" s="32">
        <f t="shared" si="77"/>
        <v>0</v>
      </c>
      <c r="R158" s="32">
        <f t="shared" si="86"/>
        <v>0</v>
      </c>
      <c r="S158" s="32">
        <f t="shared" si="87"/>
        <v>0</v>
      </c>
      <c r="T158" s="32">
        <f t="shared" si="69"/>
        <v>0</v>
      </c>
      <c r="U158" s="32">
        <f t="shared" si="78"/>
        <v>0</v>
      </c>
      <c r="V158" s="32">
        <f t="shared" si="70"/>
        <v>0</v>
      </c>
      <c r="W158" s="32">
        <v>0</v>
      </c>
      <c r="X158" s="32">
        <f t="shared" si="71"/>
        <v>0</v>
      </c>
      <c r="Y158" s="38">
        <f t="shared" si="72"/>
        <v>0</v>
      </c>
      <c r="AA158" s="65">
        <v>153</v>
      </c>
      <c r="AB158" s="32">
        <f t="shared" si="73"/>
        <v>0</v>
      </c>
      <c r="AC158" s="98">
        <f t="shared" si="74"/>
        <v>0</v>
      </c>
      <c r="AD158" s="98">
        <f t="shared" si="75"/>
        <v>0</v>
      </c>
      <c r="AE158" s="98">
        <f t="shared" si="76"/>
        <v>0</v>
      </c>
      <c r="AF158" s="32">
        <f t="shared" si="79"/>
        <v>0</v>
      </c>
      <c r="AG158" s="32">
        <f t="shared" si="80"/>
        <v>0</v>
      </c>
      <c r="AH158" s="32">
        <f t="shared" si="81"/>
        <v>0</v>
      </c>
      <c r="AI158" s="72">
        <f t="shared" si="88"/>
        <v>0</v>
      </c>
      <c r="AK158" s="65">
        <v>153</v>
      </c>
      <c r="AL158" s="32"/>
      <c r="AM158" s="32"/>
      <c r="AN158" s="32"/>
      <c r="AO158" s="32"/>
      <c r="AP158" s="32"/>
      <c r="AQ158" s="32"/>
      <c r="AR158" s="32"/>
      <c r="AS158" s="32"/>
      <c r="AT158" s="32"/>
      <c r="AU158" s="72"/>
    </row>
    <row r="159" spans="5:47" x14ac:dyDescent="0.25">
      <c r="E159" s="24"/>
      <c r="I159" s="49">
        <v>154</v>
      </c>
      <c r="J159" s="32">
        <f t="shared" si="82"/>
        <v>0</v>
      </c>
      <c r="K159" s="32">
        <f t="shared" si="83"/>
        <v>0</v>
      </c>
      <c r="L159" s="32">
        <f t="shared" si="84"/>
        <v>0</v>
      </c>
      <c r="M159" s="32">
        <f t="shared" si="85"/>
        <v>0</v>
      </c>
      <c r="N159" s="32">
        <f t="shared" si="67"/>
        <v>0</v>
      </c>
      <c r="O159" s="33">
        <f t="shared" si="68"/>
        <v>0</v>
      </c>
      <c r="P159" s="49">
        <v>154</v>
      </c>
      <c r="Q159" s="32">
        <f t="shared" si="77"/>
        <v>0</v>
      </c>
      <c r="R159" s="32">
        <f t="shared" si="86"/>
        <v>0</v>
      </c>
      <c r="S159" s="32">
        <f t="shared" si="87"/>
        <v>0</v>
      </c>
      <c r="T159" s="32">
        <f t="shared" si="69"/>
        <v>0</v>
      </c>
      <c r="U159" s="32">
        <f t="shared" si="78"/>
        <v>0</v>
      </c>
      <c r="V159" s="32">
        <f t="shared" si="70"/>
        <v>0</v>
      </c>
      <c r="W159" s="32">
        <v>0</v>
      </c>
      <c r="X159" s="32">
        <f t="shared" si="71"/>
        <v>0</v>
      </c>
      <c r="Y159" s="38">
        <f t="shared" si="72"/>
        <v>0</v>
      </c>
      <c r="AA159" s="65">
        <v>154</v>
      </c>
      <c r="AB159" s="32">
        <f t="shared" si="73"/>
        <v>0</v>
      </c>
      <c r="AC159" s="98">
        <f t="shared" si="74"/>
        <v>0</v>
      </c>
      <c r="AD159" s="98">
        <f t="shared" si="75"/>
        <v>0</v>
      </c>
      <c r="AE159" s="98">
        <f t="shared" si="76"/>
        <v>0</v>
      </c>
      <c r="AF159" s="32">
        <f t="shared" si="79"/>
        <v>0</v>
      </c>
      <c r="AG159" s="32">
        <f t="shared" si="80"/>
        <v>0</v>
      </c>
      <c r="AH159" s="32">
        <f t="shared" si="81"/>
        <v>0</v>
      </c>
      <c r="AI159" s="72">
        <f t="shared" si="88"/>
        <v>0</v>
      </c>
      <c r="AK159" s="65">
        <v>154</v>
      </c>
      <c r="AL159" s="32"/>
      <c r="AM159" s="32"/>
      <c r="AN159" s="32"/>
      <c r="AO159" s="32"/>
      <c r="AP159" s="32"/>
      <c r="AQ159" s="32"/>
      <c r="AR159" s="32"/>
      <c r="AS159" s="32"/>
      <c r="AT159" s="32"/>
      <c r="AU159" s="72"/>
    </row>
    <row r="160" spans="5:47" x14ac:dyDescent="0.25">
      <c r="E160" s="24"/>
      <c r="I160" s="49">
        <v>155</v>
      </c>
      <c r="J160" s="32">
        <f t="shared" si="82"/>
        <v>0</v>
      </c>
      <c r="K160" s="32">
        <f t="shared" si="83"/>
        <v>0</v>
      </c>
      <c r="L160" s="32">
        <f t="shared" si="84"/>
        <v>0</v>
      </c>
      <c r="M160" s="32">
        <f t="shared" si="85"/>
        <v>0</v>
      </c>
      <c r="N160" s="32">
        <f t="shared" si="67"/>
        <v>0</v>
      </c>
      <c r="O160" s="33">
        <f t="shared" si="68"/>
        <v>0</v>
      </c>
      <c r="P160" s="49">
        <v>155</v>
      </c>
      <c r="Q160" s="32">
        <f t="shared" si="77"/>
        <v>0</v>
      </c>
      <c r="R160" s="32">
        <f t="shared" si="86"/>
        <v>0</v>
      </c>
      <c r="S160" s="32">
        <f t="shared" si="87"/>
        <v>0</v>
      </c>
      <c r="T160" s="32">
        <f t="shared" si="69"/>
        <v>0</v>
      </c>
      <c r="U160" s="32">
        <f t="shared" si="78"/>
        <v>0</v>
      </c>
      <c r="V160" s="32">
        <f t="shared" si="70"/>
        <v>0</v>
      </c>
      <c r="W160" s="32">
        <v>0</v>
      </c>
      <c r="X160" s="32">
        <f t="shared" si="71"/>
        <v>0</v>
      </c>
      <c r="Y160" s="38">
        <f t="shared" si="72"/>
        <v>0</v>
      </c>
      <c r="AA160" s="65">
        <v>155</v>
      </c>
      <c r="AB160" s="32">
        <f t="shared" si="73"/>
        <v>0</v>
      </c>
      <c r="AC160" s="98">
        <f t="shared" si="74"/>
        <v>0</v>
      </c>
      <c r="AD160" s="98">
        <f t="shared" si="75"/>
        <v>0</v>
      </c>
      <c r="AE160" s="98">
        <f t="shared" si="76"/>
        <v>0</v>
      </c>
      <c r="AF160" s="32">
        <f t="shared" si="79"/>
        <v>0</v>
      </c>
      <c r="AG160" s="32">
        <f t="shared" si="80"/>
        <v>0</v>
      </c>
      <c r="AH160" s="32">
        <f t="shared" si="81"/>
        <v>0</v>
      </c>
      <c r="AI160" s="72">
        <f t="shared" si="88"/>
        <v>0</v>
      </c>
      <c r="AK160" s="65">
        <v>155</v>
      </c>
      <c r="AL160" s="32"/>
      <c r="AM160" s="32"/>
      <c r="AN160" s="32"/>
      <c r="AO160" s="32"/>
      <c r="AP160" s="32"/>
      <c r="AQ160" s="32"/>
      <c r="AR160" s="32"/>
      <c r="AS160" s="32"/>
      <c r="AT160" s="32"/>
      <c r="AU160" s="72"/>
    </row>
    <row r="161" spans="5:47" x14ac:dyDescent="0.25">
      <c r="E161" s="24"/>
      <c r="I161" s="49">
        <v>156</v>
      </c>
      <c r="J161" s="32">
        <f t="shared" si="82"/>
        <v>0</v>
      </c>
      <c r="K161" s="32">
        <f t="shared" si="83"/>
        <v>0</v>
      </c>
      <c r="L161" s="32">
        <f t="shared" si="84"/>
        <v>0</v>
      </c>
      <c r="M161" s="32">
        <f t="shared" si="85"/>
        <v>0</v>
      </c>
      <c r="N161" s="32">
        <f t="shared" si="67"/>
        <v>0</v>
      </c>
      <c r="O161" s="33">
        <f t="shared" si="68"/>
        <v>0</v>
      </c>
      <c r="P161" s="49">
        <v>156</v>
      </c>
      <c r="Q161" s="32">
        <f t="shared" si="77"/>
        <v>0</v>
      </c>
      <c r="R161" s="32">
        <f t="shared" si="86"/>
        <v>0</v>
      </c>
      <c r="S161" s="32">
        <f t="shared" si="87"/>
        <v>0</v>
      </c>
      <c r="T161" s="32">
        <f t="shared" si="69"/>
        <v>0</v>
      </c>
      <c r="U161" s="32">
        <f t="shared" si="78"/>
        <v>0</v>
      </c>
      <c r="V161" s="32">
        <f t="shared" si="70"/>
        <v>0</v>
      </c>
      <c r="W161" s="32">
        <v>0</v>
      </c>
      <c r="X161" s="32">
        <f t="shared" si="71"/>
        <v>0</v>
      </c>
      <c r="Y161" s="38">
        <f t="shared" si="72"/>
        <v>0</v>
      </c>
      <c r="AA161" s="65">
        <v>156</v>
      </c>
      <c r="AB161" s="32">
        <f t="shared" si="73"/>
        <v>0</v>
      </c>
      <c r="AC161" s="98">
        <f t="shared" si="74"/>
        <v>0</v>
      </c>
      <c r="AD161" s="98">
        <f t="shared" si="75"/>
        <v>0</v>
      </c>
      <c r="AE161" s="98">
        <f t="shared" si="76"/>
        <v>0</v>
      </c>
      <c r="AF161" s="32">
        <f t="shared" si="79"/>
        <v>0</v>
      </c>
      <c r="AG161" s="32">
        <f t="shared" si="80"/>
        <v>0</v>
      </c>
      <c r="AH161" s="32">
        <f t="shared" si="81"/>
        <v>0</v>
      </c>
      <c r="AI161" s="72">
        <f t="shared" si="88"/>
        <v>0</v>
      </c>
      <c r="AK161" s="65">
        <v>156</v>
      </c>
      <c r="AL161" s="32"/>
      <c r="AM161" s="32"/>
      <c r="AN161" s="32"/>
      <c r="AO161" s="32"/>
      <c r="AP161" s="32"/>
      <c r="AQ161" s="32"/>
      <c r="AR161" s="32"/>
      <c r="AS161" s="32"/>
      <c r="AT161" s="32"/>
      <c r="AU161" s="72"/>
    </row>
    <row r="162" spans="5:47" x14ac:dyDescent="0.25">
      <c r="E162" s="24"/>
      <c r="I162" s="49">
        <v>157</v>
      </c>
      <c r="J162" s="32">
        <f t="shared" si="82"/>
        <v>0</v>
      </c>
      <c r="K162" s="32">
        <f t="shared" si="83"/>
        <v>0</v>
      </c>
      <c r="L162" s="32">
        <f t="shared" si="84"/>
        <v>0</v>
      </c>
      <c r="M162" s="32">
        <f t="shared" si="85"/>
        <v>0</v>
      </c>
      <c r="N162" s="32">
        <f t="shared" si="67"/>
        <v>0</v>
      </c>
      <c r="O162" s="33">
        <f t="shared" si="68"/>
        <v>0</v>
      </c>
      <c r="P162" s="49">
        <v>157</v>
      </c>
      <c r="Q162" s="32">
        <f t="shared" si="77"/>
        <v>0</v>
      </c>
      <c r="R162" s="32">
        <f t="shared" si="86"/>
        <v>0</v>
      </c>
      <c r="S162" s="32">
        <f t="shared" si="87"/>
        <v>0</v>
      </c>
      <c r="T162" s="32">
        <f t="shared" si="69"/>
        <v>0</v>
      </c>
      <c r="U162" s="32">
        <f t="shared" si="78"/>
        <v>0</v>
      </c>
      <c r="V162" s="32">
        <f t="shared" si="70"/>
        <v>0</v>
      </c>
      <c r="W162" s="32">
        <v>0</v>
      </c>
      <c r="X162" s="32">
        <f t="shared" si="71"/>
        <v>0</v>
      </c>
      <c r="Y162" s="38">
        <f t="shared" si="72"/>
        <v>0</v>
      </c>
      <c r="AA162" s="65">
        <v>157</v>
      </c>
      <c r="AB162" s="32">
        <f t="shared" si="73"/>
        <v>0</v>
      </c>
      <c r="AC162" s="98">
        <f t="shared" si="74"/>
        <v>0</v>
      </c>
      <c r="AD162" s="98">
        <f t="shared" si="75"/>
        <v>0</v>
      </c>
      <c r="AE162" s="98">
        <f t="shared" si="76"/>
        <v>0</v>
      </c>
      <c r="AF162" s="32">
        <f t="shared" si="79"/>
        <v>0</v>
      </c>
      <c r="AG162" s="32">
        <f t="shared" si="80"/>
        <v>0</v>
      </c>
      <c r="AH162" s="32">
        <f t="shared" si="81"/>
        <v>0</v>
      </c>
      <c r="AI162" s="72">
        <f t="shared" si="88"/>
        <v>0</v>
      </c>
      <c r="AK162" s="65">
        <v>157</v>
      </c>
      <c r="AL162" s="32"/>
      <c r="AM162" s="32"/>
      <c r="AN162" s="32"/>
      <c r="AO162" s="32"/>
      <c r="AP162" s="32"/>
      <c r="AQ162" s="32"/>
      <c r="AR162" s="32"/>
      <c r="AS162" s="32"/>
      <c r="AT162" s="32"/>
      <c r="AU162" s="72"/>
    </row>
    <row r="163" spans="5:47" x14ac:dyDescent="0.25">
      <c r="E163" s="24"/>
      <c r="I163" s="49">
        <v>158</v>
      </c>
      <c r="J163" s="32">
        <f t="shared" si="82"/>
        <v>0</v>
      </c>
      <c r="K163" s="32">
        <f t="shared" si="83"/>
        <v>0</v>
      </c>
      <c r="L163" s="32">
        <f t="shared" si="84"/>
        <v>0</v>
      </c>
      <c r="M163" s="32">
        <f t="shared" si="85"/>
        <v>0</v>
      </c>
      <c r="N163" s="32">
        <f t="shared" si="67"/>
        <v>0</v>
      </c>
      <c r="O163" s="33">
        <f t="shared" si="68"/>
        <v>0</v>
      </c>
      <c r="P163" s="49">
        <v>158</v>
      </c>
      <c r="Q163" s="32">
        <f t="shared" si="77"/>
        <v>0</v>
      </c>
      <c r="R163" s="32">
        <f t="shared" si="86"/>
        <v>0</v>
      </c>
      <c r="S163" s="32">
        <f t="shared" si="87"/>
        <v>0</v>
      </c>
      <c r="T163" s="32">
        <f t="shared" si="69"/>
        <v>0</v>
      </c>
      <c r="U163" s="32">
        <f t="shared" si="78"/>
        <v>0</v>
      </c>
      <c r="V163" s="32">
        <f t="shared" si="70"/>
        <v>0</v>
      </c>
      <c r="W163" s="32">
        <v>0</v>
      </c>
      <c r="X163" s="32">
        <f t="shared" si="71"/>
        <v>0</v>
      </c>
      <c r="Y163" s="38">
        <f t="shared" si="72"/>
        <v>0</v>
      </c>
      <c r="AA163" s="65">
        <v>158</v>
      </c>
      <c r="AB163" s="32">
        <f t="shared" si="73"/>
        <v>0</v>
      </c>
      <c r="AC163" s="98">
        <f t="shared" si="74"/>
        <v>0</v>
      </c>
      <c r="AD163" s="98">
        <f t="shared" si="75"/>
        <v>0</v>
      </c>
      <c r="AE163" s="98">
        <f t="shared" si="76"/>
        <v>0</v>
      </c>
      <c r="AF163" s="32">
        <f t="shared" si="79"/>
        <v>0</v>
      </c>
      <c r="AG163" s="32">
        <f t="shared" si="80"/>
        <v>0</v>
      </c>
      <c r="AH163" s="32">
        <f t="shared" si="81"/>
        <v>0</v>
      </c>
      <c r="AI163" s="72">
        <f t="shared" si="88"/>
        <v>0</v>
      </c>
      <c r="AK163" s="65">
        <v>158</v>
      </c>
      <c r="AL163" s="32"/>
      <c r="AM163" s="32"/>
      <c r="AN163" s="32"/>
      <c r="AO163" s="32"/>
      <c r="AP163" s="32"/>
      <c r="AQ163" s="32"/>
      <c r="AR163" s="32"/>
      <c r="AS163" s="32"/>
      <c r="AT163" s="32"/>
      <c r="AU163" s="72"/>
    </row>
    <row r="164" spans="5:47" x14ac:dyDescent="0.25">
      <c r="E164" s="24"/>
      <c r="I164" s="49">
        <v>159</v>
      </c>
      <c r="J164" s="32">
        <f t="shared" si="82"/>
        <v>0</v>
      </c>
      <c r="K164" s="32">
        <f t="shared" si="83"/>
        <v>0</v>
      </c>
      <c r="L164" s="32">
        <f t="shared" si="84"/>
        <v>0</v>
      </c>
      <c r="M164" s="32">
        <f t="shared" si="85"/>
        <v>0</v>
      </c>
      <c r="N164" s="32">
        <f t="shared" si="67"/>
        <v>0</v>
      </c>
      <c r="O164" s="33">
        <f t="shared" si="68"/>
        <v>0</v>
      </c>
      <c r="P164" s="49">
        <v>159</v>
      </c>
      <c r="Q164" s="32">
        <f t="shared" si="77"/>
        <v>0</v>
      </c>
      <c r="R164" s="32">
        <f t="shared" si="86"/>
        <v>0</v>
      </c>
      <c r="S164" s="32">
        <f t="shared" si="87"/>
        <v>0</v>
      </c>
      <c r="T164" s="32">
        <f t="shared" si="69"/>
        <v>0</v>
      </c>
      <c r="U164" s="32">
        <f t="shared" si="78"/>
        <v>0</v>
      </c>
      <c r="V164" s="32">
        <f t="shared" si="70"/>
        <v>0</v>
      </c>
      <c r="W164" s="32">
        <v>0</v>
      </c>
      <c r="X164" s="32">
        <f t="shared" si="71"/>
        <v>0</v>
      </c>
      <c r="Y164" s="38">
        <f t="shared" si="72"/>
        <v>0</v>
      </c>
      <c r="AA164" s="65">
        <v>159</v>
      </c>
      <c r="AB164" s="32">
        <f t="shared" si="73"/>
        <v>0</v>
      </c>
      <c r="AC164" s="98">
        <f t="shared" si="74"/>
        <v>0</v>
      </c>
      <c r="AD164" s="98">
        <f t="shared" si="75"/>
        <v>0</v>
      </c>
      <c r="AE164" s="98">
        <f t="shared" si="76"/>
        <v>0</v>
      </c>
      <c r="AF164" s="32">
        <f t="shared" si="79"/>
        <v>0</v>
      </c>
      <c r="AG164" s="32">
        <f t="shared" si="80"/>
        <v>0</v>
      </c>
      <c r="AH164" s="32">
        <f t="shared" si="81"/>
        <v>0</v>
      </c>
      <c r="AI164" s="72">
        <f t="shared" si="88"/>
        <v>0</v>
      </c>
      <c r="AK164" s="65">
        <v>159</v>
      </c>
      <c r="AL164" s="32"/>
      <c r="AM164" s="32"/>
      <c r="AN164" s="32"/>
      <c r="AO164" s="32"/>
      <c r="AP164" s="32"/>
      <c r="AQ164" s="32"/>
      <c r="AR164" s="32"/>
      <c r="AS164" s="32"/>
      <c r="AT164" s="32"/>
      <c r="AU164" s="72"/>
    </row>
    <row r="165" spans="5:47" x14ac:dyDescent="0.25">
      <c r="E165" s="24"/>
      <c r="I165" s="49">
        <v>160</v>
      </c>
      <c r="J165" s="32">
        <f t="shared" si="82"/>
        <v>0</v>
      </c>
      <c r="K165" s="32">
        <f t="shared" si="83"/>
        <v>0</v>
      </c>
      <c r="L165" s="32">
        <f t="shared" si="84"/>
        <v>0</v>
      </c>
      <c r="M165" s="32">
        <f t="shared" si="85"/>
        <v>0</v>
      </c>
      <c r="N165" s="32">
        <f t="shared" si="67"/>
        <v>0</v>
      </c>
      <c r="O165" s="33">
        <f t="shared" si="68"/>
        <v>0</v>
      </c>
      <c r="P165" s="49">
        <v>160</v>
      </c>
      <c r="Q165" s="32">
        <f t="shared" si="77"/>
        <v>0</v>
      </c>
      <c r="R165" s="32">
        <f t="shared" si="86"/>
        <v>0</v>
      </c>
      <c r="S165" s="32">
        <f t="shared" si="87"/>
        <v>0</v>
      </c>
      <c r="T165" s="32">
        <f t="shared" si="69"/>
        <v>0</v>
      </c>
      <c r="U165" s="32">
        <f t="shared" si="78"/>
        <v>0</v>
      </c>
      <c r="V165" s="32">
        <f t="shared" si="70"/>
        <v>0</v>
      </c>
      <c r="W165" s="32">
        <v>0</v>
      </c>
      <c r="X165" s="32">
        <f t="shared" si="71"/>
        <v>0</v>
      </c>
      <c r="Y165" s="38">
        <f t="shared" si="72"/>
        <v>0</v>
      </c>
      <c r="AA165" s="65">
        <v>160</v>
      </c>
      <c r="AB165" s="32">
        <f t="shared" si="73"/>
        <v>0</v>
      </c>
      <c r="AC165" s="98">
        <f t="shared" si="74"/>
        <v>0</v>
      </c>
      <c r="AD165" s="98">
        <f t="shared" si="75"/>
        <v>0</v>
      </c>
      <c r="AE165" s="98">
        <f t="shared" si="76"/>
        <v>0</v>
      </c>
      <c r="AF165" s="32">
        <f t="shared" si="79"/>
        <v>0</v>
      </c>
      <c r="AG165" s="32">
        <f t="shared" si="80"/>
        <v>0</v>
      </c>
      <c r="AH165" s="32">
        <f t="shared" si="81"/>
        <v>0</v>
      </c>
      <c r="AI165" s="72">
        <f t="shared" si="88"/>
        <v>0</v>
      </c>
      <c r="AK165" s="65">
        <v>160</v>
      </c>
      <c r="AL165" s="32"/>
      <c r="AM165" s="32"/>
      <c r="AN165" s="32"/>
      <c r="AO165" s="32"/>
      <c r="AP165" s="32"/>
      <c r="AQ165" s="32"/>
      <c r="AR165" s="32"/>
      <c r="AS165" s="32"/>
      <c r="AT165" s="32"/>
      <c r="AU165" s="72"/>
    </row>
    <row r="166" spans="5:47" x14ac:dyDescent="0.25">
      <c r="E166" s="24"/>
      <c r="I166" s="49">
        <v>161</v>
      </c>
      <c r="J166" s="32">
        <f t="shared" si="82"/>
        <v>0</v>
      </c>
      <c r="K166" s="32">
        <f t="shared" si="83"/>
        <v>0</v>
      </c>
      <c r="L166" s="32">
        <f t="shared" si="84"/>
        <v>0</v>
      </c>
      <c r="M166" s="32">
        <f t="shared" si="85"/>
        <v>0</v>
      </c>
      <c r="N166" s="32">
        <f t="shared" si="67"/>
        <v>0</v>
      </c>
      <c r="O166" s="33">
        <f t="shared" si="68"/>
        <v>0</v>
      </c>
      <c r="P166" s="49">
        <v>161</v>
      </c>
      <c r="Q166" s="32">
        <f t="shared" si="77"/>
        <v>0</v>
      </c>
      <c r="R166" s="32">
        <f t="shared" si="86"/>
        <v>0</v>
      </c>
      <c r="S166" s="32">
        <f t="shared" si="87"/>
        <v>0</v>
      </c>
      <c r="T166" s="32">
        <f t="shared" si="69"/>
        <v>0</v>
      </c>
      <c r="U166" s="32">
        <f t="shared" si="78"/>
        <v>0</v>
      </c>
      <c r="V166" s="32">
        <f t="shared" si="70"/>
        <v>0</v>
      </c>
      <c r="W166" s="32">
        <v>0</v>
      </c>
      <c r="X166" s="32">
        <f t="shared" si="71"/>
        <v>0</v>
      </c>
      <c r="Y166" s="38">
        <f t="shared" si="72"/>
        <v>0</v>
      </c>
      <c r="AA166" s="65">
        <v>161</v>
      </c>
      <c r="AB166" s="32">
        <f t="shared" si="73"/>
        <v>0</v>
      </c>
      <c r="AC166" s="98">
        <f t="shared" si="74"/>
        <v>0</v>
      </c>
      <c r="AD166" s="98">
        <f t="shared" si="75"/>
        <v>0</v>
      </c>
      <c r="AE166" s="98">
        <f t="shared" si="76"/>
        <v>0</v>
      </c>
      <c r="AF166" s="32">
        <f t="shared" si="79"/>
        <v>0</v>
      </c>
      <c r="AG166" s="32">
        <f t="shared" si="80"/>
        <v>0</v>
      </c>
      <c r="AH166" s="32">
        <f t="shared" si="81"/>
        <v>0</v>
      </c>
      <c r="AI166" s="72">
        <f t="shared" si="88"/>
        <v>0</v>
      </c>
      <c r="AK166" s="65">
        <v>161</v>
      </c>
      <c r="AL166" s="32"/>
      <c r="AM166" s="32"/>
      <c r="AN166" s="32"/>
      <c r="AO166" s="32"/>
      <c r="AP166" s="32"/>
      <c r="AQ166" s="32"/>
      <c r="AR166" s="32"/>
      <c r="AS166" s="32"/>
      <c r="AT166" s="32"/>
      <c r="AU166" s="72"/>
    </row>
    <row r="167" spans="5:47" x14ac:dyDescent="0.25">
      <c r="E167" s="24"/>
      <c r="I167" s="49">
        <v>162</v>
      </c>
      <c r="J167" s="32">
        <f t="shared" si="82"/>
        <v>0</v>
      </c>
      <c r="K167" s="32">
        <f t="shared" si="83"/>
        <v>0</v>
      </c>
      <c r="L167" s="32">
        <f t="shared" si="84"/>
        <v>0</v>
      </c>
      <c r="M167" s="32">
        <f t="shared" si="85"/>
        <v>0</v>
      </c>
      <c r="N167" s="32">
        <f t="shared" si="67"/>
        <v>0</v>
      </c>
      <c r="O167" s="33">
        <f t="shared" si="68"/>
        <v>0</v>
      </c>
      <c r="P167" s="49">
        <v>162</v>
      </c>
      <c r="Q167" s="32">
        <f t="shared" si="77"/>
        <v>0</v>
      </c>
      <c r="R167" s="32">
        <f t="shared" si="86"/>
        <v>0</v>
      </c>
      <c r="S167" s="32">
        <f t="shared" si="87"/>
        <v>0</v>
      </c>
      <c r="T167" s="32">
        <f t="shared" si="69"/>
        <v>0</v>
      </c>
      <c r="U167" s="32">
        <f t="shared" si="78"/>
        <v>0</v>
      </c>
      <c r="V167" s="32">
        <f t="shared" si="70"/>
        <v>0</v>
      </c>
      <c r="W167" s="32">
        <v>0</v>
      </c>
      <c r="X167" s="32">
        <f t="shared" si="71"/>
        <v>0</v>
      </c>
      <c r="Y167" s="38">
        <f t="shared" si="72"/>
        <v>0</v>
      </c>
      <c r="AA167" s="65">
        <v>162</v>
      </c>
      <c r="AB167" s="32">
        <f t="shared" si="73"/>
        <v>0</v>
      </c>
      <c r="AC167" s="98">
        <f t="shared" si="74"/>
        <v>0</v>
      </c>
      <c r="AD167" s="98">
        <f t="shared" si="75"/>
        <v>0</v>
      </c>
      <c r="AE167" s="98">
        <f t="shared" si="76"/>
        <v>0</v>
      </c>
      <c r="AF167" s="32">
        <f t="shared" si="79"/>
        <v>0</v>
      </c>
      <c r="AG167" s="32">
        <f t="shared" si="80"/>
        <v>0</v>
      </c>
      <c r="AH167" s="32">
        <f t="shared" si="81"/>
        <v>0</v>
      </c>
      <c r="AI167" s="72">
        <f t="shared" si="88"/>
        <v>0</v>
      </c>
      <c r="AK167" s="65">
        <v>162</v>
      </c>
      <c r="AL167" s="32"/>
      <c r="AM167" s="32"/>
      <c r="AN167" s="32"/>
      <c r="AO167" s="32"/>
      <c r="AP167" s="32"/>
      <c r="AQ167" s="32"/>
      <c r="AR167" s="32"/>
      <c r="AS167" s="32"/>
      <c r="AT167" s="32"/>
      <c r="AU167" s="72"/>
    </row>
    <row r="168" spans="5:47" x14ac:dyDescent="0.25">
      <c r="E168" s="24"/>
      <c r="I168" s="49">
        <v>163</v>
      </c>
      <c r="J168" s="32">
        <f t="shared" si="82"/>
        <v>0</v>
      </c>
      <c r="K168" s="32">
        <f t="shared" si="83"/>
        <v>0</v>
      </c>
      <c r="L168" s="32">
        <f t="shared" si="84"/>
        <v>0</v>
      </c>
      <c r="M168" s="32">
        <f t="shared" si="85"/>
        <v>0</v>
      </c>
      <c r="N168" s="32">
        <f t="shared" si="67"/>
        <v>0</v>
      </c>
      <c r="O168" s="33">
        <f t="shared" si="68"/>
        <v>0</v>
      </c>
      <c r="P168" s="49">
        <v>163</v>
      </c>
      <c r="Q168" s="32">
        <f t="shared" si="77"/>
        <v>0</v>
      </c>
      <c r="R168" s="32">
        <f t="shared" si="86"/>
        <v>0</v>
      </c>
      <c r="S168" s="32">
        <f t="shared" si="87"/>
        <v>0</v>
      </c>
      <c r="T168" s="32">
        <f t="shared" si="69"/>
        <v>0</v>
      </c>
      <c r="U168" s="32">
        <f t="shared" si="78"/>
        <v>0</v>
      </c>
      <c r="V168" s="32">
        <f t="shared" si="70"/>
        <v>0</v>
      </c>
      <c r="W168" s="32">
        <v>0</v>
      </c>
      <c r="X168" s="32">
        <f t="shared" si="71"/>
        <v>0</v>
      </c>
      <c r="Y168" s="38">
        <f t="shared" si="72"/>
        <v>0</v>
      </c>
      <c r="AA168" s="65">
        <v>163</v>
      </c>
      <c r="AB168" s="32">
        <f t="shared" si="73"/>
        <v>0</v>
      </c>
      <c r="AC168" s="98">
        <f t="shared" si="74"/>
        <v>0</v>
      </c>
      <c r="AD168" s="98">
        <f t="shared" si="75"/>
        <v>0</v>
      </c>
      <c r="AE168" s="98">
        <f t="shared" si="76"/>
        <v>0</v>
      </c>
      <c r="AF168" s="32">
        <f t="shared" si="79"/>
        <v>0</v>
      </c>
      <c r="AG168" s="32">
        <f t="shared" si="80"/>
        <v>0</v>
      </c>
      <c r="AH168" s="32">
        <f t="shared" si="81"/>
        <v>0</v>
      </c>
      <c r="AI168" s="72">
        <f t="shared" si="88"/>
        <v>0</v>
      </c>
      <c r="AK168" s="65">
        <v>163</v>
      </c>
      <c r="AL168" s="32"/>
      <c r="AM168" s="32"/>
      <c r="AN168" s="32"/>
      <c r="AO168" s="32"/>
      <c r="AP168" s="32"/>
      <c r="AQ168" s="32"/>
      <c r="AR168" s="32"/>
      <c r="AS168" s="32"/>
      <c r="AT168" s="32"/>
      <c r="AU168" s="72"/>
    </row>
    <row r="169" spans="5:47" x14ac:dyDescent="0.25">
      <c r="E169" s="24"/>
      <c r="I169" s="49">
        <v>164</v>
      </c>
      <c r="J169" s="32">
        <f t="shared" si="82"/>
        <v>0</v>
      </c>
      <c r="K169" s="32">
        <f t="shared" si="83"/>
        <v>0</v>
      </c>
      <c r="L169" s="32">
        <f t="shared" si="84"/>
        <v>0</v>
      </c>
      <c r="M169" s="32">
        <f t="shared" si="85"/>
        <v>0</v>
      </c>
      <c r="N169" s="32">
        <f t="shared" si="67"/>
        <v>0</v>
      </c>
      <c r="O169" s="33">
        <f t="shared" si="68"/>
        <v>0</v>
      </c>
      <c r="P169" s="49">
        <v>164</v>
      </c>
      <c r="Q169" s="32">
        <f t="shared" si="77"/>
        <v>0</v>
      </c>
      <c r="R169" s="32">
        <f t="shared" si="86"/>
        <v>0</v>
      </c>
      <c r="S169" s="32">
        <f t="shared" si="87"/>
        <v>0</v>
      </c>
      <c r="T169" s="32">
        <f t="shared" si="69"/>
        <v>0</v>
      </c>
      <c r="U169" s="32">
        <f t="shared" si="78"/>
        <v>0</v>
      </c>
      <c r="V169" s="32">
        <f t="shared" si="70"/>
        <v>0</v>
      </c>
      <c r="W169" s="32">
        <v>0</v>
      </c>
      <c r="X169" s="32">
        <f t="shared" si="71"/>
        <v>0</v>
      </c>
      <c r="Y169" s="38">
        <f t="shared" si="72"/>
        <v>0</v>
      </c>
      <c r="AA169" s="65">
        <v>164</v>
      </c>
      <c r="AB169" s="32">
        <f t="shared" si="73"/>
        <v>0</v>
      </c>
      <c r="AC169" s="98">
        <f t="shared" si="74"/>
        <v>0</v>
      </c>
      <c r="AD169" s="98">
        <f t="shared" si="75"/>
        <v>0</v>
      </c>
      <c r="AE169" s="98">
        <f t="shared" si="76"/>
        <v>0</v>
      </c>
      <c r="AF169" s="32">
        <f t="shared" si="79"/>
        <v>0</v>
      </c>
      <c r="AG169" s="32">
        <f t="shared" si="80"/>
        <v>0</v>
      </c>
      <c r="AH169" s="32">
        <f t="shared" si="81"/>
        <v>0</v>
      </c>
      <c r="AI169" s="72">
        <f t="shared" si="88"/>
        <v>0</v>
      </c>
      <c r="AK169" s="65">
        <v>164</v>
      </c>
      <c r="AL169" s="32"/>
      <c r="AM169" s="32"/>
      <c r="AN169" s="32"/>
      <c r="AO169" s="32"/>
      <c r="AP169" s="32"/>
      <c r="AQ169" s="32"/>
      <c r="AR169" s="32"/>
      <c r="AS169" s="32"/>
      <c r="AT169" s="32"/>
      <c r="AU169" s="72"/>
    </row>
    <row r="170" spans="5:47" x14ac:dyDescent="0.25">
      <c r="E170" s="24"/>
      <c r="I170" s="49">
        <v>165</v>
      </c>
      <c r="J170" s="32">
        <f t="shared" si="82"/>
        <v>0</v>
      </c>
      <c r="K170" s="32">
        <f t="shared" si="83"/>
        <v>0</v>
      </c>
      <c r="L170" s="32">
        <f t="shared" si="84"/>
        <v>0</v>
      </c>
      <c r="M170" s="32">
        <f t="shared" si="85"/>
        <v>0</v>
      </c>
      <c r="N170" s="32">
        <f t="shared" si="67"/>
        <v>0</v>
      </c>
      <c r="O170" s="33">
        <f t="shared" si="68"/>
        <v>0</v>
      </c>
      <c r="P170" s="49">
        <v>165</v>
      </c>
      <c r="Q170" s="32">
        <f t="shared" si="77"/>
        <v>0</v>
      </c>
      <c r="R170" s="32">
        <f t="shared" si="86"/>
        <v>0</v>
      </c>
      <c r="S170" s="32">
        <f t="shared" si="87"/>
        <v>0</v>
      </c>
      <c r="T170" s="32">
        <f t="shared" si="69"/>
        <v>0</v>
      </c>
      <c r="U170" s="32">
        <f t="shared" si="78"/>
        <v>0</v>
      </c>
      <c r="V170" s="32">
        <f t="shared" si="70"/>
        <v>0</v>
      </c>
      <c r="W170" s="32">
        <v>0</v>
      </c>
      <c r="X170" s="32">
        <f t="shared" si="71"/>
        <v>0</v>
      </c>
      <c r="Y170" s="38">
        <f t="shared" si="72"/>
        <v>0</v>
      </c>
      <c r="AA170" s="65">
        <v>165</v>
      </c>
      <c r="AB170" s="32">
        <f t="shared" si="73"/>
        <v>0</v>
      </c>
      <c r="AC170" s="98">
        <f t="shared" si="74"/>
        <v>0</v>
      </c>
      <c r="AD170" s="98">
        <f t="shared" si="75"/>
        <v>0</v>
      </c>
      <c r="AE170" s="98">
        <f t="shared" si="76"/>
        <v>0</v>
      </c>
      <c r="AF170" s="32">
        <f t="shared" si="79"/>
        <v>0</v>
      </c>
      <c r="AG170" s="32">
        <f t="shared" si="80"/>
        <v>0</v>
      </c>
      <c r="AH170" s="32">
        <f t="shared" si="81"/>
        <v>0</v>
      </c>
      <c r="AI170" s="72">
        <f t="shared" si="88"/>
        <v>0</v>
      </c>
      <c r="AK170" s="65">
        <v>165</v>
      </c>
      <c r="AL170" s="32"/>
      <c r="AM170" s="32"/>
      <c r="AN170" s="32"/>
      <c r="AO170" s="32"/>
      <c r="AP170" s="32"/>
      <c r="AQ170" s="32"/>
      <c r="AR170" s="32"/>
      <c r="AS170" s="32"/>
      <c r="AT170" s="32"/>
      <c r="AU170" s="72"/>
    </row>
    <row r="171" spans="5:47" x14ac:dyDescent="0.25">
      <c r="E171" s="24"/>
      <c r="I171" s="49">
        <v>166</v>
      </c>
      <c r="J171" s="32">
        <f t="shared" si="82"/>
        <v>0</v>
      </c>
      <c r="K171" s="32">
        <f t="shared" si="83"/>
        <v>0</v>
      </c>
      <c r="L171" s="32">
        <f t="shared" si="84"/>
        <v>0</v>
      </c>
      <c r="M171" s="32">
        <f t="shared" si="85"/>
        <v>0</v>
      </c>
      <c r="N171" s="32">
        <f t="shared" si="67"/>
        <v>0</v>
      </c>
      <c r="O171" s="33">
        <f t="shared" si="68"/>
        <v>0</v>
      </c>
      <c r="P171" s="49">
        <v>166</v>
      </c>
      <c r="Q171" s="32">
        <f t="shared" si="77"/>
        <v>0</v>
      </c>
      <c r="R171" s="32">
        <f t="shared" si="86"/>
        <v>0</v>
      </c>
      <c r="S171" s="32">
        <f t="shared" si="87"/>
        <v>0</v>
      </c>
      <c r="T171" s="32">
        <f t="shared" si="69"/>
        <v>0</v>
      </c>
      <c r="U171" s="32">
        <f t="shared" si="78"/>
        <v>0</v>
      </c>
      <c r="V171" s="32">
        <f t="shared" si="70"/>
        <v>0</v>
      </c>
      <c r="W171" s="32">
        <v>0</v>
      </c>
      <c r="X171" s="32">
        <f t="shared" si="71"/>
        <v>0</v>
      </c>
      <c r="Y171" s="38">
        <f t="shared" si="72"/>
        <v>0</v>
      </c>
      <c r="AA171" s="65">
        <v>166</v>
      </c>
      <c r="AB171" s="32">
        <f t="shared" si="73"/>
        <v>0</v>
      </c>
      <c r="AC171" s="98">
        <f t="shared" si="74"/>
        <v>0</v>
      </c>
      <c r="AD171" s="98">
        <f t="shared" si="75"/>
        <v>0</v>
      </c>
      <c r="AE171" s="98">
        <f t="shared" si="76"/>
        <v>0</v>
      </c>
      <c r="AF171" s="32">
        <f t="shared" si="79"/>
        <v>0</v>
      </c>
      <c r="AG171" s="32">
        <f t="shared" si="80"/>
        <v>0</v>
      </c>
      <c r="AH171" s="32">
        <f t="shared" si="81"/>
        <v>0</v>
      </c>
      <c r="AI171" s="72">
        <f t="shared" si="88"/>
        <v>0</v>
      </c>
      <c r="AK171" s="65">
        <v>166</v>
      </c>
      <c r="AL171" s="32"/>
      <c r="AM171" s="32"/>
      <c r="AN171" s="32"/>
      <c r="AO171" s="32"/>
      <c r="AP171" s="32"/>
      <c r="AQ171" s="32"/>
      <c r="AR171" s="32"/>
      <c r="AS171" s="32"/>
      <c r="AT171" s="32"/>
      <c r="AU171" s="72"/>
    </row>
    <row r="172" spans="5:47" x14ac:dyDescent="0.25">
      <c r="E172" s="24"/>
      <c r="I172" s="49">
        <v>167</v>
      </c>
      <c r="J172" s="32">
        <f t="shared" si="82"/>
        <v>0</v>
      </c>
      <c r="K172" s="32">
        <f t="shared" si="83"/>
        <v>0</v>
      </c>
      <c r="L172" s="32">
        <f t="shared" si="84"/>
        <v>0</v>
      </c>
      <c r="M172" s="32">
        <f t="shared" si="85"/>
        <v>0</v>
      </c>
      <c r="N172" s="32">
        <f t="shared" si="67"/>
        <v>0</v>
      </c>
      <c r="O172" s="33">
        <f t="shared" si="68"/>
        <v>0</v>
      </c>
      <c r="P172" s="49">
        <v>167</v>
      </c>
      <c r="Q172" s="32">
        <f t="shared" si="77"/>
        <v>0</v>
      </c>
      <c r="R172" s="32">
        <f t="shared" si="86"/>
        <v>0</v>
      </c>
      <c r="S172" s="32">
        <f t="shared" si="87"/>
        <v>0</v>
      </c>
      <c r="T172" s="32">
        <f t="shared" si="69"/>
        <v>0</v>
      </c>
      <c r="U172" s="32">
        <f t="shared" si="78"/>
        <v>0</v>
      </c>
      <c r="V172" s="32">
        <f t="shared" si="70"/>
        <v>0</v>
      </c>
      <c r="W172" s="32">
        <v>0</v>
      </c>
      <c r="X172" s="32">
        <f t="shared" si="71"/>
        <v>0</v>
      </c>
      <c r="Y172" s="38">
        <f t="shared" si="72"/>
        <v>0</v>
      </c>
      <c r="AA172" s="65">
        <v>167</v>
      </c>
      <c r="AB172" s="32">
        <f t="shared" si="73"/>
        <v>0</v>
      </c>
      <c r="AC172" s="98">
        <f t="shared" si="74"/>
        <v>0</v>
      </c>
      <c r="AD172" s="98">
        <f t="shared" si="75"/>
        <v>0</v>
      </c>
      <c r="AE172" s="98">
        <f t="shared" si="76"/>
        <v>0</v>
      </c>
      <c r="AF172" s="32">
        <f t="shared" si="79"/>
        <v>0</v>
      </c>
      <c r="AG172" s="32">
        <f t="shared" si="80"/>
        <v>0</v>
      </c>
      <c r="AH172" s="32">
        <f t="shared" si="81"/>
        <v>0</v>
      </c>
      <c r="AI172" s="72">
        <f t="shared" si="88"/>
        <v>0</v>
      </c>
      <c r="AK172" s="65">
        <v>167</v>
      </c>
      <c r="AL172" s="32"/>
      <c r="AM172" s="32"/>
      <c r="AN172" s="32"/>
      <c r="AO172" s="32"/>
      <c r="AP172" s="32"/>
      <c r="AQ172" s="32"/>
      <c r="AR172" s="32"/>
      <c r="AS172" s="32"/>
      <c r="AT172" s="32"/>
      <c r="AU172" s="72"/>
    </row>
    <row r="173" spans="5:47" x14ac:dyDescent="0.25">
      <c r="E173" s="24"/>
      <c r="I173" s="49">
        <v>168</v>
      </c>
      <c r="J173" s="32">
        <f t="shared" si="82"/>
        <v>0</v>
      </c>
      <c r="K173" s="32">
        <f t="shared" si="83"/>
        <v>0</v>
      </c>
      <c r="L173" s="32">
        <f t="shared" si="84"/>
        <v>0</v>
      </c>
      <c r="M173" s="32">
        <f t="shared" si="85"/>
        <v>0</v>
      </c>
      <c r="N173" s="32">
        <f t="shared" si="67"/>
        <v>0</v>
      </c>
      <c r="O173" s="33">
        <f t="shared" si="68"/>
        <v>0</v>
      </c>
      <c r="P173" s="49">
        <v>168</v>
      </c>
      <c r="Q173" s="32">
        <f t="shared" si="77"/>
        <v>0</v>
      </c>
      <c r="R173" s="32">
        <f t="shared" si="86"/>
        <v>0</v>
      </c>
      <c r="S173" s="32">
        <f t="shared" si="87"/>
        <v>0</v>
      </c>
      <c r="T173" s="32">
        <f t="shared" si="69"/>
        <v>0</v>
      </c>
      <c r="U173" s="32">
        <f t="shared" si="78"/>
        <v>0</v>
      </c>
      <c r="V173" s="32">
        <f t="shared" si="70"/>
        <v>0</v>
      </c>
      <c r="W173" s="32">
        <v>0</v>
      </c>
      <c r="X173" s="32">
        <f t="shared" si="71"/>
        <v>0</v>
      </c>
      <c r="Y173" s="38">
        <f t="shared" si="72"/>
        <v>0</v>
      </c>
      <c r="AA173" s="65">
        <v>168</v>
      </c>
      <c r="AB173" s="32">
        <f t="shared" si="73"/>
        <v>0</v>
      </c>
      <c r="AC173" s="98">
        <f t="shared" si="74"/>
        <v>0</v>
      </c>
      <c r="AD173" s="98">
        <f t="shared" si="75"/>
        <v>0</v>
      </c>
      <c r="AE173" s="98">
        <f t="shared" si="76"/>
        <v>0</v>
      </c>
      <c r="AF173" s="32">
        <f t="shared" si="79"/>
        <v>0</v>
      </c>
      <c r="AG173" s="32">
        <f t="shared" si="80"/>
        <v>0</v>
      </c>
      <c r="AH173" s="32">
        <f t="shared" si="81"/>
        <v>0</v>
      </c>
      <c r="AI173" s="72">
        <f t="shared" si="88"/>
        <v>0</v>
      </c>
      <c r="AK173" s="65">
        <v>168</v>
      </c>
      <c r="AL173" s="32"/>
      <c r="AM173" s="32"/>
      <c r="AN173" s="32"/>
      <c r="AO173" s="32"/>
      <c r="AP173" s="32"/>
      <c r="AQ173" s="32"/>
      <c r="AR173" s="32"/>
      <c r="AS173" s="32"/>
      <c r="AT173" s="32"/>
      <c r="AU173" s="72"/>
    </row>
    <row r="174" spans="5:47" x14ac:dyDescent="0.25">
      <c r="E174" s="24"/>
      <c r="I174" s="49">
        <v>169</v>
      </c>
      <c r="J174" s="32">
        <f t="shared" si="82"/>
        <v>0</v>
      </c>
      <c r="K174" s="32">
        <f t="shared" si="83"/>
        <v>0</v>
      </c>
      <c r="L174" s="32">
        <f t="shared" si="84"/>
        <v>0</v>
      </c>
      <c r="M174" s="32">
        <f t="shared" si="85"/>
        <v>0</v>
      </c>
      <c r="N174" s="32">
        <f t="shared" si="67"/>
        <v>0</v>
      </c>
      <c r="O174" s="33">
        <f t="shared" si="68"/>
        <v>0</v>
      </c>
      <c r="P174" s="49">
        <v>169</v>
      </c>
      <c r="Q174" s="32">
        <f t="shared" si="77"/>
        <v>0</v>
      </c>
      <c r="R174" s="32">
        <f t="shared" si="86"/>
        <v>0</v>
      </c>
      <c r="S174" s="32">
        <f t="shared" si="87"/>
        <v>0</v>
      </c>
      <c r="T174" s="32">
        <f t="shared" si="69"/>
        <v>0</v>
      </c>
      <c r="U174" s="32">
        <f t="shared" si="78"/>
        <v>0</v>
      </c>
      <c r="V174" s="32">
        <f t="shared" si="70"/>
        <v>0</v>
      </c>
      <c r="W174" s="32">
        <v>0</v>
      </c>
      <c r="X174" s="32">
        <f t="shared" si="71"/>
        <v>0</v>
      </c>
      <c r="Y174" s="38">
        <f t="shared" si="72"/>
        <v>0</v>
      </c>
      <c r="AA174" s="65">
        <v>169</v>
      </c>
      <c r="AB174" s="32">
        <f t="shared" si="73"/>
        <v>0</v>
      </c>
      <c r="AC174" s="98">
        <f t="shared" si="74"/>
        <v>0</v>
      </c>
      <c r="AD174" s="98">
        <f t="shared" si="75"/>
        <v>0</v>
      </c>
      <c r="AE174" s="98">
        <f t="shared" si="76"/>
        <v>0</v>
      </c>
      <c r="AF174" s="32">
        <f t="shared" si="79"/>
        <v>0</v>
      </c>
      <c r="AG174" s="32">
        <f t="shared" si="80"/>
        <v>0</v>
      </c>
      <c r="AH174" s="32">
        <f t="shared" si="81"/>
        <v>0</v>
      </c>
      <c r="AI174" s="72">
        <f t="shared" si="88"/>
        <v>0</v>
      </c>
      <c r="AK174" s="65">
        <v>169</v>
      </c>
      <c r="AL174" s="32"/>
      <c r="AM174" s="32"/>
      <c r="AN174" s="32"/>
      <c r="AO174" s="32"/>
      <c r="AP174" s="32"/>
      <c r="AQ174" s="32"/>
      <c r="AR174" s="32"/>
      <c r="AS174" s="32"/>
      <c r="AT174" s="32"/>
      <c r="AU174" s="72"/>
    </row>
    <row r="175" spans="5:47" x14ac:dyDescent="0.25">
      <c r="E175" s="24"/>
      <c r="I175" s="49">
        <v>170</v>
      </c>
      <c r="J175" s="32">
        <f t="shared" si="82"/>
        <v>0</v>
      </c>
      <c r="K175" s="32">
        <f t="shared" si="83"/>
        <v>0</v>
      </c>
      <c r="L175" s="32">
        <f t="shared" si="84"/>
        <v>0</v>
      </c>
      <c r="M175" s="32">
        <f t="shared" si="85"/>
        <v>0</v>
      </c>
      <c r="N175" s="32">
        <f t="shared" si="67"/>
        <v>0</v>
      </c>
      <c r="O175" s="33">
        <f t="shared" si="68"/>
        <v>0</v>
      </c>
      <c r="P175" s="49">
        <v>170</v>
      </c>
      <c r="Q175" s="32">
        <f t="shared" si="77"/>
        <v>0</v>
      </c>
      <c r="R175" s="32">
        <f t="shared" si="86"/>
        <v>0</v>
      </c>
      <c r="S175" s="32">
        <f t="shared" si="87"/>
        <v>0</v>
      </c>
      <c r="T175" s="32">
        <f t="shared" si="69"/>
        <v>0</v>
      </c>
      <c r="U175" s="32">
        <f t="shared" si="78"/>
        <v>0</v>
      </c>
      <c r="V175" s="32">
        <f t="shared" si="70"/>
        <v>0</v>
      </c>
      <c r="W175" s="32">
        <v>0</v>
      </c>
      <c r="X175" s="32">
        <f t="shared" si="71"/>
        <v>0</v>
      </c>
      <c r="Y175" s="38">
        <f t="shared" si="72"/>
        <v>0</v>
      </c>
      <c r="AA175" s="65">
        <v>170</v>
      </c>
      <c r="AB175" s="32">
        <f t="shared" si="73"/>
        <v>0</v>
      </c>
      <c r="AC175" s="98">
        <f t="shared" si="74"/>
        <v>0</v>
      </c>
      <c r="AD175" s="98">
        <f t="shared" si="75"/>
        <v>0</v>
      </c>
      <c r="AE175" s="98">
        <f t="shared" si="76"/>
        <v>0</v>
      </c>
      <c r="AF175" s="32">
        <f t="shared" si="79"/>
        <v>0</v>
      </c>
      <c r="AG175" s="32">
        <f t="shared" si="80"/>
        <v>0</v>
      </c>
      <c r="AH175" s="32">
        <f t="shared" si="81"/>
        <v>0</v>
      </c>
      <c r="AI175" s="72">
        <f t="shared" si="88"/>
        <v>0</v>
      </c>
      <c r="AK175" s="65">
        <v>170</v>
      </c>
      <c r="AL175" s="32"/>
      <c r="AM175" s="32"/>
      <c r="AN175" s="32"/>
      <c r="AO175" s="32"/>
      <c r="AP175" s="32"/>
      <c r="AQ175" s="32"/>
      <c r="AR175" s="32"/>
      <c r="AS175" s="32"/>
      <c r="AT175" s="32"/>
      <c r="AU175" s="72"/>
    </row>
    <row r="176" spans="5:47" x14ac:dyDescent="0.25">
      <c r="E176" s="24"/>
      <c r="I176" s="49">
        <v>171</v>
      </c>
      <c r="J176" s="32">
        <f t="shared" si="82"/>
        <v>0</v>
      </c>
      <c r="K176" s="32">
        <f t="shared" si="83"/>
        <v>0</v>
      </c>
      <c r="L176" s="32">
        <f t="shared" si="84"/>
        <v>0</v>
      </c>
      <c r="M176" s="32">
        <f t="shared" si="85"/>
        <v>0</v>
      </c>
      <c r="N176" s="32">
        <f t="shared" si="67"/>
        <v>0</v>
      </c>
      <c r="O176" s="33">
        <f t="shared" si="68"/>
        <v>0</v>
      </c>
      <c r="P176" s="49">
        <v>171</v>
      </c>
      <c r="Q176" s="32">
        <f t="shared" si="77"/>
        <v>0</v>
      </c>
      <c r="R176" s="32">
        <f t="shared" si="86"/>
        <v>0</v>
      </c>
      <c r="S176" s="32">
        <f t="shared" si="87"/>
        <v>0</v>
      </c>
      <c r="T176" s="32">
        <f t="shared" si="69"/>
        <v>0</v>
      </c>
      <c r="U176" s="32">
        <f t="shared" si="78"/>
        <v>0</v>
      </c>
      <c r="V176" s="32">
        <f t="shared" si="70"/>
        <v>0</v>
      </c>
      <c r="W176" s="32">
        <v>0</v>
      </c>
      <c r="X176" s="32">
        <f t="shared" si="71"/>
        <v>0</v>
      </c>
      <c r="Y176" s="38">
        <f t="shared" si="72"/>
        <v>0</v>
      </c>
      <c r="AA176" s="65">
        <v>171</v>
      </c>
      <c r="AB176" s="32">
        <f t="shared" si="73"/>
        <v>0</v>
      </c>
      <c r="AC176" s="98">
        <f t="shared" si="74"/>
        <v>0</v>
      </c>
      <c r="AD176" s="98">
        <f t="shared" si="75"/>
        <v>0</v>
      </c>
      <c r="AE176" s="98">
        <f t="shared" si="76"/>
        <v>0</v>
      </c>
      <c r="AF176" s="32">
        <f t="shared" si="79"/>
        <v>0</v>
      </c>
      <c r="AG176" s="32">
        <f t="shared" si="80"/>
        <v>0</v>
      </c>
      <c r="AH176" s="32">
        <f t="shared" si="81"/>
        <v>0</v>
      </c>
      <c r="AI176" s="72">
        <f t="shared" si="88"/>
        <v>0</v>
      </c>
      <c r="AK176" s="65">
        <v>171</v>
      </c>
      <c r="AL176" s="32"/>
      <c r="AM176" s="32"/>
      <c r="AN176" s="32"/>
      <c r="AO176" s="32"/>
      <c r="AP176" s="32"/>
      <c r="AQ176" s="32"/>
      <c r="AR176" s="32"/>
      <c r="AS176" s="32"/>
      <c r="AT176" s="32"/>
      <c r="AU176" s="72"/>
    </row>
    <row r="177" spans="5:47" x14ac:dyDescent="0.25">
      <c r="E177" s="24"/>
      <c r="I177" s="49">
        <v>172</v>
      </c>
      <c r="J177" s="32">
        <f t="shared" si="82"/>
        <v>0</v>
      </c>
      <c r="K177" s="32">
        <f t="shared" si="83"/>
        <v>0</v>
      </c>
      <c r="L177" s="32">
        <f t="shared" si="84"/>
        <v>0</v>
      </c>
      <c r="M177" s="32">
        <f t="shared" si="85"/>
        <v>0</v>
      </c>
      <c r="N177" s="32">
        <f t="shared" si="67"/>
        <v>0</v>
      </c>
      <c r="O177" s="33">
        <f t="shared" si="68"/>
        <v>0</v>
      </c>
      <c r="P177" s="49">
        <v>172</v>
      </c>
      <c r="Q177" s="32">
        <f t="shared" si="77"/>
        <v>0</v>
      </c>
      <c r="R177" s="32">
        <f t="shared" si="86"/>
        <v>0</v>
      </c>
      <c r="S177" s="32">
        <f t="shared" si="87"/>
        <v>0</v>
      </c>
      <c r="T177" s="32">
        <f t="shared" si="69"/>
        <v>0</v>
      </c>
      <c r="U177" s="32">
        <f t="shared" si="78"/>
        <v>0</v>
      </c>
      <c r="V177" s="32">
        <f t="shared" si="70"/>
        <v>0</v>
      </c>
      <c r="W177" s="32">
        <v>0</v>
      </c>
      <c r="X177" s="32">
        <f t="shared" si="71"/>
        <v>0</v>
      </c>
      <c r="Y177" s="38">
        <f t="shared" si="72"/>
        <v>0</v>
      </c>
      <c r="AA177" s="65">
        <v>172</v>
      </c>
      <c r="AB177" s="32">
        <f t="shared" si="73"/>
        <v>0</v>
      </c>
      <c r="AC177" s="98">
        <f t="shared" si="74"/>
        <v>0</v>
      </c>
      <c r="AD177" s="98">
        <f t="shared" si="75"/>
        <v>0</v>
      </c>
      <c r="AE177" s="98">
        <f t="shared" si="76"/>
        <v>0</v>
      </c>
      <c r="AF177" s="32">
        <f t="shared" si="79"/>
        <v>0</v>
      </c>
      <c r="AG177" s="32">
        <f t="shared" si="80"/>
        <v>0</v>
      </c>
      <c r="AH177" s="32">
        <f t="shared" si="81"/>
        <v>0</v>
      </c>
      <c r="AI177" s="72">
        <f t="shared" si="88"/>
        <v>0</v>
      </c>
      <c r="AK177" s="65">
        <v>172</v>
      </c>
      <c r="AL177" s="32"/>
      <c r="AM177" s="32"/>
      <c r="AN177" s="32"/>
      <c r="AO177" s="32"/>
      <c r="AP177" s="32"/>
      <c r="AQ177" s="32"/>
      <c r="AR177" s="32"/>
      <c r="AS177" s="32"/>
      <c r="AT177" s="32"/>
      <c r="AU177" s="72"/>
    </row>
    <row r="178" spans="5:47" x14ac:dyDescent="0.25">
      <c r="E178" s="24"/>
      <c r="I178" s="49">
        <v>173</v>
      </c>
      <c r="J178" s="32">
        <f t="shared" si="82"/>
        <v>0</v>
      </c>
      <c r="K178" s="32">
        <f t="shared" si="83"/>
        <v>0</v>
      </c>
      <c r="L178" s="32">
        <f t="shared" si="84"/>
        <v>0</v>
      </c>
      <c r="M178" s="32">
        <f t="shared" si="85"/>
        <v>0</v>
      </c>
      <c r="N178" s="32">
        <f t="shared" si="67"/>
        <v>0</v>
      </c>
      <c r="O178" s="33">
        <f t="shared" si="68"/>
        <v>0</v>
      </c>
      <c r="P178" s="49">
        <v>173</v>
      </c>
      <c r="Q178" s="32">
        <f t="shared" si="77"/>
        <v>0</v>
      </c>
      <c r="R178" s="32">
        <f t="shared" si="86"/>
        <v>0</v>
      </c>
      <c r="S178" s="32">
        <f t="shared" si="87"/>
        <v>0</v>
      </c>
      <c r="T178" s="32">
        <f t="shared" si="69"/>
        <v>0</v>
      </c>
      <c r="U178" s="32">
        <f t="shared" si="78"/>
        <v>0</v>
      </c>
      <c r="V178" s="32">
        <f t="shared" si="70"/>
        <v>0</v>
      </c>
      <c r="W178" s="32">
        <v>0</v>
      </c>
      <c r="X178" s="32">
        <f t="shared" si="71"/>
        <v>0</v>
      </c>
      <c r="Y178" s="38">
        <f t="shared" si="72"/>
        <v>0</v>
      </c>
      <c r="AA178" s="65">
        <v>173</v>
      </c>
      <c r="AB178" s="32">
        <f t="shared" si="73"/>
        <v>0</v>
      </c>
      <c r="AC178" s="98">
        <f t="shared" si="74"/>
        <v>0</v>
      </c>
      <c r="AD178" s="98">
        <f t="shared" si="75"/>
        <v>0</v>
      </c>
      <c r="AE178" s="98">
        <f t="shared" si="76"/>
        <v>0</v>
      </c>
      <c r="AF178" s="32">
        <f t="shared" si="79"/>
        <v>0</v>
      </c>
      <c r="AG178" s="32">
        <f t="shared" si="80"/>
        <v>0</v>
      </c>
      <c r="AH178" s="32">
        <f t="shared" si="81"/>
        <v>0</v>
      </c>
      <c r="AI178" s="72">
        <f t="shared" si="88"/>
        <v>0</v>
      </c>
      <c r="AK178" s="65">
        <v>173</v>
      </c>
      <c r="AL178" s="32"/>
      <c r="AM178" s="32"/>
      <c r="AN178" s="32"/>
      <c r="AO178" s="32"/>
      <c r="AP178" s="32"/>
      <c r="AQ178" s="32"/>
      <c r="AR178" s="32"/>
      <c r="AS178" s="32"/>
      <c r="AT178" s="32"/>
      <c r="AU178" s="72"/>
    </row>
    <row r="179" spans="5:47" x14ac:dyDescent="0.25">
      <c r="E179" s="24"/>
      <c r="I179" s="49">
        <v>174</v>
      </c>
      <c r="J179" s="32">
        <f t="shared" si="82"/>
        <v>0</v>
      </c>
      <c r="K179" s="32">
        <f t="shared" si="83"/>
        <v>0</v>
      </c>
      <c r="L179" s="32">
        <f t="shared" si="84"/>
        <v>0</v>
      </c>
      <c r="M179" s="32">
        <f t="shared" si="85"/>
        <v>0</v>
      </c>
      <c r="N179" s="32">
        <f t="shared" si="67"/>
        <v>0</v>
      </c>
      <c r="O179" s="33">
        <f t="shared" si="68"/>
        <v>0</v>
      </c>
      <c r="P179" s="49">
        <v>174</v>
      </c>
      <c r="Q179" s="32">
        <f t="shared" si="77"/>
        <v>0</v>
      </c>
      <c r="R179" s="32">
        <f t="shared" si="86"/>
        <v>0</v>
      </c>
      <c r="S179" s="32">
        <f t="shared" si="87"/>
        <v>0</v>
      </c>
      <c r="T179" s="32">
        <f t="shared" si="69"/>
        <v>0</v>
      </c>
      <c r="U179" s="32">
        <f t="shared" si="78"/>
        <v>0</v>
      </c>
      <c r="V179" s="32">
        <f t="shared" si="70"/>
        <v>0</v>
      </c>
      <c r="W179" s="32">
        <v>0</v>
      </c>
      <c r="X179" s="32">
        <f t="shared" si="71"/>
        <v>0</v>
      </c>
      <c r="Y179" s="38">
        <f t="shared" si="72"/>
        <v>0</v>
      </c>
      <c r="AA179" s="65">
        <v>174</v>
      </c>
      <c r="AB179" s="32">
        <f t="shared" si="73"/>
        <v>0</v>
      </c>
      <c r="AC179" s="98">
        <f t="shared" si="74"/>
        <v>0</v>
      </c>
      <c r="AD179" s="98">
        <f t="shared" si="75"/>
        <v>0</v>
      </c>
      <c r="AE179" s="98">
        <f t="shared" si="76"/>
        <v>0</v>
      </c>
      <c r="AF179" s="32">
        <f t="shared" si="79"/>
        <v>0</v>
      </c>
      <c r="AG179" s="32">
        <f t="shared" si="80"/>
        <v>0</v>
      </c>
      <c r="AH179" s="32">
        <f t="shared" si="81"/>
        <v>0</v>
      </c>
      <c r="AI179" s="72">
        <f t="shared" si="88"/>
        <v>0</v>
      </c>
      <c r="AK179" s="65">
        <v>174</v>
      </c>
      <c r="AL179" s="32"/>
      <c r="AM179" s="32"/>
      <c r="AN179" s="32"/>
      <c r="AO179" s="32"/>
      <c r="AP179" s="32"/>
      <c r="AQ179" s="32"/>
      <c r="AR179" s="32"/>
      <c r="AS179" s="32"/>
      <c r="AT179" s="32"/>
      <c r="AU179" s="72"/>
    </row>
    <row r="180" spans="5:47" x14ac:dyDescent="0.25">
      <c r="E180" s="24"/>
      <c r="I180" s="49">
        <v>175</v>
      </c>
      <c r="J180" s="32">
        <f t="shared" si="82"/>
        <v>0</v>
      </c>
      <c r="K180" s="32">
        <f t="shared" si="83"/>
        <v>0</v>
      </c>
      <c r="L180" s="32">
        <f t="shared" si="84"/>
        <v>0</v>
      </c>
      <c r="M180" s="32">
        <f t="shared" si="85"/>
        <v>0</v>
      </c>
      <c r="N180" s="32">
        <f t="shared" si="67"/>
        <v>0</v>
      </c>
      <c r="O180" s="33">
        <f t="shared" si="68"/>
        <v>0</v>
      </c>
      <c r="P180" s="49">
        <v>175</v>
      </c>
      <c r="Q180" s="32">
        <f t="shared" si="77"/>
        <v>0</v>
      </c>
      <c r="R180" s="32">
        <f t="shared" si="86"/>
        <v>0</v>
      </c>
      <c r="S180" s="32">
        <f t="shared" si="87"/>
        <v>0</v>
      </c>
      <c r="T180" s="32">
        <f t="shared" si="69"/>
        <v>0</v>
      </c>
      <c r="U180" s="32">
        <f t="shared" si="78"/>
        <v>0</v>
      </c>
      <c r="V180" s="32">
        <f t="shared" si="70"/>
        <v>0</v>
      </c>
      <c r="W180" s="32">
        <v>0</v>
      </c>
      <c r="X180" s="32">
        <f t="shared" si="71"/>
        <v>0</v>
      </c>
      <c r="Y180" s="38">
        <f t="shared" si="72"/>
        <v>0</v>
      </c>
      <c r="AA180" s="65">
        <v>175</v>
      </c>
      <c r="AB180" s="32">
        <f t="shared" si="73"/>
        <v>0</v>
      </c>
      <c r="AC180" s="98">
        <f t="shared" si="74"/>
        <v>0</v>
      </c>
      <c r="AD180" s="98">
        <f t="shared" si="75"/>
        <v>0</v>
      </c>
      <c r="AE180" s="98">
        <f t="shared" si="76"/>
        <v>0</v>
      </c>
      <c r="AF180" s="32">
        <f t="shared" si="79"/>
        <v>0</v>
      </c>
      <c r="AG180" s="32">
        <f t="shared" si="80"/>
        <v>0</v>
      </c>
      <c r="AH180" s="32">
        <f t="shared" si="81"/>
        <v>0</v>
      </c>
      <c r="AI180" s="72">
        <f t="shared" si="88"/>
        <v>0</v>
      </c>
      <c r="AK180" s="65">
        <v>175</v>
      </c>
      <c r="AL180" s="32"/>
      <c r="AM180" s="32"/>
      <c r="AN180" s="32"/>
      <c r="AO180" s="32"/>
      <c r="AP180" s="32"/>
      <c r="AQ180" s="32"/>
      <c r="AR180" s="32"/>
      <c r="AS180" s="32"/>
      <c r="AT180" s="32"/>
      <c r="AU180" s="72"/>
    </row>
    <row r="181" spans="5:47" x14ac:dyDescent="0.25">
      <c r="E181" s="24"/>
      <c r="I181" s="49">
        <v>176</v>
      </c>
      <c r="J181" s="32">
        <f t="shared" si="82"/>
        <v>0</v>
      </c>
      <c r="K181" s="32">
        <f t="shared" si="83"/>
        <v>0</v>
      </c>
      <c r="L181" s="32">
        <f t="shared" si="84"/>
        <v>0</v>
      </c>
      <c r="M181" s="32">
        <f t="shared" si="85"/>
        <v>0</v>
      </c>
      <c r="N181" s="32">
        <f t="shared" si="67"/>
        <v>0</v>
      </c>
      <c r="O181" s="33">
        <f t="shared" si="68"/>
        <v>0</v>
      </c>
      <c r="P181" s="49">
        <v>176</v>
      </c>
      <c r="Q181" s="32">
        <f t="shared" si="77"/>
        <v>0</v>
      </c>
      <c r="R181" s="32">
        <f t="shared" si="86"/>
        <v>0</v>
      </c>
      <c r="S181" s="32">
        <f t="shared" si="87"/>
        <v>0</v>
      </c>
      <c r="T181" s="32">
        <f t="shared" si="69"/>
        <v>0</v>
      </c>
      <c r="U181" s="32">
        <f t="shared" si="78"/>
        <v>0</v>
      </c>
      <c r="V181" s="32">
        <f t="shared" si="70"/>
        <v>0</v>
      </c>
      <c r="W181" s="32">
        <v>0</v>
      </c>
      <c r="X181" s="32">
        <f t="shared" si="71"/>
        <v>0</v>
      </c>
      <c r="Y181" s="38">
        <f t="shared" si="72"/>
        <v>0</v>
      </c>
      <c r="AA181" s="65">
        <v>176</v>
      </c>
      <c r="AB181" s="32">
        <f t="shared" si="73"/>
        <v>0</v>
      </c>
      <c r="AC181" s="98">
        <f t="shared" si="74"/>
        <v>0</v>
      </c>
      <c r="AD181" s="98">
        <f t="shared" si="75"/>
        <v>0</v>
      </c>
      <c r="AE181" s="98">
        <f t="shared" si="76"/>
        <v>0</v>
      </c>
      <c r="AF181" s="32">
        <f t="shared" si="79"/>
        <v>0</v>
      </c>
      <c r="AG181" s="32">
        <f t="shared" si="80"/>
        <v>0</v>
      </c>
      <c r="AH181" s="32">
        <f t="shared" si="81"/>
        <v>0</v>
      </c>
      <c r="AI181" s="72">
        <f t="shared" si="88"/>
        <v>0</v>
      </c>
      <c r="AK181" s="65">
        <v>176</v>
      </c>
      <c r="AL181" s="32"/>
      <c r="AM181" s="32"/>
      <c r="AN181" s="32"/>
      <c r="AO181" s="32"/>
      <c r="AP181" s="32"/>
      <c r="AQ181" s="32"/>
      <c r="AR181" s="32"/>
      <c r="AS181" s="32"/>
      <c r="AT181" s="32"/>
      <c r="AU181" s="72"/>
    </row>
    <row r="182" spans="5:47" x14ac:dyDescent="0.25">
      <c r="E182" s="24"/>
      <c r="I182" s="49">
        <v>177</v>
      </c>
      <c r="J182" s="32">
        <f t="shared" si="82"/>
        <v>0</v>
      </c>
      <c r="K182" s="32">
        <f t="shared" si="83"/>
        <v>0</v>
      </c>
      <c r="L182" s="32">
        <f t="shared" si="84"/>
        <v>0</v>
      </c>
      <c r="M182" s="32">
        <f t="shared" si="85"/>
        <v>0</v>
      </c>
      <c r="N182" s="32">
        <f t="shared" si="67"/>
        <v>0</v>
      </c>
      <c r="O182" s="33">
        <f t="shared" si="68"/>
        <v>0</v>
      </c>
      <c r="P182" s="49">
        <v>177</v>
      </c>
      <c r="Q182" s="32">
        <f t="shared" si="77"/>
        <v>0</v>
      </c>
      <c r="R182" s="32">
        <f t="shared" si="86"/>
        <v>0</v>
      </c>
      <c r="S182" s="32">
        <f t="shared" si="87"/>
        <v>0</v>
      </c>
      <c r="T182" s="32">
        <f t="shared" si="69"/>
        <v>0</v>
      </c>
      <c r="U182" s="32">
        <f t="shared" si="78"/>
        <v>0</v>
      </c>
      <c r="V182" s="32">
        <f t="shared" si="70"/>
        <v>0</v>
      </c>
      <c r="W182" s="32">
        <v>0</v>
      </c>
      <c r="X182" s="32">
        <f t="shared" si="71"/>
        <v>0</v>
      </c>
      <c r="Y182" s="38">
        <f t="shared" si="72"/>
        <v>0</v>
      </c>
      <c r="AA182" s="65">
        <v>177</v>
      </c>
      <c r="AB182" s="32">
        <f t="shared" si="73"/>
        <v>0</v>
      </c>
      <c r="AC182" s="98">
        <f t="shared" si="74"/>
        <v>0</v>
      </c>
      <c r="AD182" s="98">
        <f t="shared" si="75"/>
        <v>0</v>
      </c>
      <c r="AE182" s="98">
        <f t="shared" si="76"/>
        <v>0</v>
      </c>
      <c r="AF182" s="32">
        <f t="shared" si="79"/>
        <v>0</v>
      </c>
      <c r="AG182" s="32">
        <f t="shared" si="80"/>
        <v>0</v>
      </c>
      <c r="AH182" s="32">
        <f t="shared" si="81"/>
        <v>0</v>
      </c>
      <c r="AI182" s="72">
        <f t="shared" si="88"/>
        <v>0</v>
      </c>
      <c r="AK182" s="65">
        <v>177</v>
      </c>
      <c r="AL182" s="32"/>
      <c r="AM182" s="32"/>
      <c r="AN182" s="32"/>
      <c r="AO182" s="32"/>
      <c r="AP182" s="32"/>
      <c r="AQ182" s="32"/>
      <c r="AR182" s="32"/>
      <c r="AS182" s="32"/>
      <c r="AT182" s="32"/>
      <c r="AU182" s="72"/>
    </row>
    <row r="183" spans="5:47" x14ac:dyDescent="0.25">
      <c r="E183" s="24"/>
      <c r="I183" s="49">
        <v>178</v>
      </c>
      <c r="J183" s="32">
        <f t="shared" si="82"/>
        <v>0</v>
      </c>
      <c r="K183" s="32">
        <f t="shared" si="83"/>
        <v>0</v>
      </c>
      <c r="L183" s="32">
        <f t="shared" si="84"/>
        <v>0</v>
      </c>
      <c r="M183" s="32">
        <f t="shared" si="85"/>
        <v>0</v>
      </c>
      <c r="N183" s="32">
        <f t="shared" si="67"/>
        <v>0</v>
      </c>
      <c r="O183" s="33">
        <f t="shared" si="68"/>
        <v>0</v>
      </c>
      <c r="P183" s="49">
        <v>178</v>
      </c>
      <c r="Q183" s="32">
        <f t="shared" si="77"/>
        <v>0</v>
      </c>
      <c r="R183" s="32">
        <f t="shared" si="86"/>
        <v>0</v>
      </c>
      <c r="S183" s="32">
        <f t="shared" si="87"/>
        <v>0</v>
      </c>
      <c r="T183" s="32">
        <f t="shared" si="69"/>
        <v>0</v>
      </c>
      <c r="U183" s="32">
        <f t="shared" si="78"/>
        <v>0</v>
      </c>
      <c r="V183" s="32">
        <f t="shared" si="70"/>
        <v>0</v>
      </c>
      <c r="W183" s="32">
        <v>0</v>
      </c>
      <c r="X183" s="32">
        <f t="shared" si="71"/>
        <v>0</v>
      </c>
      <c r="Y183" s="38">
        <f t="shared" si="72"/>
        <v>0</v>
      </c>
      <c r="AA183" s="65">
        <v>178</v>
      </c>
      <c r="AB183" s="32">
        <f t="shared" si="73"/>
        <v>0</v>
      </c>
      <c r="AC183" s="98">
        <f t="shared" si="74"/>
        <v>0</v>
      </c>
      <c r="AD183" s="98">
        <f t="shared" si="75"/>
        <v>0</v>
      </c>
      <c r="AE183" s="98">
        <f t="shared" si="76"/>
        <v>0</v>
      </c>
      <c r="AF183" s="32">
        <f t="shared" si="79"/>
        <v>0</v>
      </c>
      <c r="AG183" s="32">
        <f t="shared" si="80"/>
        <v>0</v>
      </c>
      <c r="AH183" s="32">
        <f t="shared" si="81"/>
        <v>0</v>
      </c>
      <c r="AI183" s="72">
        <f t="shared" si="88"/>
        <v>0</v>
      </c>
      <c r="AK183" s="65">
        <v>178</v>
      </c>
      <c r="AL183" s="32"/>
      <c r="AM183" s="32"/>
      <c r="AN183" s="32"/>
      <c r="AO183" s="32"/>
      <c r="AP183" s="32"/>
      <c r="AQ183" s="32"/>
      <c r="AR183" s="32"/>
      <c r="AS183" s="32"/>
      <c r="AT183" s="32"/>
      <c r="AU183" s="72"/>
    </row>
    <row r="184" spans="5:47" x14ac:dyDescent="0.25">
      <c r="E184" s="24"/>
      <c r="I184" s="49">
        <v>179</v>
      </c>
      <c r="J184" s="32">
        <f t="shared" si="82"/>
        <v>0</v>
      </c>
      <c r="K184" s="32">
        <f t="shared" si="83"/>
        <v>0</v>
      </c>
      <c r="L184" s="32">
        <f t="shared" si="84"/>
        <v>0</v>
      </c>
      <c r="M184" s="32">
        <f t="shared" si="85"/>
        <v>0</v>
      </c>
      <c r="N184" s="32">
        <f t="shared" si="67"/>
        <v>0</v>
      </c>
      <c r="O184" s="33">
        <f t="shared" si="68"/>
        <v>0</v>
      </c>
      <c r="P184" s="49">
        <v>179</v>
      </c>
      <c r="Q184" s="32">
        <f t="shared" si="77"/>
        <v>0</v>
      </c>
      <c r="R184" s="32">
        <f t="shared" si="86"/>
        <v>0</v>
      </c>
      <c r="S184" s="32">
        <f t="shared" si="87"/>
        <v>0</v>
      </c>
      <c r="T184" s="32">
        <f t="shared" si="69"/>
        <v>0</v>
      </c>
      <c r="U184" s="32">
        <f t="shared" si="78"/>
        <v>0</v>
      </c>
      <c r="V184" s="32">
        <f t="shared" si="70"/>
        <v>0</v>
      </c>
      <c r="W184" s="32">
        <v>0</v>
      </c>
      <c r="X184" s="32">
        <f t="shared" si="71"/>
        <v>0</v>
      </c>
      <c r="Y184" s="38">
        <f t="shared" si="72"/>
        <v>0</v>
      </c>
      <c r="AA184" s="65">
        <v>179</v>
      </c>
      <c r="AB184" s="32">
        <f t="shared" si="73"/>
        <v>0</v>
      </c>
      <c r="AC184" s="98">
        <f t="shared" si="74"/>
        <v>0</v>
      </c>
      <c r="AD184" s="98">
        <f t="shared" si="75"/>
        <v>0</v>
      </c>
      <c r="AE184" s="98">
        <f t="shared" si="76"/>
        <v>0</v>
      </c>
      <c r="AF184" s="32">
        <f t="shared" si="79"/>
        <v>0</v>
      </c>
      <c r="AG184" s="32">
        <f t="shared" si="80"/>
        <v>0</v>
      </c>
      <c r="AH184" s="32">
        <f t="shared" si="81"/>
        <v>0</v>
      </c>
      <c r="AI184" s="72">
        <f t="shared" si="88"/>
        <v>0</v>
      </c>
      <c r="AK184" s="65">
        <v>179</v>
      </c>
      <c r="AL184" s="32"/>
      <c r="AM184" s="32"/>
      <c r="AN184" s="32"/>
      <c r="AO184" s="32"/>
      <c r="AP184" s="32"/>
      <c r="AQ184" s="32"/>
      <c r="AR184" s="32"/>
      <c r="AS184" s="32"/>
      <c r="AT184" s="32"/>
      <c r="AU184" s="72"/>
    </row>
    <row r="185" spans="5:47" x14ac:dyDescent="0.25">
      <c r="E185" s="24"/>
      <c r="I185" s="49">
        <v>180</v>
      </c>
      <c r="J185" s="32">
        <f t="shared" si="82"/>
        <v>0</v>
      </c>
      <c r="K185" s="32">
        <f t="shared" si="83"/>
        <v>0</v>
      </c>
      <c r="L185" s="32">
        <f t="shared" si="84"/>
        <v>0</v>
      </c>
      <c r="M185" s="32">
        <f t="shared" si="85"/>
        <v>0</v>
      </c>
      <c r="N185" s="32">
        <f t="shared" si="67"/>
        <v>0</v>
      </c>
      <c r="O185" s="33">
        <f t="shared" si="68"/>
        <v>0</v>
      </c>
      <c r="P185" s="49">
        <v>180</v>
      </c>
      <c r="Q185" s="32">
        <f t="shared" si="77"/>
        <v>0</v>
      </c>
      <c r="R185" s="32">
        <f t="shared" si="86"/>
        <v>0</v>
      </c>
      <c r="S185" s="32">
        <f t="shared" si="87"/>
        <v>0</v>
      </c>
      <c r="T185" s="32">
        <f t="shared" si="69"/>
        <v>0</v>
      </c>
      <c r="U185" s="32">
        <f t="shared" si="78"/>
        <v>0</v>
      </c>
      <c r="V185" s="32">
        <f t="shared" si="70"/>
        <v>0</v>
      </c>
      <c r="W185" s="32">
        <v>0</v>
      </c>
      <c r="X185" s="32">
        <f t="shared" si="71"/>
        <v>0</v>
      </c>
      <c r="Y185" s="38">
        <f t="shared" si="72"/>
        <v>0</v>
      </c>
      <c r="AA185" s="65">
        <v>180</v>
      </c>
      <c r="AB185" s="32">
        <f t="shared" si="73"/>
        <v>0</v>
      </c>
      <c r="AC185" s="98">
        <f t="shared" si="74"/>
        <v>0</v>
      </c>
      <c r="AD185" s="98">
        <f t="shared" si="75"/>
        <v>0</v>
      </c>
      <c r="AE185" s="98">
        <f t="shared" si="76"/>
        <v>0</v>
      </c>
      <c r="AF185" s="32">
        <f t="shared" si="79"/>
        <v>0</v>
      </c>
      <c r="AG185" s="32">
        <f t="shared" si="80"/>
        <v>0</v>
      </c>
      <c r="AH185" s="32">
        <f t="shared" si="81"/>
        <v>0</v>
      </c>
      <c r="AI185" s="72">
        <f t="shared" si="88"/>
        <v>0</v>
      </c>
      <c r="AK185" s="65">
        <v>180</v>
      </c>
      <c r="AL185" s="32"/>
      <c r="AM185" s="32"/>
      <c r="AN185" s="32"/>
      <c r="AO185" s="32"/>
      <c r="AP185" s="32"/>
      <c r="AQ185" s="32"/>
      <c r="AR185" s="32"/>
      <c r="AS185" s="32"/>
      <c r="AT185" s="32"/>
      <c r="AU185" s="72"/>
    </row>
    <row r="186" spans="5:47" x14ac:dyDescent="0.25">
      <c r="E186" s="24"/>
      <c r="I186" s="49">
        <v>181</v>
      </c>
      <c r="J186" s="32">
        <f t="shared" si="82"/>
        <v>0</v>
      </c>
      <c r="K186" s="32">
        <f t="shared" si="83"/>
        <v>0</v>
      </c>
      <c r="L186" s="32">
        <f t="shared" si="84"/>
        <v>0</v>
      </c>
      <c r="M186" s="32">
        <f t="shared" si="85"/>
        <v>0</v>
      </c>
      <c r="N186" s="32">
        <f t="shared" si="67"/>
        <v>0</v>
      </c>
      <c r="O186" s="33">
        <f t="shared" si="68"/>
        <v>0</v>
      </c>
      <c r="P186" s="49">
        <v>181</v>
      </c>
      <c r="Q186" s="32">
        <f t="shared" si="77"/>
        <v>0</v>
      </c>
      <c r="R186" s="32">
        <f t="shared" si="86"/>
        <v>0</v>
      </c>
      <c r="S186" s="32">
        <f t="shared" si="87"/>
        <v>0</v>
      </c>
      <c r="T186" s="32">
        <f t="shared" si="69"/>
        <v>0</v>
      </c>
      <c r="U186" s="32">
        <f t="shared" si="78"/>
        <v>0</v>
      </c>
      <c r="V186" s="32">
        <f t="shared" si="70"/>
        <v>0</v>
      </c>
      <c r="W186" s="32">
        <v>0</v>
      </c>
      <c r="X186" s="32">
        <f t="shared" si="71"/>
        <v>0</v>
      </c>
      <c r="Y186" s="38">
        <f t="shared" si="72"/>
        <v>0</v>
      </c>
      <c r="AA186" s="65">
        <v>181</v>
      </c>
      <c r="AB186" s="32">
        <f t="shared" si="73"/>
        <v>0</v>
      </c>
      <c r="AC186" s="98">
        <f t="shared" si="74"/>
        <v>0</v>
      </c>
      <c r="AD186" s="98">
        <f t="shared" si="75"/>
        <v>0</v>
      </c>
      <c r="AE186" s="98">
        <f t="shared" si="76"/>
        <v>0</v>
      </c>
      <c r="AF186" s="32">
        <f t="shared" si="79"/>
        <v>0</v>
      </c>
      <c r="AG186" s="32">
        <f t="shared" si="80"/>
        <v>0</v>
      </c>
      <c r="AH186" s="32">
        <f t="shared" si="81"/>
        <v>0</v>
      </c>
      <c r="AI186" s="72">
        <f t="shared" si="88"/>
        <v>0</v>
      </c>
      <c r="AK186" s="65">
        <v>181</v>
      </c>
      <c r="AL186" s="32"/>
      <c r="AM186" s="32"/>
      <c r="AN186" s="32"/>
      <c r="AO186" s="32"/>
      <c r="AP186" s="32"/>
      <c r="AQ186" s="32"/>
      <c r="AR186" s="32"/>
      <c r="AS186" s="32"/>
      <c r="AT186" s="32"/>
      <c r="AU186" s="72"/>
    </row>
    <row r="187" spans="5:47" x14ac:dyDescent="0.25">
      <c r="E187" s="24"/>
      <c r="I187" s="49">
        <v>182</v>
      </c>
      <c r="J187" s="32">
        <f t="shared" si="82"/>
        <v>0</v>
      </c>
      <c r="K187" s="32">
        <f t="shared" si="83"/>
        <v>0</v>
      </c>
      <c r="L187" s="32">
        <f t="shared" si="84"/>
        <v>0</v>
      </c>
      <c r="M187" s="32">
        <f t="shared" si="85"/>
        <v>0</v>
      </c>
      <c r="N187" s="32">
        <f t="shared" si="67"/>
        <v>0</v>
      </c>
      <c r="O187" s="33">
        <f t="shared" si="68"/>
        <v>0</v>
      </c>
      <c r="P187" s="49">
        <v>182</v>
      </c>
      <c r="Q187" s="32">
        <f t="shared" si="77"/>
        <v>0</v>
      </c>
      <c r="R187" s="32">
        <f t="shared" si="86"/>
        <v>0</v>
      </c>
      <c r="S187" s="32">
        <f t="shared" si="87"/>
        <v>0</v>
      </c>
      <c r="T187" s="32">
        <f t="shared" si="69"/>
        <v>0</v>
      </c>
      <c r="U187" s="32">
        <f t="shared" si="78"/>
        <v>0</v>
      </c>
      <c r="V187" s="32">
        <f t="shared" si="70"/>
        <v>0</v>
      </c>
      <c r="W187" s="32">
        <v>0</v>
      </c>
      <c r="X187" s="32">
        <f t="shared" si="71"/>
        <v>0</v>
      </c>
      <c r="Y187" s="38">
        <f t="shared" si="72"/>
        <v>0</v>
      </c>
      <c r="AA187" s="65">
        <v>182</v>
      </c>
      <c r="AB187" s="32">
        <f t="shared" si="73"/>
        <v>0</v>
      </c>
      <c r="AC187" s="98">
        <f t="shared" si="74"/>
        <v>0</v>
      </c>
      <c r="AD187" s="98">
        <f t="shared" si="75"/>
        <v>0</v>
      </c>
      <c r="AE187" s="98">
        <f t="shared" si="76"/>
        <v>0</v>
      </c>
      <c r="AF187" s="32">
        <f t="shared" si="79"/>
        <v>0</v>
      </c>
      <c r="AG187" s="32">
        <f t="shared" si="80"/>
        <v>0</v>
      </c>
      <c r="AH187" s="32">
        <f t="shared" si="81"/>
        <v>0</v>
      </c>
      <c r="AI187" s="72">
        <f t="shared" si="88"/>
        <v>0</v>
      </c>
      <c r="AK187" s="65">
        <v>182</v>
      </c>
      <c r="AL187" s="32"/>
      <c r="AM187" s="32"/>
      <c r="AN187" s="32"/>
      <c r="AO187" s="32"/>
      <c r="AP187" s="32"/>
      <c r="AQ187" s="32"/>
      <c r="AR187" s="32"/>
      <c r="AS187" s="32"/>
      <c r="AT187" s="32"/>
      <c r="AU187" s="72"/>
    </row>
    <row r="188" spans="5:47" x14ac:dyDescent="0.25">
      <c r="E188" s="24"/>
      <c r="I188" s="49">
        <v>183</v>
      </c>
      <c r="J188" s="32">
        <f t="shared" si="82"/>
        <v>0</v>
      </c>
      <c r="K188" s="32">
        <f t="shared" si="83"/>
        <v>0</v>
      </c>
      <c r="L188" s="32">
        <f t="shared" si="84"/>
        <v>0</v>
      </c>
      <c r="M188" s="32">
        <f t="shared" si="85"/>
        <v>0</v>
      </c>
      <c r="N188" s="32">
        <f t="shared" si="67"/>
        <v>0</v>
      </c>
      <c r="O188" s="33">
        <f t="shared" si="68"/>
        <v>0</v>
      </c>
      <c r="P188" s="49">
        <v>183</v>
      </c>
      <c r="Q188" s="32">
        <f t="shared" si="77"/>
        <v>0</v>
      </c>
      <c r="R188" s="32">
        <f t="shared" si="86"/>
        <v>0</v>
      </c>
      <c r="S188" s="32">
        <f t="shared" si="87"/>
        <v>0</v>
      </c>
      <c r="T188" s="32">
        <f t="shared" si="69"/>
        <v>0</v>
      </c>
      <c r="U188" s="32">
        <f t="shared" si="78"/>
        <v>0</v>
      </c>
      <c r="V188" s="32">
        <f t="shared" si="70"/>
        <v>0</v>
      </c>
      <c r="W188" s="32">
        <v>0</v>
      </c>
      <c r="X188" s="32">
        <f t="shared" si="71"/>
        <v>0</v>
      </c>
      <c r="Y188" s="38">
        <f t="shared" si="72"/>
        <v>0</v>
      </c>
      <c r="AA188" s="65">
        <v>183</v>
      </c>
      <c r="AB188" s="32">
        <f t="shared" si="73"/>
        <v>0</v>
      </c>
      <c r="AC188" s="98">
        <f t="shared" si="74"/>
        <v>0</v>
      </c>
      <c r="AD188" s="98">
        <f t="shared" si="75"/>
        <v>0</v>
      </c>
      <c r="AE188" s="98">
        <f t="shared" si="76"/>
        <v>0</v>
      </c>
      <c r="AF188" s="32">
        <f t="shared" si="79"/>
        <v>0</v>
      </c>
      <c r="AG188" s="32">
        <f t="shared" si="80"/>
        <v>0</v>
      </c>
      <c r="AH188" s="32">
        <f t="shared" si="81"/>
        <v>0</v>
      </c>
      <c r="AI188" s="72">
        <f t="shared" si="88"/>
        <v>0</v>
      </c>
      <c r="AK188" s="65">
        <v>183</v>
      </c>
      <c r="AL188" s="32"/>
      <c r="AM188" s="32"/>
      <c r="AN188" s="32"/>
      <c r="AO188" s="32"/>
      <c r="AP188" s="32"/>
      <c r="AQ188" s="32"/>
      <c r="AR188" s="32"/>
      <c r="AS188" s="32"/>
      <c r="AT188" s="32"/>
      <c r="AU188" s="72"/>
    </row>
    <row r="189" spans="5:47" x14ac:dyDescent="0.25">
      <c r="E189" s="24"/>
      <c r="I189" s="49">
        <v>184</v>
      </c>
      <c r="J189" s="32">
        <f t="shared" si="82"/>
        <v>0</v>
      </c>
      <c r="K189" s="32">
        <f t="shared" si="83"/>
        <v>0</v>
      </c>
      <c r="L189" s="32">
        <f t="shared" si="84"/>
        <v>0</v>
      </c>
      <c r="M189" s="32">
        <f t="shared" si="85"/>
        <v>0</v>
      </c>
      <c r="N189" s="32">
        <f t="shared" si="67"/>
        <v>0</v>
      </c>
      <c r="O189" s="33">
        <f t="shared" si="68"/>
        <v>0</v>
      </c>
      <c r="P189" s="49">
        <v>184</v>
      </c>
      <c r="Q189" s="32">
        <f t="shared" si="77"/>
        <v>0</v>
      </c>
      <c r="R189" s="32">
        <f t="shared" si="86"/>
        <v>0</v>
      </c>
      <c r="S189" s="32">
        <f t="shared" si="87"/>
        <v>0</v>
      </c>
      <c r="T189" s="32">
        <f t="shared" si="69"/>
        <v>0</v>
      </c>
      <c r="U189" s="32">
        <f t="shared" si="78"/>
        <v>0</v>
      </c>
      <c r="V189" s="32">
        <f t="shared" si="70"/>
        <v>0</v>
      </c>
      <c r="W189" s="32">
        <v>0</v>
      </c>
      <c r="X189" s="32">
        <f t="shared" si="71"/>
        <v>0</v>
      </c>
      <c r="Y189" s="38">
        <f t="shared" si="72"/>
        <v>0</v>
      </c>
      <c r="AA189" s="65">
        <v>184</v>
      </c>
      <c r="AB189" s="32">
        <f t="shared" si="73"/>
        <v>0</v>
      </c>
      <c r="AC189" s="98">
        <f t="shared" si="74"/>
        <v>0</v>
      </c>
      <c r="AD189" s="98">
        <f t="shared" si="75"/>
        <v>0</v>
      </c>
      <c r="AE189" s="98">
        <f t="shared" si="76"/>
        <v>0</v>
      </c>
      <c r="AF189" s="32">
        <f t="shared" si="79"/>
        <v>0</v>
      </c>
      <c r="AG189" s="32">
        <f t="shared" si="80"/>
        <v>0</v>
      </c>
      <c r="AH189" s="32">
        <f t="shared" si="81"/>
        <v>0</v>
      </c>
      <c r="AI189" s="72">
        <f t="shared" si="88"/>
        <v>0</v>
      </c>
      <c r="AK189" s="65">
        <v>184</v>
      </c>
      <c r="AL189" s="32"/>
      <c r="AM189" s="32"/>
      <c r="AN189" s="32"/>
      <c r="AO189" s="32"/>
      <c r="AP189" s="32"/>
      <c r="AQ189" s="32"/>
      <c r="AR189" s="32"/>
      <c r="AS189" s="32"/>
      <c r="AT189" s="32"/>
      <c r="AU189" s="72"/>
    </row>
    <row r="190" spans="5:47" x14ac:dyDescent="0.25">
      <c r="E190" s="24"/>
      <c r="I190" s="49">
        <v>185</v>
      </c>
      <c r="J190" s="32">
        <f t="shared" si="82"/>
        <v>0</v>
      </c>
      <c r="K190" s="32">
        <f t="shared" si="83"/>
        <v>0</v>
      </c>
      <c r="L190" s="32">
        <f t="shared" si="84"/>
        <v>0</v>
      </c>
      <c r="M190" s="32">
        <f t="shared" si="85"/>
        <v>0</v>
      </c>
      <c r="N190" s="32">
        <f t="shared" si="67"/>
        <v>0</v>
      </c>
      <c r="O190" s="33">
        <f t="shared" si="68"/>
        <v>0</v>
      </c>
      <c r="P190" s="49">
        <v>185</v>
      </c>
      <c r="Q190" s="32">
        <f t="shared" si="77"/>
        <v>0</v>
      </c>
      <c r="R190" s="32">
        <f t="shared" si="86"/>
        <v>0</v>
      </c>
      <c r="S190" s="32">
        <f t="shared" si="87"/>
        <v>0</v>
      </c>
      <c r="T190" s="32">
        <f t="shared" si="69"/>
        <v>0</v>
      </c>
      <c r="U190" s="32">
        <f t="shared" si="78"/>
        <v>0</v>
      </c>
      <c r="V190" s="32">
        <f t="shared" si="70"/>
        <v>0</v>
      </c>
      <c r="W190" s="32">
        <v>0</v>
      </c>
      <c r="X190" s="32">
        <f t="shared" si="71"/>
        <v>0</v>
      </c>
      <c r="Y190" s="38">
        <f t="shared" si="72"/>
        <v>0</v>
      </c>
      <c r="AA190" s="65">
        <v>185</v>
      </c>
      <c r="AB190" s="32">
        <f t="shared" si="73"/>
        <v>0</v>
      </c>
      <c r="AC190" s="98">
        <f t="shared" si="74"/>
        <v>0</v>
      </c>
      <c r="AD190" s="98">
        <f t="shared" si="75"/>
        <v>0</v>
      </c>
      <c r="AE190" s="98">
        <f t="shared" si="76"/>
        <v>0</v>
      </c>
      <c r="AF190" s="32">
        <f t="shared" si="79"/>
        <v>0</v>
      </c>
      <c r="AG190" s="32">
        <f t="shared" si="80"/>
        <v>0</v>
      </c>
      <c r="AH190" s="32">
        <f t="shared" si="81"/>
        <v>0</v>
      </c>
      <c r="AI190" s="72">
        <f t="shared" si="88"/>
        <v>0</v>
      </c>
      <c r="AK190" s="65">
        <v>185</v>
      </c>
      <c r="AL190" s="32"/>
      <c r="AM190" s="32"/>
      <c r="AN190" s="32"/>
      <c r="AO190" s="32"/>
      <c r="AP190" s="32"/>
      <c r="AQ190" s="32"/>
      <c r="AR190" s="32"/>
      <c r="AS190" s="32"/>
      <c r="AT190" s="32"/>
      <c r="AU190" s="72"/>
    </row>
    <row r="191" spans="5:47" x14ac:dyDescent="0.25">
      <c r="E191" s="24"/>
      <c r="I191" s="49">
        <v>186</v>
      </c>
      <c r="J191" s="32">
        <f t="shared" si="82"/>
        <v>0</v>
      </c>
      <c r="K191" s="32">
        <f t="shared" si="83"/>
        <v>0</v>
      </c>
      <c r="L191" s="32">
        <f t="shared" si="84"/>
        <v>0</v>
      </c>
      <c r="M191" s="32">
        <f t="shared" si="85"/>
        <v>0</v>
      </c>
      <c r="N191" s="32">
        <f t="shared" si="67"/>
        <v>0</v>
      </c>
      <c r="O191" s="33">
        <f t="shared" si="68"/>
        <v>0</v>
      </c>
      <c r="P191" s="49">
        <v>186</v>
      </c>
      <c r="Q191" s="32">
        <f t="shared" si="77"/>
        <v>0</v>
      </c>
      <c r="R191" s="32">
        <f t="shared" si="86"/>
        <v>0</v>
      </c>
      <c r="S191" s="32">
        <f t="shared" si="87"/>
        <v>0</v>
      </c>
      <c r="T191" s="32">
        <f t="shared" si="69"/>
        <v>0</v>
      </c>
      <c r="U191" s="32">
        <f t="shared" si="78"/>
        <v>0</v>
      </c>
      <c r="V191" s="32">
        <f t="shared" si="70"/>
        <v>0</v>
      </c>
      <c r="W191" s="32">
        <v>0</v>
      </c>
      <c r="X191" s="32">
        <f t="shared" si="71"/>
        <v>0</v>
      </c>
      <c r="Y191" s="38">
        <f t="shared" si="72"/>
        <v>0</v>
      </c>
      <c r="AA191" s="65">
        <v>186</v>
      </c>
      <c r="AB191" s="32">
        <f t="shared" si="73"/>
        <v>0</v>
      </c>
      <c r="AC191" s="98">
        <f t="shared" si="74"/>
        <v>0</v>
      </c>
      <c r="AD191" s="98">
        <f t="shared" si="75"/>
        <v>0</v>
      </c>
      <c r="AE191" s="98">
        <f t="shared" si="76"/>
        <v>0</v>
      </c>
      <c r="AF191" s="32">
        <f t="shared" si="79"/>
        <v>0</v>
      </c>
      <c r="AG191" s="32">
        <f t="shared" si="80"/>
        <v>0</v>
      </c>
      <c r="AH191" s="32">
        <f t="shared" si="81"/>
        <v>0</v>
      </c>
      <c r="AI191" s="72">
        <f t="shared" si="88"/>
        <v>0</v>
      </c>
      <c r="AK191" s="65">
        <v>186</v>
      </c>
      <c r="AL191" s="32"/>
      <c r="AM191" s="32"/>
      <c r="AN191" s="32"/>
      <c r="AO191" s="32"/>
      <c r="AP191" s="32"/>
      <c r="AQ191" s="32"/>
      <c r="AR191" s="32"/>
      <c r="AS191" s="32"/>
      <c r="AT191" s="32"/>
      <c r="AU191" s="72"/>
    </row>
    <row r="192" spans="5:47" x14ac:dyDescent="0.25">
      <c r="E192" s="24"/>
      <c r="I192" s="49">
        <v>187</v>
      </c>
      <c r="J192" s="32">
        <f t="shared" si="82"/>
        <v>0</v>
      </c>
      <c r="K192" s="32">
        <f t="shared" si="83"/>
        <v>0</v>
      </c>
      <c r="L192" s="32">
        <f t="shared" si="84"/>
        <v>0</v>
      </c>
      <c r="M192" s="32">
        <f t="shared" si="85"/>
        <v>0</v>
      </c>
      <c r="N192" s="32">
        <f t="shared" si="67"/>
        <v>0</v>
      </c>
      <c r="O192" s="33">
        <f t="shared" si="68"/>
        <v>0</v>
      </c>
      <c r="P192" s="49">
        <v>187</v>
      </c>
      <c r="Q192" s="32">
        <f t="shared" si="77"/>
        <v>0</v>
      </c>
      <c r="R192" s="32">
        <f t="shared" si="86"/>
        <v>0</v>
      </c>
      <c r="S192" s="32">
        <f t="shared" si="87"/>
        <v>0</v>
      </c>
      <c r="T192" s="32">
        <f t="shared" si="69"/>
        <v>0</v>
      </c>
      <c r="U192" s="32">
        <f t="shared" si="78"/>
        <v>0</v>
      </c>
      <c r="V192" s="32">
        <f t="shared" si="70"/>
        <v>0</v>
      </c>
      <c r="W192" s="32">
        <v>0</v>
      </c>
      <c r="X192" s="32">
        <f t="shared" si="71"/>
        <v>0</v>
      </c>
      <c r="Y192" s="38">
        <f t="shared" si="72"/>
        <v>0</v>
      </c>
      <c r="AA192" s="65">
        <v>187</v>
      </c>
      <c r="AB192" s="32">
        <f t="shared" si="73"/>
        <v>0</v>
      </c>
      <c r="AC192" s="98">
        <f t="shared" si="74"/>
        <v>0</v>
      </c>
      <c r="AD192" s="98">
        <f t="shared" si="75"/>
        <v>0</v>
      </c>
      <c r="AE192" s="98">
        <f t="shared" si="76"/>
        <v>0</v>
      </c>
      <c r="AF192" s="32">
        <f t="shared" si="79"/>
        <v>0</v>
      </c>
      <c r="AG192" s="32">
        <f t="shared" si="80"/>
        <v>0</v>
      </c>
      <c r="AH192" s="32">
        <f t="shared" si="81"/>
        <v>0</v>
      </c>
      <c r="AI192" s="72">
        <f t="shared" si="88"/>
        <v>0</v>
      </c>
      <c r="AK192" s="65">
        <v>187</v>
      </c>
      <c r="AL192" s="32"/>
      <c r="AM192" s="32"/>
      <c r="AN192" s="32"/>
      <c r="AO192" s="32"/>
      <c r="AP192" s="32"/>
      <c r="AQ192" s="32"/>
      <c r="AR192" s="32"/>
      <c r="AS192" s="32"/>
      <c r="AT192" s="32"/>
      <c r="AU192" s="72"/>
    </row>
    <row r="193" spans="5:47" x14ac:dyDescent="0.25">
      <c r="E193" s="24"/>
      <c r="I193" s="49">
        <v>188</v>
      </c>
      <c r="J193" s="32">
        <f t="shared" si="82"/>
        <v>0</v>
      </c>
      <c r="K193" s="32">
        <f t="shared" si="83"/>
        <v>0</v>
      </c>
      <c r="L193" s="32">
        <f t="shared" si="84"/>
        <v>0</v>
      </c>
      <c r="M193" s="32">
        <f t="shared" si="85"/>
        <v>0</v>
      </c>
      <c r="N193" s="32">
        <f t="shared" si="67"/>
        <v>0</v>
      </c>
      <c r="O193" s="33">
        <f t="shared" si="68"/>
        <v>0</v>
      </c>
      <c r="P193" s="49">
        <v>188</v>
      </c>
      <c r="Q193" s="32">
        <f t="shared" si="77"/>
        <v>0</v>
      </c>
      <c r="R193" s="32">
        <f t="shared" si="86"/>
        <v>0</v>
      </c>
      <c r="S193" s="32">
        <f t="shared" si="87"/>
        <v>0</v>
      </c>
      <c r="T193" s="32">
        <f t="shared" si="69"/>
        <v>0</v>
      </c>
      <c r="U193" s="32">
        <f t="shared" si="78"/>
        <v>0</v>
      </c>
      <c r="V193" s="32">
        <f t="shared" si="70"/>
        <v>0</v>
      </c>
      <c r="W193" s="32">
        <v>0</v>
      </c>
      <c r="X193" s="32">
        <f t="shared" si="71"/>
        <v>0</v>
      </c>
      <c r="Y193" s="38">
        <f t="shared" si="72"/>
        <v>0</v>
      </c>
      <c r="AA193" s="65">
        <v>188</v>
      </c>
      <c r="AB193" s="32">
        <f t="shared" si="73"/>
        <v>0</v>
      </c>
      <c r="AC193" s="98">
        <f t="shared" si="74"/>
        <v>0</v>
      </c>
      <c r="AD193" s="98">
        <f t="shared" si="75"/>
        <v>0</v>
      </c>
      <c r="AE193" s="98">
        <f t="shared" si="76"/>
        <v>0</v>
      </c>
      <c r="AF193" s="32">
        <f t="shared" si="79"/>
        <v>0</v>
      </c>
      <c r="AG193" s="32">
        <f t="shared" si="80"/>
        <v>0</v>
      </c>
      <c r="AH193" s="32">
        <f t="shared" si="81"/>
        <v>0</v>
      </c>
      <c r="AI193" s="72">
        <f t="shared" si="88"/>
        <v>0</v>
      </c>
      <c r="AK193" s="65">
        <v>188</v>
      </c>
      <c r="AL193" s="32"/>
      <c r="AM193" s="32"/>
      <c r="AN193" s="32"/>
      <c r="AO193" s="32"/>
      <c r="AP193" s="32"/>
      <c r="AQ193" s="32"/>
      <c r="AR193" s="32"/>
      <c r="AS193" s="32"/>
      <c r="AT193" s="32"/>
      <c r="AU193" s="72"/>
    </row>
    <row r="194" spans="5:47" x14ac:dyDescent="0.25">
      <c r="E194" s="24"/>
      <c r="I194" s="49">
        <v>189</v>
      </c>
      <c r="J194" s="32">
        <f t="shared" si="82"/>
        <v>0</v>
      </c>
      <c r="K194" s="32">
        <f t="shared" si="83"/>
        <v>0</v>
      </c>
      <c r="L194" s="32">
        <f t="shared" si="84"/>
        <v>0</v>
      </c>
      <c r="M194" s="32">
        <f t="shared" si="85"/>
        <v>0</v>
      </c>
      <c r="N194" s="32">
        <f t="shared" si="67"/>
        <v>0</v>
      </c>
      <c r="O194" s="33">
        <f t="shared" si="68"/>
        <v>0</v>
      </c>
      <c r="P194" s="49">
        <v>189</v>
      </c>
      <c r="Q194" s="32">
        <f t="shared" si="77"/>
        <v>0</v>
      </c>
      <c r="R194" s="32">
        <f t="shared" si="86"/>
        <v>0</v>
      </c>
      <c r="S194" s="32">
        <f t="shared" si="87"/>
        <v>0</v>
      </c>
      <c r="T194" s="32">
        <f t="shared" si="69"/>
        <v>0</v>
      </c>
      <c r="U194" s="32">
        <f t="shared" si="78"/>
        <v>0</v>
      </c>
      <c r="V194" s="32">
        <f t="shared" si="70"/>
        <v>0</v>
      </c>
      <c r="W194" s="32">
        <v>0</v>
      </c>
      <c r="X194" s="32">
        <f t="shared" si="71"/>
        <v>0</v>
      </c>
      <c r="Y194" s="38">
        <f t="shared" si="72"/>
        <v>0</v>
      </c>
      <c r="AA194" s="65">
        <v>189</v>
      </c>
      <c r="AB194" s="32">
        <f t="shared" si="73"/>
        <v>0</v>
      </c>
      <c r="AC194" s="98">
        <f t="shared" si="74"/>
        <v>0</v>
      </c>
      <c r="AD194" s="98">
        <f t="shared" si="75"/>
        <v>0</v>
      </c>
      <c r="AE194" s="98">
        <f t="shared" si="76"/>
        <v>0</v>
      </c>
      <c r="AF194" s="32">
        <f t="shared" si="79"/>
        <v>0</v>
      </c>
      <c r="AG194" s="32">
        <f t="shared" si="80"/>
        <v>0</v>
      </c>
      <c r="AH194" s="32">
        <f t="shared" si="81"/>
        <v>0</v>
      </c>
      <c r="AI194" s="72">
        <f t="shared" si="88"/>
        <v>0</v>
      </c>
      <c r="AK194" s="65">
        <v>189</v>
      </c>
      <c r="AL194" s="32"/>
      <c r="AM194" s="32"/>
      <c r="AN194" s="32"/>
      <c r="AO194" s="32"/>
      <c r="AP194" s="32"/>
      <c r="AQ194" s="32"/>
      <c r="AR194" s="32"/>
      <c r="AS194" s="32"/>
      <c r="AT194" s="32"/>
      <c r="AU194" s="72"/>
    </row>
    <row r="195" spans="5:47" x14ac:dyDescent="0.25">
      <c r="E195" s="24"/>
      <c r="I195" s="49">
        <v>190</v>
      </c>
      <c r="J195" s="32">
        <f t="shared" si="82"/>
        <v>0</v>
      </c>
      <c r="K195" s="32">
        <f t="shared" si="83"/>
        <v>0</v>
      </c>
      <c r="L195" s="32">
        <f t="shared" si="84"/>
        <v>0</v>
      </c>
      <c r="M195" s="32">
        <f t="shared" si="85"/>
        <v>0</v>
      </c>
      <c r="N195" s="32">
        <f t="shared" si="67"/>
        <v>0</v>
      </c>
      <c r="O195" s="33">
        <f t="shared" si="68"/>
        <v>0</v>
      </c>
      <c r="P195" s="49">
        <v>190</v>
      </c>
      <c r="Q195" s="32">
        <f t="shared" si="77"/>
        <v>0</v>
      </c>
      <c r="R195" s="32">
        <f t="shared" si="86"/>
        <v>0</v>
      </c>
      <c r="S195" s="32">
        <f t="shared" si="87"/>
        <v>0</v>
      </c>
      <c r="T195" s="32">
        <f t="shared" si="69"/>
        <v>0</v>
      </c>
      <c r="U195" s="32">
        <f t="shared" si="78"/>
        <v>0</v>
      </c>
      <c r="V195" s="32">
        <f t="shared" si="70"/>
        <v>0</v>
      </c>
      <c r="W195" s="32">
        <v>0</v>
      </c>
      <c r="X195" s="32">
        <f t="shared" si="71"/>
        <v>0</v>
      </c>
      <c r="Y195" s="38">
        <f t="shared" si="72"/>
        <v>0</v>
      </c>
      <c r="AA195" s="65">
        <v>190</v>
      </c>
      <c r="AB195" s="32">
        <f t="shared" si="73"/>
        <v>0</v>
      </c>
      <c r="AC195" s="98">
        <f t="shared" si="74"/>
        <v>0</v>
      </c>
      <c r="AD195" s="98">
        <f t="shared" si="75"/>
        <v>0</v>
      </c>
      <c r="AE195" s="98">
        <f t="shared" si="76"/>
        <v>0</v>
      </c>
      <c r="AF195" s="32">
        <f t="shared" si="79"/>
        <v>0</v>
      </c>
      <c r="AG195" s="32">
        <f t="shared" si="80"/>
        <v>0</v>
      </c>
      <c r="AH195" s="32">
        <f t="shared" si="81"/>
        <v>0</v>
      </c>
      <c r="AI195" s="72">
        <f t="shared" si="88"/>
        <v>0</v>
      </c>
      <c r="AK195" s="65">
        <v>190</v>
      </c>
      <c r="AL195" s="32"/>
      <c r="AM195" s="32"/>
      <c r="AN195" s="32"/>
      <c r="AO195" s="32"/>
      <c r="AP195" s="32"/>
      <c r="AQ195" s="32"/>
      <c r="AR195" s="32"/>
      <c r="AS195" s="32"/>
      <c r="AT195" s="32"/>
      <c r="AU195" s="72"/>
    </row>
    <row r="196" spans="5:47" x14ac:dyDescent="0.25">
      <c r="E196" s="24"/>
      <c r="I196" s="49">
        <v>191</v>
      </c>
      <c r="J196" s="32">
        <f t="shared" si="82"/>
        <v>0</v>
      </c>
      <c r="K196" s="32">
        <f t="shared" si="83"/>
        <v>0</v>
      </c>
      <c r="L196" s="32">
        <f t="shared" si="84"/>
        <v>0</v>
      </c>
      <c r="M196" s="32">
        <f t="shared" si="85"/>
        <v>0</v>
      </c>
      <c r="N196" s="32">
        <f t="shared" si="67"/>
        <v>0</v>
      </c>
      <c r="O196" s="33">
        <f t="shared" si="68"/>
        <v>0</v>
      </c>
      <c r="P196" s="49">
        <v>191</v>
      </c>
      <c r="Q196" s="32">
        <f t="shared" si="77"/>
        <v>0</v>
      </c>
      <c r="R196" s="32">
        <f t="shared" si="86"/>
        <v>0</v>
      </c>
      <c r="S196" s="32">
        <f t="shared" si="87"/>
        <v>0</v>
      </c>
      <c r="T196" s="32">
        <f t="shared" si="69"/>
        <v>0</v>
      </c>
      <c r="U196" s="32">
        <f t="shared" si="78"/>
        <v>0</v>
      </c>
      <c r="V196" s="32">
        <f t="shared" si="70"/>
        <v>0</v>
      </c>
      <c r="W196" s="32">
        <v>0</v>
      </c>
      <c r="X196" s="32">
        <f t="shared" si="71"/>
        <v>0</v>
      </c>
      <c r="Y196" s="38">
        <f t="shared" si="72"/>
        <v>0</v>
      </c>
      <c r="AA196" s="65">
        <v>191</v>
      </c>
      <c r="AB196" s="32">
        <f t="shared" si="73"/>
        <v>0</v>
      </c>
      <c r="AC196" s="98">
        <f t="shared" si="74"/>
        <v>0</v>
      </c>
      <c r="AD196" s="98">
        <f t="shared" si="75"/>
        <v>0</v>
      </c>
      <c r="AE196" s="98">
        <f t="shared" si="76"/>
        <v>0</v>
      </c>
      <c r="AF196" s="32">
        <f t="shared" si="79"/>
        <v>0</v>
      </c>
      <c r="AG196" s="32">
        <f t="shared" si="80"/>
        <v>0</v>
      </c>
      <c r="AH196" s="32">
        <f t="shared" si="81"/>
        <v>0</v>
      </c>
      <c r="AI196" s="72">
        <f t="shared" si="88"/>
        <v>0</v>
      </c>
      <c r="AK196" s="65">
        <v>191</v>
      </c>
      <c r="AL196" s="32"/>
      <c r="AM196" s="32"/>
      <c r="AN196" s="32"/>
      <c r="AO196" s="32"/>
      <c r="AP196" s="32"/>
      <c r="AQ196" s="32"/>
      <c r="AR196" s="32"/>
      <c r="AS196" s="32"/>
      <c r="AT196" s="32"/>
      <c r="AU196" s="72"/>
    </row>
    <row r="197" spans="5:47" x14ac:dyDescent="0.25">
      <c r="E197" s="24"/>
      <c r="I197" s="49">
        <v>192</v>
      </c>
      <c r="J197" s="32">
        <f t="shared" si="82"/>
        <v>0</v>
      </c>
      <c r="K197" s="32">
        <f t="shared" si="83"/>
        <v>0</v>
      </c>
      <c r="L197" s="32">
        <f t="shared" si="84"/>
        <v>0</v>
      </c>
      <c r="M197" s="32">
        <f t="shared" si="85"/>
        <v>0</v>
      </c>
      <c r="N197" s="32">
        <f t="shared" ref="N197:N204" si="89">IF(P198&lt;=$F$18,0,)</f>
        <v>0</v>
      </c>
      <c r="O197" s="33">
        <f t="shared" ref="O197:O205" si="90">((J197+K197)*0.475+L197+M197+N197)*44/12</f>
        <v>0</v>
      </c>
      <c r="P197" s="49">
        <v>192</v>
      </c>
      <c r="Q197" s="32">
        <f t="shared" si="77"/>
        <v>0</v>
      </c>
      <c r="R197" s="32">
        <f t="shared" si="86"/>
        <v>0</v>
      </c>
      <c r="S197" s="32">
        <f t="shared" si="87"/>
        <v>0</v>
      </c>
      <c r="T197" s="32">
        <f t="shared" ref="T197:T205" si="91">IF(S197=0,0,EXP(-1.0587+0.8836*LN(S197)+0.284))</f>
        <v>0</v>
      </c>
      <c r="U197" s="32">
        <f t="shared" si="78"/>
        <v>0</v>
      </c>
      <c r="V197" s="32">
        <f t="shared" ref="V197:V205" si="92">IF(P197&lt;=$F$18,IF(P197&lt;=30,P197*($F$16-$F$6)/30,$F$16-$F$6),)</f>
        <v>0</v>
      </c>
      <c r="W197" s="32">
        <v>0</v>
      </c>
      <c r="X197" s="32">
        <f t="shared" ref="X197:X205" si="93">((S197+T197)*0.475+U197+V197+W197)*44/12</f>
        <v>0</v>
      </c>
      <c r="Y197" s="38">
        <f t="shared" ref="Y197:Y205" si="94">IF(P197&lt;=$F$18,X197-O197,)</f>
        <v>0</v>
      </c>
      <c r="AA197" s="65">
        <v>192</v>
      </c>
      <c r="AB197" s="32">
        <f t="shared" ref="AB197:AB205" si="95">IF(AA197&lt;=$F$18,IFERROR(VLOOKUP($AA197,$B$82:$G$94,2,FALSE),0),)</f>
        <v>0</v>
      </c>
      <c r="AC197" s="98">
        <f t="shared" ref="AC197:AC205" si="96">IF(AA197&lt;=$F$18,IFERROR(VLOOKUP($AA197,$B$82:$G$94,3,FALSE),0),)</f>
        <v>0</v>
      </c>
      <c r="AD197" s="98">
        <f t="shared" ref="AD197:AD205" si="97">IF(AA197&lt;=$F$18,IFERROR(VLOOKUP($AA197,$B$82:$G$94,4,FALSE),0),)</f>
        <v>0</v>
      </c>
      <c r="AE197" s="98">
        <f t="shared" ref="AE197:AE205" si="98">IF(AA197&lt;=$F$18,IFERROR(VLOOKUP($AA197,$B$82:$G$94,5,FALSE),0),)</f>
        <v>0</v>
      </c>
      <c r="AF197" s="32">
        <f t="shared" si="79"/>
        <v>0</v>
      </c>
      <c r="AG197" s="32">
        <f t="shared" si="80"/>
        <v>0</v>
      </c>
      <c r="AH197" s="32">
        <f t="shared" si="81"/>
        <v>0</v>
      </c>
      <c r="AI197" s="72">
        <f t="shared" si="88"/>
        <v>0</v>
      </c>
      <c r="AK197" s="65">
        <v>192</v>
      </c>
      <c r="AL197" s="32"/>
      <c r="AM197" s="32"/>
      <c r="AN197" s="32"/>
      <c r="AO197" s="32"/>
      <c r="AP197" s="32"/>
      <c r="AQ197" s="32"/>
      <c r="AR197" s="32"/>
      <c r="AS197" s="32"/>
      <c r="AT197" s="32"/>
      <c r="AU197" s="72"/>
    </row>
    <row r="198" spans="5:47" x14ac:dyDescent="0.25">
      <c r="E198" s="24"/>
      <c r="I198" s="49">
        <v>193</v>
      </c>
      <c r="J198" s="32">
        <f t="shared" si="82"/>
        <v>0</v>
      </c>
      <c r="K198" s="32">
        <f t="shared" si="83"/>
        <v>0</v>
      </c>
      <c r="L198" s="32">
        <f t="shared" si="84"/>
        <v>0</v>
      </c>
      <c r="M198" s="32">
        <f t="shared" si="85"/>
        <v>0</v>
      </c>
      <c r="N198" s="32">
        <f t="shared" si="89"/>
        <v>0</v>
      </c>
      <c r="O198" s="33">
        <f t="shared" si="90"/>
        <v>0</v>
      </c>
      <c r="P198" s="49">
        <v>193</v>
      </c>
      <c r="Q198" s="32">
        <f t="shared" ref="Q198:Q205" si="99">IF(P198&lt;=$F$18,LOOKUP(P198-1,$B$25:$B$78,$G$25:$G$78),)</f>
        <v>0</v>
      </c>
      <c r="R198" s="32">
        <f t="shared" si="86"/>
        <v>0</v>
      </c>
      <c r="S198" s="32">
        <f t="shared" si="87"/>
        <v>0</v>
      </c>
      <c r="T198" s="32">
        <f t="shared" si="91"/>
        <v>0</v>
      </c>
      <c r="U198" s="32">
        <f t="shared" ref="U198:U205" si="100">IF(P198&lt;=$F$18,$F$5+($F$15-$F$5)*(1-EXP(-0.0175*P198)),)</f>
        <v>0</v>
      </c>
      <c r="V198" s="32">
        <f t="shared" si="92"/>
        <v>0</v>
      </c>
      <c r="W198" s="32">
        <v>0</v>
      </c>
      <c r="X198" s="32">
        <f t="shared" si="93"/>
        <v>0</v>
      </c>
      <c r="Y198" s="38">
        <f t="shared" si="94"/>
        <v>0</v>
      </c>
      <c r="AA198" s="65">
        <v>193</v>
      </c>
      <c r="AB198" s="32">
        <f t="shared" si="95"/>
        <v>0</v>
      </c>
      <c r="AC198" s="98">
        <f t="shared" si="96"/>
        <v>0</v>
      </c>
      <c r="AD198" s="98">
        <f t="shared" si="97"/>
        <v>0</v>
      </c>
      <c r="AE198" s="98">
        <f t="shared" si="98"/>
        <v>0</v>
      </c>
      <c r="AF198" s="32">
        <f t="shared" ref="AF198:AF205" si="101">IF(AA198&lt;=$F$18,EXP(-LN(2)/$D$104)*AF197+((1-EXP(-LN(2)/$D$104))/(LN(2)/$D$104))*$AB198*AC198*0.475*$F$19*44/12,)</f>
        <v>0</v>
      </c>
      <c r="AG198" s="32">
        <f t="shared" ref="AG198:AG205" si="102">IF(AA198&lt;=$F$18,EXP(-LN(2)/$D$106)*AG197+((1-EXP(-LN(2)/$D$106))/(LN(2)/$D$106))*$AB198*AD198*0.475*$F$19*44/12,)</f>
        <v>0</v>
      </c>
      <c r="AH198" s="32">
        <f t="shared" ref="AH198:AH205" si="103">IF(AA198&lt;=$F$18,EXP(-LN(2)/$D$105)*AH197+((1-EXP(-LN(2)/$D$105))/(LN(2)/$D$105))*$AB198*AE198*0.475*$F$19*44/12,)</f>
        <v>0</v>
      </c>
      <c r="AI198" s="72">
        <f t="shared" si="88"/>
        <v>0</v>
      </c>
      <c r="AK198" s="65">
        <v>193</v>
      </c>
      <c r="AL198" s="32"/>
      <c r="AM198" s="32"/>
      <c r="AN198" s="32"/>
      <c r="AO198" s="32"/>
      <c r="AP198" s="32"/>
      <c r="AQ198" s="32"/>
      <c r="AR198" s="32"/>
      <c r="AS198" s="32"/>
      <c r="AT198" s="32"/>
      <c r="AU198" s="72"/>
    </row>
    <row r="199" spans="5:47" x14ac:dyDescent="0.25">
      <c r="E199" s="24"/>
      <c r="I199" s="49">
        <v>194</v>
      </c>
      <c r="J199" s="32">
        <f t="shared" ref="J199:J205" si="104">IF($I199&lt;=$F$10,$F$11*$F$13+J198,)</f>
        <v>0</v>
      </c>
      <c r="K199" s="32">
        <f t="shared" ref="K199:K205" si="105">IF(J199=0,0,EXP(-1.0587+0.8836*LN(J199)+0.284))</f>
        <v>0</v>
      </c>
      <c r="L199" s="32">
        <f t="shared" ref="L199:L205" si="106">IF(I199&lt;=$F$10,$F$5+($F$8-$F$5)*(1-EXP(-0.0175*I199)),)</f>
        <v>0</v>
      </c>
      <c r="M199" s="32">
        <f t="shared" ref="M199:M205" si="107">IF(I199&lt;=$F$10,IF(I199&lt;=30,I199*($F$9-$F$6)/30,$F$9-$F$6),)</f>
        <v>0</v>
      </c>
      <c r="N199" s="32">
        <f t="shared" si="89"/>
        <v>0</v>
      </c>
      <c r="O199" s="33">
        <f t="shared" si="90"/>
        <v>0</v>
      </c>
      <c r="P199" s="49">
        <v>194</v>
      </c>
      <c r="Q199" s="32">
        <f t="shared" si="99"/>
        <v>0</v>
      </c>
      <c r="R199" s="32">
        <f t="shared" ref="R199:R205" si="108">IF(P199&lt;=$F$18,Q199+R198,)</f>
        <v>0</v>
      </c>
      <c r="S199" s="32">
        <f t="shared" ref="S199:S205" si="109">$F$19*R199</f>
        <v>0</v>
      </c>
      <c r="T199" s="32">
        <f t="shared" si="91"/>
        <v>0</v>
      </c>
      <c r="U199" s="32">
        <f t="shared" si="100"/>
        <v>0</v>
      </c>
      <c r="V199" s="32">
        <f t="shared" si="92"/>
        <v>0</v>
      </c>
      <c r="W199" s="32">
        <v>0</v>
      </c>
      <c r="X199" s="32">
        <f t="shared" si="93"/>
        <v>0</v>
      </c>
      <c r="Y199" s="38">
        <f t="shared" si="94"/>
        <v>0</v>
      </c>
      <c r="AA199" s="65">
        <v>194</v>
      </c>
      <c r="AB199" s="32">
        <f t="shared" si="95"/>
        <v>0</v>
      </c>
      <c r="AC199" s="98">
        <f t="shared" si="96"/>
        <v>0</v>
      </c>
      <c r="AD199" s="98">
        <f t="shared" si="97"/>
        <v>0</v>
      </c>
      <c r="AE199" s="98">
        <f t="shared" si="98"/>
        <v>0</v>
      </c>
      <c r="AF199" s="32">
        <f t="shared" si="101"/>
        <v>0</v>
      </c>
      <c r="AG199" s="32">
        <f t="shared" si="102"/>
        <v>0</v>
      </c>
      <c r="AH199" s="32">
        <f t="shared" si="103"/>
        <v>0</v>
      </c>
      <c r="AI199" s="72">
        <f t="shared" ref="AI199:AI205" si="110">IF(AA199&lt;=$F$18,SUM(AF199:AH199),)</f>
        <v>0</v>
      </c>
      <c r="AK199" s="65">
        <v>194</v>
      </c>
      <c r="AL199" s="32"/>
      <c r="AM199" s="32"/>
      <c r="AN199" s="32"/>
      <c r="AO199" s="32"/>
      <c r="AP199" s="32"/>
      <c r="AQ199" s="32"/>
      <c r="AR199" s="32"/>
      <c r="AS199" s="32"/>
      <c r="AT199" s="32"/>
      <c r="AU199" s="72"/>
    </row>
    <row r="200" spans="5:47" x14ac:dyDescent="0.25">
      <c r="E200" s="24"/>
      <c r="I200" s="49">
        <v>195</v>
      </c>
      <c r="J200" s="32">
        <f t="shared" si="104"/>
        <v>0</v>
      </c>
      <c r="K200" s="32">
        <f t="shared" si="105"/>
        <v>0</v>
      </c>
      <c r="L200" s="32">
        <f t="shared" si="106"/>
        <v>0</v>
      </c>
      <c r="M200" s="32">
        <f t="shared" si="107"/>
        <v>0</v>
      </c>
      <c r="N200" s="32">
        <f t="shared" si="89"/>
        <v>0</v>
      </c>
      <c r="O200" s="33">
        <f t="shared" si="90"/>
        <v>0</v>
      </c>
      <c r="P200" s="49">
        <v>195</v>
      </c>
      <c r="Q200" s="32">
        <f t="shared" si="99"/>
        <v>0</v>
      </c>
      <c r="R200" s="32">
        <f t="shared" si="108"/>
        <v>0</v>
      </c>
      <c r="S200" s="32">
        <f t="shared" si="109"/>
        <v>0</v>
      </c>
      <c r="T200" s="32">
        <f t="shared" si="91"/>
        <v>0</v>
      </c>
      <c r="U200" s="32">
        <f t="shared" si="100"/>
        <v>0</v>
      </c>
      <c r="V200" s="32">
        <f t="shared" si="92"/>
        <v>0</v>
      </c>
      <c r="W200" s="32">
        <v>0</v>
      </c>
      <c r="X200" s="32">
        <f t="shared" si="93"/>
        <v>0</v>
      </c>
      <c r="Y200" s="38">
        <f t="shared" si="94"/>
        <v>0</v>
      </c>
      <c r="AA200" s="65">
        <v>195</v>
      </c>
      <c r="AB200" s="32">
        <f t="shared" si="95"/>
        <v>0</v>
      </c>
      <c r="AC200" s="98">
        <f t="shared" si="96"/>
        <v>0</v>
      </c>
      <c r="AD200" s="98">
        <f t="shared" si="97"/>
        <v>0</v>
      </c>
      <c r="AE200" s="98">
        <f t="shared" si="98"/>
        <v>0</v>
      </c>
      <c r="AF200" s="32">
        <f t="shared" si="101"/>
        <v>0</v>
      </c>
      <c r="AG200" s="32">
        <f t="shared" si="102"/>
        <v>0</v>
      </c>
      <c r="AH200" s="32">
        <f t="shared" si="103"/>
        <v>0</v>
      </c>
      <c r="AI200" s="72">
        <f t="shared" si="110"/>
        <v>0</v>
      </c>
      <c r="AK200" s="65">
        <v>195</v>
      </c>
      <c r="AL200" s="32"/>
      <c r="AM200" s="32"/>
      <c r="AN200" s="32"/>
      <c r="AO200" s="32"/>
      <c r="AP200" s="32"/>
      <c r="AQ200" s="32"/>
      <c r="AR200" s="32"/>
      <c r="AS200" s="32"/>
      <c r="AT200" s="32"/>
      <c r="AU200" s="72"/>
    </row>
    <row r="201" spans="5:47" x14ac:dyDescent="0.25">
      <c r="E201" s="24"/>
      <c r="I201" s="49">
        <v>196</v>
      </c>
      <c r="J201" s="32">
        <f t="shared" si="104"/>
        <v>0</v>
      </c>
      <c r="K201" s="32">
        <f t="shared" si="105"/>
        <v>0</v>
      </c>
      <c r="L201" s="32">
        <f t="shared" si="106"/>
        <v>0</v>
      </c>
      <c r="M201" s="32">
        <f t="shared" si="107"/>
        <v>0</v>
      </c>
      <c r="N201" s="32">
        <f t="shared" si="89"/>
        <v>0</v>
      </c>
      <c r="O201" s="33">
        <f t="shared" si="90"/>
        <v>0</v>
      </c>
      <c r="P201" s="49">
        <v>196</v>
      </c>
      <c r="Q201" s="32">
        <f t="shared" si="99"/>
        <v>0</v>
      </c>
      <c r="R201" s="32">
        <f t="shared" si="108"/>
        <v>0</v>
      </c>
      <c r="S201" s="32">
        <f t="shared" si="109"/>
        <v>0</v>
      </c>
      <c r="T201" s="32">
        <f t="shared" si="91"/>
        <v>0</v>
      </c>
      <c r="U201" s="32">
        <f t="shared" si="100"/>
        <v>0</v>
      </c>
      <c r="V201" s="32">
        <f t="shared" si="92"/>
        <v>0</v>
      </c>
      <c r="W201" s="32">
        <v>0</v>
      </c>
      <c r="X201" s="32">
        <f t="shared" si="93"/>
        <v>0</v>
      </c>
      <c r="Y201" s="38">
        <f t="shared" si="94"/>
        <v>0</v>
      </c>
      <c r="AA201" s="65">
        <v>196</v>
      </c>
      <c r="AB201" s="32">
        <f t="shared" si="95"/>
        <v>0</v>
      </c>
      <c r="AC201" s="98">
        <f t="shared" si="96"/>
        <v>0</v>
      </c>
      <c r="AD201" s="98">
        <f t="shared" si="97"/>
        <v>0</v>
      </c>
      <c r="AE201" s="98">
        <f t="shared" si="98"/>
        <v>0</v>
      </c>
      <c r="AF201" s="32">
        <f t="shared" si="101"/>
        <v>0</v>
      </c>
      <c r="AG201" s="32">
        <f t="shared" si="102"/>
        <v>0</v>
      </c>
      <c r="AH201" s="32">
        <f t="shared" si="103"/>
        <v>0</v>
      </c>
      <c r="AI201" s="72">
        <f t="shared" si="110"/>
        <v>0</v>
      </c>
      <c r="AK201" s="65">
        <v>196</v>
      </c>
      <c r="AL201" s="32"/>
      <c r="AM201" s="32"/>
      <c r="AN201" s="32"/>
      <c r="AO201" s="32"/>
      <c r="AP201" s="32"/>
      <c r="AQ201" s="32"/>
      <c r="AR201" s="32"/>
      <c r="AS201" s="32"/>
      <c r="AT201" s="32"/>
      <c r="AU201" s="72"/>
    </row>
    <row r="202" spans="5:47" x14ac:dyDescent="0.25">
      <c r="E202" s="24"/>
      <c r="I202" s="49">
        <v>197</v>
      </c>
      <c r="J202" s="32">
        <f t="shared" si="104"/>
        <v>0</v>
      </c>
      <c r="K202" s="32">
        <f t="shared" si="105"/>
        <v>0</v>
      </c>
      <c r="L202" s="32">
        <f t="shared" si="106"/>
        <v>0</v>
      </c>
      <c r="M202" s="32">
        <f t="shared" si="107"/>
        <v>0</v>
      </c>
      <c r="N202" s="32">
        <f t="shared" si="89"/>
        <v>0</v>
      </c>
      <c r="O202" s="33">
        <f t="shared" si="90"/>
        <v>0</v>
      </c>
      <c r="P202" s="49">
        <v>197</v>
      </c>
      <c r="Q202" s="32">
        <f t="shared" si="99"/>
        <v>0</v>
      </c>
      <c r="R202" s="32">
        <f t="shared" si="108"/>
        <v>0</v>
      </c>
      <c r="S202" s="32">
        <f t="shared" si="109"/>
        <v>0</v>
      </c>
      <c r="T202" s="32">
        <f t="shared" si="91"/>
        <v>0</v>
      </c>
      <c r="U202" s="32">
        <f t="shared" si="100"/>
        <v>0</v>
      </c>
      <c r="V202" s="32">
        <f t="shared" si="92"/>
        <v>0</v>
      </c>
      <c r="W202" s="32">
        <v>0</v>
      </c>
      <c r="X202" s="32">
        <f t="shared" si="93"/>
        <v>0</v>
      </c>
      <c r="Y202" s="38">
        <f t="shared" si="94"/>
        <v>0</v>
      </c>
      <c r="AA202" s="65">
        <v>197</v>
      </c>
      <c r="AB202" s="32">
        <f t="shared" si="95"/>
        <v>0</v>
      </c>
      <c r="AC202" s="98">
        <f t="shared" si="96"/>
        <v>0</v>
      </c>
      <c r="AD202" s="98">
        <f t="shared" si="97"/>
        <v>0</v>
      </c>
      <c r="AE202" s="98">
        <f t="shared" si="98"/>
        <v>0</v>
      </c>
      <c r="AF202" s="32">
        <f t="shared" si="101"/>
        <v>0</v>
      </c>
      <c r="AG202" s="32">
        <f t="shared" si="102"/>
        <v>0</v>
      </c>
      <c r="AH202" s="32">
        <f t="shared" si="103"/>
        <v>0</v>
      </c>
      <c r="AI202" s="72">
        <f t="shared" si="110"/>
        <v>0</v>
      </c>
      <c r="AK202" s="65">
        <v>197</v>
      </c>
      <c r="AL202" s="32"/>
      <c r="AM202" s="32"/>
      <c r="AN202" s="32"/>
      <c r="AO202" s="32"/>
      <c r="AP202" s="32"/>
      <c r="AQ202" s="32"/>
      <c r="AR202" s="32"/>
      <c r="AS202" s="32"/>
      <c r="AT202" s="32"/>
      <c r="AU202" s="72"/>
    </row>
    <row r="203" spans="5:47" x14ac:dyDescent="0.25">
      <c r="E203" s="24"/>
      <c r="I203" s="49">
        <v>198</v>
      </c>
      <c r="J203" s="32">
        <f t="shared" si="104"/>
        <v>0</v>
      </c>
      <c r="K203" s="32">
        <f t="shared" si="105"/>
        <v>0</v>
      </c>
      <c r="L203" s="32">
        <f t="shared" si="106"/>
        <v>0</v>
      </c>
      <c r="M203" s="32">
        <f t="shared" si="107"/>
        <v>0</v>
      </c>
      <c r="N203" s="32">
        <f t="shared" si="89"/>
        <v>0</v>
      </c>
      <c r="O203" s="33">
        <f t="shared" si="90"/>
        <v>0</v>
      </c>
      <c r="P203" s="49">
        <v>198</v>
      </c>
      <c r="Q203" s="32">
        <f t="shared" si="99"/>
        <v>0</v>
      </c>
      <c r="R203" s="32">
        <f t="shared" si="108"/>
        <v>0</v>
      </c>
      <c r="S203" s="32">
        <f t="shared" si="109"/>
        <v>0</v>
      </c>
      <c r="T203" s="32">
        <f t="shared" si="91"/>
        <v>0</v>
      </c>
      <c r="U203" s="32">
        <f t="shared" si="100"/>
        <v>0</v>
      </c>
      <c r="V203" s="32">
        <f t="shared" si="92"/>
        <v>0</v>
      </c>
      <c r="W203" s="32">
        <v>0</v>
      </c>
      <c r="X203" s="32">
        <f t="shared" si="93"/>
        <v>0</v>
      </c>
      <c r="Y203" s="38">
        <f t="shared" si="94"/>
        <v>0</v>
      </c>
      <c r="AA203" s="65">
        <v>198</v>
      </c>
      <c r="AB203" s="32">
        <f t="shared" si="95"/>
        <v>0</v>
      </c>
      <c r="AC203" s="98">
        <f t="shared" si="96"/>
        <v>0</v>
      </c>
      <c r="AD203" s="98">
        <f t="shared" si="97"/>
        <v>0</v>
      </c>
      <c r="AE203" s="98">
        <f t="shared" si="98"/>
        <v>0</v>
      </c>
      <c r="AF203" s="32">
        <f t="shared" si="101"/>
        <v>0</v>
      </c>
      <c r="AG203" s="32">
        <f t="shared" si="102"/>
        <v>0</v>
      </c>
      <c r="AH203" s="32">
        <f t="shared" si="103"/>
        <v>0</v>
      </c>
      <c r="AI203" s="72">
        <f t="shared" si="110"/>
        <v>0</v>
      </c>
      <c r="AK203" s="65">
        <v>198</v>
      </c>
      <c r="AL203" s="32"/>
      <c r="AM203" s="32"/>
      <c r="AN203" s="32"/>
      <c r="AO203" s="32"/>
      <c r="AP203" s="32"/>
      <c r="AQ203" s="32"/>
      <c r="AR203" s="32"/>
      <c r="AS203" s="32"/>
      <c r="AT203" s="32"/>
      <c r="AU203" s="72"/>
    </row>
    <row r="204" spans="5:47" x14ac:dyDescent="0.25">
      <c r="E204" s="24"/>
      <c r="I204" s="49">
        <v>199</v>
      </c>
      <c r="J204" s="32">
        <f t="shared" si="104"/>
        <v>0</v>
      </c>
      <c r="K204" s="32">
        <f t="shared" si="105"/>
        <v>0</v>
      </c>
      <c r="L204" s="32">
        <f t="shared" si="106"/>
        <v>0</v>
      </c>
      <c r="M204" s="32">
        <f t="shared" si="107"/>
        <v>0</v>
      </c>
      <c r="N204" s="32">
        <f t="shared" si="89"/>
        <v>0</v>
      </c>
      <c r="O204" s="33">
        <f t="shared" si="90"/>
        <v>0</v>
      </c>
      <c r="P204" s="49">
        <v>199</v>
      </c>
      <c r="Q204" s="32">
        <f t="shared" si="99"/>
        <v>0</v>
      </c>
      <c r="R204" s="32">
        <f t="shared" si="108"/>
        <v>0</v>
      </c>
      <c r="S204" s="32">
        <f t="shared" si="109"/>
        <v>0</v>
      </c>
      <c r="T204" s="32">
        <f t="shared" si="91"/>
        <v>0</v>
      </c>
      <c r="U204" s="32">
        <f t="shared" si="100"/>
        <v>0</v>
      </c>
      <c r="V204" s="32">
        <f t="shared" si="92"/>
        <v>0</v>
      </c>
      <c r="W204" s="32">
        <v>0</v>
      </c>
      <c r="X204" s="32">
        <f t="shared" si="93"/>
        <v>0</v>
      </c>
      <c r="Y204" s="38">
        <f t="shared" si="94"/>
        <v>0</v>
      </c>
      <c r="AA204" s="65">
        <v>199</v>
      </c>
      <c r="AB204" s="32">
        <f t="shared" si="95"/>
        <v>0</v>
      </c>
      <c r="AC204" s="98">
        <f t="shared" si="96"/>
        <v>0</v>
      </c>
      <c r="AD204" s="98">
        <f t="shared" si="97"/>
        <v>0</v>
      </c>
      <c r="AE204" s="98">
        <f t="shared" si="98"/>
        <v>0</v>
      </c>
      <c r="AF204" s="32">
        <f t="shared" si="101"/>
        <v>0</v>
      </c>
      <c r="AG204" s="32">
        <f t="shared" si="102"/>
        <v>0</v>
      </c>
      <c r="AH204" s="32">
        <f t="shared" si="103"/>
        <v>0</v>
      </c>
      <c r="AI204" s="72">
        <f t="shared" si="110"/>
        <v>0</v>
      </c>
      <c r="AK204" s="65">
        <v>199</v>
      </c>
      <c r="AL204" s="32"/>
      <c r="AM204" s="32"/>
      <c r="AN204" s="32"/>
      <c r="AO204" s="32"/>
      <c r="AP204" s="32"/>
      <c r="AQ204" s="32"/>
      <c r="AR204" s="32"/>
      <c r="AS204" s="32"/>
      <c r="AT204" s="32"/>
      <c r="AU204" s="72"/>
    </row>
    <row r="205" spans="5:47" x14ac:dyDescent="0.25">
      <c r="E205" s="24"/>
      <c r="I205" s="50">
        <v>200</v>
      </c>
      <c r="J205" s="32">
        <f t="shared" si="104"/>
        <v>0</v>
      </c>
      <c r="K205" s="32">
        <f t="shared" si="105"/>
        <v>0</v>
      </c>
      <c r="L205" s="32">
        <f t="shared" si="106"/>
        <v>0</v>
      </c>
      <c r="M205" s="32">
        <f t="shared" si="107"/>
        <v>0</v>
      </c>
      <c r="N205" s="34">
        <f>IF(F208&lt;=$F$18,0,)</f>
        <v>0</v>
      </c>
      <c r="O205" s="33">
        <f t="shared" si="90"/>
        <v>0</v>
      </c>
      <c r="P205" s="50">
        <v>200</v>
      </c>
      <c r="Q205" s="34">
        <f t="shared" si="99"/>
        <v>0</v>
      </c>
      <c r="R205" s="34">
        <f t="shared" si="108"/>
        <v>0</v>
      </c>
      <c r="S205" s="34">
        <f t="shared" si="109"/>
        <v>0</v>
      </c>
      <c r="T205" s="34">
        <f t="shared" si="91"/>
        <v>0</v>
      </c>
      <c r="U205" s="34">
        <f t="shared" si="100"/>
        <v>0</v>
      </c>
      <c r="V205" s="34">
        <f t="shared" si="92"/>
        <v>0</v>
      </c>
      <c r="W205" s="34">
        <v>0</v>
      </c>
      <c r="X205" s="35">
        <f t="shared" si="93"/>
        <v>0</v>
      </c>
      <c r="Y205" s="39">
        <f t="shared" si="94"/>
        <v>0</v>
      </c>
      <c r="AA205" s="66">
        <v>200</v>
      </c>
      <c r="AB205" s="154">
        <f t="shared" si="95"/>
        <v>0</v>
      </c>
      <c r="AC205" s="155">
        <f t="shared" si="96"/>
        <v>0</v>
      </c>
      <c r="AD205" s="155">
        <f t="shared" si="97"/>
        <v>0</v>
      </c>
      <c r="AE205" s="155">
        <f t="shared" si="98"/>
        <v>0</v>
      </c>
      <c r="AF205" s="34">
        <f t="shared" si="101"/>
        <v>0</v>
      </c>
      <c r="AG205" s="34">
        <f t="shared" si="102"/>
        <v>0</v>
      </c>
      <c r="AH205" s="34">
        <f t="shared" si="103"/>
        <v>0</v>
      </c>
      <c r="AI205" s="73">
        <f t="shared" si="110"/>
        <v>0</v>
      </c>
      <c r="AK205" s="66">
        <v>200</v>
      </c>
      <c r="AL205" s="154"/>
      <c r="AM205" s="34"/>
      <c r="AN205" s="34"/>
      <c r="AO205" s="34"/>
      <c r="AP205" s="34"/>
      <c r="AQ205" s="34"/>
      <c r="AR205" s="34"/>
      <c r="AS205" s="34"/>
      <c r="AT205" s="34"/>
      <c r="AU205" s="73"/>
    </row>
    <row r="206" spans="5:47" x14ac:dyDescent="0.25">
      <c r="E206" s="24"/>
    </row>
    <row r="207" spans="5:47" x14ac:dyDescent="0.25">
      <c r="E207" s="24"/>
    </row>
  </sheetData>
  <mergeCells count="29">
    <mergeCell ref="AA3:AI3"/>
    <mergeCell ref="B14:B21"/>
    <mergeCell ref="C17:C21"/>
    <mergeCell ref="AK3:AU3"/>
    <mergeCell ref="B7:B13"/>
    <mergeCell ref="B4:F4"/>
    <mergeCell ref="D19:E19"/>
    <mergeCell ref="D20:E20"/>
    <mergeCell ref="D21:E21"/>
    <mergeCell ref="D8:E8"/>
    <mergeCell ref="D5:E5"/>
    <mergeCell ref="C7:F7"/>
    <mergeCell ref="D6:E6"/>
    <mergeCell ref="D9:E9"/>
    <mergeCell ref="I3:O3"/>
    <mergeCell ref="P3:X3"/>
    <mergeCell ref="B80:G80"/>
    <mergeCell ref="C14:F14"/>
    <mergeCell ref="D18:E18"/>
    <mergeCell ref="B5:B6"/>
    <mergeCell ref="D10:E10"/>
    <mergeCell ref="D11:E11"/>
    <mergeCell ref="D12:E12"/>
    <mergeCell ref="D13:E13"/>
    <mergeCell ref="C10:C13"/>
    <mergeCell ref="D15:E15"/>
    <mergeCell ref="D16:E16"/>
    <mergeCell ref="D17:E17"/>
    <mergeCell ref="B23:G23"/>
  </mergeCells>
  <dataValidations count="3">
    <dataValidation type="list" allowBlank="1" showInputMessage="1" showErrorMessage="1" sqref="F20">
      <mc:AlternateContent xmlns:x12ac="http://schemas.microsoft.com/office/spreadsheetml/2011/1/ac" xmlns:mc="http://schemas.openxmlformats.org/markup-compatibility/2006">
        <mc:Choice Requires="x12ac">
          <x12ac:list>"1,3","1,56"</x12ac:list>
        </mc:Choice>
        <mc:Fallback>
          <formula1>"1,3,1,56"</formula1>
        </mc:Fallback>
      </mc:AlternateContent>
    </dataValidation>
    <dataValidation type="list" allowBlank="1" showInputMessage="1" showErrorMessage="1" sqref="D81:G81">
      <formula1>$B$104:$B$108</formula1>
    </dataValidation>
    <dataValidation type="list" allowBlank="1" showInputMessage="1" showErrorMessage="1" sqref="D8:E8 D5:E5 D15">
      <formula1>$B$97:$B$100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Aerien!$B$23:$B$87</xm:f>
          </x14:formula1>
          <xm:sqref>F17</xm:sqref>
        </x14:dataValidation>
        <x14:dataValidation type="list" allowBlank="1" showInputMessage="1" showErrorMessage="1">
          <x14:formula1>
            <xm:f>'C:\Users\martal\Documents\URBAN ODYSSEY\OUTILS EXCEL\[BOISEMENT_Calcul_Cappelaere_Descolas.xlsx]Aerien'!#REF!</xm:f>
          </x14:formula1>
          <xm:sqref>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</sheetPr>
  <dimension ref="B3:AV207"/>
  <sheetViews>
    <sheetView topLeftCell="AE1" zoomScale="85" zoomScaleNormal="85" workbookViewId="0">
      <selection activeCell="AV35" sqref="AV4:AV35"/>
    </sheetView>
  </sheetViews>
  <sheetFormatPr baseColWidth="10" defaultRowHeight="15" x14ac:dyDescent="0.25"/>
  <cols>
    <col min="3" max="5" width="13.7109375" customWidth="1"/>
    <col min="6" max="6" width="16.5703125" style="145" customWidth="1"/>
    <col min="7" max="7" width="14.42578125" style="24" customWidth="1"/>
    <col min="8" max="8" width="11.42578125" style="24"/>
    <col min="9" max="9" width="10.5703125" style="24" customWidth="1"/>
    <col min="10" max="11" width="10.5703125" style="10" customWidth="1"/>
    <col min="12" max="23" width="10.5703125" customWidth="1"/>
    <col min="24" max="25" width="11.5703125" customWidth="1"/>
    <col min="26" max="47" width="10.5703125" customWidth="1"/>
    <col min="48" max="48" width="11.42578125" style="6"/>
  </cols>
  <sheetData>
    <row r="3" spans="2:48" ht="15.75" x14ac:dyDescent="0.25">
      <c r="I3" s="211" t="s">
        <v>219</v>
      </c>
      <c r="J3" s="212"/>
      <c r="K3" s="212"/>
      <c r="L3" s="212"/>
      <c r="M3" s="212"/>
      <c r="N3" s="212"/>
      <c r="O3" s="213"/>
      <c r="P3" s="214" t="s">
        <v>191</v>
      </c>
      <c r="Q3" s="215"/>
      <c r="R3" s="215"/>
      <c r="S3" s="215"/>
      <c r="T3" s="215"/>
      <c r="U3" s="215"/>
      <c r="V3" s="215"/>
      <c r="W3" s="215"/>
      <c r="X3" s="216"/>
      <c r="Y3" s="87"/>
      <c r="Z3" s="87"/>
      <c r="AA3" s="202" t="s">
        <v>205</v>
      </c>
      <c r="AB3" s="203"/>
      <c r="AC3" s="203"/>
      <c r="AD3" s="203"/>
      <c r="AE3" s="203"/>
      <c r="AF3" s="203"/>
      <c r="AG3" s="203"/>
      <c r="AH3" s="203"/>
      <c r="AI3" s="204"/>
      <c r="AJ3" s="87"/>
      <c r="AK3" s="202" t="s">
        <v>218</v>
      </c>
      <c r="AL3" s="203"/>
      <c r="AM3" s="203"/>
      <c r="AN3" s="203"/>
      <c r="AO3" s="203"/>
      <c r="AP3" s="203"/>
      <c r="AQ3" s="203"/>
      <c r="AR3" s="203"/>
      <c r="AS3" s="203"/>
      <c r="AT3" s="203"/>
      <c r="AU3" s="204"/>
    </row>
    <row r="4" spans="2:48" ht="45" customHeight="1" x14ac:dyDescent="0.25">
      <c r="B4" s="206" t="s">
        <v>220</v>
      </c>
      <c r="C4" s="206"/>
      <c r="D4" s="206"/>
      <c r="E4" s="206"/>
      <c r="F4" s="206"/>
      <c r="I4" s="53" t="s">
        <v>120</v>
      </c>
      <c r="J4" s="54" t="s">
        <v>153</v>
      </c>
      <c r="K4" s="54" t="s">
        <v>154</v>
      </c>
      <c r="L4" s="54" t="s">
        <v>73</v>
      </c>
      <c r="M4" s="54" t="s">
        <v>155</v>
      </c>
      <c r="N4" s="54" t="s">
        <v>156</v>
      </c>
      <c r="O4" s="85" t="s">
        <v>158</v>
      </c>
      <c r="P4" s="53" t="s">
        <v>120</v>
      </c>
      <c r="Q4" s="55" t="s">
        <v>163</v>
      </c>
      <c r="R4" s="55" t="s">
        <v>164</v>
      </c>
      <c r="S4" s="56" t="s">
        <v>150</v>
      </c>
      <c r="T4" s="57" t="s">
        <v>149</v>
      </c>
      <c r="U4" s="54" t="s">
        <v>3</v>
      </c>
      <c r="V4" s="54" t="s">
        <v>151</v>
      </c>
      <c r="W4" s="54" t="s">
        <v>152</v>
      </c>
      <c r="X4" s="86" t="s">
        <v>157</v>
      </c>
      <c r="Y4" s="60" t="s">
        <v>165</v>
      </c>
      <c r="AA4" s="64" t="s">
        <v>120</v>
      </c>
      <c r="AB4" s="55" t="s">
        <v>193</v>
      </c>
      <c r="AC4" s="56" t="s">
        <v>194</v>
      </c>
      <c r="AD4" s="62" t="s">
        <v>195</v>
      </c>
      <c r="AE4" s="58" t="s">
        <v>196</v>
      </c>
      <c r="AF4" s="58" t="s">
        <v>197</v>
      </c>
      <c r="AG4" s="58" t="s">
        <v>198</v>
      </c>
      <c r="AH4" s="58" t="s">
        <v>199</v>
      </c>
      <c r="AI4" s="71" t="s">
        <v>200</v>
      </c>
      <c r="AK4" s="64" t="s">
        <v>120</v>
      </c>
      <c r="AL4" s="55" t="s">
        <v>193</v>
      </c>
      <c r="AM4" s="56" t="s">
        <v>194</v>
      </c>
      <c r="AN4" s="62" t="s">
        <v>195</v>
      </c>
      <c r="AO4" s="58" t="s">
        <v>196</v>
      </c>
      <c r="AP4" s="58" t="s">
        <v>208</v>
      </c>
      <c r="AQ4" s="58" t="s">
        <v>209</v>
      </c>
      <c r="AR4" s="58" t="s">
        <v>210</v>
      </c>
      <c r="AS4" s="58" t="s">
        <v>211</v>
      </c>
      <c r="AT4" s="58" t="s">
        <v>212</v>
      </c>
      <c r="AU4" s="71" t="s">
        <v>200</v>
      </c>
      <c r="AV4" s="222" t="s">
        <v>251</v>
      </c>
    </row>
    <row r="5" spans="2:48" x14ac:dyDescent="0.25">
      <c r="B5" s="192" t="s">
        <v>180</v>
      </c>
      <c r="C5" s="88" t="s">
        <v>74</v>
      </c>
      <c r="D5" s="207" t="s">
        <v>2</v>
      </c>
      <c r="E5" s="207"/>
      <c r="F5" s="89">
        <f>IF(D5="","",VLOOKUP(D5,$B$97:$C$100,2,0))</f>
        <v>70</v>
      </c>
      <c r="I5" s="49">
        <v>0</v>
      </c>
      <c r="J5" s="32">
        <v>0</v>
      </c>
      <c r="K5" s="32">
        <v>0</v>
      </c>
      <c r="L5" s="32">
        <v>0</v>
      </c>
      <c r="M5" s="32">
        <f>IF(I5&lt;=$F$10,IF(I5&lt;=30,I5*($F$9-$F$6)/30,$F$9-$F$6),)</f>
        <v>0</v>
      </c>
      <c r="N5" s="32">
        <f t="shared" ref="N5:N68" si="0">IF(P6&lt;=$F$18,0,)</f>
        <v>0</v>
      </c>
      <c r="O5" s="33">
        <f t="shared" ref="O5:O68" si="1">((J5+K5)*0.475+L5+M5+N5)*44/12</f>
        <v>0</v>
      </c>
      <c r="P5" s="49">
        <v>0</v>
      </c>
      <c r="Q5" s="32">
        <v>0</v>
      </c>
      <c r="R5" s="32">
        <v>0</v>
      </c>
      <c r="S5" s="32">
        <f>$F$19*R5</f>
        <v>0</v>
      </c>
      <c r="T5" s="32">
        <f t="shared" ref="T5:T68" si="2">IF(S5=0,0,EXP(-1.0587+0.8836*LN(S5)+0.284))</f>
        <v>0</v>
      </c>
      <c r="U5" s="32">
        <v>0</v>
      </c>
      <c r="V5" s="32">
        <f t="shared" ref="V5:V68" si="3">IF(P5&lt;=$F$18,IF(P5&lt;=30,P5*($F$16-$F$6)/30,$F$16-$F$6),)</f>
        <v>0</v>
      </c>
      <c r="W5" s="32">
        <v>0</v>
      </c>
      <c r="X5" s="32">
        <f t="shared" ref="X5:X68" si="4">((S5+T5)*0.475+U5+V5+W5)*44/12</f>
        <v>0</v>
      </c>
      <c r="Y5" s="38">
        <f t="shared" ref="Y5:Y68" si="5">IF(P5&lt;=$F$18,X5-O5,)</f>
        <v>0</v>
      </c>
      <c r="AA5" s="65">
        <v>0</v>
      </c>
      <c r="AB5" s="32">
        <f t="shared" ref="AB5:AB68" si="6">IF(AA5&lt;=$F$18,IFERROR(VLOOKUP($AA5,$B$82:$G$94,2,FALSE),0),)</f>
        <v>0</v>
      </c>
      <c r="AC5" s="98">
        <f t="shared" ref="AC5:AC68" si="7">IF(AA5&lt;=$F$18,IFERROR(VLOOKUP($AA5,$B$82:$G$94,3,FALSE),0),)</f>
        <v>0</v>
      </c>
      <c r="AD5" s="98">
        <f t="shared" ref="AD5:AD68" si="8">IF(AA5&lt;=$F$18,IFERROR(VLOOKUP($AA5,$B$82:$G$94,4,FALSE),0),)</f>
        <v>0</v>
      </c>
      <c r="AE5" s="98">
        <f t="shared" ref="AE5:AE68" si="9">IF(AA5&lt;=$F$18,IFERROR(VLOOKUP($AA5,$B$82:$G$94,5,FALSE),0),)</f>
        <v>0</v>
      </c>
      <c r="AF5" s="32">
        <v>0</v>
      </c>
      <c r="AG5" s="32">
        <v>0</v>
      </c>
      <c r="AH5" s="32">
        <v>0</v>
      </c>
      <c r="AI5" s="72">
        <f>SUM(AF5:AH5)</f>
        <v>0</v>
      </c>
      <c r="AK5" s="65">
        <v>0</v>
      </c>
      <c r="AL5" s="32">
        <f t="shared" ref="AL5:AL68" si="10">IF(AK5&lt;=$F$18,IFERROR(VLOOKUP($AA5,$B$82:$G$94,2,FALSE),0),)</f>
        <v>0</v>
      </c>
      <c r="AM5" s="32">
        <f t="shared" ref="AM5:AM68" si="11">IF(AK5&lt;=$F$18,IFERROR(VLOOKUP($AA5,$B$82:$G$94,3,FALSE),0),)</f>
        <v>0</v>
      </c>
      <c r="AN5" s="32">
        <f t="shared" ref="AN5:AN68" si="12">IF(AK5&lt;=$F$18,IFERROR(VLOOKUP($AA5,$B$82:$G$94,4,FALSE),0),)</f>
        <v>0</v>
      </c>
      <c r="AO5" s="32">
        <f t="shared" ref="AO5:AO68" si="13">IF(AK5&lt;=$F$18,IFERROR(VLOOKUP($AA5,$B$82:$G$94,5,FALSE),0),)</f>
        <v>0</v>
      </c>
      <c r="AP5" s="32">
        <f t="shared" ref="AP5:AP68" si="14">IF(AK5&lt;=$F$18,IFERROR(VLOOKUP($AA5,$B$82:$G$94,6,FALSE),0),)</f>
        <v>0</v>
      </c>
      <c r="AQ5" s="32">
        <v>0</v>
      </c>
      <c r="AR5" s="32">
        <v>0</v>
      </c>
      <c r="AS5" s="32">
        <v>0</v>
      </c>
      <c r="AT5" s="32">
        <v>0</v>
      </c>
      <c r="AU5" s="72">
        <f>IF(AK5&lt;=$F$18,SUM(AQ5:AT5),)</f>
        <v>0</v>
      </c>
      <c r="AV5" s="223"/>
    </row>
    <row r="6" spans="2:48" x14ac:dyDescent="0.25">
      <c r="B6" s="193"/>
      <c r="C6" s="96" t="s">
        <v>75</v>
      </c>
      <c r="D6" s="195" t="str">
        <f>IF(D5=$B$100,"partielle","néant")</f>
        <v>néant</v>
      </c>
      <c r="E6" s="195"/>
      <c r="F6" s="97">
        <f>VLOOKUP(D5,$B$97:$D$100,3,FALSE)</f>
        <v>0</v>
      </c>
      <c r="I6" s="49">
        <v>1</v>
      </c>
      <c r="J6" s="32">
        <f>IF($I6&lt;=$F$10,$F$11*$F$13+J5,)</f>
        <v>0</v>
      </c>
      <c r="K6" s="32">
        <f>IF(J6=0,0,EXP(-1.0587+0.8836*LN(J6)+0.284))</f>
        <v>0</v>
      </c>
      <c r="L6" s="32">
        <f>IF(I6&lt;=$F$10,$F$5+($F$8-$F$5)*(1-EXP(-0.0175*I6)),)</f>
        <v>70</v>
      </c>
      <c r="M6" s="32">
        <f>IF(I6&lt;=$F$10,IF(I6&lt;=30,I6*($F$9-$F$6)/30,$F$9-$F$6),)</f>
        <v>0</v>
      </c>
      <c r="N6" s="32">
        <f t="shared" si="0"/>
        <v>0</v>
      </c>
      <c r="O6" s="33">
        <f t="shared" si="1"/>
        <v>256.66666666666669</v>
      </c>
      <c r="P6" s="49">
        <v>1</v>
      </c>
      <c r="Q6" s="32">
        <f t="shared" ref="Q6:Q69" si="15">IF(P6&lt;=$F$18,LOOKUP(P6-1,$B$25:$B$78,$G$25:$G$78),)</f>
        <v>5.9</v>
      </c>
      <c r="R6" s="32">
        <f>IF(P6&lt;=$F$18,Q6+R5,)</f>
        <v>5.9</v>
      </c>
      <c r="S6" s="32">
        <f>$F$19*R6</f>
        <v>2.7140000000000004</v>
      </c>
      <c r="T6" s="32">
        <f t="shared" si="2"/>
        <v>1.1134987207550979</v>
      </c>
      <c r="U6" s="32">
        <f t="shared" ref="U6:U69" si="16">IF(P6&lt;=$F$18,$F$5+($F$15-$F$5)*(1-EXP(-0.0175*P6)),)</f>
        <v>70</v>
      </c>
      <c r="V6" s="32">
        <f t="shared" si="3"/>
        <v>0.33333333333333331</v>
      </c>
      <c r="W6" s="32">
        <v>0</v>
      </c>
      <c r="X6" s="32">
        <f t="shared" si="4"/>
        <v>264.55511582753735</v>
      </c>
      <c r="Y6" s="38">
        <f t="shared" si="5"/>
        <v>7.8884491608706639</v>
      </c>
      <c r="AA6" s="65">
        <v>1</v>
      </c>
      <c r="AB6" s="32">
        <f t="shared" si="6"/>
        <v>0</v>
      </c>
      <c r="AC6" s="98">
        <f t="shared" si="7"/>
        <v>0</v>
      </c>
      <c r="AD6" s="98">
        <f t="shared" si="8"/>
        <v>0</v>
      </c>
      <c r="AE6" s="98">
        <f t="shared" si="9"/>
        <v>0</v>
      </c>
      <c r="AF6" s="32">
        <f t="shared" ref="AF6:AF69" si="17">IF(AA6&lt;=$F$18,EXP(-LN(2)/$D$104)*AF5+((1-EXP(-LN(2)/$D$104))/(LN(2)/$D$104))*$AB6*AC6*0.475*$F$19*44/12,)</f>
        <v>0</v>
      </c>
      <c r="AG6" s="32">
        <f t="shared" ref="AG6:AG69" si="18">IF(AA6&lt;=$F$18,EXP(-LN(2)/$D$106)*AG5+((1-EXP(-LN(2)/$D$106))/(LN(2)/$D$106))*$AB6*AD6*0.475*$F$19*44/12,)</f>
        <v>0</v>
      </c>
      <c r="AH6" s="32">
        <f t="shared" ref="AH6:AH69" si="19">IF(AA6&lt;=$F$18,EXP(-LN(2)/$D$105)*AH5+((1-EXP(-LN(2)/$D$105))/(LN(2)/$D$105))*$AB6*AE6*0.475*$F$19*44/12,)</f>
        <v>0</v>
      </c>
      <c r="AI6" s="72">
        <f>IF(AA6&lt;=$F$18,SUM(AF6:AH6),)</f>
        <v>0</v>
      </c>
      <c r="AK6" s="65">
        <v>1</v>
      </c>
      <c r="AL6" s="32">
        <f t="shared" si="10"/>
        <v>0</v>
      </c>
      <c r="AM6" s="32">
        <f t="shared" si="11"/>
        <v>0</v>
      </c>
      <c r="AN6" s="32">
        <f t="shared" si="12"/>
        <v>0</v>
      </c>
      <c r="AO6" s="32">
        <f t="shared" si="13"/>
        <v>0</v>
      </c>
      <c r="AP6" s="32">
        <f t="shared" si="14"/>
        <v>0</v>
      </c>
      <c r="AQ6" s="32">
        <f t="shared" ref="AQ6:AQ69" si="20">IF($AK6&lt;=$F$18,$C$104*$AL6*AM6,)</f>
        <v>0</v>
      </c>
      <c r="AR6" s="32">
        <f t="shared" ref="AR6:AR69" si="21">IF($AK6&lt;=$F$18,$C$106*$AL6*AN6,)</f>
        <v>0</v>
      </c>
      <c r="AS6" s="32">
        <f t="shared" ref="AS6:AS69" si="22">IF($AK6&lt;=$F$18,$C$105*$AL6*AO6,)</f>
        <v>0</v>
      </c>
      <c r="AT6" s="32">
        <f t="shared" ref="AT6:AT69" si="23">IF($AK6&lt;=$F$18,$C$108*$AL6*AP6,)</f>
        <v>0</v>
      </c>
      <c r="AU6" s="72">
        <f t="shared" ref="AU6:AU69" si="24">IF(AK6&lt;=$F$18,SUM(AQ6:AT6)+AU5,)</f>
        <v>0</v>
      </c>
      <c r="AV6" s="223">
        <f t="shared" ref="AV5:AV35" si="25">AV5+AL6*0.43</f>
        <v>0</v>
      </c>
    </row>
    <row r="7" spans="2:48" x14ac:dyDescent="0.25">
      <c r="B7" s="192" t="s">
        <v>181</v>
      </c>
      <c r="C7" s="208"/>
      <c r="D7" s="209"/>
      <c r="E7" s="209"/>
      <c r="F7" s="210"/>
      <c r="I7" s="49">
        <v>2</v>
      </c>
      <c r="J7" s="32">
        <f t="shared" ref="J7:J70" si="26">IF($I7&lt;=$F$10,$F$11*$F$13+J6,)</f>
        <v>0</v>
      </c>
      <c r="K7" s="32">
        <f t="shared" ref="K7:K70" si="27">IF(J7=0,0,EXP(-1.0587+0.8836*LN(J7)+0.284))</f>
        <v>0</v>
      </c>
      <c r="L7" s="32">
        <f t="shared" ref="L7:L70" si="28">IF(I7&lt;=$F$10,$F$5+($F$8-$F$5)*(1-EXP(-0.0175*I7)),)</f>
        <v>70</v>
      </c>
      <c r="M7" s="32">
        <f t="shared" ref="M7:M70" si="29">IF(I7&lt;=$F$10,IF(I7&lt;=30,I7*($F$9-$F$6)/30,$F$9-$F$6),)</f>
        <v>0</v>
      </c>
      <c r="N7" s="32">
        <f t="shared" si="0"/>
        <v>0</v>
      </c>
      <c r="O7" s="33">
        <f t="shared" si="1"/>
        <v>256.66666666666669</v>
      </c>
      <c r="P7" s="49">
        <v>2</v>
      </c>
      <c r="Q7" s="32">
        <f t="shared" si="15"/>
        <v>5.9</v>
      </c>
      <c r="R7" s="32">
        <f t="shared" ref="R7:R70" si="30">IF(P7&lt;=$F$18,Q7+R6,)</f>
        <v>11.8</v>
      </c>
      <c r="S7" s="32">
        <f t="shared" ref="S7:S70" si="31">$F$19*R7</f>
        <v>5.4280000000000008</v>
      </c>
      <c r="T7" s="32">
        <f t="shared" si="2"/>
        <v>2.0543754975094157</v>
      </c>
      <c r="U7" s="32">
        <f t="shared" si="16"/>
        <v>70</v>
      </c>
      <c r="V7" s="32">
        <f t="shared" si="3"/>
        <v>0.66666666666666663</v>
      </c>
      <c r="W7" s="32">
        <v>0</v>
      </c>
      <c r="X7" s="32">
        <f t="shared" si="4"/>
        <v>272.14291510260665</v>
      </c>
      <c r="Y7" s="38">
        <f t="shared" si="5"/>
        <v>15.476248435939965</v>
      </c>
      <c r="AA7" s="65">
        <v>2</v>
      </c>
      <c r="AB7" s="32">
        <f t="shared" si="6"/>
        <v>0</v>
      </c>
      <c r="AC7" s="98">
        <f t="shared" si="7"/>
        <v>0</v>
      </c>
      <c r="AD7" s="98">
        <f t="shared" si="8"/>
        <v>0</v>
      </c>
      <c r="AE7" s="98">
        <f t="shared" si="9"/>
        <v>0</v>
      </c>
      <c r="AF7" s="32">
        <f t="shared" si="17"/>
        <v>0</v>
      </c>
      <c r="AG7" s="32">
        <f t="shared" si="18"/>
        <v>0</v>
      </c>
      <c r="AH7" s="32">
        <f t="shared" si="19"/>
        <v>0</v>
      </c>
      <c r="AI7" s="72">
        <f t="shared" ref="AI7:AI70" si="32">IF(AA7&lt;=$F$18,SUM(AF7:AH7),)</f>
        <v>0</v>
      </c>
      <c r="AK7" s="65">
        <v>2</v>
      </c>
      <c r="AL7" s="32">
        <f t="shared" si="10"/>
        <v>0</v>
      </c>
      <c r="AM7" s="32">
        <f t="shared" si="11"/>
        <v>0</v>
      </c>
      <c r="AN7" s="32">
        <f t="shared" si="12"/>
        <v>0</v>
      </c>
      <c r="AO7" s="32">
        <f t="shared" si="13"/>
        <v>0</v>
      </c>
      <c r="AP7" s="32">
        <f t="shared" si="14"/>
        <v>0</v>
      </c>
      <c r="AQ7" s="32">
        <f t="shared" si="20"/>
        <v>0</v>
      </c>
      <c r="AR7" s="32">
        <f t="shared" si="21"/>
        <v>0</v>
      </c>
      <c r="AS7" s="32">
        <f t="shared" si="22"/>
        <v>0</v>
      </c>
      <c r="AT7" s="32">
        <f t="shared" si="23"/>
        <v>0</v>
      </c>
      <c r="AU7" s="72">
        <f t="shared" si="24"/>
        <v>0</v>
      </c>
      <c r="AV7" s="223">
        <f t="shared" si="25"/>
        <v>0</v>
      </c>
    </row>
    <row r="8" spans="2:48" x14ac:dyDescent="0.25">
      <c r="B8" s="205"/>
      <c r="C8" s="90" t="s">
        <v>74</v>
      </c>
      <c r="D8" s="198" t="s">
        <v>2</v>
      </c>
      <c r="E8" s="198"/>
      <c r="F8" s="91">
        <f>IF(D8="","",VLOOKUP(D8,$B$97:$C$100,2,0))</f>
        <v>70</v>
      </c>
      <c r="I8" s="49">
        <v>3</v>
      </c>
      <c r="J8" s="32">
        <f t="shared" si="26"/>
        <v>0</v>
      </c>
      <c r="K8" s="32">
        <f t="shared" si="27"/>
        <v>0</v>
      </c>
      <c r="L8" s="32">
        <f t="shared" si="28"/>
        <v>70</v>
      </c>
      <c r="M8" s="32">
        <f t="shared" si="29"/>
        <v>0</v>
      </c>
      <c r="N8" s="32">
        <f t="shared" si="0"/>
        <v>0</v>
      </c>
      <c r="O8" s="33">
        <f t="shared" si="1"/>
        <v>256.66666666666669</v>
      </c>
      <c r="P8" s="49">
        <v>3</v>
      </c>
      <c r="Q8" s="32">
        <f t="shared" si="15"/>
        <v>5.9</v>
      </c>
      <c r="R8" s="32">
        <f t="shared" si="30"/>
        <v>17.700000000000003</v>
      </c>
      <c r="S8" s="32">
        <f t="shared" si="31"/>
        <v>8.1420000000000012</v>
      </c>
      <c r="T8" s="32">
        <f t="shared" si="2"/>
        <v>2.9395040514310167</v>
      </c>
      <c r="U8" s="32">
        <f t="shared" si="16"/>
        <v>70</v>
      </c>
      <c r="V8" s="32">
        <f t="shared" si="3"/>
        <v>1</v>
      </c>
      <c r="W8" s="32">
        <v>0</v>
      </c>
      <c r="X8" s="32">
        <f t="shared" si="4"/>
        <v>279.63361955624237</v>
      </c>
      <c r="Y8" s="38">
        <f t="shared" si="5"/>
        <v>22.96695288957568</v>
      </c>
      <c r="AA8" s="65">
        <v>3</v>
      </c>
      <c r="AB8" s="32">
        <f t="shared" si="6"/>
        <v>0</v>
      </c>
      <c r="AC8" s="98">
        <f t="shared" si="7"/>
        <v>0</v>
      </c>
      <c r="AD8" s="98">
        <f t="shared" si="8"/>
        <v>0</v>
      </c>
      <c r="AE8" s="98">
        <f t="shared" si="9"/>
        <v>0</v>
      </c>
      <c r="AF8" s="32">
        <f t="shared" si="17"/>
        <v>0</v>
      </c>
      <c r="AG8" s="32">
        <f t="shared" si="18"/>
        <v>0</v>
      </c>
      <c r="AH8" s="32">
        <f t="shared" si="19"/>
        <v>0</v>
      </c>
      <c r="AI8" s="72">
        <f t="shared" si="32"/>
        <v>0</v>
      </c>
      <c r="AK8" s="65">
        <v>3</v>
      </c>
      <c r="AL8" s="32">
        <f t="shared" si="10"/>
        <v>0</v>
      </c>
      <c r="AM8" s="32">
        <f t="shared" si="11"/>
        <v>0</v>
      </c>
      <c r="AN8" s="32">
        <f t="shared" si="12"/>
        <v>0</v>
      </c>
      <c r="AO8" s="32">
        <f t="shared" si="13"/>
        <v>0</v>
      </c>
      <c r="AP8" s="32">
        <f t="shared" si="14"/>
        <v>0</v>
      </c>
      <c r="AQ8" s="32">
        <f t="shared" si="20"/>
        <v>0</v>
      </c>
      <c r="AR8" s="32">
        <f t="shared" si="21"/>
        <v>0</v>
      </c>
      <c r="AS8" s="32">
        <f t="shared" si="22"/>
        <v>0</v>
      </c>
      <c r="AT8" s="32">
        <f t="shared" si="23"/>
        <v>0</v>
      </c>
      <c r="AU8" s="72">
        <f t="shared" si="24"/>
        <v>0</v>
      </c>
      <c r="AV8" s="223">
        <f t="shared" si="25"/>
        <v>0</v>
      </c>
    </row>
    <row r="9" spans="2:48" x14ac:dyDescent="0.25">
      <c r="B9" s="205"/>
      <c r="C9" s="90" t="s">
        <v>75</v>
      </c>
      <c r="D9" s="194" t="str">
        <f>IF(D8=$B$100,"totale","néant")</f>
        <v>néant</v>
      </c>
      <c r="E9" s="194"/>
      <c r="F9" s="91">
        <f>IF(D8=B100,10,VLOOKUP(D8,$B$97:$D$100,3,FALSE))</f>
        <v>0</v>
      </c>
      <c r="I9" s="49">
        <v>4</v>
      </c>
      <c r="J9" s="32">
        <f t="shared" si="26"/>
        <v>0</v>
      </c>
      <c r="K9" s="32">
        <f t="shared" si="27"/>
        <v>0</v>
      </c>
      <c r="L9" s="32">
        <f t="shared" si="28"/>
        <v>70</v>
      </c>
      <c r="M9" s="32">
        <f t="shared" si="29"/>
        <v>0</v>
      </c>
      <c r="N9" s="32">
        <f t="shared" si="0"/>
        <v>0</v>
      </c>
      <c r="O9" s="33">
        <f t="shared" si="1"/>
        <v>256.66666666666669</v>
      </c>
      <c r="P9" s="49">
        <v>4</v>
      </c>
      <c r="Q9" s="32">
        <f t="shared" si="15"/>
        <v>5.9</v>
      </c>
      <c r="R9" s="32">
        <f t="shared" si="30"/>
        <v>23.6</v>
      </c>
      <c r="S9" s="32">
        <f t="shared" si="31"/>
        <v>10.856000000000002</v>
      </c>
      <c r="T9" s="32">
        <f t="shared" si="2"/>
        <v>3.7902681036804751</v>
      </c>
      <c r="U9" s="32">
        <f t="shared" si="16"/>
        <v>70</v>
      </c>
      <c r="V9" s="32">
        <f t="shared" si="3"/>
        <v>1.3333333333333333</v>
      </c>
      <c r="W9" s="32">
        <v>0</v>
      </c>
      <c r="X9" s="32">
        <f t="shared" si="4"/>
        <v>287.06447250279899</v>
      </c>
      <c r="Y9" s="38">
        <f t="shared" si="5"/>
        <v>30.397805836132306</v>
      </c>
      <c r="AA9" s="65">
        <v>4</v>
      </c>
      <c r="AB9" s="32">
        <f t="shared" si="6"/>
        <v>0</v>
      </c>
      <c r="AC9" s="98">
        <f t="shared" si="7"/>
        <v>0</v>
      </c>
      <c r="AD9" s="98">
        <f t="shared" si="8"/>
        <v>0</v>
      </c>
      <c r="AE9" s="98">
        <f t="shared" si="9"/>
        <v>0</v>
      </c>
      <c r="AF9" s="32">
        <f t="shared" si="17"/>
        <v>0</v>
      </c>
      <c r="AG9" s="32">
        <f t="shared" si="18"/>
        <v>0</v>
      </c>
      <c r="AH9" s="32">
        <f t="shared" si="19"/>
        <v>0</v>
      </c>
      <c r="AI9" s="72">
        <f t="shared" si="32"/>
        <v>0</v>
      </c>
      <c r="AK9" s="65">
        <v>4</v>
      </c>
      <c r="AL9" s="32">
        <f t="shared" si="10"/>
        <v>0</v>
      </c>
      <c r="AM9" s="32">
        <f t="shared" si="11"/>
        <v>0</v>
      </c>
      <c r="AN9" s="32">
        <f t="shared" si="12"/>
        <v>0</v>
      </c>
      <c r="AO9" s="32">
        <f t="shared" si="13"/>
        <v>0</v>
      </c>
      <c r="AP9" s="32">
        <f t="shared" si="14"/>
        <v>0</v>
      </c>
      <c r="AQ9" s="32">
        <f t="shared" si="20"/>
        <v>0</v>
      </c>
      <c r="AR9" s="32">
        <f t="shared" si="21"/>
        <v>0</v>
      </c>
      <c r="AS9" s="32">
        <f t="shared" si="22"/>
        <v>0</v>
      </c>
      <c r="AT9" s="32">
        <f t="shared" si="23"/>
        <v>0</v>
      </c>
      <c r="AU9" s="72">
        <f t="shared" si="24"/>
        <v>0</v>
      </c>
      <c r="AV9" s="223">
        <f t="shared" si="25"/>
        <v>0</v>
      </c>
    </row>
    <row r="10" spans="2:48" x14ac:dyDescent="0.25">
      <c r="B10" s="205"/>
      <c r="C10" s="196" t="s">
        <v>171</v>
      </c>
      <c r="D10" s="191" t="s">
        <v>183</v>
      </c>
      <c r="E10" s="191"/>
      <c r="F10" s="92">
        <f>F18</f>
        <v>70</v>
      </c>
      <c r="I10" s="49">
        <v>5</v>
      </c>
      <c r="J10" s="32">
        <f t="shared" si="26"/>
        <v>0</v>
      </c>
      <c r="K10" s="32">
        <f t="shared" si="27"/>
        <v>0</v>
      </c>
      <c r="L10" s="32">
        <f t="shared" si="28"/>
        <v>70</v>
      </c>
      <c r="M10" s="32">
        <f t="shared" si="29"/>
        <v>0</v>
      </c>
      <c r="N10" s="32">
        <f t="shared" si="0"/>
        <v>0</v>
      </c>
      <c r="O10" s="33">
        <f t="shared" si="1"/>
        <v>256.66666666666669</v>
      </c>
      <c r="P10" s="49">
        <v>5</v>
      </c>
      <c r="Q10" s="32">
        <f t="shared" si="15"/>
        <v>5.9</v>
      </c>
      <c r="R10" s="32">
        <f t="shared" si="30"/>
        <v>29.5</v>
      </c>
      <c r="S10" s="32">
        <f t="shared" si="31"/>
        <v>13.57</v>
      </c>
      <c r="T10" s="32">
        <f t="shared" si="2"/>
        <v>4.6163594576924902</v>
      </c>
      <c r="U10" s="32">
        <f t="shared" si="16"/>
        <v>70</v>
      </c>
      <c r="V10" s="32">
        <f t="shared" si="3"/>
        <v>1.6666666666666667</v>
      </c>
      <c r="W10" s="32">
        <v>0</v>
      </c>
      <c r="X10" s="32">
        <f t="shared" si="4"/>
        <v>294.45235383325888</v>
      </c>
      <c r="Y10" s="38">
        <f t="shared" si="5"/>
        <v>37.785687166592197</v>
      </c>
      <c r="AA10" s="65">
        <v>5</v>
      </c>
      <c r="AB10" s="32">
        <f t="shared" si="6"/>
        <v>0</v>
      </c>
      <c r="AC10" s="98">
        <f t="shared" si="7"/>
        <v>0</v>
      </c>
      <c r="AD10" s="98">
        <f t="shared" si="8"/>
        <v>0</v>
      </c>
      <c r="AE10" s="98">
        <f t="shared" si="9"/>
        <v>0</v>
      </c>
      <c r="AF10" s="32">
        <f t="shared" si="17"/>
        <v>0</v>
      </c>
      <c r="AG10" s="32">
        <f t="shared" si="18"/>
        <v>0</v>
      </c>
      <c r="AH10" s="32">
        <f t="shared" si="19"/>
        <v>0</v>
      </c>
      <c r="AI10" s="72">
        <f t="shared" si="32"/>
        <v>0</v>
      </c>
      <c r="AK10" s="65">
        <v>5</v>
      </c>
      <c r="AL10" s="32">
        <f t="shared" si="10"/>
        <v>0</v>
      </c>
      <c r="AM10" s="32">
        <f t="shared" si="11"/>
        <v>0</v>
      </c>
      <c r="AN10" s="32">
        <f t="shared" si="12"/>
        <v>0</v>
      </c>
      <c r="AO10" s="32">
        <f t="shared" si="13"/>
        <v>0</v>
      </c>
      <c r="AP10" s="32">
        <f t="shared" si="14"/>
        <v>0</v>
      </c>
      <c r="AQ10" s="32">
        <f t="shared" si="20"/>
        <v>0</v>
      </c>
      <c r="AR10" s="32">
        <f t="shared" si="21"/>
        <v>0</v>
      </c>
      <c r="AS10" s="32">
        <f t="shared" si="22"/>
        <v>0</v>
      </c>
      <c r="AT10" s="32">
        <f t="shared" si="23"/>
        <v>0</v>
      </c>
      <c r="AU10" s="72">
        <f t="shared" si="24"/>
        <v>0</v>
      </c>
      <c r="AV10" s="223">
        <f t="shared" si="25"/>
        <v>0</v>
      </c>
    </row>
    <row r="11" spans="2:48" x14ac:dyDescent="0.25">
      <c r="B11" s="205"/>
      <c r="C11" s="196"/>
      <c r="D11" s="194" t="s">
        <v>186</v>
      </c>
      <c r="E11" s="194"/>
      <c r="F11" s="36">
        <f>IF(D8=$B$100,1,0)</f>
        <v>0</v>
      </c>
      <c r="I11" s="49">
        <v>6</v>
      </c>
      <c r="J11" s="32">
        <f t="shared" si="26"/>
        <v>0</v>
      </c>
      <c r="K11" s="32">
        <f t="shared" si="27"/>
        <v>0</v>
      </c>
      <c r="L11" s="32">
        <f t="shared" si="28"/>
        <v>70</v>
      </c>
      <c r="M11" s="32">
        <f t="shared" si="29"/>
        <v>0</v>
      </c>
      <c r="N11" s="32">
        <f t="shared" si="0"/>
        <v>0</v>
      </c>
      <c r="O11" s="33">
        <f t="shared" si="1"/>
        <v>256.66666666666669</v>
      </c>
      <c r="P11" s="49">
        <v>6</v>
      </c>
      <c r="Q11" s="32">
        <f t="shared" si="15"/>
        <v>5.9</v>
      </c>
      <c r="R11" s="32">
        <f t="shared" si="30"/>
        <v>35.4</v>
      </c>
      <c r="S11" s="32">
        <f t="shared" si="31"/>
        <v>16.283999999999999</v>
      </c>
      <c r="T11" s="32">
        <f t="shared" si="2"/>
        <v>5.4233067227903158</v>
      </c>
      <c r="U11" s="32">
        <f t="shared" si="16"/>
        <v>70</v>
      </c>
      <c r="V11" s="32">
        <f t="shared" si="3"/>
        <v>2</v>
      </c>
      <c r="W11" s="32">
        <v>0</v>
      </c>
      <c r="X11" s="32">
        <f t="shared" si="4"/>
        <v>301.80689254219311</v>
      </c>
      <c r="Y11" s="38">
        <f t="shared" si="5"/>
        <v>45.140225875526426</v>
      </c>
      <c r="AA11" s="65">
        <v>6</v>
      </c>
      <c r="AB11" s="32">
        <f t="shared" si="6"/>
        <v>0</v>
      </c>
      <c r="AC11" s="98">
        <f t="shared" si="7"/>
        <v>0</v>
      </c>
      <c r="AD11" s="98">
        <f t="shared" si="8"/>
        <v>0</v>
      </c>
      <c r="AE11" s="98">
        <f t="shared" si="9"/>
        <v>0</v>
      </c>
      <c r="AF11" s="32">
        <f t="shared" si="17"/>
        <v>0</v>
      </c>
      <c r="AG11" s="32">
        <f t="shared" si="18"/>
        <v>0</v>
      </c>
      <c r="AH11" s="32">
        <f t="shared" si="19"/>
        <v>0</v>
      </c>
      <c r="AI11" s="72">
        <f t="shared" si="32"/>
        <v>0</v>
      </c>
      <c r="AK11" s="65">
        <v>6</v>
      </c>
      <c r="AL11" s="32">
        <f t="shared" si="10"/>
        <v>0</v>
      </c>
      <c r="AM11" s="32">
        <f t="shared" si="11"/>
        <v>0</v>
      </c>
      <c r="AN11" s="32">
        <f t="shared" si="12"/>
        <v>0</v>
      </c>
      <c r="AO11" s="32">
        <f t="shared" si="13"/>
        <v>0</v>
      </c>
      <c r="AP11" s="32">
        <f t="shared" si="14"/>
        <v>0</v>
      </c>
      <c r="AQ11" s="32">
        <f t="shared" si="20"/>
        <v>0</v>
      </c>
      <c r="AR11" s="32">
        <f t="shared" si="21"/>
        <v>0</v>
      </c>
      <c r="AS11" s="32">
        <f t="shared" si="22"/>
        <v>0</v>
      </c>
      <c r="AT11" s="32">
        <f t="shared" si="23"/>
        <v>0</v>
      </c>
      <c r="AU11" s="72">
        <f t="shared" si="24"/>
        <v>0</v>
      </c>
      <c r="AV11" s="223">
        <f t="shared" si="25"/>
        <v>0</v>
      </c>
    </row>
    <row r="12" spans="2:48" ht="30" x14ac:dyDescent="0.25">
      <c r="B12" s="205"/>
      <c r="C12" s="196"/>
      <c r="D12" s="191" t="s">
        <v>178</v>
      </c>
      <c r="E12" s="191"/>
      <c r="F12" s="93" t="s">
        <v>70</v>
      </c>
      <c r="I12" s="49">
        <v>7</v>
      </c>
      <c r="J12" s="32">
        <f t="shared" si="26"/>
        <v>0</v>
      </c>
      <c r="K12" s="32">
        <f t="shared" si="27"/>
        <v>0</v>
      </c>
      <c r="L12" s="32">
        <f t="shared" si="28"/>
        <v>70</v>
      </c>
      <c r="M12" s="32">
        <f t="shared" si="29"/>
        <v>0</v>
      </c>
      <c r="N12" s="32">
        <f t="shared" si="0"/>
        <v>0</v>
      </c>
      <c r="O12" s="33">
        <f t="shared" si="1"/>
        <v>256.66666666666669</v>
      </c>
      <c r="P12" s="49">
        <v>7</v>
      </c>
      <c r="Q12" s="32">
        <f t="shared" si="15"/>
        <v>5.9</v>
      </c>
      <c r="R12" s="32">
        <f t="shared" si="30"/>
        <v>41.3</v>
      </c>
      <c r="S12" s="32">
        <f t="shared" si="31"/>
        <v>18.998000000000001</v>
      </c>
      <c r="T12" s="32">
        <f t="shared" si="2"/>
        <v>6.2146739796378547</v>
      </c>
      <c r="U12" s="32">
        <f t="shared" si="16"/>
        <v>70</v>
      </c>
      <c r="V12" s="32">
        <f t="shared" si="3"/>
        <v>2.3333333333333335</v>
      </c>
      <c r="W12" s="32">
        <v>0</v>
      </c>
      <c r="X12" s="32">
        <f t="shared" si="4"/>
        <v>309.13429607009147</v>
      </c>
      <c r="Y12" s="38">
        <f t="shared" si="5"/>
        <v>52.46762940342478</v>
      </c>
      <c r="AA12" s="65">
        <v>7</v>
      </c>
      <c r="AB12" s="32">
        <f t="shared" si="6"/>
        <v>0</v>
      </c>
      <c r="AC12" s="98">
        <f t="shared" si="7"/>
        <v>0</v>
      </c>
      <c r="AD12" s="98">
        <f t="shared" si="8"/>
        <v>0</v>
      </c>
      <c r="AE12" s="98">
        <f t="shared" si="9"/>
        <v>0</v>
      </c>
      <c r="AF12" s="32">
        <f t="shared" si="17"/>
        <v>0</v>
      </c>
      <c r="AG12" s="32">
        <f t="shared" si="18"/>
        <v>0</v>
      </c>
      <c r="AH12" s="32">
        <f t="shared" si="19"/>
        <v>0</v>
      </c>
      <c r="AI12" s="72">
        <f t="shared" si="32"/>
        <v>0</v>
      </c>
      <c r="AK12" s="65">
        <v>7</v>
      </c>
      <c r="AL12" s="32">
        <f t="shared" si="10"/>
        <v>0</v>
      </c>
      <c r="AM12" s="32">
        <f t="shared" si="11"/>
        <v>0</v>
      </c>
      <c r="AN12" s="32">
        <f t="shared" si="12"/>
        <v>0</v>
      </c>
      <c r="AO12" s="32">
        <f t="shared" si="13"/>
        <v>0</v>
      </c>
      <c r="AP12" s="32">
        <f t="shared" si="14"/>
        <v>0</v>
      </c>
      <c r="AQ12" s="32">
        <f t="shared" si="20"/>
        <v>0</v>
      </c>
      <c r="AR12" s="32">
        <f t="shared" si="21"/>
        <v>0</v>
      </c>
      <c r="AS12" s="32">
        <f t="shared" si="22"/>
        <v>0</v>
      </c>
      <c r="AT12" s="32">
        <f t="shared" si="23"/>
        <v>0</v>
      </c>
      <c r="AU12" s="72">
        <f t="shared" si="24"/>
        <v>0</v>
      </c>
      <c r="AV12" s="223">
        <f t="shared" si="25"/>
        <v>0</v>
      </c>
    </row>
    <row r="13" spans="2:48" x14ac:dyDescent="0.25">
      <c r="B13" s="193"/>
      <c r="C13" s="197"/>
      <c r="D13" s="195" t="s">
        <v>202</v>
      </c>
      <c r="E13" s="195"/>
      <c r="F13" s="37">
        <f>IF(ISBLANK(F$12),,VLOOKUP(F$12,Aerien!$B$23:$C$88,2,FALSE))</f>
        <v>0.56999999999999995</v>
      </c>
      <c r="I13" s="49">
        <v>8</v>
      </c>
      <c r="J13" s="32">
        <f t="shared" si="26"/>
        <v>0</v>
      </c>
      <c r="K13" s="32">
        <f t="shared" si="27"/>
        <v>0</v>
      </c>
      <c r="L13" s="32">
        <f t="shared" si="28"/>
        <v>70</v>
      </c>
      <c r="M13" s="32">
        <f t="shared" si="29"/>
        <v>0</v>
      </c>
      <c r="N13" s="32">
        <f t="shared" si="0"/>
        <v>0</v>
      </c>
      <c r="O13" s="33">
        <f t="shared" si="1"/>
        <v>256.66666666666669</v>
      </c>
      <c r="P13" s="49">
        <v>8</v>
      </c>
      <c r="Q13" s="32">
        <f t="shared" si="15"/>
        <v>5.9</v>
      </c>
      <c r="R13" s="32">
        <f t="shared" si="30"/>
        <v>47.199999999999996</v>
      </c>
      <c r="S13" s="32">
        <f t="shared" si="31"/>
        <v>21.712</v>
      </c>
      <c r="T13" s="32">
        <f t="shared" si="2"/>
        <v>6.9929437511273331</v>
      </c>
      <c r="U13" s="32">
        <f t="shared" si="16"/>
        <v>70</v>
      </c>
      <c r="V13" s="32">
        <f t="shared" si="3"/>
        <v>2.6666666666666665</v>
      </c>
      <c r="W13" s="32">
        <v>0</v>
      </c>
      <c r="X13" s="32">
        <f t="shared" si="4"/>
        <v>316.43888814432455</v>
      </c>
      <c r="Y13" s="38">
        <f t="shared" si="5"/>
        <v>59.772221477657865</v>
      </c>
      <c r="AA13" s="65">
        <v>8</v>
      </c>
      <c r="AB13" s="32">
        <f t="shared" si="6"/>
        <v>0</v>
      </c>
      <c r="AC13" s="98">
        <f t="shared" si="7"/>
        <v>0</v>
      </c>
      <c r="AD13" s="98">
        <f t="shared" si="8"/>
        <v>0</v>
      </c>
      <c r="AE13" s="98">
        <f t="shared" si="9"/>
        <v>0</v>
      </c>
      <c r="AF13" s="32">
        <f t="shared" si="17"/>
        <v>0</v>
      </c>
      <c r="AG13" s="32">
        <f t="shared" si="18"/>
        <v>0</v>
      </c>
      <c r="AH13" s="32">
        <f t="shared" si="19"/>
        <v>0</v>
      </c>
      <c r="AI13" s="72">
        <f t="shared" si="32"/>
        <v>0</v>
      </c>
      <c r="AK13" s="65">
        <v>8</v>
      </c>
      <c r="AL13" s="32">
        <f t="shared" si="10"/>
        <v>0</v>
      </c>
      <c r="AM13" s="32">
        <f t="shared" si="11"/>
        <v>0</v>
      </c>
      <c r="AN13" s="32">
        <f t="shared" si="12"/>
        <v>0</v>
      </c>
      <c r="AO13" s="32">
        <f t="shared" si="13"/>
        <v>0</v>
      </c>
      <c r="AP13" s="32">
        <f t="shared" si="14"/>
        <v>0</v>
      </c>
      <c r="AQ13" s="32">
        <f t="shared" si="20"/>
        <v>0</v>
      </c>
      <c r="AR13" s="32">
        <f t="shared" si="21"/>
        <v>0</v>
      </c>
      <c r="AS13" s="32">
        <f t="shared" si="22"/>
        <v>0</v>
      </c>
      <c r="AT13" s="32">
        <f t="shared" si="23"/>
        <v>0</v>
      </c>
      <c r="AU13" s="72">
        <f t="shared" si="24"/>
        <v>0</v>
      </c>
      <c r="AV13" s="223">
        <f t="shared" si="25"/>
        <v>0</v>
      </c>
    </row>
    <row r="14" spans="2:48" x14ac:dyDescent="0.25">
      <c r="B14" s="192" t="s">
        <v>179</v>
      </c>
      <c r="C14" s="188"/>
      <c r="D14" s="189"/>
      <c r="E14" s="189"/>
      <c r="F14" s="190"/>
      <c r="I14" s="49">
        <v>9</v>
      </c>
      <c r="J14" s="32">
        <f t="shared" si="26"/>
        <v>0</v>
      </c>
      <c r="K14" s="32">
        <f t="shared" si="27"/>
        <v>0</v>
      </c>
      <c r="L14" s="32">
        <f t="shared" si="28"/>
        <v>70</v>
      </c>
      <c r="M14" s="32">
        <f t="shared" si="29"/>
        <v>0</v>
      </c>
      <c r="N14" s="32">
        <f t="shared" si="0"/>
        <v>0</v>
      </c>
      <c r="O14" s="33">
        <f t="shared" si="1"/>
        <v>256.66666666666669</v>
      </c>
      <c r="P14" s="49">
        <v>9</v>
      </c>
      <c r="Q14" s="32">
        <f t="shared" si="15"/>
        <v>5.9</v>
      </c>
      <c r="R14" s="32">
        <f t="shared" si="30"/>
        <v>53.099999999999994</v>
      </c>
      <c r="S14" s="32">
        <f t="shared" si="31"/>
        <v>24.425999999999998</v>
      </c>
      <c r="T14" s="32">
        <f t="shared" si="2"/>
        <v>7.7599407231647701</v>
      </c>
      <c r="U14" s="32">
        <f t="shared" si="16"/>
        <v>70</v>
      </c>
      <c r="V14" s="32">
        <f t="shared" si="3"/>
        <v>3</v>
      </c>
      <c r="W14" s="32">
        <v>0</v>
      </c>
      <c r="X14" s="32">
        <f t="shared" si="4"/>
        <v>323.72384675951201</v>
      </c>
      <c r="Y14" s="38">
        <f t="shared" si="5"/>
        <v>67.057180092845329</v>
      </c>
      <c r="AA14" s="65">
        <v>9</v>
      </c>
      <c r="AB14" s="32">
        <f t="shared" si="6"/>
        <v>0</v>
      </c>
      <c r="AC14" s="98">
        <f t="shared" si="7"/>
        <v>0</v>
      </c>
      <c r="AD14" s="98">
        <f t="shared" si="8"/>
        <v>0</v>
      </c>
      <c r="AE14" s="98">
        <f t="shared" si="9"/>
        <v>0</v>
      </c>
      <c r="AF14" s="32">
        <f t="shared" si="17"/>
        <v>0</v>
      </c>
      <c r="AG14" s="32">
        <f t="shared" si="18"/>
        <v>0</v>
      </c>
      <c r="AH14" s="32">
        <f t="shared" si="19"/>
        <v>0</v>
      </c>
      <c r="AI14" s="72">
        <f t="shared" si="32"/>
        <v>0</v>
      </c>
      <c r="AK14" s="65">
        <v>9</v>
      </c>
      <c r="AL14" s="32">
        <f t="shared" si="10"/>
        <v>0</v>
      </c>
      <c r="AM14" s="32">
        <f t="shared" si="11"/>
        <v>0</v>
      </c>
      <c r="AN14" s="32">
        <f t="shared" si="12"/>
        <v>0</v>
      </c>
      <c r="AO14" s="32">
        <f t="shared" si="13"/>
        <v>0</v>
      </c>
      <c r="AP14" s="32">
        <f t="shared" si="14"/>
        <v>0</v>
      </c>
      <c r="AQ14" s="32">
        <f t="shared" si="20"/>
        <v>0</v>
      </c>
      <c r="AR14" s="32">
        <f t="shared" si="21"/>
        <v>0</v>
      </c>
      <c r="AS14" s="32">
        <f t="shared" si="22"/>
        <v>0</v>
      </c>
      <c r="AT14" s="32">
        <f t="shared" si="23"/>
        <v>0</v>
      </c>
      <c r="AU14" s="72">
        <f t="shared" si="24"/>
        <v>0</v>
      </c>
      <c r="AV14" s="223">
        <f t="shared" si="25"/>
        <v>0</v>
      </c>
    </row>
    <row r="15" spans="2:48" x14ac:dyDescent="0.25">
      <c r="B15" s="205"/>
      <c r="C15" s="90" t="s">
        <v>74</v>
      </c>
      <c r="D15" s="198" t="s">
        <v>182</v>
      </c>
      <c r="E15" s="198"/>
      <c r="F15" s="91">
        <f>IF(D15="","",VLOOKUP(D15,$B$97:$C$100,2,0))</f>
        <v>70</v>
      </c>
      <c r="I15" s="49">
        <v>10</v>
      </c>
      <c r="J15" s="32">
        <f t="shared" si="26"/>
        <v>0</v>
      </c>
      <c r="K15" s="32">
        <f t="shared" si="27"/>
        <v>0</v>
      </c>
      <c r="L15" s="32">
        <f t="shared" si="28"/>
        <v>70</v>
      </c>
      <c r="M15" s="32">
        <f t="shared" si="29"/>
        <v>0</v>
      </c>
      <c r="N15" s="32">
        <f t="shared" si="0"/>
        <v>0</v>
      </c>
      <c r="O15" s="33">
        <f t="shared" si="1"/>
        <v>256.66666666666669</v>
      </c>
      <c r="P15" s="49">
        <v>10</v>
      </c>
      <c r="Q15" s="32">
        <f t="shared" si="15"/>
        <v>5.9</v>
      </c>
      <c r="R15" s="32">
        <f t="shared" si="30"/>
        <v>58.999999999999993</v>
      </c>
      <c r="S15" s="32">
        <f t="shared" si="31"/>
        <v>27.139999999999997</v>
      </c>
      <c r="T15" s="32">
        <f t="shared" si="2"/>
        <v>8.5170603080245009</v>
      </c>
      <c r="U15" s="32">
        <f t="shared" si="16"/>
        <v>70</v>
      </c>
      <c r="V15" s="32">
        <f t="shared" si="3"/>
        <v>3.3333333333333335</v>
      </c>
      <c r="W15" s="32">
        <v>0</v>
      </c>
      <c r="X15" s="32">
        <f t="shared" si="4"/>
        <v>330.99160225869821</v>
      </c>
      <c r="Y15" s="38">
        <f t="shared" si="5"/>
        <v>74.324935592031522</v>
      </c>
      <c r="AA15" s="65">
        <v>10</v>
      </c>
      <c r="AB15" s="32">
        <f t="shared" si="6"/>
        <v>0</v>
      </c>
      <c r="AC15" s="98">
        <f t="shared" si="7"/>
        <v>0</v>
      </c>
      <c r="AD15" s="98">
        <f t="shared" si="8"/>
        <v>0</v>
      </c>
      <c r="AE15" s="98">
        <f t="shared" si="9"/>
        <v>0</v>
      </c>
      <c r="AF15" s="32">
        <f t="shared" si="17"/>
        <v>0</v>
      </c>
      <c r="AG15" s="32">
        <f t="shared" si="18"/>
        <v>0</v>
      </c>
      <c r="AH15" s="32">
        <f t="shared" si="19"/>
        <v>0</v>
      </c>
      <c r="AI15" s="72">
        <f t="shared" si="32"/>
        <v>0</v>
      </c>
      <c r="AK15" s="65">
        <v>10</v>
      </c>
      <c r="AL15" s="32">
        <f t="shared" si="10"/>
        <v>0</v>
      </c>
      <c r="AM15" s="32">
        <f t="shared" si="11"/>
        <v>0</v>
      </c>
      <c r="AN15" s="32">
        <f t="shared" si="12"/>
        <v>0</v>
      </c>
      <c r="AO15" s="32">
        <f t="shared" si="13"/>
        <v>0</v>
      </c>
      <c r="AP15" s="32">
        <f t="shared" si="14"/>
        <v>0</v>
      </c>
      <c r="AQ15" s="32">
        <f t="shared" si="20"/>
        <v>0</v>
      </c>
      <c r="AR15" s="32">
        <f t="shared" si="21"/>
        <v>0</v>
      </c>
      <c r="AS15" s="32">
        <f t="shared" si="22"/>
        <v>0</v>
      </c>
      <c r="AT15" s="32">
        <f t="shared" si="23"/>
        <v>0</v>
      </c>
      <c r="AU15" s="72">
        <f t="shared" si="24"/>
        <v>0</v>
      </c>
      <c r="AV15" s="223">
        <f t="shared" si="25"/>
        <v>0</v>
      </c>
    </row>
    <row r="16" spans="2:48" x14ac:dyDescent="0.25">
      <c r="B16" s="205"/>
      <c r="C16" s="90" t="s">
        <v>75</v>
      </c>
      <c r="D16" s="194" t="s">
        <v>185</v>
      </c>
      <c r="E16" s="194"/>
      <c r="F16" s="91">
        <v>10</v>
      </c>
      <c r="I16" s="49">
        <v>11</v>
      </c>
      <c r="J16" s="32">
        <f t="shared" si="26"/>
        <v>0</v>
      </c>
      <c r="K16" s="32">
        <f t="shared" si="27"/>
        <v>0</v>
      </c>
      <c r="L16" s="32">
        <f t="shared" si="28"/>
        <v>70</v>
      </c>
      <c r="M16" s="32">
        <f t="shared" si="29"/>
        <v>0</v>
      </c>
      <c r="N16" s="32">
        <f t="shared" si="0"/>
        <v>0</v>
      </c>
      <c r="O16" s="33">
        <f t="shared" si="1"/>
        <v>256.66666666666669</v>
      </c>
      <c r="P16" s="49">
        <v>11</v>
      </c>
      <c r="Q16" s="32">
        <f t="shared" si="15"/>
        <v>5.9</v>
      </c>
      <c r="R16" s="32">
        <f t="shared" si="30"/>
        <v>64.899999999999991</v>
      </c>
      <c r="S16" s="32">
        <f t="shared" si="31"/>
        <v>29.853999999999996</v>
      </c>
      <c r="T16" s="32">
        <f t="shared" si="2"/>
        <v>9.2654026857702281</v>
      </c>
      <c r="U16" s="32">
        <f t="shared" si="16"/>
        <v>70</v>
      </c>
      <c r="V16" s="32">
        <f t="shared" si="3"/>
        <v>3.6666666666666665</v>
      </c>
      <c r="W16" s="32">
        <v>0</v>
      </c>
      <c r="X16" s="32">
        <f t="shared" si="4"/>
        <v>338.24407078882763</v>
      </c>
      <c r="Y16" s="38">
        <f t="shared" si="5"/>
        <v>81.577404122160942</v>
      </c>
      <c r="AA16" s="65">
        <v>11</v>
      </c>
      <c r="AB16" s="32">
        <f t="shared" si="6"/>
        <v>0</v>
      </c>
      <c r="AC16" s="98">
        <f t="shared" si="7"/>
        <v>0</v>
      </c>
      <c r="AD16" s="98">
        <f t="shared" si="8"/>
        <v>0</v>
      </c>
      <c r="AE16" s="98">
        <f t="shared" si="9"/>
        <v>0</v>
      </c>
      <c r="AF16" s="32">
        <f t="shared" si="17"/>
        <v>0</v>
      </c>
      <c r="AG16" s="32">
        <f t="shared" si="18"/>
        <v>0</v>
      </c>
      <c r="AH16" s="32">
        <f t="shared" si="19"/>
        <v>0</v>
      </c>
      <c r="AI16" s="72">
        <f t="shared" si="32"/>
        <v>0</v>
      </c>
      <c r="AK16" s="65">
        <v>11</v>
      </c>
      <c r="AL16" s="32">
        <f t="shared" si="10"/>
        <v>0</v>
      </c>
      <c r="AM16" s="32">
        <f t="shared" si="11"/>
        <v>0</v>
      </c>
      <c r="AN16" s="32">
        <f t="shared" si="12"/>
        <v>0</v>
      </c>
      <c r="AO16" s="32">
        <f t="shared" si="13"/>
        <v>0</v>
      </c>
      <c r="AP16" s="32">
        <f t="shared" si="14"/>
        <v>0</v>
      </c>
      <c r="AQ16" s="32">
        <f t="shared" si="20"/>
        <v>0</v>
      </c>
      <c r="AR16" s="32">
        <f t="shared" si="21"/>
        <v>0</v>
      </c>
      <c r="AS16" s="32">
        <f t="shared" si="22"/>
        <v>0</v>
      </c>
      <c r="AT16" s="32">
        <f t="shared" si="23"/>
        <v>0</v>
      </c>
      <c r="AU16" s="72">
        <f t="shared" si="24"/>
        <v>0</v>
      </c>
      <c r="AV16" s="223">
        <f t="shared" si="25"/>
        <v>0</v>
      </c>
    </row>
    <row r="17" spans="2:48" x14ac:dyDescent="0.25">
      <c r="B17" s="205"/>
      <c r="C17" s="196" t="s">
        <v>171</v>
      </c>
      <c r="D17" s="191" t="s">
        <v>178</v>
      </c>
      <c r="E17" s="191"/>
      <c r="F17" s="93" t="s">
        <v>52</v>
      </c>
      <c r="I17" s="49">
        <v>12</v>
      </c>
      <c r="J17" s="32">
        <f t="shared" si="26"/>
        <v>0</v>
      </c>
      <c r="K17" s="32">
        <f t="shared" si="27"/>
        <v>0</v>
      </c>
      <c r="L17" s="32">
        <f t="shared" si="28"/>
        <v>70</v>
      </c>
      <c r="M17" s="32">
        <f t="shared" si="29"/>
        <v>0</v>
      </c>
      <c r="N17" s="32">
        <f t="shared" si="0"/>
        <v>0</v>
      </c>
      <c r="O17" s="33">
        <f t="shared" si="1"/>
        <v>256.66666666666669</v>
      </c>
      <c r="P17" s="49">
        <v>12</v>
      </c>
      <c r="Q17" s="32">
        <f t="shared" si="15"/>
        <v>5.9</v>
      </c>
      <c r="R17" s="32">
        <f t="shared" si="30"/>
        <v>70.8</v>
      </c>
      <c r="S17" s="32">
        <f t="shared" si="31"/>
        <v>32.567999999999998</v>
      </c>
      <c r="T17" s="32">
        <f t="shared" si="2"/>
        <v>10.005856530506927</v>
      </c>
      <c r="U17" s="32">
        <f t="shared" si="16"/>
        <v>70</v>
      </c>
      <c r="V17" s="32">
        <f t="shared" si="3"/>
        <v>4</v>
      </c>
      <c r="W17" s="32">
        <v>0</v>
      </c>
      <c r="X17" s="32">
        <f t="shared" si="4"/>
        <v>345.48280012396617</v>
      </c>
      <c r="Y17" s="38">
        <f t="shared" si="5"/>
        <v>88.816133457299486</v>
      </c>
      <c r="AA17" s="65">
        <v>12</v>
      </c>
      <c r="AB17" s="32">
        <f t="shared" si="6"/>
        <v>0</v>
      </c>
      <c r="AC17" s="98">
        <f t="shared" si="7"/>
        <v>0</v>
      </c>
      <c r="AD17" s="98">
        <f t="shared" si="8"/>
        <v>0</v>
      </c>
      <c r="AE17" s="98">
        <f t="shared" si="9"/>
        <v>0</v>
      </c>
      <c r="AF17" s="32">
        <f t="shared" si="17"/>
        <v>0</v>
      </c>
      <c r="AG17" s="32">
        <f t="shared" si="18"/>
        <v>0</v>
      </c>
      <c r="AH17" s="32">
        <f t="shared" si="19"/>
        <v>0</v>
      </c>
      <c r="AI17" s="72">
        <f t="shared" si="32"/>
        <v>0</v>
      </c>
      <c r="AK17" s="65">
        <v>12</v>
      </c>
      <c r="AL17" s="32">
        <f t="shared" si="10"/>
        <v>0</v>
      </c>
      <c r="AM17" s="32">
        <f t="shared" si="11"/>
        <v>0</v>
      </c>
      <c r="AN17" s="32">
        <f t="shared" si="12"/>
        <v>0</v>
      </c>
      <c r="AO17" s="32">
        <f t="shared" si="13"/>
        <v>0</v>
      </c>
      <c r="AP17" s="32">
        <f t="shared" si="14"/>
        <v>0</v>
      </c>
      <c r="AQ17" s="32">
        <f t="shared" si="20"/>
        <v>0</v>
      </c>
      <c r="AR17" s="32">
        <f t="shared" si="21"/>
        <v>0</v>
      </c>
      <c r="AS17" s="32">
        <f t="shared" si="22"/>
        <v>0</v>
      </c>
      <c r="AT17" s="32">
        <f t="shared" si="23"/>
        <v>0</v>
      </c>
      <c r="AU17" s="72">
        <f t="shared" si="24"/>
        <v>0</v>
      </c>
      <c r="AV17" s="223">
        <f t="shared" si="25"/>
        <v>0</v>
      </c>
    </row>
    <row r="18" spans="2:48" x14ac:dyDescent="0.25">
      <c r="B18" s="205"/>
      <c r="C18" s="196"/>
      <c r="D18" s="191" t="s">
        <v>183</v>
      </c>
      <c r="E18" s="191"/>
      <c r="F18" s="94">
        <v>70</v>
      </c>
      <c r="I18" s="49">
        <v>13</v>
      </c>
      <c r="J18" s="32">
        <f t="shared" si="26"/>
        <v>0</v>
      </c>
      <c r="K18" s="32">
        <f t="shared" si="27"/>
        <v>0</v>
      </c>
      <c r="L18" s="32">
        <f t="shared" si="28"/>
        <v>70</v>
      </c>
      <c r="M18" s="32">
        <f t="shared" si="29"/>
        <v>0</v>
      </c>
      <c r="N18" s="32">
        <f t="shared" si="0"/>
        <v>0</v>
      </c>
      <c r="O18" s="33">
        <f t="shared" si="1"/>
        <v>256.66666666666669</v>
      </c>
      <c r="P18" s="49">
        <v>13</v>
      </c>
      <c r="Q18" s="32">
        <f t="shared" si="15"/>
        <v>5.9</v>
      </c>
      <c r="R18" s="32">
        <f t="shared" si="30"/>
        <v>76.7</v>
      </c>
      <c r="S18" s="32">
        <f t="shared" si="31"/>
        <v>35.282000000000004</v>
      </c>
      <c r="T18" s="32">
        <f t="shared" si="2"/>
        <v>10.73915395799758</v>
      </c>
      <c r="U18" s="32">
        <f t="shared" si="16"/>
        <v>70</v>
      </c>
      <c r="V18" s="32">
        <f t="shared" si="3"/>
        <v>4.333333333333333</v>
      </c>
      <c r="W18" s="32">
        <v>0</v>
      </c>
      <c r="X18" s="32">
        <f t="shared" si="4"/>
        <v>352.70906536573466</v>
      </c>
      <c r="Y18" s="38">
        <f t="shared" si="5"/>
        <v>96.042398699067974</v>
      </c>
      <c r="AA18" s="65">
        <v>13</v>
      </c>
      <c r="AB18" s="32">
        <f t="shared" si="6"/>
        <v>0</v>
      </c>
      <c r="AC18" s="98">
        <f t="shared" si="7"/>
        <v>0</v>
      </c>
      <c r="AD18" s="98">
        <f t="shared" si="8"/>
        <v>0</v>
      </c>
      <c r="AE18" s="98">
        <f t="shared" si="9"/>
        <v>0</v>
      </c>
      <c r="AF18" s="32">
        <f t="shared" si="17"/>
        <v>0</v>
      </c>
      <c r="AG18" s="32">
        <f t="shared" si="18"/>
        <v>0</v>
      </c>
      <c r="AH18" s="32">
        <f t="shared" si="19"/>
        <v>0</v>
      </c>
      <c r="AI18" s="72">
        <f t="shared" si="32"/>
        <v>0</v>
      </c>
      <c r="AK18" s="65">
        <v>13</v>
      </c>
      <c r="AL18" s="32">
        <f t="shared" si="10"/>
        <v>0</v>
      </c>
      <c r="AM18" s="32">
        <f t="shared" si="11"/>
        <v>0</v>
      </c>
      <c r="AN18" s="32">
        <f t="shared" si="12"/>
        <v>0</v>
      </c>
      <c r="AO18" s="32">
        <f t="shared" si="13"/>
        <v>0</v>
      </c>
      <c r="AP18" s="32">
        <f t="shared" si="14"/>
        <v>0</v>
      </c>
      <c r="AQ18" s="32">
        <f t="shared" si="20"/>
        <v>0</v>
      </c>
      <c r="AR18" s="32">
        <f t="shared" si="21"/>
        <v>0</v>
      </c>
      <c r="AS18" s="32">
        <f t="shared" si="22"/>
        <v>0</v>
      </c>
      <c r="AT18" s="32">
        <f t="shared" si="23"/>
        <v>0</v>
      </c>
      <c r="AU18" s="72">
        <f t="shared" si="24"/>
        <v>0</v>
      </c>
      <c r="AV18" s="223">
        <f t="shared" si="25"/>
        <v>0</v>
      </c>
    </row>
    <row r="19" spans="2:48" x14ac:dyDescent="0.25">
      <c r="B19" s="205"/>
      <c r="C19" s="196"/>
      <c r="D19" s="194" t="s">
        <v>202</v>
      </c>
      <c r="E19" s="194"/>
      <c r="F19" s="36">
        <f>IF(ISBLANK(F$17),,VLOOKUP(F$17,Aerien!$B$23:$C$87,2,FALSE))</f>
        <v>0.46</v>
      </c>
      <c r="I19" s="49">
        <v>14</v>
      </c>
      <c r="J19" s="32">
        <f t="shared" si="26"/>
        <v>0</v>
      </c>
      <c r="K19" s="32">
        <f t="shared" si="27"/>
        <v>0</v>
      </c>
      <c r="L19" s="32">
        <f t="shared" si="28"/>
        <v>70</v>
      </c>
      <c r="M19" s="32">
        <f t="shared" si="29"/>
        <v>0</v>
      </c>
      <c r="N19" s="32">
        <f t="shared" si="0"/>
        <v>0</v>
      </c>
      <c r="O19" s="33">
        <f t="shared" si="1"/>
        <v>256.66666666666669</v>
      </c>
      <c r="P19" s="49">
        <v>14</v>
      </c>
      <c r="Q19" s="32">
        <f t="shared" si="15"/>
        <v>5.9</v>
      </c>
      <c r="R19" s="32">
        <f t="shared" si="30"/>
        <v>82.600000000000009</v>
      </c>
      <c r="S19" s="32">
        <f t="shared" si="31"/>
        <v>37.996000000000002</v>
      </c>
      <c r="T19" s="32">
        <f t="shared" si="2"/>
        <v>11.465908052520657</v>
      </c>
      <c r="U19" s="32">
        <f t="shared" si="16"/>
        <v>70</v>
      </c>
      <c r="V19" s="32">
        <f t="shared" si="3"/>
        <v>4.666666666666667</v>
      </c>
      <c r="W19" s="32">
        <v>0</v>
      </c>
      <c r="X19" s="32">
        <f t="shared" si="4"/>
        <v>359.92393430258454</v>
      </c>
      <c r="Y19" s="38">
        <f t="shared" si="5"/>
        <v>103.25726763591786</v>
      </c>
      <c r="AA19" s="65">
        <v>14</v>
      </c>
      <c r="AB19" s="32">
        <f t="shared" si="6"/>
        <v>0</v>
      </c>
      <c r="AC19" s="98">
        <f t="shared" si="7"/>
        <v>0</v>
      </c>
      <c r="AD19" s="98">
        <f t="shared" si="8"/>
        <v>0</v>
      </c>
      <c r="AE19" s="98">
        <f t="shared" si="9"/>
        <v>0</v>
      </c>
      <c r="AF19" s="32">
        <f t="shared" si="17"/>
        <v>0</v>
      </c>
      <c r="AG19" s="32">
        <f t="shared" si="18"/>
        <v>0</v>
      </c>
      <c r="AH19" s="32">
        <f t="shared" si="19"/>
        <v>0</v>
      </c>
      <c r="AI19" s="72">
        <f t="shared" si="32"/>
        <v>0</v>
      </c>
      <c r="AK19" s="65">
        <v>14</v>
      </c>
      <c r="AL19" s="32">
        <f t="shared" si="10"/>
        <v>0</v>
      </c>
      <c r="AM19" s="32">
        <f t="shared" si="11"/>
        <v>0</v>
      </c>
      <c r="AN19" s="32">
        <f t="shared" si="12"/>
        <v>0</v>
      </c>
      <c r="AO19" s="32">
        <f t="shared" si="13"/>
        <v>0</v>
      </c>
      <c r="AP19" s="32">
        <f t="shared" si="14"/>
        <v>0</v>
      </c>
      <c r="AQ19" s="32">
        <f t="shared" si="20"/>
        <v>0</v>
      </c>
      <c r="AR19" s="32">
        <f t="shared" si="21"/>
        <v>0</v>
      </c>
      <c r="AS19" s="32">
        <f t="shared" si="22"/>
        <v>0</v>
      </c>
      <c r="AT19" s="32">
        <f t="shared" si="23"/>
        <v>0</v>
      </c>
      <c r="AU19" s="72">
        <f t="shared" si="24"/>
        <v>0</v>
      </c>
      <c r="AV19" s="223">
        <f t="shared" si="25"/>
        <v>0</v>
      </c>
    </row>
    <row r="20" spans="2:48" x14ac:dyDescent="0.25">
      <c r="B20" s="205"/>
      <c r="C20" s="196"/>
      <c r="D20" s="194" t="s">
        <v>187</v>
      </c>
      <c r="E20" s="194"/>
      <c r="F20" s="95">
        <v>1.3</v>
      </c>
      <c r="I20" s="49">
        <v>15</v>
      </c>
      <c r="J20" s="32">
        <f t="shared" si="26"/>
        <v>0</v>
      </c>
      <c r="K20" s="32">
        <f t="shared" si="27"/>
        <v>0</v>
      </c>
      <c r="L20" s="32">
        <f t="shared" si="28"/>
        <v>70</v>
      </c>
      <c r="M20" s="32">
        <f t="shared" si="29"/>
        <v>0</v>
      </c>
      <c r="N20" s="32">
        <f t="shared" si="0"/>
        <v>0</v>
      </c>
      <c r="O20" s="33">
        <f t="shared" si="1"/>
        <v>256.66666666666669</v>
      </c>
      <c r="P20" s="49">
        <v>15</v>
      </c>
      <c r="Q20" s="32">
        <f t="shared" si="15"/>
        <v>5.9</v>
      </c>
      <c r="R20" s="32">
        <f t="shared" si="30"/>
        <v>88.500000000000014</v>
      </c>
      <c r="S20" s="32">
        <f t="shared" si="31"/>
        <v>40.710000000000008</v>
      </c>
      <c r="T20" s="32">
        <f t="shared" si="2"/>
        <v>12.186639351993916</v>
      </c>
      <c r="U20" s="32">
        <f t="shared" si="16"/>
        <v>70</v>
      </c>
      <c r="V20" s="32">
        <f t="shared" si="3"/>
        <v>5</v>
      </c>
      <c r="W20" s="32">
        <v>0</v>
      </c>
      <c r="X20" s="32">
        <f t="shared" si="4"/>
        <v>367.12831353805609</v>
      </c>
      <c r="Y20" s="38">
        <f t="shared" si="5"/>
        <v>110.46164687138941</v>
      </c>
      <c r="AA20" s="65">
        <v>15</v>
      </c>
      <c r="AB20" s="32">
        <f t="shared" si="6"/>
        <v>0</v>
      </c>
      <c r="AC20" s="98">
        <f t="shared" si="7"/>
        <v>0</v>
      </c>
      <c r="AD20" s="98">
        <f t="shared" si="8"/>
        <v>0</v>
      </c>
      <c r="AE20" s="98">
        <f t="shared" si="9"/>
        <v>0</v>
      </c>
      <c r="AF20" s="32">
        <f t="shared" si="17"/>
        <v>0</v>
      </c>
      <c r="AG20" s="32">
        <f t="shared" si="18"/>
        <v>0</v>
      </c>
      <c r="AH20" s="32">
        <f t="shared" si="19"/>
        <v>0</v>
      </c>
      <c r="AI20" s="72">
        <f t="shared" si="32"/>
        <v>0</v>
      </c>
      <c r="AK20" s="65">
        <v>15</v>
      </c>
      <c r="AL20" s="32">
        <f t="shared" si="10"/>
        <v>0</v>
      </c>
      <c r="AM20" s="32">
        <f t="shared" si="11"/>
        <v>0</v>
      </c>
      <c r="AN20" s="32">
        <f t="shared" si="12"/>
        <v>0</v>
      </c>
      <c r="AO20" s="32">
        <f t="shared" si="13"/>
        <v>0</v>
      </c>
      <c r="AP20" s="32">
        <f t="shared" si="14"/>
        <v>0</v>
      </c>
      <c r="AQ20" s="32">
        <f t="shared" si="20"/>
        <v>0</v>
      </c>
      <c r="AR20" s="32">
        <f t="shared" si="21"/>
        <v>0</v>
      </c>
      <c r="AS20" s="32">
        <f t="shared" si="22"/>
        <v>0</v>
      </c>
      <c r="AT20" s="32">
        <f t="shared" si="23"/>
        <v>0</v>
      </c>
      <c r="AU20" s="72">
        <f t="shared" si="24"/>
        <v>0</v>
      </c>
      <c r="AV20" s="223">
        <f t="shared" si="25"/>
        <v>0</v>
      </c>
    </row>
    <row r="21" spans="2:48" x14ac:dyDescent="0.25">
      <c r="B21" s="193"/>
      <c r="C21" s="197"/>
      <c r="D21" s="195" t="s">
        <v>190</v>
      </c>
      <c r="E21" s="195"/>
      <c r="F21" s="99">
        <v>2.79</v>
      </c>
      <c r="I21" s="49">
        <v>16</v>
      </c>
      <c r="J21" s="32">
        <f t="shared" si="26"/>
        <v>0</v>
      </c>
      <c r="K21" s="32">
        <f t="shared" si="27"/>
        <v>0</v>
      </c>
      <c r="L21" s="32">
        <f t="shared" si="28"/>
        <v>70</v>
      </c>
      <c r="M21" s="32">
        <f t="shared" si="29"/>
        <v>0</v>
      </c>
      <c r="N21" s="32">
        <f t="shared" si="0"/>
        <v>0</v>
      </c>
      <c r="O21" s="33">
        <f t="shared" si="1"/>
        <v>256.66666666666669</v>
      </c>
      <c r="P21" s="49">
        <v>16</v>
      </c>
      <c r="Q21" s="32">
        <f t="shared" si="15"/>
        <v>5.9</v>
      </c>
      <c r="R21" s="32">
        <f t="shared" si="30"/>
        <v>94.40000000000002</v>
      </c>
      <c r="S21" s="32">
        <f t="shared" si="31"/>
        <v>43.424000000000014</v>
      </c>
      <c r="T21" s="32">
        <f t="shared" si="2"/>
        <v>12.901795062714987</v>
      </c>
      <c r="U21" s="32">
        <f t="shared" si="16"/>
        <v>70</v>
      </c>
      <c r="V21" s="32">
        <f t="shared" si="3"/>
        <v>5.333333333333333</v>
      </c>
      <c r="W21" s="32">
        <v>0</v>
      </c>
      <c r="X21" s="32">
        <f t="shared" si="4"/>
        <v>374.3229819564508</v>
      </c>
      <c r="Y21" s="38">
        <f t="shared" si="5"/>
        <v>117.65631528978412</v>
      </c>
      <c r="AA21" s="65">
        <v>16</v>
      </c>
      <c r="AB21" s="32">
        <f t="shared" si="6"/>
        <v>0</v>
      </c>
      <c r="AC21" s="98">
        <f t="shared" si="7"/>
        <v>0</v>
      </c>
      <c r="AD21" s="98">
        <f t="shared" si="8"/>
        <v>0</v>
      </c>
      <c r="AE21" s="98">
        <f t="shared" si="9"/>
        <v>0</v>
      </c>
      <c r="AF21" s="32">
        <f t="shared" si="17"/>
        <v>0</v>
      </c>
      <c r="AG21" s="32">
        <f t="shared" si="18"/>
        <v>0</v>
      </c>
      <c r="AH21" s="32">
        <f t="shared" si="19"/>
        <v>0</v>
      </c>
      <c r="AI21" s="72">
        <f t="shared" si="32"/>
        <v>0</v>
      </c>
      <c r="AK21" s="65">
        <v>16</v>
      </c>
      <c r="AL21" s="32">
        <f t="shared" si="10"/>
        <v>0</v>
      </c>
      <c r="AM21" s="32">
        <f t="shared" si="11"/>
        <v>0</v>
      </c>
      <c r="AN21" s="32">
        <f t="shared" si="12"/>
        <v>0</v>
      </c>
      <c r="AO21" s="32">
        <f t="shared" si="13"/>
        <v>0</v>
      </c>
      <c r="AP21" s="32">
        <f t="shared" si="14"/>
        <v>0</v>
      </c>
      <c r="AQ21" s="32">
        <f t="shared" si="20"/>
        <v>0</v>
      </c>
      <c r="AR21" s="32">
        <f t="shared" si="21"/>
        <v>0</v>
      </c>
      <c r="AS21" s="32">
        <f t="shared" si="22"/>
        <v>0</v>
      </c>
      <c r="AT21" s="32">
        <f t="shared" si="23"/>
        <v>0</v>
      </c>
      <c r="AU21" s="72">
        <f t="shared" si="24"/>
        <v>0</v>
      </c>
      <c r="AV21" s="223">
        <f t="shared" si="25"/>
        <v>0</v>
      </c>
    </row>
    <row r="22" spans="2:48" x14ac:dyDescent="0.25">
      <c r="E22" s="8"/>
      <c r="I22" s="49">
        <v>17</v>
      </c>
      <c r="J22" s="32">
        <f t="shared" si="26"/>
        <v>0</v>
      </c>
      <c r="K22" s="32">
        <f t="shared" si="27"/>
        <v>0</v>
      </c>
      <c r="L22" s="32">
        <f t="shared" si="28"/>
        <v>70</v>
      </c>
      <c r="M22" s="32">
        <f t="shared" si="29"/>
        <v>0</v>
      </c>
      <c r="N22" s="32">
        <f t="shared" si="0"/>
        <v>0</v>
      </c>
      <c r="O22" s="33">
        <f t="shared" si="1"/>
        <v>256.66666666666669</v>
      </c>
      <c r="P22" s="49">
        <v>17</v>
      </c>
      <c r="Q22" s="32">
        <f t="shared" si="15"/>
        <v>5.9</v>
      </c>
      <c r="R22" s="32">
        <f t="shared" si="30"/>
        <v>100.30000000000003</v>
      </c>
      <c r="S22" s="32">
        <f t="shared" si="31"/>
        <v>46.138000000000012</v>
      </c>
      <c r="T22" s="32">
        <f t="shared" si="2"/>
        <v>13.6117633306716</v>
      </c>
      <c r="U22" s="32">
        <f t="shared" si="16"/>
        <v>70</v>
      </c>
      <c r="V22" s="32">
        <f t="shared" si="3"/>
        <v>5.666666666666667</v>
      </c>
      <c r="W22" s="32">
        <v>0</v>
      </c>
      <c r="X22" s="32">
        <f t="shared" si="4"/>
        <v>381.50861557869752</v>
      </c>
      <c r="Y22" s="38">
        <f t="shared" si="5"/>
        <v>124.84194891203083</v>
      </c>
      <c r="AA22" s="65">
        <v>17</v>
      </c>
      <c r="AB22" s="32">
        <f t="shared" si="6"/>
        <v>0</v>
      </c>
      <c r="AC22" s="98">
        <f t="shared" si="7"/>
        <v>0</v>
      </c>
      <c r="AD22" s="98">
        <f t="shared" si="8"/>
        <v>0</v>
      </c>
      <c r="AE22" s="98">
        <f t="shared" si="9"/>
        <v>0</v>
      </c>
      <c r="AF22" s="32">
        <f t="shared" si="17"/>
        <v>0</v>
      </c>
      <c r="AG22" s="32">
        <f t="shared" si="18"/>
        <v>0</v>
      </c>
      <c r="AH22" s="32">
        <f t="shared" si="19"/>
        <v>0</v>
      </c>
      <c r="AI22" s="72">
        <f t="shared" si="32"/>
        <v>0</v>
      </c>
      <c r="AK22" s="65">
        <v>17</v>
      </c>
      <c r="AL22" s="32">
        <f t="shared" si="10"/>
        <v>0</v>
      </c>
      <c r="AM22" s="32">
        <f t="shared" si="11"/>
        <v>0</v>
      </c>
      <c r="AN22" s="32">
        <f t="shared" si="12"/>
        <v>0</v>
      </c>
      <c r="AO22" s="32">
        <f t="shared" si="13"/>
        <v>0</v>
      </c>
      <c r="AP22" s="32">
        <f t="shared" si="14"/>
        <v>0</v>
      </c>
      <c r="AQ22" s="32">
        <f t="shared" si="20"/>
        <v>0</v>
      </c>
      <c r="AR22" s="32">
        <f t="shared" si="21"/>
        <v>0</v>
      </c>
      <c r="AS22" s="32">
        <f t="shared" si="22"/>
        <v>0</v>
      </c>
      <c r="AT22" s="32">
        <f t="shared" si="23"/>
        <v>0</v>
      </c>
      <c r="AU22" s="72">
        <f t="shared" si="24"/>
        <v>0</v>
      </c>
      <c r="AV22" s="223">
        <f t="shared" si="25"/>
        <v>0</v>
      </c>
    </row>
    <row r="23" spans="2:48" x14ac:dyDescent="0.25">
      <c r="B23" s="199" t="s">
        <v>189</v>
      </c>
      <c r="C23" s="200"/>
      <c r="D23" s="200"/>
      <c r="E23" s="200"/>
      <c r="F23" s="200"/>
      <c r="G23" s="201"/>
      <c r="I23" s="49">
        <v>18</v>
      </c>
      <c r="J23" s="32">
        <f t="shared" si="26"/>
        <v>0</v>
      </c>
      <c r="K23" s="32">
        <f t="shared" si="27"/>
        <v>0</v>
      </c>
      <c r="L23" s="32">
        <f t="shared" si="28"/>
        <v>70</v>
      </c>
      <c r="M23" s="32">
        <f t="shared" si="29"/>
        <v>0</v>
      </c>
      <c r="N23" s="32">
        <f t="shared" si="0"/>
        <v>0</v>
      </c>
      <c r="O23" s="33">
        <f t="shared" si="1"/>
        <v>256.66666666666669</v>
      </c>
      <c r="P23" s="49">
        <v>18</v>
      </c>
      <c r="Q23" s="32">
        <f t="shared" si="15"/>
        <v>5.9</v>
      </c>
      <c r="R23" s="32">
        <f t="shared" si="30"/>
        <v>106.20000000000003</v>
      </c>
      <c r="S23" s="32">
        <f t="shared" si="31"/>
        <v>48.852000000000018</v>
      </c>
      <c r="T23" s="32">
        <f t="shared" si="2"/>
        <v>14.316884058011809</v>
      </c>
      <c r="U23" s="32">
        <f t="shared" si="16"/>
        <v>70</v>
      </c>
      <c r="V23" s="32">
        <f t="shared" si="3"/>
        <v>6</v>
      </c>
      <c r="W23" s="32">
        <v>0</v>
      </c>
      <c r="X23" s="32">
        <f t="shared" si="4"/>
        <v>388.68580640103727</v>
      </c>
      <c r="Y23" s="38">
        <f t="shared" si="5"/>
        <v>132.01913973437058</v>
      </c>
      <c r="AA23" s="65">
        <v>18</v>
      </c>
      <c r="AB23" s="32">
        <f t="shared" si="6"/>
        <v>30</v>
      </c>
      <c r="AC23" s="98">
        <f t="shared" si="7"/>
        <v>0</v>
      </c>
      <c r="AD23" s="98">
        <f t="shared" si="8"/>
        <v>0.56000000000000005</v>
      </c>
      <c r="AE23" s="98">
        <f t="shared" si="9"/>
        <v>0.44</v>
      </c>
      <c r="AF23" s="32">
        <f t="shared" si="17"/>
        <v>0</v>
      </c>
      <c r="AG23" s="32">
        <f t="shared" si="18"/>
        <v>13.274722891907203</v>
      </c>
      <c r="AH23" s="32">
        <f t="shared" si="19"/>
        <v>8.9373888637549115</v>
      </c>
      <c r="AI23" s="72">
        <f t="shared" si="32"/>
        <v>22.212111755662114</v>
      </c>
      <c r="AK23" s="65">
        <v>18</v>
      </c>
      <c r="AL23" s="32">
        <f t="shared" si="10"/>
        <v>30</v>
      </c>
      <c r="AM23" s="32">
        <f t="shared" si="11"/>
        <v>0</v>
      </c>
      <c r="AN23" s="32">
        <f t="shared" si="12"/>
        <v>0.56000000000000005</v>
      </c>
      <c r="AO23" s="32">
        <f t="shared" si="13"/>
        <v>0.44</v>
      </c>
      <c r="AP23" s="32">
        <f t="shared" si="14"/>
        <v>0</v>
      </c>
      <c r="AQ23" s="32">
        <f t="shared" si="20"/>
        <v>0</v>
      </c>
      <c r="AR23" s="32">
        <f t="shared" si="21"/>
        <v>12.936000000000002</v>
      </c>
      <c r="AS23" s="32">
        <f t="shared" si="22"/>
        <v>0</v>
      </c>
      <c r="AT23" s="32">
        <f t="shared" si="23"/>
        <v>0</v>
      </c>
      <c r="AU23" s="72">
        <f t="shared" si="24"/>
        <v>12.936000000000002</v>
      </c>
      <c r="AV23" s="223">
        <f t="shared" si="25"/>
        <v>12.9</v>
      </c>
    </row>
    <row r="24" spans="2:48" x14ac:dyDescent="0.25">
      <c r="B24" s="43" t="s">
        <v>159</v>
      </c>
      <c r="C24" s="44" t="s">
        <v>160</v>
      </c>
      <c r="D24" s="44" t="s">
        <v>128</v>
      </c>
      <c r="E24" s="44" t="s">
        <v>162</v>
      </c>
      <c r="F24" s="44" t="s">
        <v>161</v>
      </c>
      <c r="G24" s="45" t="s">
        <v>188</v>
      </c>
      <c r="I24" s="49">
        <v>19</v>
      </c>
      <c r="J24" s="32">
        <f t="shared" si="26"/>
        <v>0</v>
      </c>
      <c r="K24" s="32">
        <f t="shared" si="27"/>
        <v>0</v>
      </c>
      <c r="L24" s="32">
        <f t="shared" si="28"/>
        <v>70</v>
      </c>
      <c r="M24" s="32">
        <f t="shared" si="29"/>
        <v>0</v>
      </c>
      <c r="N24" s="32">
        <f t="shared" si="0"/>
        <v>0</v>
      </c>
      <c r="O24" s="33">
        <f t="shared" si="1"/>
        <v>256.66666666666669</v>
      </c>
      <c r="P24" s="49">
        <v>19</v>
      </c>
      <c r="Q24" s="32">
        <f t="shared" si="15"/>
        <v>5.9</v>
      </c>
      <c r="R24" s="32">
        <f t="shared" si="30"/>
        <v>112.10000000000004</v>
      </c>
      <c r="S24" s="32">
        <f t="shared" si="31"/>
        <v>51.566000000000017</v>
      </c>
      <c r="T24" s="32">
        <f t="shared" si="2"/>
        <v>15.017457246943287</v>
      </c>
      <c r="U24" s="32">
        <f t="shared" si="16"/>
        <v>70</v>
      </c>
      <c r="V24" s="32">
        <f t="shared" si="3"/>
        <v>6.333333333333333</v>
      </c>
      <c r="W24" s="32">
        <v>0</v>
      </c>
      <c r="X24" s="32">
        <f t="shared" si="4"/>
        <v>395.85507692731511</v>
      </c>
      <c r="Y24" s="38">
        <f t="shared" si="5"/>
        <v>139.18841026064842</v>
      </c>
      <c r="AA24" s="65">
        <v>19</v>
      </c>
      <c r="AB24" s="32">
        <f t="shared" si="6"/>
        <v>0</v>
      </c>
      <c r="AC24" s="98">
        <f t="shared" si="7"/>
        <v>0</v>
      </c>
      <c r="AD24" s="98">
        <f t="shared" si="8"/>
        <v>0</v>
      </c>
      <c r="AE24" s="98">
        <f t="shared" si="9"/>
        <v>0</v>
      </c>
      <c r="AF24" s="32">
        <f t="shared" si="17"/>
        <v>0</v>
      </c>
      <c r="AG24" s="32">
        <f t="shared" si="18"/>
        <v>12.911724896340663</v>
      </c>
      <c r="AH24" s="32">
        <f t="shared" si="19"/>
        <v>6.3196882716622316</v>
      </c>
      <c r="AI24" s="72">
        <f t="shared" si="32"/>
        <v>19.231413168002895</v>
      </c>
      <c r="AK24" s="65">
        <v>19</v>
      </c>
      <c r="AL24" s="32">
        <f t="shared" si="10"/>
        <v>0</v>
      </c>
      <c r="AM24" s="32">
        <f t="shared" si="11"/>
        <v>0</v>
      </c>
      <c r="AN24" s="32">
        <f t="shared" si="12"/>
        <v>0</v>
      </c>
      <c r="AO24" s="32">
        <f t="shared" si="13"/>
        <v>0</v>
      </c>
      <c r="AP24" s="32">
        <f t="shared" si="14"/>
        <v>0</v>
      </c>
      <c r="AQ24" s="32">
        <f t="shared" si="20"/>
        <v>0</v>
      </c>
      <c r="AR24" s="32">
        <f t="shared" si="21"/>
        <v>0</v>
      </c>
      <c r="AS24" s="32">
        <f t="shared" si="22"/>
        <v>0</v>
      </c>
      <c r="AT24" s="32">
        <f t="shared" si="23"/>
        <v>0</v>
      </c>
      <c r="AU24" s="72">
        <f t="shared" si="24"/>
        <v>12.936000000000002</v>
      </c>
      <c r="AV24" s="223">
        <f t="shared" si="25"/>
        <v>12.9</v>
      </c>
    </row>
    <row r="25" spans="2:48" x14ac:dyDescent="0.25">
      <c r="B25" s="146">
        <v>0</v>
      </c>
      <c r="C25" s="147">
        <v>26</v>
      </c>
      <c r="D25" s="135">
        <f>103+15</f>
        <v>118</v>
      </c>
      <c r="E25" s="148">
        <f t="shared" ref="E25:E40" si="33">$F$20</f>
        <v>1.3</v>
      </c>
      <c r="F25" s="149">
        <f t="shared" ref="F25:F40" si="34">D25*E25</f>
        <v>153.4</v>
      </c>
      <c r="G25" s="150">
        <f>F25/(C25-B25)</f>
        <v>5.9</v>
      </c>
      <c r="I25" s="49">
        <v>20</v>
      </c>
      <c r="J25" s="32">
        <f t="shared" si="26"/>
        <v>0</v>
      </c>
      <c r="K25" s="32">
        <f t="shared" si="27"/>
        <v>0</v>
      </c>
      <c r="L25" s="32">
        <f t="shared" si="28"/>
        <v>70</v>
      </c>
      <c r="M25" s="32">
        <f t="shared" si="29"/>
        <v>0</v>
      </c>
      <c r="N25" s="32">
        <f t="shared" si="0"/>
        <v>0</v>
      </c>
      <c r="O25" s="33">
        <f t="shared" si="1"/>
        <v>256.66666666666669</v>
      </c>
      <c r="P25" s="49">
        <v>20</v>
      </c>
      <c r="Q25" s="32">
        <f t="shared" si="15"/>
        <v>5.9</v>
      </c>
      <c r="R25" s="32">
        <f t="shared" si="30"/>
        <v>118.00000000000004</v>
      </c>
      <c r="S25" s="32">
        <f t="shared" si="31"/>
        <v>54.280000000000022</v>
      </c>
      <c r="T25" s="32">
        <f t="shared" si="2"/>
        <v>15.713749536910216</v>
      </c>
      <c r="U25" s="32">
        <f t="shared" si="16"/>
        <v>70</v>
      </c>
      <c r="V25" s="32">
        <f t="shared" si="3"/>
        <v>6.666666666666667</v>
      </c>
      <c r="W25" s="32">
        <v>0</v>
      </c>
      <c r="X25" s="32">
        <f t="shared" si="4"/>
        <v>403.01689155456307</v>
      </c>
      <c r="Y25" s="38">
        <f t="shared" si="5"/>
        <v>146.35022488789639</v>
      </c>
      <c r="AA25" s="65">
        <v>20</v>
      </c>
      <c r="AB25" s="32">
        <f t="shared" si="6"/>
        <v>0</v>
      </c>
      <c r="AC25" s="98">
        <f t="shared" si="7"/>
        <v>0</v>
      </c>
      <c r="AD25" s="98">
        <f t="shared" si="8"/>
        <v>0</v>
      </c>
      <c r="AE25" s="98">
        <f t="shared" si="9"/>
        <v>0</v>
      </c>
      <c r="AF25" s="32">
        <f t="shared" si="17"/>
        <v>0</v>
      </c>
      <c r="AG25" s="32">
        <f t="shared" si="18"/>
        <v>12.558653100052126</v>
      </c>
      <c r="AH25" s="32">
        <f t="shared" si="19"/>
        <v>4.4686944318774566</v>
      </c>
      <c r="AI25" s="72">
        <f t="shared" si="32"/>
        <v>17.027347531929582</v>
      </c>
      <c r="AK25" s="65">
        <v>20</v>
      </c>
      <c r="AL25" s="32">
        <f t="shared" si="10"/>
        <v>0</v>
      </c>
      <c r="AM25" s="32">
        <f t="shared" si="11"/>
        <v>0</v>
      </c>
      <c r="AN25" s="32">
        <f t="shared" si="12"/>
        <v>0</v>
      </c>
      <c r="AO25" s="32">
        <f t="shared" si="13"/>
        <v>0</v>
      </c>
      <c r="AP25" s="32">
        <f t="shared" si="14"/>
        <v>0</v>
      </c>
      <c r="AQ25" s="32">
        <f t="shared" si="20"/>
        <v>0</v>
      </c>
      <c r="AR25" s="32">
        <f t="shared" si="21"/>
        <v>0</v>
      </c>
      <c r="AS25" s="32">
        <f t="shared" si="22"/>
        <v>0</v>
      </c>
      <c r="AT25" s="32">
        <f t="shared" si="23"/>
        <v>0</v>
      </c>
      <c r="AU25" s="72">
        <f t="shared" si="24"/>
        <v>12.936000000000002</v>
      </c>
      <c r="AV25" s="223">
        <f t="shared" si="25"/>
        <v>12.9</v>
      </c>
    </row>
    <row r="26" spans="2:48" x14ac:dyDescent="0.25">
      <c r="B26" s="40">
        <f t="shared" ref="B26:B40" si="35">C25</f>
        <v>26</v>
      </c>
      <c r="C26" s="41">
        <f>B26+1</f>
        <v>27</v>
      </c>
      <c r="D26" s="135">
        <v>103</v>
      </c>
      <c r="E26" s="151">
        <f t="shared" si="33"/>
        <v>1.3</v>
      </c>
      <c r="F26" s="42">
        <f t="shared" si="34"/>
        <v>133.9</v>
      </c>
      <c r="G26" s="152">
        <f>(F26-F25)/(C26-B26)</f>
        <v>-19.5</v>
      </c>
      <c r="I26" s="49">
        <v>21</v>
      </c>
      <c r="J26" s="32">
        <f t="shared" si="26"/>
        <v>0</v>
      </c>
      <c r="K26" s="32">
        <f t="shared" si="27"/>
        <v>0</v>
      </c>
      <c r="L26" s="32">
        <f t="shared" si="28"/>
        <v>70</v>
      </c>
      <c r="M26" s="32">
        <f t="shared" si="29"/>
        <v>0</v>
      </c>
      <c r="N26" s="32">
        <f t="shared" si="0"/>
        <v>0</v>
      </c>
      <c r="O26" s="33">
        <f t="shared" si="1"/>
        <v>256.66666666666669</v>
      </c>
      <c r="P26" s="49">
        <v>21</v>
      </c>
      <c r="Q26" s="32">
        <f t="shared" si="15"/>
        <v>5.9</v>
      </c>
      <c r="R26" s="32">
        <f t="shared" si="30"/>
        <v>123.90000000000005</v>
      </c>
      <c r="S26" s="32">
        <f t="shared" si="31"/>
        <v>56.994000000000028</v>
      </c>
      <c r="T26" s="32">
        <f t="shared" si="2"/>
        <v>16.405999397179595</v>
      </c>
      <c r="U26" s="32">
        <f t="shared" si="16"/>
        <v>70</v>
      </c>
      <c r="V26" s="32">
        <f t="shared" si="3"/>
        <v>7</v>
      </c>
      <c r="W26" s="32">
        <v>0</v>
      </c>
      <c r="X26" s="32">
        <f t="shared" si="4"/>
        <v>410.17166561675452</v>
      </c>
      <c r="Y26" s="38">
        <f t="shared" si="5"/>
        <v>153.50499895008784</v>
      </c>
      <c r="AA26" s="65">
        <v>21</v>
      </c>
      <c r="AB26" s="32">
        <f t="shared" si="6"/>
        <v>0</v>
      </c>
      <c r="AC26" s="98">
        <f t="shared" si="7"/>
        <v>0</v>
      </c>
      <c r="AD26" s="98">
        <f t="shared" si="8"/>
        <v>0</v>
      </c>
      <c r="AE26" s="98">
        <f t="shared" si="9"/>
        <v>0</v>
      </c>
      <c r="AF26" s="32">
        <f t="shared" si="17"/>
        <v>0</v>
      </c>
      <c r="AG26" s="32">
        <f t="shared" si="18"/>
        <v>12.215236070600337</v>
      </c>
      <c r="AH26" s="32">
        <f t="shared" si="19"/>
        <v>3.1598441358311162</v>
      </c>
      <c r="AI26" s="72">
        <f t="shared" si="32"/>
        <v>15.375080206431454</v>
      </c>
      <c r="AK26" s="65">
        <v>21</v>
      </c>
      <c r="AL26" s="32">
        <f t="shared" si="10"/>
        <v>0</v>
      </c>
      <c r="AM26" s="32">
        <f t="shared" si="11"/>
        <v>0</v>
      </c>
      <c r="AN26" s="32">
        <f t="shared" si="12"/>
        <v>0</v>
      </c>
      <c r="AO26" s="32">
        <f t="shared" si="13"/>
        <v>0</v>
      </c>
      <c r="AP26" s="32">
        <f t="shared" si="14"/>
        <v>0</v>
      </c>
      <c r="AQ26" s="32">
        <f t="shared" si="20"/>
        <v>0</v>
      </c>
      <c r="AR26" s="32">
        <f t="shared" si="21"/>
        <v>0</v>
      </c>
      <c r="AS26" s="32">
        <f t="shared" si="22"/>
        <v>0</v>
      </c>
      <c r="AT26" s="32">
        <f t="shared" si="23"/>
        <v>0</v>
      </c>
      <c r="AU26" s="72">
        <f t="shared" si="24"/>
        <v>12.936000000000002</v>
      </c>
      <c r="AV26" s="223">
        <f t="shared" si="25"/>
        <v>12.9</v>
      </c>
    </row>
    <row r="27" spans="2:48" x14ac:dyDescent="0.25">
      <c r="B27" s="40">
        <f t="shared" si="35"/>
        <v>27</v>
      </c>
      <c r="C27" s="153">
        <f>C25+3</f>
        <v>29</v>
      </c>
      <c r="D27" s="136">
        <f>119+13</f>
        <v>132</v>
      </c>
      <c r="E27" s="151">
        <f t="shared" si="33"/>
        <v>1.3</v>
      </c>
      <c r="F27" s="42">
        <f t="shared" si="34"/>
        <v>171.6</v>
      </c>
      <c r="G27" s="46">
        <f t="shared" ref="G27:G40" si="36">(F27-F26)/(C27-B27)</f>
        <v>18.849999999999994</v>
      </c>
      <c r="I27" s="49">
        <v>22</v>
      </c>
      <c r="J27" s="32">
        <f t="shared" si="26"/>
        <v>0</v>
      </c>
      <c r="K27" s="32">
        <f t="shared" si="27"/>
        <v>0</v>
      </c>
      <c r="L27" s="32">
        <f t="shared" si="28"/>
        <v>70</v>
      </c>
      <c r="M27" s="32">
        <f t="shared" si="29"/>
        <v>0</v>
      </c>
      <c r="N27" s="32">
        <f t="shared" si="0"/>
        <v>0</v>
      </c>
      <c r="O27" s="33">
        <f t="shared" si="1"/>
        <v>256.66666666666669</v>
      </c>
      <c r="P27" s="49">
        <v>22</v>
      </c>
      <c r="Q27" s="32">
        <f t="shared" si="15"/>
        <v>5.9</v>
      </c>
      <c r="R27" s="32">
        <f t="shared" si="30"/>
        <v>129.80000000000004</v>
      </c>
      <c r="S27" s="32">
        <f t="shared" si="31"/>
        <v>59.70800000000002</v>
      </c>
      <c r="T27" s="32">
        <f t="shared" si="2"/>
        <v>17.094421302340002</v>
      </c>
      <c r="U27" s="32">
        <f t="shared" si="16"/>
        <v>70</v>
      </c>
      <c r="V27" s="32">
        <f t="shared" si="3"/>
        <v>7.333333333333333</v>
      </c>
      <c r="W27" s="32">
        <v>0</v>
      </c>
      <c r="X27" s="32">
        <f t="shared" si="4"/>
        <v>417.31977265713107</v>
      </c>
      <c r="Y27" s="38">
        <f t="shared" si="5"/>
        <v>160.65310599046438</v>
      </c>
      <c r="AA27" s="65">
        <v>22</v>
      </c>
      <c r="AB27" s="32">
        <f t="shared" si="6"/>
        <v>0</v>
      </c>
      <c r="AC27" s="98">
        <f t="shared" si="7"/>
        <v>0</v>
      </c>
      <c r="AD27" s="98">
        <f t="shared" si="8"/>
        <v>0</v>
      </c>
      <c r="AE27" s="98">
        <f t="shared" si="9"/>
        <v>0</v>
      </c>
      <c r="AF27" s="32">
        <f t="shared" si="17"/>
        <v>0</v>
      </c>
      <c r="AG27" s="32">
        <f t="shared" si="18"/>
        <v>11.881209797878425</v>
      </c>
      <c r="AH27" s="32">
        <f t="shared" si="19"/>
        <v>2.2343472159387288</v>
      </c>
      <c r="AI27" s="72">
        <f t="shared" si="32"/>
        <v>14.115557013817153</v>
      </c>
      <c r="AK27" s="65">
        <v>22</v>
      </c>
      <c r="AL27" s="32">
        <f t="shared" si="10"/>
        <v>0</v>
      </c>
      <c r="AM27" s="32">
        <f t="shared" si="11"/>
        <v>0</v>
      </c>
      <c r="AN27" s="32">
        <f t="shared" si="12"/>
        <v>0</v>
      </c>
      <c r="AO27" s="32">
        <f t="shared" si="13"/>
        <v>0</v>
      </c>
      <c r="AP27" s="32">
        <f t="shared" si="14"/>
        <v>0</v>
      </c>
      <c r="AQ27" s="32">
        <f t="shared" si="20"/>
        <v>0</v>
      </c>
      <c r="AR27" s="32">
        <f t="shared" si="21"/>
        <v>0</v>
      </c>
      <c r="AS27" s="32">
        <f t="shared" si="22"/>
        <v>0</v>
      </c>
      <c r="AT27" s="32">
        <f t="shared" si="23"/>
        <v>0</v>
      </c>
      <c r="AU27" s="72">
        <f t="shared" si="24"/>
        <v>12.936000000000002</v>
      </c>
      <c r="AV27" s="223">
        <f t="shared" si="25"/>
        <v>12.9</v>
      </c>
    </row>
    <row r="28" spans="2:48" x14ac:dyDescent="0.25">
      <c r="B28" s="40">
        <f t="shared" si="35"/>
        <v>29</v>
      </c>
      <c r="C28" s="153">
        <f>C26+3</f>
        <v>30</v>
      </c>
      <c r="D28" s="136">
        <f>119</f>
        <v>119</v>
      </c>
      <c r="E28" s="151">
        <f t="shared" si="33"/>
        <v>1.3</v>
      </c>
      <c r="F28" s="42">
        <f t="shared" si="34"/>
        <v>154.70000000000002</v>
      </c>
      <c r="G28" s="46">
        <f t="shared" si="36"/>
        <v>-16.899999999999977</v>
      </c>
      <c r="I28" s="49">
        <v>23</v>
      </c>
      <c r="J28" s="32">
        <f t="shared" si="26"/>
        <v>0</v>
      </c>
      <c r="K28" s="32">
        <f t="shared" si="27"/>
        <v>0</v>
      </c>
      <c r="L28" s="32">
        <f t="shared" si="28"/>
        <v>70</v>
      </c>
      <c r="M28" s="32">
        <f t="shared" si="29"/>
        <v>0</v>
      </c>
      <c r="N28" s="32">
        <f t="shared" si="0"/>
        <v>0</v>
      </c>
      <c r="O28" s="33">
        <f t="shared" si="1"/>
        <v>256.66666666666669</v>
      </c>
      <c r="P28" s="49">
        <v>23</v>
      </c>
      <c r="Q28" s="32">
        <f t="shared" si="15"/>
        <v>5.9</v>
      </c>
      <c r="R28" s="32">
        <f t="shared" si="30"/>
        <v>135.70000000000005</v>
      </c>
      <c r="S28" s="32">
        <f t="shared" si="31"/>
        <v>62.422000000000025</v>
      </c>
      <c r="T28" s="32">
        <f t="shared" si="2"/>
        <v>17.779209127158431</v>
      </c>
      <c r="U28" s="32">
        <f t="shared" si="16"/>
        <v>70</v>
      </c>
      <c r="V28" s="32">
        <f t="shared" si="3"/>
        <v>7.666666666666667</v>
      </c>
      <c r="W28" s="32">
        <v>0</v>
      </c>
      <c r="X28" s="32">
        <f t="shared" si="4"/>
        <v>424.46155034091208</v>
      </c>
      <c r="Y28" s="38">
        <f t="shared" si="5"/>
        <v>167.7948836742454</v>
      </c>
      <c r="AA28" s="65">
        <v>23</v>
      </c>
      <c r="AB28" s="32">
        <f t="shared" si="6"/>
        <v>0</v>
      </c>
      <c r="AC28" s="98">
        <f t="shared" si="7"/>
        <v>0</v>
      </c>
      <c r="AD28" s="98">
        <f t="shared" si="8"/>
        <v>0</v>
      </c>
      <c r="AE28" s="98">
        <f t="shared" si="9"/>
        <v>0</v>
      </c>
      <c r="AF28" s="32">
        <f t="shared" si="17"/>
        <v>0</v>
      </c>
      <c r="AG28" s="32">
        <f t="shared" si="18"/>
        <v>11.556317491149771</v>
      </c>
      <c r="AH28" s="32">
        <f t="shared" si="19"/>
        <v>1.5799220679155583</v>
      </c>
      <c r="AI28" s="72">
        <f t="shared" si="32"/>
        <v>13.136239559065331</v>
      </c>
      <c r="AK28" s="65">
        <v>23</v>
      </c>
      <c r="AL28" s="32">
        <f t="shared" si="10"/>
        <v>0</v>
      </c>
      <c r="AM28" s="32">
        <f t="shared" si="11"/>
        <v>0</v>
      </c>
      <c r="AN28" s="32">
        <f t="shared" si="12"/>
        <v>0</v>
      </c>
      <c r="AO28" s="32">
        <f t="shared" si="13"/>
        <v>0</v>
      </c>
      <c r="AP28" s="32">
        <f t="shared" si="14"/>
        <v>0</v>
      </c>
      <c r="AQ28" s="32">
        <f t="shared" si="20"/>
        <v>0</v>
      </c>
      <c r="AR28" s="32">
        <f t="shared" si="21"/>
        <v>0</v>
      </c>
      <c r="AS28" s="32">
        <f t="shared" si="22"/>
        <v>0</v>
      </c>
      <c r="AT28" s="32">
        <f t="shared" si="23"/>
        <v>0</v>
      </c>
      <c r="AU28" s="72">
        <f t="shared" si="24"/>
        <v>12.936000000000002</v>
      </c>
      <c r="AV28" s="223">
        <f t="shared" si="25"/>
        <v>12.9</v>
      </c>
    </row>
    <row r="29" spans="2:48" x14ac:dyDescent="0.25">
      <c r="B29" s="40">
        <f t="shared" si="35"/>
        <v>30</v>
      </c>
      <c r="C29" s="153">
        <f t="shared" ref="C29:C32" si="37">C27+5</f>
        <v>34</v>
      </c>
      <c r="D29" s="136">
        <f>146+23</f>
        <v>169</v>
      </c>
      <c r="E29" s="151">
        <f t="shared" si="33"/>
        <v>1.3</v>
      </c>
      <c r="F29" s="42">
        <f t="shared" si="34"/>
        <v>219.70000000000002</v>
      </c>
      <c r="G29" s="46">
        <f t="shared" si="36"/>
        <v>16.25</v>
      </c>
      <c r="I29" s="49">
        <v>24</v>
      </c>
      <c r="J29" s="32">
        <f t="shared" si="26"/>
        <v>0</v>
      </c>
      <c r="K29" s="32">
        <f t="shared" si="27"/>
        <v>0</v>
      </c>
      <c r="L29" s="32">
        <f t="shared" si="28"/>
        <v>70</v>
      </c>
      <c r="M29" s="32">
        <f t="shared" si="29"/>
        <v>0</v>
      </c>
      <c r="N29" s="32">
        <f t="shared" si="0"/>
        <v>0</v>
      </c>
      <c r="O29" s="33">
        <f t="shared" si="1"/>
        <v>256.66666666666669</v>
      </c>
      <c r="P29" s="49">
        <v>24</v>
      </c>
      <c r="Q29" s="32">
        <f t="shared" si="15"/>
        <v>5.9</v>
      </c>
      <c r="R29" s="32">
        <f t="shared" si="30"/>
        <v>141.60000000000005</v>
      </c>
      <c r="S29" s="32">
        <f t="shared" si="31"/>
        <v>65.136000000000024</v>
      </c>
      <c r="T29" s="32">
        <f t="shared" si="2"/>
        <v>18.460538934367609</v>
      </c>
      <c r="U29" s="32">
        <f t="shared" si="16"/>
        <v>70</v>
      </c>
      <c r="V29" s="32">
        <f t="shared" si="3"/>
        <v>8</v>
      </c>
      <c r="W29" s="32">
        <v>0</v>
      </c>
      <c r="X29" s="32">
        <f t="shared" si="4"/>
        <v>431.59730531069027</v>
      </c>
      <c r="Y29" s="38">
        <f t="shared" si="5"/>
        <v>174.93063864402359</v>
      </c>
      <c r="AA29" s="65">
        <v>24</v>
      </c>
      <c r="AB29" s="32">
        <f t="shared" si="6"/>
        <v>0</v>
      </c>
      <c r="AC29" s="98">
        <f t="shared" si="7"/>
        <v>0</v>
      </c>
      <c r="AD29" s="98">
        <f t="shared" si="8"/>
        <v>0</v>
      </c>
      <c r="AE29" s="98">
        <f t="shared" si="9"/>
        <v>0</v>
      </c>
      <c r="AF29" s="32">
        <f t="shared" si="17"/>
        <v>0</v>
      </c>
      <c r="AG29" s="32">
        <f t="shared" si="18"/>
        <v>11.240309381633956</v>
      </c>
      <c r="AH29" s="32">
        <f t="shared" si="19"/>
        <v>1.1171736079693644</v>
      </c>
      <c r="AI29" s="72">
        <f t="shared" si="32"/>
        <v>12.357482989603321</v>
      </c>
      <c r="AK29" s="65">
        <v>24</v>
      </c>
      <c r="AL29" s="32">
        <f t="shared" si="10"/>
        <v>0</v>
      </c>
      <c r="AM29" s="32">
        <f t="shared" si="11"/>
        <v>0</v>
      </c>
      <c r="AN29" s="32">
        <f t="shared" si="12"/>
        <v>0</v>
      </c>
      <c r="AO29" s="32">
        <f t="shared" si="13"/>
        <v>0</v>
      </c>
      <c r="AP29" s="32">
        <f t="shared" si="14"/>
        <v>0</v>
      </c>
      <c r="AQ29" s="32">
        <f t="shared" si="20"/>
        <v>0</v>
      </c>
      <c r="AR29" s="32">
        <f t="shared" si="21"/>
        <v>0</v>
      </c>
      <c r="AS29" s="32">
        <f t="shared" si="22"/>
        <v>0</v>
      </c>
      <c r="AT29" s="32">
        <f t="shared" si="23"/>
        <v>0</v>
      </c>
      <c r="AU29" s="72">
        <f t="shared" si="24"/>
        <v>12.936000000000002</v>
      </c>
      <c r="AV29" s="223">
        <f t="shared" si="25"/>
        <v>12.9</v>
      </c>
    </row>
    <row r="30" spans="2:48" x14ac:dyDescent="0.25">
      <c r="B30" s="40">
        <f t="shared" si="35"/>
        <v>34</v>
      </c>
      <c r="C30" s="153">
        <f t="shared" si="37"/>
        <v>35</v>
      </c>
      <c r="D30" s="136">
        <f>146</f>
        <v>146</v>
      </c>
      <c r="E30" s="151">
        <f t="shared" si="33"/>
        <v>1.3</v>
      </c>
      <c r="F30" s="42">
        <f t="shared" si="34"/>
        <v>189.8</v>
      </c>
      <c r="G30" s="46">
        <f t="shared" si="36"/>
        <v>-29.900000000000006</v>
      </c>
      <c r="I30" s="49">
        <v>25</v>
      </c>
      <c r="J30" s="32">
        <f t="shared" si="26"/>
        <v>0</v>
      </c>
      <c r="K30" s="32">
        <f t="shared" si="27"/>
        <v>0</v>
      </c>
      <c r="L30" s="32">
        <f t="shared" si="28"/>
        <v>70</v>
      </c>
      <c r="M30" s="32">
        <f t="shared" si="29"/>
        <v>0</v>
      </c>
      <c r="N30" s="32">
        <f t="shared" si="0"/>
        <v>0</v>
      </c>
      <c r="O30" s="33">
        <f t="shared" si="1"/>
        <v>256.66666666666669</v>
      </c>
      <c r="P30" s="49">
        <v>25</v>
      </c>
      <c r="Q30" s="32">
        <f t="shared" si="15"/>
        <v>5.9</v>
      </c>
      <c r="R30" s="32">
        <f t="shared" si="30"/>
        <v>147.50000000000006</v>
      </c>
      <c r="S30" s="32">
        <f t="shared" si="31"/>
        <v>67.850000000000023</v>
      </c>
      <c r="T30" s="32">
        <f t="shared" si="2"/>
        <v>19.138571284729803</v>
      </c>
      <c r="U30" s="32">
        <f t="shared" si="16"/>
        <v>70</v>
      </c>
      <c r="V30" s="32">
        <f t="shared" si="3"/>
        <v>8.3333333333333339</v>
      </c>
      <c r="W30" s="32">
        <v>0</v>
      </c>
      <c r="X30" s="32">
        <f t="shared" si="4"/>
        <v>438.72731720979328</v>
      </c>
      <c r="Y30" s="38">
        <f t="shared" si="5"/>
        <v>182.0606505431266</v>
      </c>
      <c r="AA30" s="65">
        <v>25</v>
      </c>
      <c r="AB30" s="32">
        <f t="shared" si="6"/>
        <v>40</v>
      </c>
      <c r="AC30" s="98">
        <f t="shared" si="7"/>
        <v>0</v>
      </c>
      <c r="AD30" s="98">
        <f t="shared" si="8"/>
        <v>0.56000000000000005</v>
      </c>
      <c r="AE30" s="98">
        <f t="shared" si="9"/>
        <v>0.44</v>
      </c>
      <c r="AF30" s="32">
        <f t="shared" si="17"/>
        <v>0</v>
      </c>
      <c r="AG30" s="32">
        <f t="shared" si="18"/>
        <v>28.632573053033937</v>
      </c>
      <c r="AH30" s="32">
        <f t="shared" si="19"/>
        <v>12.706479518964327</v>
      </c>
      <c r="AI30" s="72">
        <f t="shared" si="32"/>
        <v>41.339052571998266</v>
      </c>
      <c r="AK30" s="65">
        <v>25</v>
      </c>
      <c r="AL30" s="32">
        <f t="shared" si="10"/>
        <v>40</v>
      </c>
      <c r="AM30" s="32">
        <f t="shared" si="11"/>
        <v>0</v>
      </c>
      <c r="AN30" s="32">
        <f t="shared" si="12"/>
        <v>0.56000000000000005</v>
      </c>
      <c r="AO30" s="32">
        <f t="shared" si="13"/>
        <v>0.44</v>
      </c>
      <c r="AP30" s="32">
        <f t="shared" si="14"/>
        <v>0</v>
      </c>
      <c r="AQ30" s="32">
        <f t="shared" si="20"/>
        <v>0</v>
      </c>
      <c r="AR30" s="32">
        <f t="shared" si="21"/>
        <v>17.248000000000001</v>
      </c>
      <c r="AS30" s="32">
        <f t="shared" si="22"/>
        <v>0</v>
      </c>
      <c r="AT30" s="32">
        <f t="shared" si="23"/>
        <v>0</v>
      </c>
      <c r="AU30" s="72">
        <f t="shared" si="24"/>
        <v>30.184000000000005</v>
      </c>
      <c r="AV30" s="223">
        <f t="shared" si="25"/>
        <v>30.1</v>
      </c>
    </row>
    <row r="31" spans="2:48" x14ac:dyDescent="0.25">
      <c r="B31" s="40">
        <f t="shared" si="35"/>
        <v>35</v>
      </c>
      <c r="C31" s="153">
        <f t="shared" si="37"/>
        <v>39</v>
      </c>
      <c r="D31" s="136">
        <f>D32+34</f>
        <v>208</v>
      </c>
      <c r="E31" s="151">
        <f t="shared" si="33"/>
        <v>1.3</v>
      </c>
      <c r="F31" s="42">
        <f t="shared" si="34"/>
        <v>270.40000000000003</v>
      </c>
      <c r="G31" s="46">
        <f t="shared" si="36"/>
        <v>20.150000000000006</v>
      </c>
      <c r="I31" s="49">
        <v>26</v>
      </c>
      <c r="J31" s="32">
        <f t="shared" si="26"/>
        <v>0</v>
      </c>
      <c r="K31" s="32">
        <f t="shared" si="27"/>
        <v>0</v>
      </c>
      <c r="L31" s="32">
        <f t="shared" si="28"/>
        <v>70</v>
      </c>
      <c r="M31" s="32">
        <f t="shared" si="29"/>
        <v>0</v>
      </c>
      <c r="N31" s="32">
        <f t="shared" si="0"/>
        <v>0</v>
      </c>
      <c r="O31" s="33">
        <f t="shared" si="1"/>
        <v>256.66666666666669</v>
      </c>
      <c r="P31" s="49">
        <v>26</v>
      </c>
      <c r="Q31" s="32">
        <f t="shared" si="15"/>
        <v>5.9</v>
      </c>
      <c r="R31" s="32">
        <f t="shared" si="30"/>
        <v>153.40000000000006</v>
      </c>
      <c r="S31" s="32">
        <f t="shared" si="31"/>
        <v>70.564000000000036</v>
      </c>
      <c r="T31" s="32">
        <f t="shared" si="2"/>
        <v>19.813453167086163</v>
      </c>
      <c r="U31" s="32">
        <f t="shared" si="16"/>
        <v>70</v>
      </c>
      <c r="V31" s="32">
        <f t="shared" si="3"/>
        <v>8.6666666666666661</v>
      </c>
      <c r="W31" s="32">
        <v>0</v>
      </c>
      <c r="X31" s="32">
        <f t="shared" si="4"/>
        <v>445.85184204378629</v>
      </c>
      <c r="Y31" s="38">
        <f t="shared" si="5"/>
        <v>189.18517537711961</v>
      </c>
      <c r="AA31" s="65">
        <v>26</v>
      </c>
      <c r="AB31" s="32">
        <f t="shared" si="6"/>
        <v>0</v>
      </c>
      <c r="AC31" s="98">
        <f t="shared" si="7"/>
        <v>0</v>
      </c>
      <c r="AD31" s="98">
        <f t="shared" si="8"/>
        <v>0</v>
      </c>
      <c r="AE31" s="98">
        <f t="shared" si="9"/>
        <v>0</v>
      </c>
      <c r="AF31" s="32">
        <f t="shared" si="17"/>
        <v>0</v>
      </c>
      <c r="AG31" s="32">
        <f t="shared" si="18"/>
        <v>27.849613837177149</v>
      </c>
      <c r="AH31" s="32">
        <f t="shared" si="19"/>
        <v>8.9848378328676564</v>
      </c>
      <c r="AI31" s="72">
        <f t="shared" si="32"/>
        <v>36.834451670044807</v>
      </c>
      <c r="AK31" s="65">
        <v>26</v>
      </c>
      <c r="AL31" s="32">
        <f t="shared" si="10"/>
        <v>0</v>
      </c>
      <c r="AM31" s="32">
        <f t="shared" si="11"/>
        <v>0</v>
      </c>
      <c r="AN31" s="32">
        <f t="shared" si="12"/>
        <v>0</v>
      </c>
      <c r="AO31" s="32">
        <f t="shared" si="13"/>
        <v>0</v>
      </c>
      <c r="AP31" s="32">
        <f t="shared" si="14"/>
        <v>0</v>
      </c>
      <c r="AQ31" s="32">
        <f t="shared" si="20"/>
        <v>0</v>
      </c>
      <c r="AR31" s="32">
        <f t="shared" si="21"/>
        <v>0</v>
      </c>
      <c r="AS31" s="32">
        <f t="shared" si="22"/>
        <v>0</v>
      </c>
      <c r="AT31" s="32">
        <f t="shared" si="23"/>
        <v>0</v>
      </c>
      <c r="AU31" s="72">
        <f t="shared" si="24"/>
        <v>30.184000000000005</v>
      </c>
      <c r="AV31" s="223">
        <f t="shared" si="25"/>
        <v>30.1</v>
      </c>
    </row>
    <row r="32" spans="2:48" x14ac:dyDescent="0.25">
      <c r="B32" s="40">
        <f t="shared" si="35"/>
        <v>39</v>
      </c>
      <c r="C32" s="153">
        <f t="shared" si="37"/>
        <v>40</v>
      </c>
      <c r="D32" s="136">
        <v>174</v>
      </c>
      <c r="E32" s="151">
        <f t="shared" si="33"/>
        <v>1.3</v>
      </c>
      <c r="F32" s="42">
        <f t="shared" si="34"/>
        <v>226.20000000000002</v>
      </c>
      <c r="G32" s="46">
        <f t="shared" si="36"/>
        <v>-44.200000000000017</v>
      </c>
      <c r="I32" s="49">
        <v>27</v>
      </c>
      <c r="J32" s="32">
        <f t="shared" si="26"/>
        <v>0</v>
      </c>
      <c r="K32" s="32">
        <f t="shared" si="27"/>
        <v>0</v>
      </c>
      <c r="L32" s="32">
        <f t="shared" si="28"/>
        <v>70</v>
      </c>
      <c r="M32" s="32">
        <f t="shared" si="29"/>
        <v>0</v>
      </c>
      <c r="N32" s="32">
        <f t="shared" si="0"/>
        <v>0</v>
      </c>
      <c r="O32" s="33">
        <f t="shared" si="1"/>
        <v>256.66666666666669</v>
      </c>
      <c r="P32" s="49">
        <v>27</v>
      </c>
      <c r="Q32" s="32">
        <f t="shared" si="15"/>
        <v>-19.5</v>
      </c>
      <c r="R32" s="32">
        <f t="shared" si="30"/>
        <v>133.90000000000006</v>
      </c>
      <c r="S32" s="32">
        <f t="shared" si="31"/>
        <v>61.59400000000003</v>
      </c>
      <c r="T32" s="32">
        <f t="shared" si="2"/>
        <v>17.570665168564627</v>
      </c>
      <c r="U32" s="32">
        <f t="shared" si="16"/>
        <v>70</v>
      </c>
      <c r="V32" s="32">
        <f t="shared" si="3"/>
        <v>9</v>
      </c>
      <c r="W32" s="32">
        <v>0</v>
      </c>
      <c r="X32" s="32">
        <f t="shared" si="4"/>
        <v>427.54512516858341</v>
      </c>
      <c r="Y32" s="38">
        <f t="shared" si="5"/>
        <v>170.87845850191673</v>
      </c>
      <c r="AA32" s="65">
        <v>27</v>
      </c>
      <c r="AB32" s="32">
        <f t="shared" si="6"/>
        <v>0</v>
      </c>
      <c r="AC32" s="98">
        <f t="shared" si="7"/>
        <v>0</v>
      </c>
      <c r="AD32" s="98">
        <f t="shared" si="8"/>
        <v>0</v>
      </c>
      <c r="AE32" s="98">
        <f t="shared" si="9"/>
        <v>0</v>
      </c>
      <c r="AF32" s="32">
        <f t="shared" si="17"/>
        <v>0</v>
      </c>
      <c r="AG32" s="32">
        <f t="shared" si="18"/>
        <v>27.088064682252</v>
      </c>
      <c r="AH32" s="32">
        <f t="shared" si="19"/>
        <v>6.3532397594821646</v>
      </c>
      <c r="AI32" s="72">
        <f t="shared" si="32"/>
        <v>33.441304441734161</v>
      </c>
      <c r="AK32" s="65">
        <v>27</v>
      </c>
      <c r="AL32" s="32">
        <f t="shared" si="10"/>
        <v>0</v>
      </c>
      <c r="AM32" s="32">
        <f t="shared" si="11"/>
        <v>0</v>
      </c>
      <c r="AN32" s="32">
        <f t="shared" si="12"/>
        <v>0</v>
      </c>
      <c r="AO32" s="32">
        <f t="shared" si="13"/>
        <v>0</v>
      </c>
      <c r="AP32" s="32">
        <f t="shared" si="14"/>
        <v>0</v>
      </c>
      <c r="AQ32" s="32">
        <f t="shared" si="20"/>
        <v>0</v>
      </c>
      <c r="AR32" s="32">
        <f t="shared" si="21"/>
        <v>0</v>
      </c>
      <c r="AS32" s="32">
        <f t="shared" si="22"/>
        <v>0</v>
      </c>
      <c r="AT32" s="32">
        <f t="shared" si="23"/>
        <v>0</v>
      </c>
      <c r="AU32" s="72">
        <f t="shared" si="24"/>
        <v>30.184000000000005</v>
      </c>
      <c r="AV32" s="223">
        <f t="shared" si="25"/>
        <v>30.1</v>
      </c>
    </row>
    <row r="33" spans="2:48" x14ac:dyDescent="0.25">
      <c r="B33" s="40">
        <f t="shared" si="35"/>
        <v>40</v>
      </c>
      <c r="C33" s="153">
        <f t="shared" ref="C33:C40" si="38">C31+10</f>
        <v>49</v>
      </c>
      <c r="D33" s="136">
        <f>D34+79</f>
        <v>315</v>
      </c>
      <c r="E33" s="151">
        <f t="shared" si="33"/>
        <v>1.3</v>
      </c>
      <c r="F33" s="42">
        <f t="shared" si="34"/>
        <v>409.5</v>
      </c>
      <c r="G33" s="46">
        <f t="shared" si="36"/>
        <v>20.366666666666664</v>
      </c>
      <c r="I33" s="49">
        <v>28</v>
      </c>
      <c r="J33" s="32">
        <f t="shared" si="26"/>
        <v>0</v>
      </c>
      <c r="K33" s="32">
        <f t="shared" si="27"/>
        <v>0</v>
      </c>
      <c r="L33" s="32">
        <f t="shared" si="28"/>
        <v>70</v>
      </c>
      <c r="M33" s="32">
        <f t="shared" si="29"/>
        <v>0</v>
      </c>
      <c r="N33" s="32">
        <f t="shared" si="0"/>
        <v>0</v>
      </c>
      <c r="O33" s="33">
        <f t="shared" si="1"/>
        <v>256.66666666666669</v>
      </c>
      <c r="P33" s="49">
        <v>28</v>
      </c>
      <c r="Q33" s="32">
        <f t="shared" si="15"/>
        <v>18.849999999999994</v>
      </c>
      <c r="R33" s="32">
        <f t="shared" si="30"/>
        <v>152.75000000000006</v>
      </c>
      <c r="S33" s="32">
        <f t="shared" si="31"/>
        <v>70.265000000000029</v>
      </c>
      <c r="T33" s="32">
        <f t="shared" si="2"/>
        <v>19.739251931971257</v>
      </c>
      <c r="U33" s="32">
        <f t="shared" si="16"/>
        <v>70</v>
      </c>
      <c r="V33" s="32">
        <f t="shared" si="3"/>
        <v>9.3333333333333339</v>
      </c>
      <c r="W33" s="32">
        <v>0</v>
      </c>
      <c r="X33" s="32">
        <f t="shared" si="4"/>
        <v>447.64629433707222</v>
      </c>
      <c r="Y33" s="38">
        <f t="shared" si="5"/>
        <v>190.97962767040553</v>
      </c>
      <c r="AA33" s="65">
        <v>28</v>
      </c>
      <c r="AB33" s="32">
        <f t="shared" si="6"/>
        <v>0</v>
      </c>
      <c r="AC33" s="98">
        <f t="shared" si="7"/>
        <v>0</v>
      </c>
      <c r="AD33" s="98">
        <f t="shared" si="8"/>
        <v>0</v>
      </c>
      <c r="AE33" s="98">
        <f t="shared" si="9"/>
        <v>0</v>
      </c>
      <c r="AF33" s="32">
        <f t="shared" si="17"/>
        <v>0</v>
      </c>
      <c r="AG33" s="32">
        <f t="shared" si="18"/>
        <v>26.347340129016409</v>
      </c>
      <c r="AH33" s="32">
        <f t="shared" si="19"/>
        <v>4.4924189164338291</v>
      </c>
      <c r="AI33" s="72">
        <f t="shared" si="32"/>
        <v>30.839759045450236</v>
      </c>
      <c r="AK33" s="65">
        <v>28</v>
      </c>
      <c r="AL33" s="32">
        <f t="shared" si="10"/>
        <v>0</v>
      </c>
      <c r="AM33" s="32">
        <f t="shared" si="11"/>
        <v>0</v>
      </c>
      <c r="AN33" s="32">
        <f t="shared" si="12"/>
        <v>0</v>
      </c>
      <c r="AO33" s="32">
        <f t="shared" si="13"/>
        <v>0</v>
      </c>
      <c r="AP33" s="32">
        <f t="shared" si="14"/>
        <v>0</v>
      </c>
      <c r="AQ33" s="32">
        <f t="shared" si="20"/>
        <v>0</v>
      </c>
      <c r="AR33" s="32">
        <f t="shared" si="21"/>
        <v>0</v>
      </c>
      <c r="AS33" s="32">
        <f t="shared" si="22"/>
        <v>0</v>
      </c>
      <c r="AT33" s="32">
        <f t="shared" si="23"/>
        <v>0</v>
      </c>
      <c r="AU33" s="72">
        <f t="shared" si="24"/>
        <v>30.184000000000005</v>
      </c>
      <c r="AV33" s="223">
        <f t="shared" si="25"/>
        <v>30.1</v>
      </c>
    </row>
    <row r="34" spans="2:48" ht="15.75" thickBot="1" x14ac:dyDescent="0.3">
      <c r="B34" s="40">
        <f t="shared" si="35"/>
        <v>49</v>
      </c>
      <c r="C34" s="153">
        <f t="shared" si="38"/>
        <v>50</v>
      </c>
      <c r="D34" s="136">
        <v>236</v>
      </c>
      <c r="E34" s="151">
        <f t="shared" si="33"/>
        <v>1.3</v>
      </c>
      <c r="F34" s="42">
        <f t="shared" si="34"/>
        <v>306.8</v>
      </c>
      <c r="G34" s="46">
        <f t="shared" si="36"/>
        <v>-102.69999999999999</v>
      </c>
      <c r="I34" s="49">
        <v>29</v>
      </c>
      <c r="J34" s="32">
        <f t="shared" si="26"/>
        <v>0</v>
      </c>
      <c r="K34" s="32">
        <f t="shared" si="27"/>
        <v>0</v>
      </c>
      <c r="L34" s="32">
        <f t="shared" si="28"/>
        <v>70</v>
      </c>
      <c r="M34" s="32">
        <f t="shared" si="29"/>
        <v>0</v>
      </c>
      <c r="N34" s="32">
        <f t="shared" si="0"/>
        <v>0</v>
      </c>
      <c r="O34" s="33">
        <f t="shared" si="1"/>
        <v>256.66666666666669</v>
      </c>
      <c r="P34" s="49">
        <v>29</v>
      </c>
      <c r="Q34" s="34">
        <f t="shared" si="15"/>
        <v>18.849999999999994</v>
      </c>
      <c r="R34" s="32">
        <f t="shared" si="30"/>
        <v>171.60000000000005</v>
      </c>
      <c r="S34" s="32">
        <f t="shared" si="31"/>
        <v>78.936000000000021</v>
      </c>
      <c r="T34" s="32">
        <f t="shared" si="2"/>
        <v>21.876828219051273</v>
      </c>
      <c r="U34" s="32">
        <f t="shared" si="16"/>
        <v>70</v>
      </c>
      <c r="V34" s="32">
        <f t="shared" si="3"/>
        <v>9.6666666666666661</v>
      </c>
      <c r="W34" s="32">
        <v>0</v>
      </c>
      <c r="X34" s="32">
        <f t="shared" si="4"/>
        <v>467.69345359262547</v>
      </c>
      <c r="Y34" s="38">
        <f t="shared" si="5"/>
        <v>211.02678692595879</v>
      </c>
      <c r="AA34" s="65">
        <v>29</v>
      </c>
      <c r="AB34" s="154">
        <f t="shared" si="6"/>
        <v>0</v>
      </c>
      <c r="AC34" s="155">
        <f t="shared" si="7"/>
        <v>0</v>
      </c>
      <c r="AD34" s="155">
        <f t="shared" si="8"/>
        <v>0</v>
      </c>
      <c r="AE34" s="155">
        <f t="shared" si="9"/>
        <v>0</v>
      </c>
      <c r="AF34" s="34">
        <f t="shared" si="17"/>
        <v>0</v>
      </c>
      <c r="AG34" s="34">
        <f t="shared" si="18"/>
        <v>25.626870727642057</v>
      </c>
      <c r="AH34" s="32">
        <f t="shared" si="19"/>
        <v>3.1766198797410827</v>
      </c>
      <c r="AI34" s="72">
        <f t="shared" si="32"/>
        <v>28.803490607383139</v>
      </c>
      <c r="AK34" s="65">
        <v>29</v>
      </c>
      <c r="AL34" s="154">
        <f t="shared" si="10"/>
        <v>0</v>
      </c>
      <c r="AM34" s="34">
        <f t="shared" si="11"/>
        <v>0</v>
      </c>
      <c r="AN34" s="34">
        <f t="shared" si="12"/>
        <v>0</v>
      </c>
      <c r="AO34" s="34">
        <f t="shared" si="13"/>
        <v>0</v>
      </c>
      <c r="AP34" s="34">
        <f t="shared" si="14"/>
        <v>0</v>
      </c>
      <c r="AQ34" s="32">
        <f t="shared" si="20"/>
        <v>0</v>
      </c>
      <c r="AR34" s="32">
        <f t="shared" si="21"/>
        <v>0</v>
      </c>
      <c r="AS34" s="32">
        <f t="shared" si="22"/>
        <v>0</v>
      </c>
      <c r="AT34" s="32">
        <f t="shared" si="23"/>
        <v>0</v>
      </c>
      <c r="AU34" s="72">
        <f t="shared" si="24"/>
        <v>30.184000000000005</v>
      </c>
      <c r="AV34" s="223">
        <f t="shared" si="25"/>
        <v>30.1</v>
      </c>
    </row>
    <row r="35" spans="2:48" ht="15.75" thickBot="1" x14ac:dyDescent="0.3">
      <c r="B35" s="40">
        <f t="shared" si="35"/>
        <v>50</v>
      </c>
      <c r="C35" s="153">
        <f t="shared" si="38"/>
        <v>59</v>
      </c>
      <c r="D35" s="136">
        <f>D36+88</f>
        <v>393</v>
      </c>
      <c r="E35" s="151">
        <f t="shared" si="33"/>
        <v>1.3</v>
      </c>
      <c r="F35" s="42">
        <f t="shared" si="34"/>
        <v>510.90000000000003</v>
      </c>
      <c r="G35" s="46">
        <f t="shared" si="36"/>
        <v>22.677777777777781</v>
      </c>
      <c r="I35" s="84">
        <v>30</v>
      </c>
      <c r="J35" s="47">
        <f t="shared" si="26"/>
        <v>0</v>
      </c>
      <c r="K35" s="47">
        <f t="shared" si="27"/>
        <v>0</v>
      </c>
      <c r="L35" s="47">
        <f t="shared" si="28"/>
        <v>70</v>
      </c>
      <c r="M35" s="47">
        <f t="shared" si="29"/>
        <v>0</v>
      </c>
      <c r="N35" s="48">
        <f t="shared" si="0"/>
        <v>0</v>
      </c>
      <c r="O35" s="63">
        <f t="shared" si="1"/>
        <v>256.66666666666669</v>
      </c>
      <c r="P35" s="84">
        <v>30</v>
      </c>
      <c r="Q35" s="47">
        <f t="shared" si="15"/>
        <v>-16.899999999999977</v>
      </c>
      <c r="R35" s="48">
        <f t="shared" si="30"/>
        <v>154.70000000000007</v>
      </c>
      <c r="S35" s="47">
        <f t="shared" si="31"/>
        <v>71.162000000000035</v>
      </c>
      <c r="T35" s="48">
        <f t="shared" si="2"/>
        <v>19.961746043676346</v>
      </c>
      <c r="U35" s="48">
        <f t="shared" si="16"/>
        <v>70</v>
      </c>
      <c r="V35" s="47">
        <f t="shared" si="3"/>
        <v>10</v>
      </c>
      <c r="W35" s="48">
        <v>0</v>
      </c>
      <c r="X35" s="63">
        <f t="shared" si="4"/>
        <v>452.04052435940298</v>
      </c>
      <c r="Y35" s="59">
        <f t="shared" si="5"/>
        <v>195.37385769273629</v>
      </c>
      <c r="AA35" s="68">
        <v>30</v>
      </c>
      <c r="AB35" s="154">
        <f t="shared" si="6"/>
        <v>0</v>
      </c>
      <c r="AC35" s="155">
        <f t="shared" si="7"/>
        <v>0</v>
      </c>
      <c r="AD35" s="155">
        <f t="shared" si="8"/>
        <v>0</v>
      </c>
      <c r="AE35" s="155">
        <f t="shared" si="9"/>
        <v>0</v>
      </c>
      <c r="AF35" s="156">
        <f t="shared" si="17"/>
        <v>0</v>
      </c>
      <c r="AG35" s="47">
        <f t="shared" si="18"/>
        <v>24.926102599936126</v>
      </c>
      <c r="AH35" s="67">
        <f t="shared" si="19"/>
        <v>2.246209458216915</v>
      </c>
      <c r="AI35" s="74">
        <f t="shared" si="32"/>
        <v>27.17231205815304</v>
      </c>
      <c r="AK35" s="68">
        <v>30</v>
      </c>
      <c r="AL35" s="154">
        <f t="shared" si="10"/>
        <v>0</v>
      </c>
      <c r="AM35" s="34">
        <f t="shared" si="11"/>
        <v>0</v>
      </c>
      <c r="AN35" s="34">
        <f t="shared" si="12"/>
        <v>0</v>
      </c>
      <c r="AO35" s="34">
        <f t="shared" si="13"/>
        <v>0</v>
      </c>
      <c r="AP35" s="34">
        <f t="shared" si="14"/>
        <v>0</v>
      </c>
      <c r="AQ35" s="47">
        <f t="shared" si="20"/>
        <v>0</v>
      </c>
      <c r="AR35" s="47">
        <f t="shared" si="21"/>
        <v>0</v>
      </c>
      <c r="AS35" s="47">
        <f t="shared" si="22"/>
        <v>0</v>
      </c>
      <c r="AT35" s="47">
        <f t="shared" si="23"/>
        <v>0</v>
      </c>
      <c r="AU35" s="69">
        <f t="shared" si="24"/>
        <v>30.184000000000005</v>
      </c>
      <c r="AV35" s="223">
        <f t="shared" si="25"/>
        <v>30.1</v>
      </c>
    </row>
    <row r="36" spans="2:48" x14ac:dyDescent="0.25">
      <c r="B36" s="40">
        <f t="shared" si="35"/>
        <v>59</v>
      </c>
      <c r="C36" s="153">
        <f t="shared" si="38"/>
        <v>60</v>
      </c>
      <c r="D36" s="136">
        <v>305</v>
      </c>
      <c r="E36" s="151">
        <f t="shared" si="33"/>
        <v>1.3</v>
      </c>
      <c r="F36" s="42">
        <f t="shared" si="34"/>
        <v>396.5</v>
      </c>
      <c r="G36" s="46">
        <f t="shared" si="36"/>
        <v>-114.40000000000003</v>
      </c>
      <c r="I36" s="49">
        <v>31</v>
      </c>
      <c r="J36" s="32">
        <f t="shared" si="26"/>
        <v>0</v>
      </c>
      <c r="K36" s="32">
        <f t="shared" si="27"/>
        <v>0</v>
      </c>
      <c r="L36" s="32">
        <f t="shared" si="28"/>
        <v>70</v>
      </c>
      <c r="M36" s="32">
        <f t="shared" si="29"/>
        <v>0</v>
      </c>
      <c r="N36" s="32">
        <f t="shared" si="0"/>
        <v>0</v>
      </c>
      <c r="O36" s="33">
        <f t="shared" si="1"/>
        <v>256.66666666666669</v>
      </c>
      <c r="P36" s="49">
        <v>31</v>
      </c>
      <c r="Q36" s="32">
        <f t="shared" si="15"/>
        <v>16.25</v>
      </c>
      <c r="R36" s="32">
        <f t="shared" si="30"/>
        <v>170.95000000000007</v>
      </c>
      <c r="S36" s="32">
        <f t="shared" si="31"/>
        <v>78.637000000000043</v>
      </c>
      <c r="T36" s="32">
        <f t="shared" si="2"/>
        <v>21.803590973216853</v>
      </c>
      <c r="U36" s="32">
        <f t="shared" si="16"/>
        <v>70</v>
      </c>
      <c r="V36" s="32">
        <f t="shared" si="3"/>
        <v>10</v>
      </c>
      <c r="W36" s="32">
        <v>0</v>
      </c>
      <c r="X36" s="32">
        <f t="shared" si="4"/>
        <v>468.26736261168611</v>
      </c>
      <c r="Y36" s="38">
        <f t="shared" si="5"/>
        <v>211.60069594501942</v>
      </c>
      <c r="AA36" s="65">
        <v>31</v>
      </c>
      <c r="AB36" s="32">
        <f t="shared" si="6"/>
        <v>0</v>
      </c>
      <c r="AC36" s="98">
        <f t="shared" si="7"/>
        <v>0</v>
      </c>
      <c r="AD36" s="98">
        <f t="shared" si="8"/>
        <v>0</v>
      </c>
      <c r="AE36" s="98">
        <f t="shared" si="9"/>
        <v>0</v>
      </c>
      <c r="AF36" s="32">
        <f t="shared" si="17"/>
        <v>0</v>
      </c>
      <c r="AG36" s="32">
        <f t="shared" si="18"/>
        <v>24.244497013534104</v>
      </c>
      <c r="AH36" s="32">
        <f t="shared" si="19"/>
        <v>1.5883099398705416</v>
      </c>
      <c r="AI36" s="72">
        <f t="shared" si="32"/>
        <v>25.832806953404646</v>
      </c>
      <c r="AK36" s="65">
        <v>31</v>
      </c>
      <c r="AL36" s="32"/>
      <c r="AM36" s="32"/>
      <c r="AN36" s="32"/>
      <c r="AO36" s="32"/>
      <c r="AP36" s="32"/>
      <c r="AQ36" s="32"/>
      <c r="AR36" s="32"/>
      <c r="AS36" s="32"/>
      <c r="AT36" s="32"/>
      <c r="AU36" s="72"/>
    </row>
    <row r="37" spans="2:48" x14ac:dyDescent="0.25">
      <c r="B37" s="40">
        <f t="shared" si="35"/>
        <v>60</v>
      </c>
      <c r="C37" s="153">
        <f t="shared" si="38"/>
        <v>69</v>
      </c>
      <c r="D37" s="136">
        <f>D38+78</f>
        <v>448</v>
      </c>
      <c r="E37" s="151">
        <f t="shared" si="33"/>
        <v>1.3</v>
      </c>
      <c r="F37" s="42">
        <f t="shared" si="34"/>
        <v>582.4</v>
      </c>
      <c r="G37" s="46">
        <f t="shared" si="36"/>
        <v>20.655555555555551</v>
      </c>
      <c r="I37" s="49">
        <v>32</v>
      </c>
      <c r="J37" s="32">
        <f t="shared" si="26"/>
        <v>0</v>
      </c>
      <c r="K37" s="32">
        <f t="shared" si="27"/>
        <v>0</v>
      </c>
      <c r="L37" s="32">
        <f t="shared" si="28"/>
        <v>70</v>
      </c>
      <c r="M37" s="32">
        <f t="shared" si="29"/>
        <v>0</v>
      </c>
      <c r="N37" s="32">
        <f t="shared" si="0"/>
        <v>0</v>
      </c>
      <c r="O37" s="33">
        <f t="shared" si="1"/>
        <v>256.66666666666669</v>
      </c>
      <c r="P37" s="49">
        <v>32</v>
      </c>
      <c r="Q37" s="32">
        <f t="shared" si="15"/>
        <v>16.25</v>
      </c>
      <c r="R37" s="32">
        <f t="shared" si="30"/>
        <v>187.20000000000007</v>
      </c>
      <c r="S37" s="32">
        <f t="shared" si="31"/>
        <v>86.112000000000037</v>
      </c>
      <c r="T37" s="32">
        <f t="shared" si="2"/>
        <v>23.625136642852318</v>
      </c>
      <c r="U37" s="32">
        <f t="shared" si="16"/>
        <v>70</v>
      </c>
      <c r="V37" s="32">
        <f t="shared" si="3"/>
        <v>10</v>
      </c>
      <c r="W37" s="32">
        <v>0</v>
      </c>
      <c r="X37" s="32">
        <f t="shared" si="4"/>
        <v>484.45884631963457</v>
      </c>
      <c r="Y37" s="38">
        <f t="shared" si="5"/>
        <v>227.79217965296789</v>
      </c>
      <c r="AA37" s="65">
        <v>32</v>
      </c>
      <c r="AB37" s="32">
        <f t="shared" si="6"/>
        <v>40</v>
      </c>
      <c r="AC37" s="98">
        <f t="shared" si="7"/>
        <v>0.2</v>
      </c>
      <c r="AD37" s="98">
        <f t="shared" si="8"/>
        <v>0.44800000000000006</v>
      </c>
      <c r="AE37" s="98">
        <f t="shared" si="9"/>
        <v>0.35200000000000004</v>
      </c>
      <c r="AF37" s="32">
        <f t="shared" si="17"/>
        <v>6.3462843548227603</v>
      </c>
      <c r="AG37" s="32">
        <f t="shared" si="18"/>
        <v>37.741234385770682</v>
      </c>
      <c r="AH37" s="32">
        <f t="shared" si="19"/>
        <v>10.656319517113698</v>
      </c>
      <c r="AI37" s="72">
        <f t="shared" si="32"/>
        <v>54.743838257707139</v>
      </c>
      <c r="AK37" s="65">
        <v>32</v>
      </c>
      <c r="AL37" s="32"/>
      <c r="AM37" s="32"/>
      <c r="AN37" s="32"/>
      <c r="AO37" s="32"/>
      <c r="AP37" s="32"/>
      <c r="AQ37" s="32"/>
      <c r="AR37" s="32"/>
      <c r="AS37" s="32"/>
      <c r="AT37" s="32"/>
      <c r="AU37" s="72"/>
    </row>
    <row r="38" spans="2:48" x14ac:dyDescent="0.25">
      <c r="B38" s="40">
        <f t="shared" si="35"/>
        <v>69</v>
      </c>
      <c r="C38" s="153">
        <f t="shared" si="38"/>
        <v>70</v>
      </c>
      <c r="D38" s="136">
        <v>370</v>
      </c>
      <c r="E38" s="151">
        <f t="shared" si="33"/>
        <v>1.3</v>
      </c>
      <c r="F38" s="42">
        <f t="shared" si="34"/>
        <v>481</v>
      </c>
      <c r="G38" s="46">
        <f t="shared" si="36"/>
        <v>-101.39999999999998</v>
      </c>
      <c r="I38" s="49">
        <v>33</v>
      </c>
      <c r="J38" s="32">
        <f t="shared" si="26"/>
        <v>0</v>
      </c>
      <c r="K38" s="32">
        <f t="shared" si="27"/>
        <v>0</v>
      </c>
      <c r="L38" s="32">
        <f t="shared" si="28"/>
        <v>70</v>
      </c>
      <c r="M38" s="32">
        <f t="shared" si="29"/>
        <v>0</v>
      </c>
      <c r="N38" s="32">
        <f t="shared" si="0"/>
        <v>0</v>
      </c>
      <c r="O38" s="33">
        <f t="shared" si="1"/>
        <v>256.66666666666669</v>
      </c>
      <c r="P38" s="49">
        <v>33</v>
      </c>
      <c r="Q38" s="32">
        <f t="shared" si="15"/>
        <v>16.25</v>
      </c>
      <c r="R38" s="32">
        <f t="shared" si="30"/>
        <v>203.45000000000007</v>
      </c>
      <c r="S38" s="32">
        <f t="shared" si="31"/>
        <v>93.587000000000032</v>
      </c>
      <c r="T38" s="32">
        <f t="shared" si="2"/>
        <v>25.428345493257236</v>
      </c>
      <c r="U38" s="32">
        <f t="shared" si="16"/>
        <v>70</v>
      </c>
      <c r="V38" s="32">
        <f t="shared" si="3"/>
        <v>10</v>
      </c>
      <c r="W38" s="32">
        <v>0</v>
      </c>
      <c r="X38" s="32">
        <f t="shared" si="4"/>
        <v>500.61839340075647</v>
      </c>
      <c r="Y38" s="38">
        <f t="shared" si="5"/>
        <v>243.95172673408979</v>
      </c>
      <c r="AA38" s="65">
        <v>33</v>
      </c>
      <c r="AB38" s="32">
        <f t="shared" si="6"/>
        <v>0</v>
      </c>
      <c r="AC38" s="98">
        <f t="shared" si="7"/>
        <v>0</v>
      </c>
      <c r="AD38" s="98">
        <f t="shared" si="8"/>
        <v>0</v>
      </c>
      <c r="AE38" s="98">
        <f t="shared" si="9"/>
        <v>0</v>
      </c>
      <c r="AF38" s="32">
        <f t="shared" si="17"/>
        <v>6.2218375894759275</v>
      </c>
      <c r="AG38" s="32">
        <f t="shared" si="18"/>
        <v>36.709198346766527</v>
      </c>
      <c r="AH38" s="32">
        <f t="shared" si="19"/>
        <v>7.5351557930416515</v>
      </c>
      <c r="AI38" s="72">
        <f t="shared" si="32"/>
        <v>50.466191729284105</v>
      </c>
      <c r="AK38" s="65">
        <v>33</v>
      </c>
      <c r="AL38" s="32"/>
      <c r="AM38" s="32"/>
      <c r="AN38" s="32"/>
      <c r="AO38" s="32"/>
      <c r="AP38" s="32"/>
      <c r="AQ38" s="32"/>
      <c r="AR38" s="32"/>
      <c r="AS38" s="32"/>
      <c r="AT38" s="32"/>
      <c r="AU38" s="72"/>
    </row>
    <row r="39" spans="2:48" x14ac:dyDescent="0.25">
      <c r="B39" s="40">
        <f t="shared" si="35"/>
        <v>70</v>
      </c>
      <c r="C39" s="153">
        <f t="shared" si="38"/>
        <v>79</v>
      </c>
      <c r="D39" s="136">
        <f>D40+45</f>
        <v>460</v>
      </c>
      <c r="E39" s="151">
        <f t="shared" si="33"/>
        <v>1.3</v>
      </c>
      <c r="F39" s="42">
        <f t="shared" si="34"/>
        <v>598</v>
      </c>
      <c r="G39" s="46">
        <f t="shared" si="36"/>
        <v>13</v>
      </c>
      <c r="I39" s="49">
        <v>34</v>
      </c>
      <c r="J39" s="32">
        <f t="shared" si="26"/>
        <v>0</v>
      </c>
      <c r="K39" s="32">
        <f t="shared" si="27"/>
        <v>0</v>
      </c>
      <c r="L39" s="32">
        <f t="shared" si="28"/>
        <v>70</v>
      </c>
      <c r="M39" s="32">
        <f t="shared" si="29"/>
        <v>0</v>
      </c>
      <c r="N39" s="32">
        <f t="shared" si="0"/>
        <v>0</v>
      </c>
      <c r="O39" s="33">
        <f t="shared" si="1"/>
        <v>256.66666666666669</v>
      </c>
      <c r="P39" s="49">
        <v>34</v>
      </c>
      <c r="Q39" s="32">
        <f t="shared" si="15"/>
        <v>16.25</v>
      </c>
      <c r="R39" s="32">
        <f t="shared" si="30"/>
        <v>219.70000000000007</v>
      </c>
      <c r="S39" s="32">
        <f t="shared" si="31"/>
        <v>101.06200000000004</v>
      </c>
      <c r="T39" s="32">
        <f t="shared" si="2"/>
        <v>27.214848638810587</v>
      </c>
      <c r="U39" s="32">
        <f t="shared" si="16"/>
        <v>70</v>
      </c>
      <c r="V39" s="32">
        <f t="shared" si="3"/>
        <v>10</v>
      </c>
      <c r="W39" s="32">
        <v>0</v>
      </c>
      <c r="X39" s="32">
        <f t="shared" si="4"/>
        <v>516.74884471259509</v>
      </c>
      <c r="Y39" s="38">
        <f t="shared" si="5"/>
        <v>260.0821780459284</v>
      </c>
      <c r="AA39" s="65">
        <v>34</v>
      </c>
      <c r="AB39" s="32">
        <f t="shared" si="6"/>
        <v>0</v>
      </c>
      <c r="AC39" s="98">
        <f t="shared" si="7"/>
        <v>0</v>
      </c>
      <c r="AD39" s="98">
        <f t="shared" si="8"/>
        <v>0</v>
      </c>
      <c r="AE39" s="98">
        <f t="shared" si="9"/>
        <v>0</v>
      </c>
      <c r="AF39" s="32">
        <f t="shared" si="17"/>
        <v>6.0998311492925144</v>
      </c>
      <c r="AG39" s="32">
        <f t="shared" si="18"/>
        <v>35.705383387521358</v>
      </c>
      <c r="AH39" s="32">
        <f t="shared" si="19"/>
        <v>5.3281597585568496</v>
      </c>
      <c r="AI39" s="72">
        <f t="shared" si="32"/>
        <v>47.133374295370722</v>
      </c>
      <c r="AK39" s="65">
        <v>34</v>
      </c>
      <c r="AL39" s="32"/>
      <c r="AM39" s="32"/>
      <c r="AN39" s="32"/>
      <c r="AO39" s="32"/>
      <c r="AP39" s="32"/>
      <c r="AQ39" s="32"/>
      <c r="AR39" s="32"/>
      <c r="AS39" s="32"/>
      <c r="AT39" s="32"/>
      <c r="AU39" s="72"/>
    </row>
    <row r="40" spans="2:48" x14ac:dyDescent="0.25">
      <c r="B40" s="40">
        <f t="shared" si="35"/>
        <v>79</v>
      </c>
      <c r="C40" s="153">
        <f t="shared" si="38"/>
        <v>80</v>
      </c>
      <c r="D40" s="136">
        <v>415</v>
      </c>
      <c r="E40" s="151">
        <f t="shared" si="33"/>
        <v>1.3</v>
      </c>
      <c r="F40" s="42">
        <f t="shared" si="34"/>
        <v>539.5</v>
      </c>
      <c r="G40" s="46">
        <f t="shared" si="36"/>
        <v>-58.5</v>
      </c>
      <c r="I40" s="49">
        <v>35</v>
      </c>
      <c r="J40" s="32">
        <f t="shared" si="26"/>
        <v>0</v>
      </c>
      <c r="K40" s="32">
        <f t="shared" si="27"/>
        <v>0</v>
      </c>
      <c r="L40" s="32">
        <f t="shared" si="28"/>
        <v>70</v>
      </c>
      <c r="M40" s="32">
        <f t="shared" si="29"/>
        <v>0</v>
      </c>
      <c r="N40" s="32">
        <f t="shared" si="0"/>
        <v>0</v>
      </c>
      <c r="O40" s="33">
        <f t="shared" si="1"/>
        <v>256.66666666666669</v>
      </c>
      <c r="P40" s="49">
        <v>35</v>
      </c>
      <c r="Q40" s="32">
        <f t="shared" si="15"/>
        <v>-29.900000000000006</v>
      </c>
      <c r="R40" s="32">
        <f t="shared" si="30"/>
        <v>189.80000000000007</v>
      </c>
      <c r="S40" s="32">
        <f t="shared" si="31"/>
        <v>87.308000000000035</v>
      </c>
      <c r="T40" s="32">
        <f t="shared" si="2"/>
        <v>23.914836409796074</v>
      </c>
      <c r="U40" s="32">
        <f t="shared" si="16"/>
        <v>70</v>
      </c>
      <c r="V40" s="32">
        <f t="shared" si="3"/>
        <v>10</v>
      </c>
      <c r="W40" s="32">
        <v>0</v>
      </c>
      <c r="X40" s="32">
        <f t="shared" si="4"/>
        <v>487.04644008039486</v>
      </c>
      <c r="Y40" s="38">
        <f t="shared" si="5"/>
        <v>230.37977341372817</v>
      </c>
      <c r="AA40" s="65">
        <v>35</v>
      </c>
      <c r="AB40" s="32">
        <f t="shared" si="6"/>
        <v>0</v>
      </c>
      <c r="AC40" s="98">
        <f t="shared" si="7"/>
        <v>0</v>
      </c>
      <c r="AD40" s="98">
        <f t="shared" si="8"/>
        <v>0</v>
      </c>
      <c r="AE40" s="98">
        <f t="shared" si="9"/>
        <v>0</v>
      </c>
      <c r="AF40" s="32">
        <f t="shared" si="17"/>
        <v>5.9802171809845177</v>
      </c>
      <c r="AG40" s="32">
        <f t="shared" si="18"/>
        <v>34.729017801125082</v>
      </c>
      <c r="AH40" s="32">
        <f t="shared" si="19"/>
        <v>3.7675778965208266</v>
      </c>
      <c r="AI40" s="72">
        <f t="shared" si="32"/>
        <v>44.476812878630426</v>
      </c>
      <c r="AK40" s="65">
        <v>35</v>
      </c>
      <c r="AL40" s="32"/>
      <c r="AM40" s="32"/>
      <c r="AN40" s="32"/>
      <c r="AO40" s="32"/>
      <c r="AP40" s="32"/>
      <c r="AQ40" s="32"/>
      <c r="AR40" s="32"/>
      <c r="AS40" s="32"/>
      <c r="AT40" s="32"/>
      <c r="AU40" s="72"/>
    </row>
    <row r="41" spans="2:48" x14ac:dyDescent="0.25">
      <c r="B41" s="40"/>
      <c r="C41" s="153"/>
      <c r="D41" s="136"/>
      <c r="E41" s="151"/>
      <c r="F41" s="42"/>
      <c r="G41" s="46"/>
      <c r="I41" s="49">
        <v>36</v>
      </c>
      <c r="J41" s="32">
        <f t="shared" si="26"/>
        <v>0</v>
      </c>
      <c r="K41" s="32">
        <f t="shared" si="27"/>
        <v>0</v>
      </c>
      <c r="L41" s="32">
        <f t="shared" si="28"/>
        <v>70</v>
      </c>
      <c r="M41" s="32">
        <f t="shared" si="29"/>
        <v>0</v>
      </c>
      <c r="N41" s="32">
        <f t="shared" si="0"/>
        <v>0</v>
      </c>
      <c r="O41" s="33">
        <f t="shared" si="1"/>
        <v>256.66666666666669</v>
      </c>
      <c r="P41" s="49">
        <v>36</v>
      </c>
      <c r="Q41" s="32">
        <f t="shared" si="15"/>
        <v>20.150000000000006</v>
      </c>
      <c r="R41" s="32">
        <f t="shared" si="30"/>
        <v>209.95000000000007</v>
      </c>
      <c r="S41" s="32">
        <f t="shared" si="31"/>
        <v>96.577000000000041</v>
      </c>
      <c r="T41" s="32">
        <f t="shared" si="2"/>
        <v>26.144869330200713</v>
      </c>
      <c r="U41" s="32">
        <f t="shared" si="16"/>
        <v>70</v>
      </c>
      <c r="V41" s="32">
        <f t="shared" si="3"/>
        <v>10</v>
      </c>
      <c r="W41" s="32">
        <v>0</v>
      </c>
      <c r="X41" s="32">
        <f t="shared" si="4"/>
        <v>507.07392241676627</v>
      </c>
      <c r="Y41" s="38">
        <f t="shared" si="5"/>
        <v>250.40725575009958</v>
      </c>
      <c r="AA41" s="65">
        <v>36</v>
      </c>
      <c r="AB41" s="32">
        <f t="shared" si="6"/>
        <v>0</v>
      </c>
      <c r="AC41" s="98">
        <f t="shared" si="7"/>
        <v>0</v>
      </c>
      <c r="AD41" s="98">
        <f t="shared" si="8"/>
        <v>0</v>
      </c>
      <c r="AE41" s="98">
        <f t="shared" si="9"/>
        <v>0</v>
      </c>
      <c r="AF41" s="32">
        <f t="shared" si="17"/>
        <v>5.8629487696377236</v>
      </c>
      <c r="AG41" s="32">
        <f t="shared" si="18"/>
        <v>33.779350983033645</v>
      </c>
      <c r="AH41" s="32">
        <f t="shared" si="19"/>
        <v>2.6640798792784253</v>
      </c>
      <c r="AI41" s="72">
        <f t="shared" si="32"/>
        <v>42.306379631949795</v>
      </c>
      <c r="AK41" s="65">
        <v>36</v>
      </c>
      <c r="AL41" s="32"/>
      <c r="AM41" s="32"/>
      <c r="AN41" s="32"/>
      <c r="AO41" s="32"/>
      <c r="AP41" s="32"/>
      <c r="AQ41" s="32"/>
      <c r="AR41" s="32"/>
      <c r="AS41" s="32"/>
      <c r="AT41" s="32"/>
      <c r="AU41" s="72"/>
    </row>
    <row r="42" spans="2:48" x14ac:dyDescent="0.25">
      <c r="B42" s="40"/>
      <c r="C42" s="41"/>
      <c r="D42" s="136"/>
      <c r="E42" s="151"/>
      <c r="F42" s="42"/>
      <c r="G42" s="46"/>
      <c r="I42" s="49">
        <v>37</v>
      </c>
      <c r="J42" s="32">
        <f t="shared" si="26"/>
        <v>0</v>
      </c>
      <c r="K42" s="32">
        <f t="shared" si="27"/>
        <v>0</v>
      </c>
      <c r="L42" s="32">
        <f t="shared" si="28"/>
        <v>70</v>
      </c>
      <c r="M42" s="32">
        <f t="shared" si="29"/>
        <v>0</v>
      </c>
      <c r="N42" s="32">
        <f t="shared" si="0"/>
        <v>0</v>
      </c>
      <c r="O42" s="33">
        <f t="shared" si="1"/>
        <v>256.66666666666669</v>
      </c>
      <c r="P42" s="49">
        <v>37</v>
      </c>
      <c r="Q42" s="32">
        <f t="shared" si="15"/>
        <v>20.150000000000006</v>
      </c>
      <c r="R42" s="32">
        <f t="shared" si="30"/>
        <v>230.10000000000008</v>
      </c>
      <c r="S42" s="32">
        <f t="shared" si="31"/>
        <v>105.84600000000005</v>
      </c>
      <c r="T42" s="32">
        <f t="shared" si="2"/>
        <v>28.350087862757704</v>
      </c>
      <c r="U42" s="32">
        <f t="shared" si="16"/>
        <v>70</v>
      </c>
      <c r="V42" s="32">
        <f t="shared" si="3"/>
        <v>10</v>
      </c>
      <c r="W42" s="32">
        <v>0</v>
      </c>
      <c r="X42" s="32">
        <f t="shared" si="4"/>
        <v>527.05818636096967</v>
      </c>
      <c r="Y42" s="38">
        <f t="shared" si="5"/>
        <v>270.39151969430299</v>
      </c>
      <c r="AA42" s="65">
        <v>37</v>
      </c>
      <c r="AB42" s="32">
        <f t="shared" si="6"/>
        <v>0</v>
      </c>
      <c r="AC42" s="98">
        <f t="shared" si="7"/>
        <v>0</v>
      </c>
      <c r="AD42" s="98">
        <f t="shared" si="8"/>
        <v>0</v>
      </c>
      <c r="AE42" s="98">
        <f t="shared" si="9"/>
        <v>0</v>
      </c>
      <c r="AF42" s="32">
        <f t="shared" si="17"/>
        <v>5.7479799203107724</v>
      </c>
      <c r="AG42" s="32">
        <f t="shared" si="18"/>
        <v>32.855652854023724</v>
      </c>
      <c r="AH42" s="32">
        <f t="shared" si="19"/>
        <v>1.8837889482604135</v>
      </c>
      <c r="AI42" s="72">
        <f t="shared" si="32"/>
        <v>40.487421722594917</v>
      </c>
      <c r="AK42" s="65">
        <v>37</v>
      </c>
      <c r="AL42" s="32"/>
      <c r="AM42" s="32"/>
      <c r="AN42" s="32"/>
      <c r="AO42" s="32"/>
      <c r="AP42" s="32"/>
      <c r="AQ42" s="32"/>
      <c r="AR42" s="32"/>
      <c r="AS42" s="32"/>
      <c r="AT42" s="32"/>
      <c r="AU42" s="72"/>
    </row>
    <row r="43" spans="2:48" x14ac:dyDescent="0.25">
      <c r="B43" s="40"/>
      <c r="C43" s="153"/>
      <c r="D43" s="136"/>
      <c r="E43" s="151"/>
      <c r="F43" s="42"/>
      <c r="G43" s="46"/>
      <c r="I43" s="49">
        <v>38</v>
      </c>
      <c r="J43" s="32">
        <f t="shared" si="26"/>
        <v>0</v>
      </c>
      <c r="K43" s="32">
        <f t="shared" si="27"/>
        <v>0</v>
      </c>
      <c r="L43" s="32">
        <f t="shared" si="28"/>
        <v>70</v>
      </c>
      <c r="M43" s="32">
        <f t="shared" si="29"/>
        <v>0</v>
      </c>
      <c r="N43" s="32">
        <f t="shared" si="0"/>
        <v>0</v>
      </c>
      <c r="O43" s="33">
        <f t="shared" si="1"/>
        <v>256.66666666666669</v>
      </c>
      <c r="P43" s="49">
        <v>38</v>
      </c>
      <c r="Q43" s="32">
        <f t="shared" si="15"/>
        <v>20.150000000000006</v>
      </c>
      <c r="R43" s="32">
        <f t="shared" si="30"/>
        <v>250.25000000000009</v>
      </c>
      <c r="S43" s="32">
        <f t="shared" si="31"/>
        <v>115.11500000000004</v>
      </c>
      <c r="T43" s="32">
        <f t="shared" si="2"/>
        <v>30.532912101551005</v>
      </c>
      <c r="U43" s="32">
        <f t="shared" si="16"/>
        <v>70</v>
      </c>
      <c r="V43" s="32">
        <f t="shared" si="3"/>
        <v>10</v>
      </c>
      <c r="W43" s="32">
        <v>0</v>
      </c>
      <c r="X43" s="32">
        <f t="shared" si="4"/>
        <v>547.00344691020132</v>
      </c>
      <c r="Y43" s="38">
        <f t="shared" si="5"/>
        <v>290.33678024353463</v>
      </c>
      <c r="AA43" s="65">
        <v>38</v>
      </c>
      <c r="AB43" s="32">
        <f t="shared" si="6"/>
        <v>0</v>
      </c>
      <c r="AC43" s="98">
        <f t="shared" si="7"/>
        <v>0</v>
      </c>
      <c r="AD43" s="98">
        <f t="shared" si="8"/>
        <v>0</v>
      </c>
      <c r="AE43" s="98">
        <f t="shared" si="9"/>
        <v>0</v>
      </c>
      <c r="AF43" s="32">
        <f t="shared" si="17"/>
        <v>5.6352655399950482</v>
      </c>
      <c r="AG43" s="32">
        <f t="shared" si="18"/>
        <v>31.957213298926753</v>
      </c>
      <c r="AH43" s="32">
        <f t="shared" si="19"/>
        <v>1.3320399396392129</v>
      </c>
      <c r="AI43" s="72">
        <f t="shared" si="32"/>
        <v>38.924518778561016</v>
      </c>
      <c r="AK43" s="65">
        <v>38</v>
      </c>
      <c r="AL43" s="32"/>
      <c r="AM43" s="32"/>
      <c r="AN43" s="32"/>
      <c r="AO43" s="32"/>
      <c r="AP43" s="32"/>
      <c r="AQ43" s="32"/>
      <c r="AR43" s="32"/>
      <c r="AS43" s="32"/>
      <c r="AT43" s="32"/>
      <c r="AU43" s="72"/>
    </row>
    <row r="44" spans="2:48" x14ac:dyDescent="0.25">
      <c r="B44" s="40"/>
      <c r="C44" s="41"/>
      <c r="D44" s="136"/>
      <c r="E44" s="151"/>
      <c r="F44" s="42"/>
      <c r="G44" s="46"/>
      <c r="I44" s="49">
        <v>39</v>
      </c>
      <c r="J44" s="32">
        <f t="shared" si="26"/>
        <v>0</v>
      </c>
      <c r="K44" s="32">
        <f t="shared" si="27"/>
        <v>0</v>
      </c>
      <c r="L44" s="32">
        <f t="shared" si="28"/>
        <v>70</v>
      </c>
      <c r="M44" s="32">
        <f t="shared" si="29"/>
        <v>0</v>
      </c>
      <c r="N44" s="32">
        <f t="shared" si="0"/>
        <v>0</v>
      </c>
      <c r="O44" s="33">
        <f t="shared" si="1"/>
        <v>256.66666666666669</v>
      </c>
      <c r="P44" s="49">
        <v>39</v>
      </c>
      <c r="Q44" s="32">
        <f t="shared" si="15"/>
        <v>20.150000000000006</v>
      </c>
      <c r="R44" s="32">
        <f t="shared" si="30"/>
        <v>270.40000000000009</v>
      </c>
      <c r="S44" s="32">
        <f t="shared" si="31"/>
        <v>124.38400000000004</v>
      </c>
      <c r="T44" s="32">
        <f t="shared" si="2"/>
        <v>32.695350227217695</v>
      </c>
      <c r="U44" s="32">
        <f t="shared" si="16"/>
        <v>70</v>
      </c>
      <c r="V44" s="32">
        <f t="shared" si="3"/>
        <v>10</v>
      </c>
      <c r="W44" s="32">
        <v>0</v>
      </c>
      <c r="X44" s="32">
        <f t="shared" si="4"/>
        <v>566.91320164573756</v>
      </c>
      <c r="Y44" s="38">
        <f t="shared" si="5"/>
        <v>310.24653497907087</v>
      </c>
      <c r="AA44" s="65">
        <v>39</v>
      </c>
      <c r="AB44" s="32">
        <f t="shared" si="6"/>
        <v>0</v>
      </c>
      <c r="AC44" s="98">
        <f t="shared" si="7"/>
        <v>0</v>
      </c>
      <c r="AD44" s="98">
        <f t="shared" si="8"/>
        <v>0</v>
      </c>
      <c r="AE44" s="98">
        <f t="shared" si="9"/>
        <v>0</v>
      </c>
      <c r="AF44" s="32">
        <f t="shared" si="17"/>
        <v>5.5247614199283319</v>
      </c>
      <c r="AG44" s="32">
        <f t="shared" si="18"/>
        <v>31.083341620710794</v>
      </c>
      <c r="AH44" s="32">
        <f t="shared" si="19"/>
        <v>0.94189447413020688</v>
      </c>
      <c r="AI44" s="72">
        <f t="shared" si="32"/>
        <v>37.549997514769331</v>
      </c>
      <c r="AK44" s="65">
        <v>39</v>
      </c>
      <c r="AL44" s="32"/>
      <c r="AM44" s="32"/>
      <c r="AN44" s="32"/>
      <c r="AO44" s="32"/>
      <c r="AP44" s="32"/>
      <c r="AQ44" s="32"/>
      <c r="AR44" s="32"/>
      <c r="AS44" s="32"/>
      <c r="AT44" s="32"/>
      <c r="AU44" s="72"/>
    </row>
    <row r="45" spans="2:48" x14ac:dyDescent="0.25">
      <c r="B45" s="40"/>
      <c r="C45" s="153"/>
      <c r="D45" s="136"/>
      <c r="E45" s="151"/>
      <c r="F45" s="42"/>
      <c r="G45" s="46"/>
      <c r="I45" s="49">
        <v>40</v>
      </c>
      <c r="J45" s="32">
        <f t="shared" si="26"/>
        <v>0</v>
      </c>
      <c r="K45" s="32">
        <f t="shared" si="27"/>
        <v>0</v>
      </c>
      <c r="L45" s="32">
        <f t="shared" si="28"/>
        <v>70</v>
      </c>
      <c r="M45" s="32">
        <f t="shared" si="29"/>
        <v>0</v>
      </c>
      <c r="N45" s="32">
        <f t="shared" si="0"/>
        <v>0</v>
      </c>
      <c r="O45" s="33">
        <f t="shared" si="1"/>
        <v>256.66666666666669</v>
      </c>
      <c r="P45" s="49">
        <v>40</v>
      </c>
      <c r="Q45" s="32">
        <f t="shared" si="15"/>
        <v>-44.200000000000017</v>
      </c>
      <c r="R45" s="32">
        <f t="shared" si="30"/>
        <v>226.20000000000007</v>
      </c>
      <c r="S45" s="32">
        <f t="shared" si="31"/>
        <v>104.05200000000004</v>
      </c>
      <c r="T45" s="32">
        <f t="shared" si="2"/>
        <v>27.925087771564417</v>
      </c>
      <c r="U45" s="32">
        <f t="shared" si="16"/>
        <v>70</v>
      </c>
      <c r="V45" s="32">
        <f t="shared" si="3"/>
        <v>10</v>
      </c>
      <c r="W45" s="32">
        <v>0</v>
      </c>
      <c r="X45" s="32">
        <f t="shared" si="4"/>
        <v>523.19342786880804</v>
      </c>
      <c r="Y45" s="38">
        <f t="shared" si="5"/>
        <v>266.52676120214136</v>
      </c>
      <c r="AA45" s="65">
        <v>40</v>
      </c>
      <c r="AB45" s="32">
        <f t="shared" si="6"/>
        <v>25</v>
      </c>
      <c r="AC45" s="98">
        <f t="shared" si="7"/>
        <v>0.8</v>
      </c>
      <c r="AD45" s="98">
        <f t="shared" si="8"/>
        <v>0.11199999999999999</v>
      </c>
      <c r="AE45" s="98">
        <f t="shared" si="9"/>
        <v>8.7999999999999981E-2</v>
      </c>
      <c r="AF45" s="32">
        <f t="shared" si="17"/>
        <v>21.282135105312172</v>
      </c>
      <c r="AG45" s="32">
        <f t="shared" si="18"/>
        <v>32.445819824808432</v>
      </c>
      <c r="AH45" s="32">
        <f t="shared" si="19"/>
        <v>2.1555847804454249</v>
      </c>
      <c r="AI45" s="72">
        <f t="shared" si="32"/>
        <v>55.883539710566026</v>
      </c>
      <c r="AK45" s="65">
        <v>40</v>
      </c>
      <c r="AL45" s="32"/>
      <c r="AM45" s="32"/>
      <c r="AN45" s="32"/>
      <c r="AO45" s="32"/>
      <c r="AP45" s="32"/>
      <c r="AQ45" s="32"/>
      <c r="AR45" s="32"/>
      <c r="AS45" s="32"/>
      <c r="AT45" s="32"/>
      <c r="AU45" s="72"/>
    </row>
    <row r="46" spans="2:48" x14ac:dyDescent="0.25">
      <c r="B46" s="40"/>
      <c r="C46" s="41"/>
      <c r="D46" s="136"/>
      <c r="E46" s="151"/>
      <c r="F46" s="42"/>
      <c r="G46" s="46"/>
      <c r="I46" s="49">
        <v>41</v>
      </c>
      <c r="J46" s="32">
        <f t="shared" si="26"/>
        <v>0</v>
      </c>
      <c r="K46" s="32">
        <f t="shared" si="27"/>
        <v>0</v>
      </c>
      <c r="L46" s="32">
        <f t="shared" si="28"/>
        <v>70</v>
      </c>
      <c r="M46" s="32">
        <f t="shared" si="29"/>
        <v>0</v>
      </c>
      <c r="N46" s="32">
        <f t="shared" si="0"/>
        <v>0</v>
      </c>
      <c r="O46" s="33">
        <f t="shared" si="1"/>
        <v>256.66666666666669</v>
      </c>
      <c r="P46" s="49">
        <v>41</v>
      </c>
      <c r="Q46" s="32">
        <f t="shared" si="15"/>
        <v>20.366666666666664</v>
      </c>
      <c r="R46" s="32">
        <f t="shared" si="30"/>
        <v>246.56666666666675</v>
      </c>
      <c r="S46" s="32">
        <f t="shared" si="31"/>
        <v>113.4206666666667</v>
      </c>
      <c r="T46" s="32">
        <f t="shared" si="2"/>
        <v>30.135478308747039</v>
      </c>
      <c r="U46" s="32">
        <f t="shared" si="16"/>
        <v>70</v>
      </c>
      <c r="V46" s="32">
        <f t="shared" si="3"/>
        <v>10</v>
      </c>
      <c r="W46" s="32">
        <v>0</v>
      </c>
      <c r="X46" s="32">
        <f t="shared" si="4"/>
        <v>543.36028583217887</v>
      </c>
      <c r="Y46" s="38">
        <f t="shared" si="5"/>
        <v>286.69361916551219</v>
      </c>
      <c r="AA46" s="65">
        <v>41</v>
      </c>
      <c r="AB46" s="32">
        <f t="shared" si="6"/>
        <v>0</v>
      </c>
      <c r="AC46" s="98">
        <f t="shared" si="7"/>
        <v>0</v>
      </c>
      <c r="AD46" s="98">
        <f t="shared" si="8"/>
        <v>0</v>
      </c>
      <c r="AE46" s="98">
        <f t="shared" si="9"/>
        <v>0</v>
      </c>
      <c r="AF46" s="32">
        <f t="shared" si="17"/>
        <v>20.864805416717665</v>
      </c>
      <c r="AG46" s="32">
        <f t="shared" si="18"/>
        <v>31.558587175447535</v>
      </c>
      <c r="AH46" s="32">
        <f t="shared" si="19"/>
        <v>1.5242286156754752</v>
      </c>
      <c r="AI46" s="72">
        <f t="shared" si="32"/>
        <v>53.947621207840676</v>
      </c>
      <c r="AK46" s="65">
        <v>41</v>
      </c>
      <c r="AL46" s="32"/>
      <c r="AM46" s="32"/>
      <c r="AN46" s="32"/>
      <c r="AO46" s="32"/>
      <c r="AP46" s="32"/>
      <c r="AQ46" s="32"/>
      <c r="AR46" s="32"/>
      <c r="AS46" s="32"/>
      <c r="AT46" s="32"/>
      <c r="AU46" s="72"/>
    </row>
    <row r="47" spans="2:48" x14ac:dyDescent="0.25">
      <c r="B47" s="40"/>
      <c r="C47" s="153"/>
      <c r="D47" s="136"/>
      <c r="E47" s="151"/>
      <c r="F47" s="42"/>
      <c r="G47" s="46"/>
      <c r="I47" s="49">
        <v>42</v>
      </c>
      <c r="J47" s="32">
        <f t="shared" si="26"/>
        <v>0</v>
      </c>
      <c r="K47" s="32">
        <f t="shared" si="27"/>
        <v>0</v>
      </c>
      <c r="L47" s="32">
        <f t="shared" si="28"/>
        <v>70</v>
      </c>
      <c r="M47" s="32">
        <f t="shared" si="29"/>
        <v>0</v>
      </c>
      <c r="N47" s="32">
        <f t="shared" si="0"/>
        <v>0</v>
      </c>
      <c r="O47" s="33">
        <f t="shared" si="1"/>
        <v>256.66666666666669</v>
      </c>
      <c r="P47" s="49">
        <v>42</v>
      </c>
      <c r="Q47" s="32">
        <f t="shared" si="15"/>
        <v>20.366666666666664</v>
      </c>
      <c r="R47" s="32">
        <f t="shared" si="30"/>
        <v>266.93333333333339</v>
      </c>
      <c r="S47" s="32">
        <f t="shared" si="31"/>
        <v>122.78933333333336</v>
      </c>
      <c r="T47" s="32">
        <f t="shared" si="2"/>
        <v>32.324692905402863</v>
      </c>
      <c r="U47" s="32">
        <f t="shared" si="16"/>
        <v>70</v>
      </c>
      <c r="V47" s="32">
        <f t="shared" si="3"/>
        <v>10</v>
      </c>
      <c r="W47" s="32">
        <v>0</v>
      </c>
      <c r="X47" s="32">
        <f t="shared" si="4"/>
        <v>563.49026236579891</v>
      </c>
      <c r="Y47" s="38">
        <f t="shared" si="5"/>
        <v>306.82359569913223</v>
      </c>
      <c r="AA47" s="65">
        <v>42</v>
      </c>
      <c r="AB47" s="32">
        <f t="shared" si="6"/>
        <v>0</v>
      </c>
      <c r="AC47" s="98">
        <f t="shared" si="7"/>
        <v>0</v>
      </c>
      <c r="AD47" s="98">
        <f t="shared" si="8"/>
        <v>0</v>
      </c>
      <c r="AE47" s="98">
        <f t="shared" si="9"/>
        <v>0</v>
      </c>
      <c r="AF47" s="32">
        <f t="shared" si="17"/>
        <v>20.455659308770521</v>
      </c>
      <c r="AG47" s="32">
        <f t="shared" si="18"/>
        <v>30.695615949540951</v>
      </c>
      <c r="AH47" s="32">
        <f t="shared" si="19"/>
        <v>1.0777923902227124</v>
      </c>
      <c r="AI47" s="72">
        <f t="shared" si="32"/>
        <v>52.229067648534183</v>
      </c>
      <c r="AK47" s="65">
        <v>42</v>
      </c>
      <c r="AL47" s="32"/>
      <c r="AM47" s="32"/>
      <c r="AN47" s="32"/>
      <c r="AO47" s="32"/>
      <c r="AP47" s="32"/>
      <c r="AQ47" s="32"/>
      <c r="AR47" s="32"/>
      <c r="AS47" s="32"/>
      <c r="AT47" s="32"/>
      <c r="AU47" s="72"/>
    </row>
    <row r="48" spans="2:48" x14ac:dyDescent="0.25">
      <c r="B48" s="40"/>
      <c r="C48" s="41"/>
      <c r="D48" s="136"/>
      <c r="E48" s="151"/>
      <c r="F48" s="42"/>
      <c r="G48" s="46"/>
      <c r="I48" s="49">
        <v>43</v>
      </c>
      <c r="J48" s="32">
        <f t="shared" si="26"/>
        <v>0</v>
      </c>
      <c r="K48" s="32">
        <f t="shared" si="27"/>
        <v>0</v>
      </c>
      <c r="L48" s="32">
        <f t="shared" si="28"/>
        <v>70</v>
      </c>
      <c r="M48" s="32">
        <f t="shared" si="29"/>
        <v>0</v>
      </c>
      <c r="N48" s="32">
        <f t="shared" si="0"/>
        <v>0</v>
      </c>
      <c r="O48" s="33">
        <f t="shared" si="1"/>
        <v>256.66666666666669</v>
      </c>
      <c r="P48" s="49">
        <v>43</v>
      </c>
      <c r="Q48" s="32">
        <f t="shared" si="15"/>
        <v>20.366666666666664</v>
      </c>
      <c r="R48" s="32">
        <f t="shared" si="30"/>
        <v>287.30000000000007</v>
      </c>
      <c r="S48" s="32">
        <f t="shared" si="31"/>
        <v>132.15800000000004</v>
      </c>
      <c r="T48" s="32">
        <f t="shared" si="2"/>
        <v>34.494530965883655</v>
      </c>
      <c r="U48" s="32">
        <f t="shared" si="16"/>
        <v>70</v>
      </c>
      <c r="V48" s="32">
        <f t="shared" si="3"/>
        <v>10</v>
      </c>
      <c r="W48" s="32">
        <v>0</v>
      </c>
      <c r="X48" s="32">
        <f t="shared" si="4"/>
        <v>583.58649143224739</v>
      </c>
      <c r="Y48" s="38">
        <f t="shared" si="5"/>
        <v>326.9198247655807</v>
      </c>
      <c r="AA48" s="65">
        <v>43</v>
      </c>
      <c r="AB48" s="32">
        <f t="shared" si="6"/>
        <v>0</v>
      </c>
      <c r="AC48" s="98">
        <f t="shared" si="7"/>
        <v>0</v>
      </c>
      <c r="AD48" s="98">
        <f t="shared" si="8"/>
        <v>0</v>
      </c>
      <c r="AE48" s="98">
        <f t="shared" si="9"/>
        <v>0</v>
      </c>
      <c r="AF48" s="32">
        <f t="shared" si="17"/>
        <v>20.054536306445737</v>
      </c>
      <c r="AG48" s="32">
        <f t="shared" si="18"/>
        <v>29.856242717188465</v>
      </c>
      <c r="AH48" s="32">
        <f t="shared" si="19"/>
        <v>0.76211430783773759</v>
      </c>
      <c r="AI48" s="72">
        <f t="shared" si="32"/>
        <v>50.67289333147194</v>
      </c>
      <c r="AK48" s="65">
        <v>43</v>
      </c>
      <c r="AL48" s="32"/>
      <c r="AM48" s="32"/>
      <c r="AN48" s="32"/>
      <c r="AO48" s="32"/>
      <c r="AP48" s="32"/>
      <c r="AQ48" s="32"/>
      <c r="AR48" s="32"/>
      <c r="AS48" s="32"/>
      <c r="AT48" s="32"/>
      <c r="AU48" s="72"/>
    </row>
    <row r="49" spans="2:47" x14ac:dyDescent="0.25">
      <c r="B49" s="40"/>
      <c r="C49" s="153"/>
      <c r="D49" s="136"/>
      <c r="E49" s="151"/>
      <c r="F49" s="42"/>
      <c r="G49" s="46"/>
      <c r="I49" s="49">
        <v>44</v>
      </c>
      <c r="J49" s="32">
        <f t="shared" si="26"/>
        <v>0</v>
      </c>
      <c r="K49" s="32">
        <f t="shared" si="27"/>
        <v>0</v>
      </c>
      <c r="L49" s="32">
        <f t="shared" si="28"/>
        <v>70</v>
      </c>
      <c r="M49" s="32">
        <f t="shared" si="29"/>
        <v>0</v>
      </c>
      <c r="N49" s="32">
        <f t="shared" si="0"/>
        <v>0</v>
      </c>
      <c r="O49" s="33">
        <f t="shared" si="1"/>
        <v>256.66666666666669</v>
      </c>
      <c r="P49" s="49">
        <v>44</v>
      </c>
      <c r="Q49" s="32">
        <f t="shared" si="15"/>
        <v>20.366666666666664</v>
      </c>
      <c r="R49" s="32">
        <f t="shared" si="30"/>
        <v>307.66666666666674</v>
      </c>
      <c r="S49" s="32">
        <f t="shared" si="31"/>
        <v>141.5266666666667</v>
      </c>
      <c r="T49" s="32">
        <f t="shared" si="2"/>
        <v>36.646522322102356</v>
      </c>
      <c r="U49" s="32">
        <f t="shared" si="16"/>
        <v>70</v>
      </c>
      <c r="V49" s="32">
        <f t="shared" si="3"/>
        <v>10</v>
      </c>
      <c r="W49" s="32">
        <v>0</v>
      </c>
      <c r="X49" s="32">
        <f t="shared" si="4"/>
        <v>603.65163748877285</v>
      </c>
      <c r="Y49" s="38">
        <f t="shared" si="5"/>
        <v>346.98497082210616</v>
      </c>
      <c r="AA49" s="65">
        <v>44</v>
      </c>
      <c r="AB49" s="32">
        <f t="shared" si="6"/>
        <v>0</v>
      </c>
      <c r="AC49" s="98">
        <f t="shared" si="7"/>
        <v>0</v>
      </c>
      <c r="AD49" s="98">
        <f t="shared" si="8"/>
        <v>0</v>
      </c>
      <c r="AE49" s="98">
        <f t="shared" si="9"/>
        <v>0</v>
      </c>
      <c r="AF49" s="32">
        <f t="shared" si="17"/>
        <v>19.661279081535668</v>
      </c>
      <c r="AG49" s="32">
        <f t="shared" si="18"/>
        <v>29.039822190015379</v>
      </c>
      <c r="AH49" s="32">
        <f t="shared" si="19"/>
        <v>0.53889619511135622</v>
      </c>
      <c r="AI49" s="72">
        <f t="shared" si="32"/>
        <v>49.239997466662402</v>
      </c>
      <c r="AK49" s="65">
        <v>44</v>
      </c>
      <c r="AL49" s="32"/>
      <c r="AM49" s="32"/>
      <c r="AN49" s="32"/>
      <c r="AO49" s="32"/>
      <c r="AP49" s="32"/>
      <c r="AQ49" s="32"/>
      <c r="AR49" s="32"/>
      <c r="AS49" s="32"/>
      <c r="AT49" s="32"/>
      <c r="AU49" s="72"/>
    </row>
    <row r="50" spans="2:47" x14ac:dyDescent="0.25">
      <c r="B50" s="40"/>
      <c r="C50" s="41"/>
      <c r="D50" s="136"/>
      <c r="E50" s="151"/>
      <c r="F50" s="42"/>
      <c r="G50" s="46"/>
      <c r="I50" s="49">
        <v>45</v>
      </c>
      <c r="J50" s="32">
        <f t="shared" si="26"/>
        <v>0</v>
      </c>
      <c r="K50" s="32">
        <f t="shared" si="27"/>
        <v>0</v>
      </c>
      <c r="L50" s="32">
        <f t="shared" si="28"/>
        <v>70</v>
      </c>
      <c r="M50" s="32">
        <f t="shared" si="29"/>
        <v>0</v>
      </c>
      <c r="N50" s="32">
        <f t="shared" si="0"/>
        <v>0</v>
      </c>
      <c r="O50" s="33">
        <f t="shared" si="1"/>
        <v>256.66666666666669</v>
      </c>
      <c r="P50" s="49">
        <v>45</v>
      </c>
      <c r="Q50" s="32">
        <f t="shared" si="15"/>
        <v>20.366666666666664</v>
      </c>
      <c r="R50" s="32">
        <f t="shared" si="30"/>
        <v>328.03333333333342</v>
      </c>
      <c r="S50" s="32">
        <f t="shared" si="31"/>
        <v>150.89533333333338</v>
      </c>
      <c r="T50" s="32">
        <f t="shared" si="2"/>
        <v>38.781982807629994</v>
      </c>
      <c r="U50" s="32">
        <f t="shared" si="16"/>
        <v>70</v>
      </c>
      <c r="V50" s="32">
        <f t="shared" si="3"/>
        <v>10</v>
      </c>
      <c r="W50" s="32">
        <v>0</v>
      </c>
      <c r="X50" s="32">
        <f t="shared" si="4"/>
        <v>623.68799227884449</v>
      </c>
      <c r="Y50" s="38">
        <f t="shared" si="5"/>
        <v>367.0213256121778</v>
      </c>
      <c r="AA50" s="65">
        <v>45</v>
      </c>
      <c r="AB50" s="32">
        <f t="shared" si="6"/>
        <v>0</v>
      </c>
      <c r="AC50" s="98">
        <f t="shared" si="7"/>
        <v>0</v>
      </c>
      <c r="AD50" s="98">
        <f t="shared" si="8"/>
        <v>0</v>
      </c>
      <c r="AE50" s="98">
        <f t="shared" si="9"/>
        <v>0</v>
      </c>
      <c r="AF50" s="32">
        <f t="shared" si="17"/>
        <v>19.275733390942861</v>
      </c>
      <c r="AG50" s="32">
        <f t="shared" si="18"/>
        <v>28.245726725091529</v>
      </c>
      <c r="AH50" s="32">
        <f t="shared" si="19"/>
        <v>0.3810571539188688</v>
      </c>
      <c r="AI50" s="72">
        <f t="shared" si="32"/>
        <v>47.902517269953258</v>
      </c>
      <c r="AK50" s="65">
        <v>45</v>
      </c>
      <c r="AL50" s="32"/>
      <c r="AM50" s="32"/>
      <c r="AN50" s="32"/>
      <c r="AO50" s="32"/>
      <c r="AP50" s="32"/>
      <c r="AQ50" s="32"/>
      <c r="AR50" s="32"/>
      <c r="AS50" s="32"/>
      <c r="AT50" s="32"/>
      <c r="AU50" s="72"/>
    </row>
    <row r="51" spans="2:47" x14ac:dyDescent="0.25">
      <c r="B51" s="40"/>
      <c r="C51" s="153"/>
      <c r="D51" s="136"/>
      <c r="E51" s="151"/>
      <c r="F51" s="42"/>
      <c r="G51" s="46"/>
      <c r="I51" s="49">
        <v>46</v>
      </c>
      <c r="J51" s="32">
        <f t="shared" si="26"/>
        <v>0</v>
      </c>
      <c r="K51" s="32">
        <f t="shared" si="27"/>
        <v>0</v>
      </c>
      <c r="L51" s="32">
        <f t="shared" si="28"/>
        <v>70</v>
      </c>
      <c r="M51" s="32">
        <f t="shared" si="29"/>
        <v>0</v>
      </c>
      <c r="N51" s="32">
        <f t="shared" si="0"/>
        <v>0</v>
      </c>
      <c r="O51" s="33">
        <f t="shared" si="1"/>
        <v>256.66666666666669</v>
      </c>
      <c r="P51" s="49">
        <v>46</v>
      </c>
      <c r="Q51" s="32">
        <f t="shared" si="15"/>
        <v>20.366666666666664</v>
      </c>
      <c r="R51" s="32">
        <f t="shared" si="30"/>
        <v>348.40000000000009</v>
      </c>
      <c r="S51" s="32">
        <f t="shared" si="31"/>
        <v>160.26400000000004</v>
      </c>
      <c r="T51" s="32">
        <f t="shared" si="2"/>
        <v>40.902055628919605</v>
      </c>
      <c r="U51" s="32">
        <f t="shared" si="16"/>
        <v>70</v>
      </c>
      <c r="V51" s="32">
        <f t="shared" si="3"/>
        <v>10</v>
      </c>
      <c r="W51" s="32">
        <v>0</v>
      </c>
      <c r="X51" s="32">
        <f t="shared" si="4"/>
        <v>643.69754688703506</v>
      </c>
      <c r="Y51" s="38">
        <f t="shared" si="5"/>
        <v>387.03088022036837</v>
      </c>
      <c r="AA51" s="65">
        <v>46</v>
      </c>
      <c r="AB51" s="32">
        <f t="shared" si="6"/>
        <v>0</v>
      </c>
      <c r="AC51" s="98">
        <f t="shared" si="7"/>
        <v>0</v>
      </c>
      <c r="AD51" s="98">
        <f t="shared" si="8"/>
        <v>0</v>
      </c>
      <c r="AE51" s="98">
        <f t="shared" si="9"/>
        <v>0</v>
      </c>
      <c r="AF51" s="32">
        <f t="shared" si="17"/>
        <v>18.897748016182931</v>
      </c>
      <c r="AG51" s="32">
        <f t="shared" si="18"/>
        <v>27.473345842415689</v>
      </c>
      <c r="AH51" s="32">
        <f t="shared" si="19"/>
        <v>0.26944809755567811</v>
      </c>
      <c r="AI51" s="72">
        <f t="shared" si="32"/>
        <v>46.640541956154301</v>
      </c>
      <c r="AK51" s="65">
        <v>46</v>
      </c>
      <c r="AL51" s="32"/>
      <c r="AM51" s="32"/>
      <c r="AN51" s="32"/>
      <c r="AO51" s="32"/>
      <c r="AP51" s="32"/>
      <c r="AQ51" s="32"/>
      <c r="AR51" s="32"/>
      <c r="AS51" s="32"/>
      <c r="AT51" s="32"/>
      <c r="AU51" s="72"/>
    </row>
    <row r="52" spans="2:47" x14ac:dyDescent="0.25">
      <c r="B52" s="40"/>
      <c r="C52" s="153"/>
      <c r="D52" s="136"/>
      <c r="E52" s="151"/>
      <c r="F52" s="42"/>
      <c r="G52" s="46"/>
      <c r="I52" s="49">
        <v>47</v>
      </c>
      <c r="J52" s="32">
        <f t="shared" si="26"/>
        <v>0</v>
      </c>
      <c r="K52" s="32">
        <f t="shared" si="27"/>
        <v>0</v>
      </c>
      <c r="L52" s="32">
        <f t="shared" si="28"/>
        <v>70</v>
      </c>
      <c r="M52" s="32">
        <f t="shared" si="29"/>
        <v>0</v>
      </c>
      <c r="N52" s="32">
        <f t="shared" si="0"/>
        <v>0</v>
      </c>
      <c r="O52" s="33">
        <f t="shared" si="1"/>
        <v>256.66666666666669</v>
      </c>
      <c r="P52" s="49">
        <v>47</v>
      </c>
      <c r="Q52" s="32">
        <f t="shared" si="15"/>
        <v>20.366666666666664</v>
      </c>
      <c r="R52" s="32">
        <f t="shared" si="30"/>
        <v>368.76666666666677</v>
      </c>
      <c r="S52" s="32">
        <f t="shared" si="31"/>
        <v>169.63266666666672</v>
      </c>
      <c r="T52" s="32">
        <f t="shared" si="2"/>
        <v>43.007742783759809</v>
      </c>
      <c r="U52" s="32">
        <f t="shared" si="16"/>
        <v>70</v>
      </c>
      <c r="V52" s="32">
        <f t="shared" si="3"/>
        <v>10</v>
      </c>
      <c r="W52" s="32">
        <v>0</v>
      </c>
      <c r="X52" s="32">
        <f t="shared" si="4"/>
        <v>663.68204645949288</v>
      </c>
      <c r="Y52" s="38">
        <f t="shared" si="5"/>
        <v>407.0153797928262</v>
      </c>
      <c r="AA52" s="65">
        <v>47</v>
      </c>
      <c r="AB52" s="32">
        <f t="shared" si="6"/>
        <v>0</v>
      </c>
      <c r="AC52" s="98">
        <f t="shared" si="7"/>
        <v>0</v>
      </c>
      <c r="AD52" s="98">
        <f t="shared" si="8"/>
        <v>0</v>
      </c>
      <c r="AE52" s="98">
        <f t="shared" si="9"/>
        <v>0</v>
      </c>
      <c r="AF52" s="32">
        <f t="shared" si="17"/>
        <v>18.527174704073726</v>
      </c>
      <c r="AG52" s="32">
        <f t="shared" si="18"/>
        <v>26.722085755594367</v>
      </c>
      <c r="AH52" s="32">
        <f t="shared" si="19"/>
        <v>0.1905285769594344</v>
      </c>
      <c r="AI52" s="72">
        <f t="shared" si="32"/>
        <v>45.439789036627531</v>
      </c>
      <c r="AK52" s="65">
        <v>47</v>
      </c>
      <c r="AL52" s="32"/>
      <c r="AM52" s="32"/>
      <c r="AN52" s="32"/>
      <c r="AO52" s="32"/>
      <c r="AP52" s="32"/>
      <c r="AQ52" s="32"/>
      <c r="AR52" s="32"/>
      <c r="AS52" s="32"/>
      <c r="AT52" s="32"/>
      <c r="AU52" s="72"/>
    </row>
    <row r="53" spans="2:47" x14ac:dyDescent="0.25">
      <c r="B53" s="40"/>
      <c r="C53" s="153"/>
      <c r="D53" s="136"/>
      <c r="E53" s="151"/>
      <c r="F53" s="42"/>
      <c r="G53" s="46"/>
      <c r="I53" s="49">
        <v>48</v>
      </c>
      <c r="J53" s="32">
        <f t="shared" si="26"/>
        <v>0</v>
      </c>
      <c r="K53" s="32">
        <f t="shared" si="27"/>
        <v>0</v>
      </c>
      <c r="L53" s="32">
        <f t="shared" si="28"/>
        <v>70</v>
      </c>
      <c r="M53" s="32">
        <f t="shared" si="29"/>
        <v>0</v>
      </c>
      <c r="N53" s="32">
        <f t="shared" si="0"/>
        <v>0</v>
      </c>
      <c r="O53" s="33">
        <f t="shared" si="1"/>
        <v>256.66666666666669</v>
      </c>
      <c r="P53" s="49">
        <v>48</v>
      </c>
      <c r="Q53" s="32">
        <f t="shared" si="15"/>
        <v>20.366666666666664</v>
      </c>
      <c r="R53" s="32">
        <f t="shared" si="30"/>
        <v>389.13333333333344</v>
      </c>
      <c r="S53" s="32">
        <f t="shared" si="31"/>
        <v>179.00133333333338</v>
      </c>
      <c r="T53" s="32">
        <f t="shared" si="2"/>
        <v>45.099929340000685</v>
      </c>
      <c r="U53" s="32">
        <f t="shared" si="16"/>
        <v>70</v>
      </c>
      <c r="V53" s="32">
        <f t="shared" si="3"/>
        <v>10</v>
      </c>
      <c r="W53" s="32">
        <v>0</v>
      </c>
      <c r="X53" s="32">
        <f t="shared" si="4"/>
        <v>683.64303248939007</v>
      </c>
      <c r="Y53" s="38">
        <f t="shared" si="5"/>
        <v>426.97636582272338</v>
      </c>
      <c r="AA53" s="65">
        <v>48</v>
      </c>
      <c r="AB53" s="32">
        <f t="shared" si="6"/>
        <v>0</v>
      </c>
      <c r="AC53" s="98">
        <f t="shared" si="7"/>
        <v>0</v>
      </c>
      <c r="AD53" s="98">
        <f t="shared" si="8"/>
        <v>0</v>
      </c>
      <c r="AE53" s="98">
        <f t="shared" si="9"/>
        <v>0</v>
      </c>
      <c r="AF53" s="32">
        <f t="shared" si="17"/>
        <v>18.163868108587582</v>
      </c>
      <c r="AG53" s="32">
        <f t="shared" si="18"/>
        <v>25.991368915354222</v>
      </c>
      <c r="AH53" s="32">
        <f t="shared" si="19"/>
        <v>0.13472404877783906</v>
      </c>
      <c r="AI53" s="72">
        <f t="shared" si="32"/>
        <v>44.289961072719649</v>
      </c>
      <c r="AK53" s="65">
        <v>48</v>
      </c>
      <c r="AL53" s="32"/>
      <c r="AM53" s="32"/>
      <c r="AN53" s="32"/>
      <c r="AO53" s="32"/>
      <c r="AP53" s="32"/>
      <c r="AQ53" s="32"/>
      <c r="AR53" s="32"/>
      <c r="AS53" s="32"/>
      <c r="AT53" s="32"/>
      <c r="AU53" s="72"/>
    </row>
    <row r="54" spans="2:47" x14ac:dyDescent="0.25">
      <c r="B54" s="40"/>
      <c r="C54" s="153"/>
      <c r="D54" s="136"/>
      <c r="E54" s="151"/>
      <c r="F54" s="42"/>
      <c r="G54" s="46"/>
      <c r="I54" s="49">
        <v>49</v>
      </c>
      <c r="J54" s="32">
        <f t="shared" si="26"/>
        <v>0</v>
      </c>
      <c r="K54" s="32">
        <f t="shared" si="27"/>
        <v>0</v>
      </c>
      <c r="L54" s="32">
        <f t="shared" si="28"/>
        <v>70</v>
      </c>
      <c r="M54" s="32">
        <f t="shared" si="29"/>
        <v>0</v>
      </c>
      <c r="N54" s="32">
        <f t="shared" si="0"/>
        <v>0</v>
      </c>
      <c r="O54" s="33">
        <f t="shared" si="1"/>
        <v>256.66666666666669</v>
      </c>
      <c r="P54" s="49">
        <v>49</v>
      </c>
      <c r="Q54" s="32">
        <f t="shared" si="15"/>
        <v>20.366666666666664</v>
      </c>
      <c r="R54" s="32">
        <f t="shared" si="30"/>
        <v>409.50000000000011</v>
      </c>
      <c r="S54" s="32">
        <f t="shared" si="31"/>
        <v>188.37000000000006</v>
      </c>
      <c r="T54" s="32">
        <f t="shared" si="2"/>
        <v>47.179402486491298</v>
      </c>
      <c r="U54" s="32">
        <f t="shared" si="16"/>
        <v>70</v>
      </c>
      <c r="V54" s="32">
        <f t="shared" si="3"/>
        <v>10</v>
      </c>
      <c r="W54" s="32">
        <v>0</v>
      </c>
      <c r="X54" s="32">
        <f t="shared" si="4"/>
        <v>703.58187599730581</v>
      </c>
      <c r="Y54" s="38">
        <f t="shared" si="5"/>
        <v>446.91520933063913</v>
      </c>
      <c r="AA54" s="65">
        <v>49</v>
      </c>
      <c r="AB54" s="32">
        <f t="shared" si="6"/>
        <v>0</v>
      </c>
      <c r="AC54" s="98">
        <f t="shared" si="7"/>
        <v>0</v>
      </c>
      <c r="AD54" s="98">
        <f t="shared" si="8"/>
        <v>0</v>
      </c>
      <c r="AE54" s="98">
        <f t="shared" si="9"/>
        <v>0</v>
      </c>
      <c r="AF54" s="32">
        <f t="shared" si="17"/>
        <v>17.80768573384378</v>
      </c>
      <c r="AG54" s="32">
        <f t="shared" si="18"/>
        <v>25.280633565537173</v>
      </c>
      <c r="AH54" s="32">
        <f t="shared" si="19"/>
        <v>9.5264288479717199E-2</v>
      </c>
      <c r="AI54" s="72">
        <f t="shared" si="32"/>
        <v>43.183583587860674</v>
      </c>
      <c r="AK54" s="65">
        <v>49</v>
      </c>
      <c r="AL54" s="32"/>
      <c r="AM54" s="32"/>
      <c r="AN54" s="32"/>
      <c r="AO54" s="32"/>
      <c r="AP54" s="32"/>
      <c r="AQ54" s="32"/>
      <c r="AR54" s="32"/>
      <c r="AS54" s="32"/>
      <c r="AT54" s="32"/>
      <c r="AU54" s="72"/>
    </row>
    <row r="55" spans="2:47" x14ac:dyDescent="0.25">
      <c r="B55" s="40"/>
      <c r="C55" s="153"/>
      <c r="D55" s="136"/>
      <c r="E55" s="151"/>
      <c r="F55" s="42"/>
      <c r="G55" s="46"/>
      <c r="I55" s="49">
        <v>50</v>
      </c>
      <c r="J55" s="32">
        <f t="shared" si="26"/>
        <v>0</v>
      </c>
      <c r="K55" s="32">
        <f t="shared" si="27"/>
        <v>0</v>
      </c>
      <c r="L55" s="32">
        <f t="shared" si="28"/>
        <v>70</v>
      </c>
      <c r="M55" s="32">
        <f t="shared" si="29"/>
        <v>0</v>
      </c>
      <c r="N55" s="32">
        <f t="shared" si="0"/>
        <v>0</v>
      </c>
      <c r="O55" s="33">
        <f t="shared" si="1"/>
        <v>256.66666666666669</v>
      </c>
      <c r="P55" s="49">
        <v>50</v>
      </c>
      <c r="Q55" s="32">
        <f t="shared" si="15"/>
        <v>-102.69999999999999</v>
      </c>
      <c r="R55" s="32">
        <f t="shared" si="30"/>
        <v>306.80000000000013</v>
      </c>
      <c r="S55" s="32">
        <f t="shared" si="31"/>
        <v>141.12800000000007</v>
      </c>
      <c r="T55" s="32">
        <f t="shared" si="2"/>
        <v>36.55529364228574</v>
      </c>
      <c r="U55" s="32">
        <f t="shared" si="16"/>
        <v>70</v>
      </c>
      <c r="V55" s="32">
        <f t="shared" si="3"/>
        <v>10</v>
      </c>
      <c r="W55" s="32">
        <v>0</v>
      </c>
      <c r="X55" s="32">
        <f t="shared" si="4"/>
        <v>602.79840309364783</v>
      </c>
      <c r="Y55" s="38">
        <f t="shared" si="5"/>
        <v>346.13173642698115</v>
      </c>
      <c r="AA55" s="65">
        <v>50</v>
      </c>
      <c r="AB55" s="32">
        <f t="shared" si="6"/>
        <v>25</v>
      </c>
      <c r="AC55" s="98">
        <f t="shared" si="7"/>
        <v>0.9</v>
      </c>
      <c r="AD55" s="98">
        <f t="shared" si="8"/>
        <v>5.5999999999999994E-2</v>
      </c>
      <c r="AE55" s="98">
        <f t="shared" si="9"/>
        <v>4.3999999999999991E-2</v>
      </c>
      <c r="AF55" s="32">
        <f t="shared" si="17"/>
        <v>35.30741262615792</v>
      </c>
      <c r="AG55" s="32">
        <f t="shared" si="18"/>
        <v>25.69556021889575</v>
      </c>
      <c r="AH55" s="32">
        <f t="shared" si="19"/>
        <v>0.81214442970182876</v>
      </c>
      <c r="AI55" s="72">
        <f t="shared" si="32"/>
        <v>61.815117274755501</v>
      </c>
      <c r="AK55" s="65">
        <v>50</v>
      </c>
      <c r="AL55" s="32"/>
      <c r="AM55" s="32"/>
      <c r="AN55" s="32"/>
      <c r="AO55" s="32"/>
      <c r="AP55" s="32"/>
      <c r="AQ55" s="32"/>
      <c r="AR55" s="32"/>
      <c r="AS55" s="32"/>
      <c r="AT55" s="32"/>
      <c r="AU55" s="72"/>
    </row>
    <row r="56" spans="2:47" x14ac:dyDescent="0.25">
      <c r="B56" s="40"/>
      <c r="C56" s="153"/>
      <c r="D56" s="136"/>
      <c r="E56" s="151"/>
      <c r="F56" s="42"/>
      <c r="G56" s="46"/>
      <c r="I56" s="49">
        <v>51</v>
      </c>
      <c r="J56" s="32">
        <f t="shared" si="26"/>
        <v>0</v>
      </c>
      <c r="K56" s="32">
        <f t="shared" si="27"/>
        <v>0</v>
      </c>
      <c r="L56" s="32">
        <f t="shared" si="28"/>
        <v>70</v>
      </c>
      <c r="M56" s="32">
        <f t="shared" si="29"/>
        <v>0</v>
      </c>
      <c r="N56" s="32">
        <f t="shared" si="0"/>
        <v>0</v>
      </c>
      <c r="O56" s="33">
        <f t="shared" si="1"/>
        <v>256.66666666666669</v>
      </c>
      <c r="P56" s="49">
        <v>51</v>
      </c>
      <c r="Q56" s="32">
        <f t="shared" si="15"/>
        <v>22.677777777777781</v>
      </c>
      <c r="R56" s="32">
        <f t="shared" si="30"/>
        <v>329.47777777777793</v>
      </c>
      <c r="S56" s="32">
        <f t="shared" si="31"/>
        <v>151.55977777777787</v>
      </c>
      <c r="T56" s="32">
        <f t="shared" si="2"/>
        <v>38.93283702340949</v>
      </c>
      <c r="U56" s="32">
        <f t="shared" si="16"/>
        <v>70</v>
      </c>
      <c r="V56" s="32">
        <f t="shared" si="3"/>
        <v>10</v>
      </c>
      <c r="W56" s="32">
        <v>0</v>
      </c>
      <c r="X56" s="32">
        <f t="shared" si="4"/>
        <v>625.10797077873463</v>
      </c>
      <c r="Y56" s="38">
        <f t="shared" si="5"/>
        <v>368.44130411206794</v>
      </c>
      <c r="AA56" s="65">
        <v>51</v>
      </c>
      <c r="AB56" s="32">
        <f t="shared" si="6"/>
        <v>0</v>
      </c>
      <c r="AC56" s="98">
        <f t="shared" si="7"/>
        <v>0</v>
      </c>
      <c r="AD56" s="98">
        <f t="shared" si="8"/>
        <v>0</v>
      </c>
      <c r="AE56" s="98">
        <f t="shared" si="9"/>
        <v>0</v>
      </c>
      <c r="AF56" s="32">
        <f t="shared" si="17"/>
        <v>34.61505579995422</v>
      </c>
      <c r="AG56" s="32">
        <f t="shared" si="18"/>
        <v>24.992913773439263</v>
      </c>
      <c r="AH56" s="32">
        <f t="shared" si="19"/>
        <v>0.57427283354504455</v>
      </c>
      <c r="AI56" s="72">
        <f t="shared" si="32"/>
        <v>60.182242406938528</v>
      </c>
      <c r="AK56" s="65">
        <v>51</v>
      </c>
      <c r="AL56" s="32"/>
      <c r="AM56" s="32"/>
      <c r="AN56" s="32"/>
      <c r="AO56" s="32"/>
      <c r="AP56" s="32"/>
      <c r="AQ56" s="32"/>
      <c r="AR56" s="32"/>
      <c r="AS56" s="32"/>
      <c r="AT56" s="32"/>
      <c r="AU56" s="72"/>
    </row>
    <row r="57" spans="2:47" x14ac:dyDescent="0.25">
      <c r="B57" s="40"/>
      <c r="C57" s="153"/>
      <c r="D57" s="136"/>
      <c r="E57" s="151"/>
      <c r="F57" s="42"/>
      <c r="G57" s="46"/>
      <c r="I57" s="49">
        <v>52</v>
      </c>
      <c r="J57" s="32">
        <f t="shared" si="26"/>
        <v>0</v>
      </c>
      <c r="K57" s="32">
        <f t="shared" si="27"/>
        <v>0</v>
      </c>
      <c r="L57" s="32">
        <f t="shared" si="28"/>
        <v>70</v>
      </c>
      <c r="M57" s="32">
        <f t="shared" si="29"/>
        <v>0</v>
      </c>
      <c r="N57" s="32">
        <f t="shared" si="0"/>
        <v>0</v>
      </c>
      <c r="O57" s="33">
        <f t="shared" si="1"/>
        <v>256.66666666666669</v>
      </c>
      <c r="P57" s="49">
        <v>52</v>
      </c>
      <c r="Q57" s="32">
        <f t="shared" si="15"/>
        <v>22.677777777777781</v>
      </c>
      <c r="R57" s="32">
        <f t="shared" si="30"/>
        <v>352.15555555555574</v>
      </c>
      <c r="S57" s="32">
        <f t="shared" si="31"/>
        <v>161.99155555555564</v>
      </c>
      <c r="T57" s="32">
        <f t="shared" si="2"/>
        <v>41.291392404952177</v>
      </c>
      <c r="U57" s="32">
        <f t="shared" si="16"/>
        <v>70</v>
      </c>
      <c r="V57" s="32">
        <f t="shared" si="3"/>
        <v>10</v>
      </c>
      <c r="W57" s="32">
        <v>0</v>
      </c>
      <c r="X57" s="32">
        <f t="shared" si="4"/>
        <v>647.38446769788436</v>
      </c>
      <c r="Y57" s="38">
        <f t="shared" si="5"/>
        <v>390.71780103121768</v>
      </c>
      <c r="AA57" s="65">
        <v>52</v>
      </c>
      <c r="AB57" s="32">
        <f t="shared" si="6"/>
        <v>0</v>
      </c>
      <c r="AC57" s="98">
        <f t="shared" si="7"/>
        <v>0</v>
      </c>
      <c r="AD57" s="98">
        <f t="shared" si="8"/>
        <v>0</v>
      </c>
      <c r="AE57" s="98">
        <f t="shared" si="9"/>
        <v>0</v>
      </c>
      <c r="AF57" s="32">
        <f t="shared" si="17"/>
        <v>33.936275668816407</v>
      </c>
      <c r="AG57" s="32">
        <f t="shared" si="18"/>
        <v>24.309481231984353</v>
      </c>
      <c r="AH57" s="32">
        <f t="shared" si="19"/>
        <v>0.40607221485091449</v>
      </c>
      <c r="AI57" s="72">
        <f t="shared" si="32"/>
        <v>58.651829115651672</v>
      </c>
      <c r="AK57" s="65">
        <v>52</v>
      </c>
      <c r="AL57" s="32"/>
      <c r="AM57" s="32"/>
      <c r="AN57" s="32"/>
      <c r="AO57" s="32"/>
      <c r="AP57" s="32"/>
      <c r="AQ57" s="32"/>
      <c r="AR57" s="32"/>
      <c r="AS57" s="32"/>
      <c r="AT57" s="32"/>
      <c r="AU57" s="72"/>
    </row>
    <row r="58" spans="2:47" x14ac:dyDescent="0.25">
      <c r="B58" s="40"/>
      <c r="C58" s="153"/>
      <c r="D58" s="136"/>
      <c r="E58" s="151"/>
      <c r="F58" s="42"/>
      <c r="G58" s="46"/>
      <c r="I58" s="49">
        <v>53</v>
      </c>
      <c r="J58" s="32">
        <f t="shared" si="26"/>
        <v>0</v>
      </c>
      <c r="K58" s="32">
        <f t="shared" si="27"/>
        <v>0</v>
      </c>
      <c r="L58" s="32">
        <f t="shared" si="28"/>
        <v>70</v>
      </c>
      <c r="M58" s="32">
        <f t="shared" si="29"/>
        <v>0</v>
      </c>
      <c r="N58" s="32">
        <f t="shared" si="0"/>
        <v>0</v>
      </c>
      <c r="O58" s="33">
        <f t="shared" si="1"/>
        <v>256.66666666666669</v>
      </c>
      <c r="P58" s="49">
        <v>53</v>
      </c>
      <c r="Q58" s="32">
        <f t="shared" si="15"/>
        <v>22.677777777777781</v>
      </c>
      <c r="R58" s="32">
        <f t="shared" si="30"/>
        <v>374.83333333333354</v>
      </c>
      <c r="S58" s="32">
        <f t="shared" si="31"/>
        <v>172.42333333333343</v>
      </c>
      <c r="T58" s="32">
        <f t="shared" si="2"/>
        <v>43.632321727706881</v>
      </c>
      <c r="U58" s="32">
        <f t="shared" si="16"/>
        <v>70</v>
      </c>
      <c r="V58" s="32">
        <f t="shared" si="3"/>
        <v>10</v>
      </c>
      <c r="W58" s="32">
        <v>0</v>
      </c>
      <c r="X58" s="32">
        <f t="shared" si="4"/>
        <v>669.63026589797857</v>
      </c>
      <c r="Y58" s="38">
        <f t="shared" si="5"/>
        <v>412.96359923131189</v>
      </c>
      <c r="AA58" s="65">
        <v>53</v>
      </c>
      <c r="AB58" s="32">
        <f t="shared" si="6"/>
        <v>0</v>
      </c>
      <c r="AC58" s="98">
        <f t="shared" si="7"/>
        <v>0</v>
      </c>
      <c r="AD58" s="98">
        <f t="shared" si="8"/>
        <v>0</v>
      </c>
      <c r="AE58" s="98">
        <f t="shared" si="9"/>
        <v>0</v>
      </c>
      <c r="AF58" s="32">
        <f t="shared" si="17"/>
        <v>33.270806002035208</v>
      </c>
      <c r="AG58" s="32">
        <f t="shared" si="18"/>
        <v>23.644737189315684</v>
      </c>
      <c r="AH58" s="32">
        <f t="shared" si="19"/>
        <v>0.28713641677252233</v>
      </c>
      <c r="AI58" s="72">
        <f t="shared" si="32"/>
        <v>57.202679608123411</v>
      </c>
      <c r="AK58" s="65">
        <v>53</v>
      </c>
      <c r="AL58" s="32"/>
      <c r="AM58" s="32"/>
      <c r="AN58" s="32"/>
      <c r="AO58" s="32"/>
      <c r="AP58" s="32"/>
      <c r="AQ58" s="32"/>
      <c r="AR58" s="32"/>
      <c r="AS58" s="32"/>
      <c r="AT58" s="32"/>
      <c r="AU58" s="72"/>
    </row>
    <row r="59" spans="2:47" x14ac:dyDescent="0.25">
      <c r="B59" s="40"/>
      <c r="C59" s="153"/>
      <c r="D59" s="136"/>
      <c r="E59" s="151"/>
      <c r="F59" s="42"/>
      <c r="G59" s="46"/>
      <c r="I59" s="49">
        <v>54</v>
      </c>
      <c r="J59" s="32">
        <f t="shared" si="26"/>
        <v>0</v>
      </c>
      <c r="K59" s="32">
        <f t="shared" si="27"/>
        <v>0</v>
      </c>
      <c r="L59" s="32">
        <f t="shared" si="28"/>
        <v>70</v>
      </c>
      <c r="M59" s="32">
        <f t="shared" si="29"/>
        <v>0</v>
      </c>
      <c r="N59" s="32">
        <f t="shared" si="0"/>
        <v>0</v>
      </c>
      <c r="O59" s="33">
        <f t="shared" si="1"/>
        <v>256.66666666666669</v>
      </c>
      <c r="P59" s="49">
        <v>54</v>
      </c>
      <c r="Q59" s="32">
        <f t="shared" si="15"/>
        <v>22.677777777777781</v>
      </c>
      <c r="R59" s="32">
        <f t="shared" si="30"/>
        <v>397.51111111111135</v>
      </c>
      <c r="S59" s="32">
        <f t="shared" si="31"/>
        <v>182.85511111111123</v>
      </c>
      <c r="T59" s="32">
        <f t="shared" si="2"/>
        <v>45.956812823616296</v>
      </c>
      <c r="U59" s="32">
        <f t="shared" si="16"/>
        <v>70</v>
      </c>
      <c r="V59" s="32">
        <f t="shared" si="3"/>
        <v>10</v>
      </c>
      <c r="W59" s="32">
        <v>0</v>
      </c>
      <c r="X59" s="32">
        <f t="shared" si="4"/>
        <v>691.84743418631706</v>
      </c>
      <c r="Y59" s="38">
        <f t="shared" si="5"/>
        <v>435.18076751965037</v>
      </c>
      <c r="AA59" s="65">
        <v>54</v>
      </c>
      <c r="AB59" s="32">
        <f t="shared" si="6"/>
        <v>0</v>
      </c>
      <c r="AC59" s="98">
        <f t="shared" si="7"/>
        <v>0</v>
      </c>
      <c r="AD59" s="98">
        <f t="shared" si="8"/>
        <v>0</v>
      </c>
      <c r="AE59" s="98">
        <f t="shared" si="9"/>
        <v>0</v>
      </c>
      <c r="AF59" s="32">
        <f t="shared" si="17"/>
        <v>32.618385789523174</v>
      </c>
      <c r="AG59" s="32">
        <f t="shared" si="18"/>
        <v>22.998170607451158</v>
      </c>
      <c r="AH59" s="32">
        <f t="shared" si="19"/>
        <v>0.20303610742545727</v>
      </c>
      <c r="AI59" s="72">
        <f t="shared" si="32"/>
        <v>55.819592504399786</v>
      </c>
      <c r="AK59" s="65">
        <v>54</v>
      </c>
      <c r="AL59" s="32"/>
      <c r="AM59" s="32"/>
      <c r="AN59" s="32"/>
      <c r="AO59" s="32"/>
      <c r="AP59" s="32"/>
      <c r="AQ59" s="32"/>
      <c r="AR59" s="32"/>
      <c r="AS59" s="32"/>
      <c r="AT59" s="32"/>
      <c r="AU59" s="72"/>
    </row>
    <row r="60" spans="2:47" x14ac:dyDescent="0.25">
      <c r="B60" s="40"/>
      <c r="C60" s="153"/>
      <c r="D60" s="136"/>
      <c r="E60" s="151"/>
      <c r="F60" s="42"/>
      <c r="G60" s="46"/>
      <c r="I60" s="49">
        <v>55</v>
      </c>
      <c r="J60" s="32">
        <f t="shared" si="26"/>
        <v>0</v>
      </c>
      <c r="K60" s="32">
        <f t="shared" si="27"/>
        <v>0</v>
      </c>
      <c r="L60" s="32">
        <f t="shared" si="28"/>
        <v>70</v>
      </c>
      <c r="M60" s="32">
        <f t="shared" si="29"/>
        <v>0</v>
      </c>
      <c r="N60" s="32">
        <f t="shared" si="0"/>
        <v>0</v>
      </c>
      <c r="O60" s="33">
        <f t="shared" si="1"/>
        <v>256.66666666666669</v>
      </c>
      <c r="P60" s="49">
        <v>55</v>
      </c>
      <c r="Q60" s="32">
        <f t="shared" si="15"/>
        <v>22.677777777777781</v>
      </c>
      <c r="R60" s="32">
        <f t="shared" si="30"/>
        <v>420.18888888888915</v>
      </c>
      <c r="S60" s="32">
        <f t="shared" si="31"/>
        <v>193.28688888888902</v>
      </c>
      <c r="T60" s="32">
        <f t="shared" si="2"/>
        <v>48.265910339270512</v>
      </c>
      <c r="U60" s="32">
        <f t="shared" si="16"/>
        <v>70</v>
      </c>
      <c r="V60" s="32">
        <f t="shared" si="3"/>
        <v>10</v>
      </c>
      <c r="W60" s="32">
        <v>0</v>
      </c>
      <c r="X60" s="32">
        <f t="shared" si="4"/>
        <v>714.03779198904465</v>
      </c>
      <c r="Y60" s="38">
        <f t="shared" si="5"/>
        <v>457.37112532237796</v>
      </c>
      <c r="AA60" s="65">
        <v>55</v>
      </c>
      <c r="AB60" s="32">
        <f t="shared" si="6"/>
        <v>0</v>
      </c>
      <c r="AC60" s="98">
        <f t="shared" si="7"/>
        <v>0</v>
      </c>
      <c r="AD60" s="98">
        <f t="shared" si="8"/>
        <v>0</v>
      </c>
      <c r="AE60" s="98">
        <f t="shared" si="9"/>
        <v>0</v>
      </c>
      <c r="AF60" s="32">
        <f t="shared" si="17"/>
        <v>31.978759139441465</v>
      </c>
      <c r="AG60" s="32">
        <f t="shared" si="18"/>
        <v>22.369284422769177</v>
      </c>
      <c r="AH60" s="32">
        <f t="shared" si="19"/>
        <v>0.14356820838626119</v>
      </c>
      <c r="AI60" s="72">
        <f t="shared" si="32"/>
        <v>54.491611770596904</v>
      </c>
      <c r="AK60" s="65">
        <v>55</v>
      </c>
      <c r="AL60" s="32"/>
      <c r="AM60" s="32"/>
      <c r="AN60" s="32"/>
      <c r="AO60" s="32"/>
      <c r="AP60" s="32"/>
      <c r="AQ60" s="32"/>
      <c r="AR60" s="32"/>
      <c r="AS60" s="32"/>
      <c r="AT60" s="32"/>
      <c r="AU60" s="72"/>
    </row>
    <row r="61" spans="2:47" x14ac:dyDescent="0.25">
      <c r="B61" s="40"/>
      <c r="C61" s="153"/>
      <c r="D61" s="136"/>
      <c r="E61" s="151"/>
      <c r="F61" s="42"/>
      <c r="G61" s="46"/>
      <c r="I61" s="49">
        <v>56</v>
      </c>
      <c r="J61" s="32">
        <f t="shared" si="26"/>
        <v>0</v>
      </c>
      <c r="K61" s="32">
        <f t="shared" si="27"/>
        <v>0</v>
      </c>
      <c r="L61" s="32">
        <f t="shared" si="28"/>
        <v>70</v>
      </c>
      <c r="M61" s="32">
        <f t="shared" si="29"/>
        <v>0</v>
      </c>
      <c r="N61" s="32">
        <f t="shared" si="0"/>
        <v>0</v>
      </c>
      <c r="O61" s="33">
        <f t="shared" si="1"/>
        <v>256.66666666666669</v>
      </c>
      <c r="P61" s="49">
        <v>56</v>
      </c>
      <c r="Q61" s="32">
        <f t="shared" si="15"/>
        <v>22.677777777777781</v>
      </c>
      <c r="R61" s="32">
        <f t="shared" si="30"/>
        <v>442.86666666666696</v>
      </c>
      <c r="S61" s="32">
        <f t="shared" si="31"/>
        <v>203.71866666666682</v>
      </c>
      <c r="T61" s="32">
        <f t="shared" si="2"/>
        <v>50.560539792725422</v>
      </c>
      <c r="U61" s="32">
        <f t="shared" si="16"/>
        <v>70</v>
      </c>
      <c r="V61" s="32">
        <f t="shared" si="3"/>
        <v>10</v>
      </c>
      <c r="W61" s="32">
        <v>0</v>
      </c>
      <c r="X61" s="32">
        <f t="shared" si="4"/>
        <v>736.20295125010807</v>
      </c>
      <c r="Y61" s="38">
        <f t="shared" si="5"/>
        <v>479.53628458344139</v>
      </c>
      <c r="AA61" s="65">
        <v>56</v>
      </c>
      <c r="AB61" s="32">
        <f t="shared" si="6"/>
        <v>0</v>
      </c>
      <c r="AC61" s="98">
        <f t="shared" si="7"/>
        <v>0</v>
      </c>
      <c r="AD61" s="98">
        <f t="shared" si="8"/>
        <v>0</v>
      </c>
      <c r="AE61" s="98">
        <f t="shared" si="9"/>
        <v>0</v>
      </c>
      <c r="AF61" s="32">
        <f t="shared" si="17"/>
        <v>31.351675177834121</v>
      </c>
      <c r="AG61" s="32">
        <f t="shared" si="18"/>
        <v>21.75759516387901</v>
      </c>
      <c r="AH61" s="32">
        <f t="shared" si="19"/>
        <v>0.10151805371272865</v>
      </c>
      <c r="AI61" s="72">
        <f t="shared" si="32"/>
        <v>53.210788395425858</v>
      </c>
      <c r="AK61" s="65">
        <v>56</v>
      </c>
      <c r="AL61" s="32"/>
      <c r="AM61" s="32"/>
      <c r="AN61" s="32"/>
      <c r="AO61" s="32"/>
      <c r="AP61" s="32"/>
      <c r="AQ61" s="32"/>
      <c r="AR61" s="32"/>
      <c r="AS61" s="32"/>
      <c r="AT61" s="32"/>
      <c r="AU61" s="72"/>
    </row>
    <row r="62" spans="2:47" x14ac:dyDescent="0.25">
      <c r="B62" s="40"/>
      <c r="C62" s="153"/>
      <c r="D62" s="136"/>
      <c r="E62" s="151"/>
      <c r="F62" s="42"/>
      <c r="G62" s="46"/>
      <c r="I62" s="49">
        <v>57</v>
      </c>
      <c r="J62" s="32">
        <f t="shared" si="26"/>
        <v>0</v>
      </c>
      <c r="K62" s="32">
        <f t="shared" si="27"/>
        <v>0</v>
      </c>
      <c r="L62" s="32">
        <f t="shared" si="28"/>
        <v>70</v>
      </c>
      <c r="M62" s="32">
        <f t="shared" si="29"/>
        <v>0</v>
      </c>
      <c r="N62" s="32">
        <f t="shared" si="0"/>
        <v>0</v>
      </c>
      <c r="O62" s="33">
        <f t="shared" si="1"/>
        <v>256.66666666666669</v>
      </c>
      <c r="P62" s="49">
        <v>57</v>
      </c>
      <c r="Q62" s="32">
        <f t="shared" si="15"/>
        <v>22.677777777777781</v>
      </c>
      <c r="R62" s="32">
        <f t="shared" si="30"/>
        <v>465.54444444444476</v>
      </c>
      <c r="S62" s="32">
        <f t="shared" si="31"/>
        <v>214.15044444444459</v>
      </c>
      <c r="T62" s="32">
        <f t="shared" si="2"/>
        <v>52.841526562563836</v>
      </c>
      <c r="U62" s="32">
        <f t="shared" si="16"/>
        <v>70</v>
      </c>
      <c r="V62" s="32">
        <f t="shared" si="3"/>
        <v>10</v>
      </c>
      <c r="W62" s="32">
        <v>0</v>
      </c>
      <c r="X62" s="32">
        <f t="shared" si="4"/>
        <v>758.3443495038731</v>
      </c>
      <c r="Y62" s="38">
        <f t="shared" si="5"/>
        <v>501.67768283720642</v>
      </c>
      <c r="AA62" s="65">
        <v>57</v>
      </c>
      <c r="AB62" s="32">
        <f t="shared" si="6"/>
        <v>0</v>
      </c>
      <c r="AC62" s="98">
        <f t="shared" si="7"/>
        <v>0</v>
      </c>
      <c r="AD62" s="98">
        <f t="shared" si="8"/>
        <v>0</v>
      </c>
      <c r="AE62" s="98">
        <f t="shared" si="9"/>
        <v>0</v>
      </c>
      <c r="AF62" s="32">
        <f t="shared" si="17"/>
        <v>30.73688795023045</v>
      </c>
      <c r="AG62" s="32">
        <f t="shared" si="18"/>
        <v>21.162632579940535</v>
      </c>
      <c r="AH62" s="32">
        <f t="shared" si="19"/>
        <v>7.1784104193130596E-2</v>
      </c>
      <c r="AI62" s="72">
        <f t="shared" si="32"/>
        <v>51.971304634364117</v>
      </c>
      <c r="AK62" s="65">
        <v>57</v>
      </c>
      <c r="AL62" s="32"/>
      <c r="AM62" s="32"/>
      <c r="AN62" s="32"/>
      <c r="AO62" s="32"/>
      <c r="AP62" s="32"/>
      <c r="AQ62" s="32"/>
      <c r="AR62" s="32"/>
      <c r="AS62" s="32"/>
      <c r="AT62" s="32"/>
      <c r="AU62" s="72"/>
    </row>
    <row r="63" spans="2:47" x14ac:dyDescent="0.25">
      <c r="B63" s="40"/>
      <c r="C63" s="153"/>
      <c r="D63" s="136"/>
      <c r="E63" s="151"/>
      <c r="F63" s="42"/>
      <c r="G63" s="46"/>
      <c r="I63" s="49">
        <v>58</v>
      </c>
      <c r="J63" s="32">
        <f t="shared" si="26"/>
        <v>0</v>
      </c>
      <c r="K63" s="32">
        <f t="shared" si="27"/>
        <v>0</v>
      </c>
      <c r="L63" s="32">
        <f t="shared" si="28"/>
        <v>70</v>
      </c>
      <c r="M63" s="32">
        <f t="shared" si="29"/>
        <v>0</v>
      </c>
      <c r="N63" s="32">
        <f t="shared" si="0"/>
        <v>0</v>
      </c>
      <c r="O63" s="33">
        <f t="shared" si="1"/>
        <v>256.66666666666669</v>
      </c>
      <c r="P63" s="49">
        <v>58</v>
      </c>
      <c r="Q63" s="32">
        <f t="shared" si="15"/>
        <v>22.677777777777781</v>
      </c>
      <c r="R63" s="32">
        <f t="shared" si="30"/>
        <v>488.22222222222257</v>
      </c>
      <c r="S63" s="32">
        <f t="shared" si="31"/>
        <v>224.58222222222238</v>
      </c>
      <c r="T63" s="32">
        <f t="shared" si="2"/>
        <v>55.109611071975024</v>
      </c>
      <c r="U63" s="32">
        <f t="shared" si="16"/>
        <v>70</v>
      </c>
      <c r="V63" s="32">
        <f t="shared" si="3"/>
        <v>10</v>
      </c>
      <c r="W63" s="32">
        <v>0</v>
      </c>
      <c r="X63" s="32">
        <f t="shared" si="4"/>
        <v>780.463276320727</v>
      </c>
      <c r="Y63" s="38">
        <f t="shared" si="5"/>
        <v>523.79660965406038</v>
      </c>
      <c r="AA63" s="65">
        <v>58</v>
      </c>
      <c r="AB63" s="32">
        <f t="shared" si="6"/>
        <v>0</v>
      </c>
      <c r="AC63" s="98">
        <f t="shared" si="7"/>
        <v>0</v>
      </c>
      <c r="AD63" s="98">
        <f t="shared" si="8"/>
        <v>0</v>
      </c>
      <c r="AE63" s="98">
        <f t="shared" si="9"/>
        <v>0</v>
      </c>
      <c r="AF63" s="32">
        <f t="shared" si="17"/>
        <v>30.134156325176903</v>
      </c>
      <c r="AG63" s="32">
        <f t="shared" si="18"/>
        <v>20.583939279147582</v>
      </c>
      <c r="AH63" s="32">
        <f t="shared" si="19"/>
        <v>5.0759026856364325E-2</v>
      </c>
      <c r="AI63" s="72">
        <f t="shared" si="32"/>
        <v>50.768854631180851</v>
      </c>
      <c r="AK63" s="65">
        <v>58</v>
      </c>
      <c r="AL63" s="32"/>
      <c r="AM63" s="32"/>
      <c r="AN63" s="32"/>
      <c r="AO63" s="32"/>
      <c r="AP63" s="32"/>
      <c r="AQ63" s="32"/>
      <c r="AR63" s="32"/>
      <c r="AS63" s="32"/>
      <c r="AT63" s="32"/>
      <c r="AU63" s="72"/>
    </row>
    <row r="64" spans="2:47" x14ac:dyDescent="0.25">
      <c r="B64" s="40"/>
      <c r="C64" s="153"/>
      <c r="D64" s="136"/>
      <c r="E64" s="151"/>
      <c r="F64" s="42"/>
      <c r="G64" s="46"/>
      <c r="I64" s="49">
        <v>59</v>
      </c>
      <c r="J64" s="32">
        <f t="shared" si="26"/>
        <v>0</v>
      </c>
      <c r="K64" s="32">
        <f t="shared" si="27"/>
        <v>0</v>
      </c>
      <c r="L64" s="32">
        <f t="shared" si="28"/>
        <v>70</v>
      </c>
      <c r="M64" s="32">
        <f t="shared" si="29"/>
        <v>0</v>
      </c>
      <c r="N64" s="32">
        <f t="shared" si="0"/>
        <v>0</v>
      </c>
      <c r="O64" s="33">
        <f t="shared" si="1"/>
        <v>256.66666666666669</v>
      </c>
      <c r="P64" s="49">
        <v>59</v>
      </c>
      <c r="Q64" s="32">
        <f t="shared" si="15"/>
        <v>22.677777777777781</v>
      </c>
      <c r="R64" s="32">
        <f t="shared" si="30"/>
        <v>510.90000000000038</v>
      </c>
      <c r="S64" s="32">
        <f t="shared" si="31"/>
        <v>235.01400000000018</v>
      </c>
      <c r="T64" s="32">
        <f t="shared" si="2"/>
        <v>57.365461071820597</v>
      </c>
      <c r="U64" s="32">
        <f t="shared" si="16"/>
        <v>70</v>
      </c>
      <c r="V64" s="32">
        <f t="shared" si="3"/>
        <v>10</v>
      </c>
      <c r="W64" s="32">
        <v>0</v>
      </c>
      <c r="X64" s="32">
        <f t="shared" si="4"/>
        <v>802.56089470008783</v>
      </c>
      <c r="Y64" s="38">
        <f t="shared" si="5"/>
        <v>545.89422803342109</v>
      </c>
      <c r="AA64" s="65">
        <v>59</v>
      </c>
      <c r="AB64" s="32">
        <f t="shared" si="6"/>
        <v>0</v>
      </c>
      <c r="AC64" s="98">
        <f t="shared" si="7"/>
        <v>0</v>
      </c>
      <c r="AD64" s="98">
        <f t="shared" si="8"/>
        <v>0</v>
      </c>
      <c r="AE64" s="98">
        <f t="shared" si="9"/>
        <v>0</v>
      </c>
      <c r="AF64" s="32">
        <f t="shared" si="17"/>
        <v>29.543243899660666</v>
      </c>
      <c r="AG64" s="32">
        <f t="shared" si="18"/>
        <v>20.021070377096969</v>
      </c>
      <c r="AH64" s="32">
        <f t="shared" si="19"/>
        <v>3.5892052096565298E-2</v>
      </c>
      <c r="AI64" s="72">
        <f t="shared" si="32"/>
        <v>49.600206328854199</v>
      </c>
      <c r="AK64" s="65">
        <v>59</v>
      </c>
      <c r="AL64" s="32"/>
      <c r="AM64" s="32"/>
      <c r="AN64" s="32"/>
      <c r="AO64" s="32"/>
      <c r="AP64" s="32"/>
      <c r="AQ64" s="32"/>
      <c r="AR64" s="32"/>
      <c r="AS64" s="32"/>
      <c r="AT64" s="32"/>
      <c r="AU64" s="72"/>
    </row>
    <row r="65" spans="2:47" x14ac:dyDescent="0.25">
      <c r="B65" s="40"/>
      <c r="C65" s="153"/>
      <c r="D65" s="136"/>
      <c r="E65" s="151"/>
      <c r="F65" s="42"/>
      <c r="G65" s="46"/>
      <c r="I65" s="49">
        <v>60</v>
      </c>
      <c r="J65" s="32">
        <f t="shared" si="26"/>
        <v>0</v>
      </c>
      <c r="K65" s="32">
        <f t="shared" si="27"/>
        <v>0</v>
      </c>
      <c r="L65" s="32">
        <f t="shared" si="28"/>
        <v>70</v>
      </c>
      <c r="M65" s="32">
        <f t="shared" si="29"/>
        <v>0</v>
      </c>
      <c r="N65" s="32">
        <f t="shared" si="0"/>
        <v>0</v>
      </c>
      <c r="O65" s="33">
        <f t="shared" si="1"/>
        <v>256.66666666666669</v>
      </c>
      <c r="P65" s="49">
        <v>60</v>
      </c>
      <c r="Q65" s="32">
        <f t="shared" si="15"/>
        <v>-114.40000000000003</v>
      </c>
      <c r="R65" s="32">
        <f t="shared" si="30"/>
        <v>396.50000000000034</v>
      </c>
      <c r="S65" s="32">
        <f t="shared" si="31"/>
        <v>182.39000000000016</v>
      </c>
      <c r="T65" s="32">
        <f t="shared" si="2"/>
        <v>45.853508245632547</v>
      </c>
      <c r="U65" s="32">
        <f t="shared" si="16"/>
        <v>70</v>
      </c>
      <c r="V65" s="32">
        <f t="shared" si="3"/>
        <v>10</v>
      </c>
      <c r="W65" s="32">
        <v>0</v>
      </c>
      <c r="X65" s="32">
        <f t="shared" si="4"/>
        <v>690.85744352781023</v>
      </c>
      <c r="Y65" s="38">
        <f t="shared" si="5"/>
        <v>434.19077686114355</v>
      </c>
      <c r="AA65" s="65">
        <v>60</v>
      </c>
      <c r="AB65" s="32">
        <f t="shared" si="6"/>
        <v>25</v>
      </c>
      <c r="AC65" s="98">
        <f t="shared" si="7"/>
        <v>0.95</v>
      </c>
      <c r="AD65" s="98">
        <f t="shared" si="8"/>
        <v>2.8000000000000028E-2</v>
      </c>
      <c r="AE65" s="98">
        <f t="shared" si="9"/>
        <v>2.200000000000002E-2</v>
      </c>
      <c r="AF65" s="32">
        <f t="shared" si="17"/>
        <v>47.804450584767878</v>
      </c>
      <c r="AG65" s="32">
        <f t="shared" si="18"/>
        <v>20.026706608602389</v>
      </c>
      <c r="AH65" s="32">
        <f t="shared" si="19"/>
        <v>0.3977707160846371</v>
      </c>
      <c r="AI65" s="72">
        <f t="shared" si="32"/>
        <v>68.22892790945491</v>
      </c>
      <c r="AK65" s="65">
        <v>60</v>
      </c>
      <c r="AL65" s="32"/>
      <c r="AM65" s="32"/>
      <c r="AN65" s="32"/>
      <c r="AO65" s="32"/>
      <c r="AP65" s="32"/>
      <c r="AQ65" s="32"/>
      <c r="AR65" s="32"/>
      <c r="AS65" s="32"/>
      <c r="AT65" s="32"/>
      <c r="AU65" s="72"/>
    </row>
    <row r="66" spans="2:47" x14ac:dyDescent="0.25">
      <c r="B66" s="40"/>
      <c r="C66" s="153"/>
      <c r="D66" s="136"/>
      <c r="E66" s="151"/>
      <c r="F66" s="42"/>
      <c r="G66" s="46"/>
      <c r="I66" s="49">
        <v>61</v>
      </c>
      <c r="J66" s="32">
        <f t="shared" si="26"/>
        <v>0</v>
      </c>
      <c r="K66" s="32">
        <f t="shared" si="27"/>
        <v>0</v>
      </c>
      <c r="L66" s="32">
        <f t="shared" si="28"/>
        <v>70</v>
      </c>
      <c r="M66" s="32">
        <f t="shared" si="29"/>
        <v>0</v>
      </c>
      <c r="N66" s="32">
        <f t="shared" si="0"/>
        <v>0</v>
      </c>
      <c r="O66" s="33">
        <f t="shared" si="1"/>
        <v>256.66666666666669</v>
      </c>
      <c r="P66" s="49">
        <v>61</v>
      </c>
      <c r="Q66" s="32">
        <f t="shared" si="15"/>
        <v>20.655555555555551</v>
      </c>
      <c r="R66" s="32">
        <f t="shared" si="30"/>
        <v>417.15555555555591</v>
      </c>
      <c r="S66" s="32">
        <f t="shared" si="31"/>
        <v>191.89155555555573</v>
      </c>
      <c r="T66" s="32">
        <f t="shared" si="2"/>
        <v>47.95790751247133</v>
      </c>
      <c r="U66" s="32">
        <f t="shared" si="16"/>
        <v>70</v>
      </c>
      <c r="V66" s="32">
        <f t="shared" si="3"/>
        <v>10</v>
      </c>
      <c r="W66" s="32">
        <v>0</v>
      </c>
      <c r="X66" s="32">
        <f t="shared" si="4"/>
        <v>711.07114817681384</v>
      </c>
      <c r="Y66" s="38">
        <f t="shared" si="5"/>
        <v>454.40448151014715</v>
      </c>
      <c r="AA66" s="65">
        <v>61</v>
      </c>
      <c r="AB66" s="32">
        <f t="shared" si="6"/>
        <v>0</v>
      </c>
      <c r="AC66" s="98">
        <f t="shared" si="7"/>
        <v>0</v>
      </c>
      <c r="AD66" s="98">
        <f t="shared" si="8"/>
        <v>0</v>
      </c>
      <c r="AE66" s="98">
        <f t="shared" si="9"/>
        <v>0</v>
      </c>
      <c r="AF66" s="32">
        <f t="shared" si="17"/>
        <v>46.867034466636341</v>
      </c>
      <c r="AG66" s="32">
        <f t="shared" si="18"/>
        <v>19.479075263231426</v>
      </c>
      <c r="AH66" s="32">
        <f t="shared" si="19"/>
        <v>0.28126637070087585</v>
      </c>
      <c r="AI66" s="72">
        <f t="shared" si="32"/>
        <v>66.62737610056864</v>
      </c>
      <c r="AK66" s="65">
        <v>61</v>
      </c>
      <c r="AL66" s="32"/>
      <c r="AM66" s="32"/>
      <c r="AN66" s="32"/>
      <c r="AO66" s="32"/>
      <c r="AP66" s="32"/>
      <c r="AQ66" s="32"/>
      <c r="AR66" s="32"/>
      <c r="AS66" s="32"/>
      <c r="AT66" s="32"/>
      <c r="AU66" s="72"/>
    </row>
    <row r="67" spans="2:47" x14ac:dyDescent="0.25">
      <c r="B67" s="40"/>
      <c r="C67" s="153"/>
      <c r="D67" s="136"/>
      <c r="E67" s="151"/>
      <c r="F67" s="42"/>
      <c r="G67" s="46"/>
      <c r="I67" s="49">
        <v>62</v>
      </c>
      <c r="J67" s="32">
        <f t="shared" si="26"/>
        <v>0</v>
      </c>
      <c r="K67" s="32">
        <f t="shared" si="27"/>
        <v>0</v>
      </c>
      <c r="L67" s="32">
        <f t="shared" si="28"/>
        <v>70</v>
      </c>
      <c r="M67" s="32">
        <f t="shared" si="29"/>
        <v>0</v>
      </c>
      <c r="N67" s="32">
        <f t="shared" si="0"/>
        <v>0</v>
      </c>
      <c r="O67" s="33">
        <f t="shared" si="1"/>
        <v>256.66666666666669</v>
      </c>
      <c r="P67" s="49">
        <v>62</v>
      </c>
      <c r="Q67" s="32">
        <f t="shared" si="15"/>
        <v>20.655555555555551</v>
      </c>
      <c r="R67" s="32">
        <f t="shared" si="30"/>
        <v>437.81111111111147</v>
      </c>
      <c r="S67" s="32">
        <f t="shared" si="31"/>
        <v>201.3931111111113</v>
      </c>
      <c r="T67" s="32">
        <f t="shared" si="2"/>
        <v>50.050207585554475</v>
      </c>
      <c r="U67" s="32">
        <f t="shared" si="16"/>
        <v>70</v>
      </c>
      <c r="V67" s="32">
        <f t="shared" si="3"/>
        <v>10</v>
      </c>
      <c r="W67" s="32">
        <v>0</v>
      </c>
      <c r="X67" s="32">
        <f t="shared" si="4"/>
        <v>731.2637800633596</v>
      </c>
      <c r="Y67" s="38">
        <f t="shared" si="5"/>
        <v>474.59711339669292</v>
      </c>
      <c r="AA67" s="65">
        <v>62</v>
      </c>
      <c r="AB67" s="32">
        <f t="shared" si="6"/>
        <v>0</v>
      </c>
      <c r="AC67" s="98">
        <f t="shared" si="7"/>
        <v>0</v>
      </c>
      <c r="AD67" s="98">
        <f t="shared" si="8"/>
        <v>0</v>
      </c>
      <c r="AE67" s="98">
        <f t="shared" si="9"/>
        <v>0</v>
      </c>
      <c r="AF67" s="32">
        <f t="shared" si="17"/>
        <v>45.94800050681399</v>
      </c>
      <c r="AG67" s="32">
        <f t="shared" si="18"/>
        <v>18.946418925798316</v>
      </c>
      <c r="AH67" s="32">
        <f t="shared" si="19"/>
        <v>0.19888535804231861</v>
      </c>
      <c r="AI67" s="72">
        <f t="shared" si="32"/>
        <v>65.093304790654628</v>
      </c>
      <c r="AK67" s="65">
        <v>62</v>
      </c>
      <c r="AL67" s="32"/>
      <c r="AM67" s="32"/>
      <c r="AN67" s="32"/>
      <c r="AO67" s="32"/>
      <c r="AP67" s="32"/>
      <c r="AQ67" s="32"/>
      <c r="AR67" s="32"/>
      <c r="AS67" s="32"/>
      <c r="AT67" s="32"/>
      <c r="AU67" s="72"/>
    </row>
    <row r="68" spans="2:47" x14ac:dyDescent="0.25">
      <c r="B68" s="40"/>
      <c r="C68" s="153"/>
      <c r="D68" s="136"/>
      <c r="E68" s="151"/>
      <c r="F68" s="42"/>
      <c r="G68" s="46"/>
      <c r="I68" s="49">
        <v>63</v>
      </c>
      <c r="J68" s="32">
        <f t="shared" si="26"/>
        <v>0</v>
      </c>
      <c r="K68" s="32">
        <f t="shared" si="27"/>
        <v>0</v>
      </c>
      <c r="L68" s="32">
        <f t="shared" si="28"/>
        <v>70</v>
      </c>
      <c r="M68" s="32">
        <f t="shared" si="29"/>
        <v>0</v>
      </c>
      <c r="N68" s="32">
        <f t="shared" si="0"/>
        <v>0</v>
      </c>
      <c r="O68" s="33">
        <f t="shared" si="1"/>
        <v>256.66666666666669</v>
      </c>
      <c r="P68" s="49">
        <v>63</v>
      </c>
      <c r="Q68" s="32">
        <f t="shared" si="15"/>
        <v>20.655555555555551</v>
      </c>
      <c r="R68" s="32">
        <f t="shared" si="30"/>
        <v>458.46666666666704</v>
      </c>
      <c r="S68" s="32">
        <f t="shared" si="31"/>
        <v>210.89466666666684</v>
      </c>
      <c r="T68" s="32">
        <f t="shared" si="2"/>
        <v>52.131044475037079</v>
      </c>
      <c r="U68" s="32">
        <f t="shared" si="16"/>
        <v>70</v>
      </c>
      <c r="V68" s="32">
        <f t="shared" si="3"/>
        <v>10</v>
      </c>
      <c r="W68" s="32">
        <v>0</v>
      </c>
      <c r="X68" s="32">
        <f t="shared" si="4"/>
        <v>751.43644690513429</v>
      </c>
      <c r="Y68" s="38">
        <f t="shared" si="5"/>
        <v>494.7697802384676</v>
      </c>
      <c r="AA68" s="65">
        <v>63</v>
      </c>
      <c r="AB68" s="32">
        <f t="shared" si="6"/>
        <v>0</v>
      </c>
      <c r="AC68" s="98">
        <f t="shared" si="7"/>
        <v>0</v>
      </c>
      <c r="AD68" s="98">
        <f t="shared" si="8"/>
        <v>0</v>
      </c>
      <c r="AE68" s="98">
        <f t="shared" si="9"/>
        <v>0</v>
      </c>
      <c r="AF68" s="32">
        <f t="shared" si="17"/>
        <v>45.046988242388387</v>
      </c>
      <c r="AG68" s="32">
        <f t="shared" si="18"/>
        <v>18.428328103923491</v>
      </c>
      <c r="AH68" s="32">
        <f t="shared" si="19"/>
        <v>0.14063318535043795</v>
      </c>
      <c r="AI68" s="72">
        <f t="shared" si="32"/>
        <v>63.615949531662316</v>
      </c>
      <c r="AK68" s="65">
        <v>63</v>
      </c>
      <c r="AL68" s="32"/>
      <c r="AM68" s="32"/>
      <c r="AN68" s="32"/>
      <c r="AO68" s="32"/>
      <c r="AP68" s="32"/>
      <c r="AQ68" s="32"/>
      <c r="AR68" s="32"/>
      <c r="AS68" s="32"/>
      <c r="AT68" s="32"/>
      <c r="AU68" s="72"/>
    </row>
    <row r="69" spans="2:47" x14ac:dyDescent="0.25">
      <c r="B69" s="40"/>
      <c r="C69" s="153"/>
      <c r="D69" s="136"/>
      <c r="E69" s="151"/>
      <c r="F69" s="42"/>
      <c r="G69" s="46"/>
      <c r="I69" s="49">
        <v>64</v>
      </c>
      <c r="J69" s="32">
        <f t="shared" si="26"/>
        <v>0</v>
      </c>
      <c r="K69" s="32">
        <f t="shared" si="27"/>
        <v>0</v>
      </c>
      <c r="L69" s="32">
        <f t="shared" si="28"/>
        <v>70</v>
      </c>
      <c r="M69" s="32">
        <f t="shared" si="29"/>
        <v>0</v>
      </c>
      <c r="N69" s="32">
        <f t="shared" ref="N69:N132" si="39">IF(P70&lt;=$F$18,0,)</f>
        <v>0</v>
      </c>
      <c r="O69" s="33">
        <f t="shared" ref="O69:O132" si="40">((J69+K69)*0.475+L69+M69+N69)*44/12</f>
        <v>256.66666666666669</v>
      </c>
      <c r="P69" s="49">
        <v>64</v>
      </c>
      <c r="Q69" s="32">
        <f t="shared" si="15"/>
        <v>20.655555555555551</v>
      </c>
      <c r="R69" s="32">
        <f t="shared" si="30"/>
        <v>479.1222222222226</v>
      </c>
      <c r="S69" s="32">
        <f t="shared" si="31"/>
        <v>220.39622222222241</v>
      </c>
      <c r="T69" s="32">
        <f t="shared" ref="T69:T132" si="41">IF(S69=0,0,EXP(-1.0587+0.8836*LN(S69)+0.284))</f>
        <v>54.200993642309498</v>
      </c>
      <c r="U69" s="32">
        <f t="shared" si="16"/>
        <v>70</v>
      </c>
      <c r="V69" s="32">
        <f t="shared" ref="V69:V132" si="42">IF(P69&lt;=$F$18,IF(P69&lt;=30,P69*($F$16-$F$6)/30,$F$16-$F$6),)</f>
        <v>10</v>
      </c>
      <c r="W69" s="32">
        <v>0</v>
      </c>
      <c r="X69" s="32">
        <f t="shared" ref="X69:X132" si="43">((S69+T69)*0.475+U69+V69+W69)*44/12</f>
        <v>771.59015096405972</v>
      </c>
      <c r="Y69" s="38">
        <f t="shared" ref="Y69:Y132" si="44">IF(P69&lt;=$F$18,X69-O69,)</f>
        <v>514.92348429739309</v>
      </c>
      <c r="AA69" s="65">
        <v>64</v>
      </c>
      <c r="AB69" s="32">
        <f t="shared" ref="AB69:AB132" si="45">IF(AA69&lt;=$F$18,IFERROR(VLOOKUP($AA69,$B$82:$G$94,2,FALSE),0),)</f>
        <v>0</v>
      </c>
      <c r="AC69" s="98">
        <f t="shared" ref="AC69:AC132" si="46">IF(AA69&lt;=$F$18,IFERROR(VLOOKUP($AA69,$B$82:$G$94,3,FALSE),0),)</f>
        <v>0</v>
      </c>
      <c r="AD69" s="98">
        <f t="shared" ref="AD69:AD132" si="47">IF(AA69&lt;=$F$18,IFERROR(VLOOKUP($AA69,$B$82:$G$94,4,FALSE),0),)</f>
        <v>0</v>
      </c>
      <c r="AE69" s="98">
        <f t="shared" ref="AE69:AE132" si="48">IF(AA69&lt;=$F$18,IFERROR(VLOOKUP($AA69,$B$82:$G$94,5,FALSE),0),)</f>
        <v>0</v>
      </c>
      <c r="AF69" s="32">
        <f t="shared" si="17"/>
        <v>44.163644278904954</v>
      </c>
      <c r="AG69" s="32">
        <f t="shared" si="18"/>
        <v>17.924404502818046</v>
      </c>
      <c r="AH69" s="32">
        <f t="shared" si="19"/>
        <v>9.9442679021159316E-2</v>
      </c>
      <c r="AI69" s="72">
        <f t="shared" si="32"/>
        <v>62.187491460744162</v>
      </c>
      <c r="AK69" s="65">
        <v>64</v>
      </c>
      <c r="AL69" s="32"/>
      <c r="AM69" s="32"/>
      <c r="AN69" s="32"/>
      <c r="AO69" s="32"/>
      <c r="AP69" s="32"/>
      <c r="AQ69" s="32"/>
      <c r="AR69" s="32"/>
      <c r="AS69" s="32"/>
      <c r="AT69" s="32"/>
      <c r="AU69" s="72"/>
    </row>
    <row r="70" spans="2:47" x14ac:dyDescent="0.25">
      <c r="B70" s="40"/>
      <c r="C70" s="153"/>
      <c r="D70" s="136"/>
      <c r="E70" s="151"/>
      <c r="F70" s="42"/>
      <c r="G70" s="46"/>
      <c r="I70" s="49">
        <v>65</v>
      </c>
      <c r="J70" s="32">
        <f t="shared" si="26"/>
        <v>0</v>
      </c>
      <c r="K70" s="32">
        <f t="shared" si="27"/>
        <v>0</v>
      </c>
      <c r="L70" s="32">
        <f t="shared" si="28"/>
        <v>70</v>
      </c>
      <c r="M70" s="32">
        <f t="shared" si="29"/>
        <v>0</v>
      </c>
      <c r="N70" s="32">
        <f t="shared" si="39"/>
        <v>0</v>
      </c>
      <c r="O70" s="33">
        <f t="shared" si="40"/>
        <v>256.66666666666669</v>
      </c>
      <c r="P70" s="49">
        <v>65</v>
      </c>
      <c r="Q70" s="32">
        <f t="shared" ref="Q70:Q133" si="49">IF(P70&lt;=$F$18,LOOKUP(P70-1,$B$25:$B$78,$G$25:$G$78),)</f>
        <v>20.655555555555551</v>
      </c>
      <c r="R70" s="32">
        <f t="shared" si="30"/>
        <v>499.77777777777817</v>
      </c>
      <c r="S70" s="32">
        <f t="shared" si="31"/>
        <v>229.89777777777797</v>
      </c>
      <c r="T70" s="32">
        <f t="shared" si="41"/>
        <v>56.260578124919412</v>
      </c>
      <c r="U70" s="32">
        <f t="shared" ref="U70:U133" si="50">IF(P70&lt;=$F$18,$F$5+($F$15-$F$5)*(1-EXP(-0.0175*P70)),)</f>
        <v>70</v>
      </c>
      <c r="V70" s="32">
        <f t="shared" si="42"/>
        <v>10</v>
      </c>
      <c r="W70" s="32">
        <v>0</v>
      </c>
      <c r="X70" s="32">
        <f t="shared" si="43"/>
        <v>791.72580319719793</v>
      </c>
      <c r="Y70" s="38">
        <f t="shared" si="44"/>
        <v>535.0591365305313</v>
      </c>
      <c r="AA70" s="65">
        <v>65</v>
      </c>
      <c r="AB70" s="32">
        <f t="shared" si="45"/>
        <v>0</v>
      </c>
      <c r="AC70" s="98">
        <f t="shared" si="46"/>
        <v>0</v>
      </c>
      <c r="AD70" s="98">
        <f t="shared" si="47"/>
        <v>0</v>
      </c>
      <c r="AE70" s="98">
        <f t="shared" si="48"/>
        <v>0</v>
      </c>
      <c r="AF70" s="32">
        <f t="shared" ref="AF70:AF133" si="51">IF(AA70&lt;=$F$18,EXP(-LN(2)/$D$104)*AF69+((1-EXP(-LN(2)/$D$104))/(LN(2)/$D$104))*$AB70*AC70*0.475*$F$19*44/12,)</f>
        <v>43.297622151758816</v>
      </c>
      <c r="AG70" s="32">
        <f t="shared" ref="AG70:AG133" si="52">IF(AA70&lt;=$F$18,EXP(-LN(2)/$D$106)*AG69+((1-EXP(-LN(2)/$D$106))/(LN(2)/$D$106))*$AB70*AD70*0.475*$F$19*44/12,)</f>
        <v>17.434260719085021</v>
      </c>
      <c r="AH70" s="32">
        <f t="shared" ref="AH70:AH133" si="53">IF(AA70&lt;=$F$18,EXP(-LN(2)/$D$105)*AH69+((1-EXP(-LN(2)/$D$105))/(LN(2)/$D$105))*$AB70*AE70*0.475*$F$19*44/12,)</f>
        <v>7.0316592675218989E-2</v>
      </c>
      <c r="AI70" s="72">
        <f t="shared" si="32"/>
        <v>60.802199463519052</v>
      </c>
      <c r="AK70" s="65">
        <v>65</v>
      </c>
      <c r="AL70" s="32"/>
      <c r="AM70" s="32"/>
      <c r="AN70" s="32"/>
      <c r="AO70" s="32"/>
      <c r="AP70" s="32"/>
      <c r="AQ70" s="32"/>
      <c r="AR70" s="32"/>
      <c r="AS70" s="32"/>
      <c r="AT70" s="32"/>
      <c r="AU70" s="72"/>
    </row>
    <row r="71" spans="2:47" x14ac:dyDescent="0.25">
      <c r="B71" s="40"/>
      <c r="C71" s="153"/>
      <c r="D71" s="136"/>
      <c r="E71" s="151"/>
      <c r="F71" s="42"/>
      <c r="G71" s="46"/>
      <c r="I71" s="49">
        <v>66</v>
      </c>
      <c r="J71" s="32">
        <f t="shared" ref="J71:J134" si="54">IF($I71&lt;=$F$10,$F$11*$F$13+J70,)</f>
        <v>0</v>
      </c>
      <c r="K71" s="32">
        <f t="shared" ref="K71:K134" si="55">IF(J71=0,0,EXP(-1.0587+0.8836*LN(J71)+0.284))</f>
        <v>0</v>
      </c>
      <c r="L71" s="32">
        <f t="shared" ref="L71:L134" si="56">IF(I71&lt;=$F$10,$F$5+($F$8-$F$5)*(1-EXP(-0.0175*I71)),)</f>
        <v>70</v>
      </c>
      <c r="M71" s="32">
        <f t="shared" ref="M71:M134" si="57">IF(I71&lt;=$F$10,IF(I71&lt;=30,I71*($F$9-$F$6)/30,$F$9-$F$6),)</f>
        <v>0</v>
      </c>
      <c r="N71" s="32">
        <f t="shared" si="39"/>
        <v>0</v>
      </c>
      <c r="O71" s="33">
        <f t="shared" si="40"/>
        <v>256.66666666666669</v>
      </c>
      <c r="P71" s="49">
        <v>66</v>
      </c>
      <c r="Q71" s="32">
        <f t="shared" si="49"/>
        <v>20.655555555555551</v>
      </c>
      <c r="R71" s="32">
        <f t="shared" ref="R71:R134" si="58">IF(P71&lt;=$F$18,Q71+R70,)</f>
        <v>520.43333333333374</v>
      </c>
      <c r="S71" s="32">
        <f t="shared" ref="S71:S134" si="59">$F$19*R71</f>
        <v>239.39933333333352</v>
      </c>
      <c r="T71" s="32">
        <f t="shared" si="41"/>
        <v>58.31027528045886</v>
      </c>
      <c r="U71" s="32">
        <f t="shared" si="50"/>
        <v>70</v>
      </c>
      <c r="V71" s="32">
        <f t="shared" si="42"/>
        <v>10</v>
      </c>
      <c r="W71" s="32">
        <v>0</v>
      </c>
      <c r="X71" s="32">
        <f t="shared" si="43"/>
        <v>811.84423500235505</v>
      </c>
      <c r="Y71" s="38">
        <f t="shared" si="44"/>
        <v>555.17756833568842</v>
      </c>
      <c r="AA71" s="65">
        <v>66</v>
      </c>
      <c r="AB71" s="32">
        <f t="shared" si="45"/>
        <v>0</v>
      </c>
      <c r="AC71" s="98">
        <f t="shared" si="46"/>
        <v>0</v>
      </c>
      <c r="AD71" s="98">
        <f t="shared" si="47"/>
        <v>0</v>
      </c>
      <c r="AE71" s="98">
        <f t="shared" si="48"/>
        <v>0</v>
      </c>
      <c r="AF71" s="32">
        <f t="shared" si="51"/>
        <v>42.44858219030467</v>
      </c>
      <c r="AG71" s="32">
        <f t="shared" si="52"/>
        <v>16.957519942893715</v>
      </c>
      <c r="AH71" s="32">
        <f t="shared" si="53"/>
        <v>4.9721339510579665E-2</v>
      </c>
      <c r="AI71" s="72">
        <f t="shared" ref="AI71:AI134" si="60">IF(AA71&lt;=$F$18,SUM(AF71:AH71),)</f>
        <v>59.455823472708971</v>
      </c>
      <c r="AK71" s="65">
        <v>66</v>
      </c>
      <c r="AL71" s="32"/>
      <c r="AM71" s="32"/>
      <c r="AN71" s="32"/>
      <c r="AO71" s="32"/>
      <c r="AP71" s="32"/>
      <c r="AQ71" s="32"/>
      <c r="AR71" s="32"/>
      <c r="AS71" s="32"/>
      <c r="AT71" s="32"/>
      <c r="AU71" s="72"/>
    </row>
    <row r="72" spans="2:47" x14ac:dyDescent="0.25">
      <c r="B72" s="40"/>
      <c r="C72" s="153"/>
      <c r="D72" s="136"/>
      <c r="E72" s="151"/>
      <c r="F72" s="42"/>
      <c r="G72" s="46"/>
      <c r="I72" s="49">
        <v>67</v>
      </c>
      <c r="J72" s="32">
        <f t="shared" si="54"/>
        <v>0</v>
      </c>
      <c r="K72" s="32">
        <f t="shared" si="55"/>
        <v>0</v>
      </c>
      <c r="L72" s="32">
        <f t="shared" si="56"/>
        <v>70</v>
      </c>
      <c r="M72" s="32">
        <f t="shared" si="57"/>
        <v>0</v>
      </c>
      <c r="N72" s="32">
        <f t="shared" si="39"/>
        <v>0</v>
      </c>
      <c r="O72" s="33">
        <f t="shared" si="40"/>
        <v>256.66666666666669</v>
      </c>
      <c r="P72" s="49">
        <v>67</v>
      </c>
      <c r="Q72" s="32">
        <f t="shared" si="49"/>
        <v>20.655555555555551</v>
      </c>
      <c r="R72" s="32">
        <f t="shared" si="58"/>
        <v>541.0888888888893</v>
      </c>
      <c r="S72" s="32">
        <f t="shared" si="59"/>
        <v>248.90088888888909</v>
      </c>
      <c r="T72" s="32">
        <f t="shared" si="41"/>
        <v>60.350522429682776</v>
      </c>
      <c r="U72" s="32">
        <f t="shared" si="50"/>
        <v>70</v>
      </c>
      <c r="V72" s="32">
        <f t="shared" si="42"/>
        <v>10</v>
      </c>
      <c r="W72" s="32">
        <v>0</v>
      </c>
      <c r="X72" s="32">
        <f t="shared" si="43"/>
        <v>831.94620804651265</v>
      </c>
      <c r="Y72" s="38">
        <f t="shared" si="44"/>
        <v>575.27954137984602</v>
      </c>
      <c r="AA72" s="65">
        <v>67</v>
      </c>
      <c r="AB72" s="32">
        <f t="shared" si="45"/>
        <v>0</v>
      </c>
      <c r="AC72" s="98">
        <f t="shared" si="46"/>
        <v>0</v>
      </c>
      <c r="AD72" s="98">
        <f t="shared" si="47"/>
        <v>0</v>
      </c>
      <c r="AE72" s="98">
        <f t="shared" si="48"/>
        <v>0</v>
      </c>
      <c r="AF72" s="32">
        <f t="shared" si="51"/>
        <v>41.616191384631399</v>
      </c>
      <c r="AG72" s="32">
        <f t="shared" si="52"/>
        <v>16.493815668298069</v>
      </c>
      <c r="AH72" s="32">
        <f t="shared" si="53"/>
        <v>3.5158296337609495E-2</v>
      </c>
      <c r="AI72" s="72">
        <f t="shared" si="60"/>
        <v>58.145165349267074</v>
      </c>
      <c r="AK72" s="65">
        <v>67</v>
      </c>
      <c r="AL72" s="32"/>
      <c r="AM72" s="32"/>
      <c r="AN72" s="32"/>
      <c r="AO72" s="32"/>
      <c r="AP72" s="32"/>
      <c r="AQ72" s="32"/>
      <c r="AR72" s="32"/>
      <c r="AS72" s="32"/>
      <c r="AT72" s="32"/>
      <c r="AU72" s="72"/>
    </row>
    <row r="73" spans="2:47" x14ac:dyDescent="0.25">
      <c r="B73" s="40"/>
      <c r="C73" s="153"/>
      <c r="D73" s="136"/>
      <c r="E73" s="151"/>
      <c r="F73" s="42"/>
      <c r="G73" s="46"/>
      <c r="I73" s="49">
        <v>68</v>
      </c>
      <c r="J73" s="32">
        <f t="shared" si="54"/>
        <v>0</v>
      </c>
      <c r="K73" s="32">
        <f t="shared" si="55"/>
        <v>0</v>
      </c>
      <c r="L73" s="32">
        <f t="shared" si="56"/>
        <v>70</v>
      </c>
      <c r="M73" s="32">
        <f t="shared" si="57"/>
        <v>0</v>
      </c>
      <c r="N73" s="32">
        <f t="shared" si="39"/>
        <v>0</v>
      </c>
      <c r="O73" s="33">
        <f t="shared" si="40"/>
        <v>256.66666666666669</v>
      </c>
      <c r="P73" s="49">
        <v>68</v>
      </c>
      <c r="Q73" s="32">
        <f t="shared" si="49"/>
        <v>20.655555555555551</v>
      </c>
      <c r="R73" s="32">
        <f t="shared" si="58"/>
        <v>561.74444444444487</v>
      </c>
      <c r="S73" s="32">
        <f t="shared" si="59"/>
        <v>258.40244444444465</v>
      </c>
      <c r="T73" s="32">
        <f t="shared" si="41"/>
        <v>62.381721613710432</v>
      </c>
      <c r="U73" s="32">
        <f t="shared" si="50"/>
        <v>70</v>
      </c>
      <c r="V73" s="32">
        <f t="shared" si="42"/>
        <v>10</v>
      </c>
      <c r="W73" s="32">
        <v>0</v>
      </c>
      <c r="X73" s="32">
        <f t="shared" si="43"/>
        <v>852.0324225512868</v>
      </c>
      <c r="Y73" s="38">
        <f t="shared" si="44"/>
        <v>595.36575588462006</v>
      </c>
      <c r="AA73" s="65">
        <v>68</v>
      </c>
      <c r="AB73" s="32">
        <f t="shared" si="45"/>
        <v>0</v>
      </c>
      <c r="AC73" s="98">
        <f t="shared" si="46"/>
        <v>0</v>
      </c>
      <c r="AD73" s="98">
        <f t="shared" si="47"/>
        <v>0</v>
      </c>
      <c r="AE73" s="98">
        <f t="shared" si="48"/>
        <v>0</v>
      </c>
      <c r="AF73" s="32">
        <f t="shared" si="51"/>
        <v>40.800123254949121</v>
      </c>
      <c r="AG73" s="32">
        <f t="shared" si="52"/>
        <v>16.04279141147639</v>
      </c>
      <c r="AH73" s="32">
        <f t="shared" si="53"/>
        <v>2.4860669755289833E-2</v>
      </c>
      <c r="AI73" s="72">
        <f t="shared" si="60"/>
        <v>56.867775336180806</v>
      </c>
      <c r="AK73" s="65">
        <v>68</v>
      </c>
      <c r="AL73" s="32"/>
      <c r="AM73" s="32"/>
      <c r="AN73" s="32"/>
      <c r="AO73" s="32"/>
      <c r="AP73" s="32"/>
      <c r="AQ73" s="32"/>
      <c r="AR73" s="32"/>
      <c r="AS73" s="32"/>
      <c r="AT73" s="32"/>
      <c r="AU73" s="72"/>
    </row>
    <row r="74" spans="2:47" x14ac:dyDescent="0.25">
      <c r="B74" s="40"/>
      <c r="C74" s="153"/>
      <c r="D74" s="136"/>
      <c r="E74" s="151"/>
      <c r="F74" s="42"/>
      <c r="G74" s="46"/>
      <c r="I74" s="49">
        <v>69</v>
      </c>
      <c r="J74" s="32">
        <f t="shared" si="54"/>
        <v>0</v>
      </c>
      <c r="K74" s="32">
        <f t="shared" si="55"/>
        <v>0</v>
      </c>
      <c r="L74" s="32">
        <f t="shared" si="56"/>
        <v>70</v>
      </c>
      <c r="M74" s="32">
        <f t="shared" si="57"/>
        <v>0</v>
      </c>
      <c r="N74" s="32">
        <f t="shared" si="39"/>
        <v>0</v>
      </c>
      <c r="O74" s="33">
        <f t="shared" si="40"/>
        <v>256.66666666666669</v>
      </c>
      <c r="P74" s="49">
        <v>69</v>
      </c>
      <c r="Q74" s="32">
        <f t="shared" si="49"/>
        <v>20.655555555555551</v>
      </c>
      <c r="R74" s="32">
        <f t="shared" si="58"/>
        <v>582.40000000000043</v>
      </c>
      <c r="S74" s="32">
        <f t="shared" si="59"/>
        <v>267.90400000000022</v>
      </c>
      <c r="T74" s="32">
        <f t="shared" si="41"/>
        <v>64.404243631863267</v>
      </c>
      <c r="U74" s="32">
        <f t="shared" si="50"/>
        <v>70</v>
      </c>
      <c r="V74" s="32">
        <f t="shared" si="42"/>
        <v>10</v>
      </c>
      <c r="W74" s="32">
        <v>0</v>
      </c>
      <c r="X74" s="32">
        <f t="shared" si="43"/>
        <v>872.10352432549553</v>
      </c>
      <c r="Y74" s="38">
        <f t="shared" si="44"/>
        <v>615.43685765882879</v>
      </c>
      <c r="AA74" s="65">
        <v>69</v>
      </c>
      <c r="AB74" s="32">
        <f t="shared" si="45"/>
        <v>0</v>
      </c>
      <c r="AC74" s="98">
        <f t="shared" si="46"/>
        <v>0</v>
      </c>
      <c r="AD74" s="98">
        <f t="shared" si="47"/>
        <v>0</v>
      </c>
      <c r="AE74" s="98">
        <f t="shared" si="48"/>
        <v>0</v>
      </c>
      <c r="AF74" s="32">
        <f t="shared" si="51"/>
        <v>40.000057723537502</v>
      </c>
      <c r="AG74" s="32">
        <f t="shared" si="52"/>
        <v>15.604100436675834</v>
      </c>
      <c r="AH74" s="32">
        <f t="shared" si="53"/>
        <v>1.7579148168804747E-2</v>
      </c>
      <c r="AI74" s="72">
        <f t="shared" si="60"/>
        <v>55.621737308382144</v>
      </c>
      <c r="AK74" s="65">
        <v>69</v>
      </c>
      <c r="AL74" s="32"/>
      <c r="AM74" s="32"/>
      <c r="AN74" s="32"/>
      <c r="AO74" s="32"/>
      <c r="AP74" s="32"/>
      <c r="AQ74" s="32"/>
      <c r="AR74" s="32"/>
      <c r="AS74" s="32"/>
      <c r="AT74" s="32"/>
      <c r="AU74" s="72"/>
    </row>
    <row r="75" spans="2:47" x14ac:dyDescent="0.25">
      <c r="B75" s="40"/>
      <c r="C75" s="153"/>
      <c r="D75" s="136"/>
      <c r="E75" s="151"/>
      <c r="F75" s="42"/>
      <c r="G75" s="46"/>
      <c r="I75" s="49">
        <v>70</v>
      </c>
      <c r="J75" s="32">
        <f t="shared" si="54"/>
        <v>0</v>
      </c>
      <c r="K75" s="32">
        <f t="shared" si="55"/>
        <v>0</v>
      </c>
      <c r="L75" s="32">
        <f t="shared" si="56"/>
        <v>70</v>
      </c>
      <c r="M75" s="32">
        <f t="shared" si="57"/>
        <v>0</v>
      </c>
      <c r="N75" s="32">
        <f t="shared" si="39"/>
        <v>0</v>
      </c>
      <c r="O75" s="33">
        <f t="shared" si="40"/>
        <v>256.66666666666669</v>
      </c>
      <c r="P75" s="49">
        <v>70</v>
      </c>
      <c r="Q75" s="32">
        <f t="shared" si="49"/>
        <v>-101.39999999999998</v>
      </c>
      <c r="R75" s="32">
        <f t="shared" si="58"/>
        <v>481.00000000000045</v>
      </c>
      <c r="S75" s="32">
        <f t="shared" si="59"/>
        <v>221.26000000000022</v>
      </c>
      <c r="T75" s="32">
        <f t="shared" si="41"/>
        <v>54.388649405880983</v>
      </c>
      <c r="U75" s="32">
        <f t="shared" si="50"/>
        <v>70</v>
      </c>
      <c r="V75" s="32">
        <f t="shared" si="42"/>
        <v>10</v>
      </c>
      <c r="W75" s="32">
        <v>0</v>
      </c>
      <c r="X75" s="32">
        <f t="shared" si="43"/>
        <v>773.42139771524307</v>
      </c>
      <c r="Y75" s="38">
        <f t="shared" si="44"/>
        <v>516.75473104857633</v>
      </c>
      <c r="AA75" s="65">
        <v>70</v>
      </c>
      <c r="AB75" s="32">
        <f t="shared" si="45"/>
        <v>0</v>
      </c>
      <c r="AC75" s="98">
        <f t="shared" si="46"/>
        <v>0</v>
      </c>
      <c r="AD75" s="98">
        <f t="shared" si="47"/>
        <v>0</v>
      </c>
      <c r="AE75" s="98">
        <f t="shared" si="48"/>
        <v>0</v>
      </c>
      <c r="AF75" s="32">
        <f t="shared" si="51"/>
        <v>39.215680989205076</v>
      </c>
      <c r="AG75" s="32">
        <f t="shared" si="52"/>
        <v>15.177405489650955</v>
      </c>
      <c r="AH75" s="32">
        <f t="shared" si="53"/>
        <v>1.2430334877644916E-2</v>
      </c>
      <c r="AI75" s="72">
        <f t="shared" si="60"/>
        <v>54.405516813733676</v>
      </c>
      <c r="AK75" s="65">
        <v>70</v>
      </c>
      <c r="AL75" s="32"/>
      <c r="AM75" s="32"/>
      <c r="AN75" s="32"/>
      <c r="AO75" s="32"/>
      <c r="AP75" s="32"/>
      <c r="AQ75" s="32"/>
      <c r="AR75" s="32"/>
      <c r="AS75" s="32"/>
      <c r="AT75" s="32"/>
      <c r="AU75" s="72"/>
    </row>
    <row r="76" spans="2:47" x14ac:dyDescent="0.25">
      <c r="B76" s="40"/>
      <c r="C76" s="153"/>
      <c r="D76" s="136"/>
      <c r="E76" s="151"/>
      <c r="F76" s="42"/>
      <c r="G76" s="46"/>
      <c r="I76" s="49">
        <v>71</v>
      </c>
      <c r="J76" s="32">
        <f t="shared" si="54"/>
        <v>0</v>
      </c>
      <c r="K76" s="32">
        <f t="shared" si="55"/>
        <v>0</v>
      </c>
      <c r="L76" s="32">
        <f t="shared" si="56"/>
        <v>0</v>
      </c>
      <c r="M76" s="32">
        <f t="shared" si="57"/>
        <v>0</v>
      </c>
      <c r="N76" s="32">
        <f t="shared" si="39"/>
        <v>0</v>
      </c>
      <c r="O76" s="33">
        <f t="shared" si="40"/>
        <v>0</v>
      </c>
      <c r="P76" s="49">
        <v>71</v>
      </c>
      <c r="Q76" s="32">
        <f t="shared" si="49"/>
        <v>0</v>
      </c>
      <c r="R76" s="32">
        <f t="shared" si="58"/>
        <v>0</v>
      </c>
      <c r="S76" s="32">
        <f t="shared" si="59"/>
        <v>0</v>
      </c>
      <c r="T76" s="32">
        <f t="shared" si="41"/>
        <v>0</v>
      </c>
      <c r="U76" s="32">
        <f t="shared" si="50"/>
        <v>0</v>
      </c>
      <c r="V76" s="32">
        <f t="shared" si="42"/>
        <v>0</v>
      </c>
      <c r="W76" s="32">
        <v>0</v>
      </c>
      <c r="X76" s="32">
        <f t="shared" si="43"/>
        <v>0</v>
      </c>
      <c r="Y76" s="38">
        <f t="shared" si="44"/>
        <v>0</v>
      </c>
      <c r="AA76" s="65">
        <v>71</v>
      </c>
      <c r="AB76" s="32">
        <f t="shared" si="45"/>
        <v>0</v>
      </c>
      <c r="AC76" s="98">
        <f t="shared" si="46"/>
        <v>0</v>
      </c>
      <c r="AD76" s="98">
        <f t="shared" si="47"/>
        <v>0</v>
      </c>
      <c r="AE76" s="98">
        <f t="shared" si="48"/>
        <v>0</v>
      </c>
      <c r="AF76" s="32">
        <f t="shared" si="51"/>
        <v>0</v>
      </c>
      <c r="AG76" s="32">
        <f t="shared" si="52"/>
        <v>0</v>
      </c>
      <c r="AH76" s="32">
        <f t="shared" si="53"/>
        <v>0</v>
      </c>
      <c r="AI76" s="72">
        <f t="shared" si="60"/>
        <v>0</v>
      </c>
      <c r="AK76" s="65">
        <v>71</v>
      </c>
      <c r="AL76" s="32"/>
      <c r="AM76" s="32"/>
      <c r="AN76" s="32"/>
      <c r="AO76" s="32"/>
      <c r="AP76" s="32"/>
      <c r="AQ76" s="32"/>
      <c r="AR76" s="32"/>
      <c r="AS76" s="32"/>
      <c r="AT76" s="32"/>
      <c r="AU76" s="72"/>
    </row>
    <row r="77" spans="2:47" x14ac:dyDescent="0.25">
      <c r="B77" s="40"/>
      <c r="C77" s="153"/>
      <c r="D77" s="136"/>
      <c r="E77" s="151"/>
      <c r="F77" s="42"/>
      <c r="G77" s="46"/>
      <c r="I77" s="49">
        <v>72</v>
      </c>
      <c r="J77" s="32">
        <f t="shared" si="54"/>
        <v>0</v>
      </c>
      <c r="K77" s="32">
        <f t="shared" si="55"/>
        <v>0</v>
      </c>
      <c r="L77" s="32">
        <f t="shared" si="56"/>
        <v>0</v>
      </c>
      <c r="M77" s="32">
        <f t="shared" si="57"/>
        <v>0</v>
      </c>
      <c r="N77" s="32">
        <f t="shared" si="39"/>
        <v>0</v>
      </c>
      <c r="O77" s="33">
        <f t="shared" si="40"/>
        <v>0</v>
      </c>
      <c r="P77" s="49">
        <v>72</v>
      </c>
      <c r="Q77" s="32">
        <f t="shared" si="49"/>
        <v>0</v>
      </c>
      <c r="R77" s="32">
        <f t="shared" si="58"/>
        <v>0</v>
      </c>
      <c r="S77" s="32">
        <f t="shared" si="59"/>
        <v>0</v>
      </c>
      <c r="T77" s="32">
        <f t="shared" si="41"/>
        <v>0</v>
      </c>
      <c r="U77" s="32">
        <f t="shared" si="50"/>
        <v>0</v>
      </c>
      <c r="V77" s="32">
        <f t="shared" si="42"/>
        <v>0</v>
      </c>
      <c r="W77" s="32">
        <v>0</v>
      </c>
      <c r="X77" s="32">
        <f t="shared" si="43"/>
        <v>0</v>
      </c>
      <c r="Y77" s="38">
        <f t="shared" si="44"/>
        <v>0</v>
      </c>
      <c r="AA77" s="65">
        <v>72</v>
      </c>
      <c r="AB77" s="32">
        <f t="shared" si="45"/>
        <v>0</v>
      </c>
      <c r="AC77" s="98">
        <f t="shared" si="46"/>
        <v>0</v>
      </c>
      <c r="AD77" s="98">
        <f t="shared" si="47"/>
        <v>0</v>
      </c>
      <c r="AE77" s="98">
        <f t="shared" si="48"/>
        <v>0</v>
      </c>
      <c r="AF77" s="32">
        <f t="shared" si="51"/>
        <v>0</v>
      </c>
      <c r="AG77" s="32">
        <f t="shared" si="52"/>
        <v>0</v>
      </c>
      <c r="AH77" s="32">
        <f t="shared" si="53"/>
        <v>0</v>
      </c>
      <c r="AI77" s="72">
        <f t="shared" si="60"/>
        <v>0</v>
      </c>
      <c r="AK77" s="65">
        <v>72</v>
      </c>
      <c r="AL77" s="32"/>
      <c r="AM77" s="32"/>
      <c r="AN77" s="32"/>
      <c r="AO77" s="32"/>
      <c r="AP77" s="32"/>
      <c r="AQ77" s="32"/>
      <c r="AR77" s="32"/>
      <c r="AS77" s="32"/>
      <c r="AT77" s="32"/>
      <c r="AU77" s="72"/>
    </row>
    <row r="78" spans="2:47" x14ac:dyDescent="0.25">
      <c r="B78" s="157"/>
      <c r="C78" s="158"/>
      <c r="D78" s="159"/>
      <c r="E78" s="160"/>
      <c r="F78" s="161"/>
      <c r="G78" s="162"/>
      <c r="I78" s="49">
        <v>73</v>
      </c>
      <c r="J78" s="32">
        <f t="shared" si="54"/>
        <v>0</v>
      </c>
      <c r="K78" s="32">
        <f t="shared" si="55"/>
        <v>0</v>
      </c>
      <c r="L78" s="32">
        <f t="shared" si="56"/>
        <v>0</v>
      </c>
      <c r="M78" s="32">
        <f t="shared" si="57"/>
        <v>0</v>
      </c>
      <c r="N78" s="32">
        <f t="shared" si="39"/>
        <v>0</v>
      </c>
      <c r="O78" s="33">
        <f t="shared" si="40"/>
        <v>0</v>
      </c>
      <c r="P78" s="49">
        <v>73</v>
      </c>
      <c r="Q78" s="32">
        <f t="shared" si="49"/>
        <v>0</v>
      </c>
      <c r="R78" s="32">
        <f t="shared" si="58"/>
        <v>0</v>
      </c>
      <c r="S78" s="32">
        <f t="shared" si="59"/>
        <v>0</v>
      </c>
      <c r="T78" s="32">
        <f t="shared" si="41"/>
        <v>0</v>
      </c>
      <c r="U78" s="32">
        <f t="shared" si="50"/>
        <v>0</v>
      </c>
      <c r="V78" s="32">
        <f t="shared" si="42"/>
        <v>0</v>
      </c>
      <c r="W78" s="32">
        <v>0</v>
      </c>
      <c r="X78" s="32">
        <f t="shared" si="43"/>
        <v>0</v>
      </c>
      <c r="Y78" s="38">
        <f t="shared" si="44"/>
        <v>0</v>
      </c>
      <c r="AA78" s="65">
        <v>73</v>
      </c>
      <c r="AB78" s="32">
        <f t="shared" si="45"/>
        <v>0</v>
      </c>
      <c r="AC78" s="98">
        <f t="shared" si="46"/>
        <v>0</v>
      </c>
      <c r="AD78" s="98">
        <f t="shared" si="47"/>
        <v>0</v>
      </c>
      <c r="AE78" s="98">
        <f t="shared" si="48"/>
        <v>0</v>
      </c>
      <c r="AF78" s="32">
        <f t="shared" si="51"/>
        <v>0</v>
      </c>
      <c r="AG78" s="32">
        <f t="shared" si="52"/>
        <v>0</v>
      </c>
      <c r="AH78" s="32">
        <f t="shared" si="53"/>
        <v>0</v>
      </c>
      <c r="AI78" s="72">
        <f t="shared" si="60"/>
        <v>0</v>
      </c>
      <c r="AK78" s="65">
        <v>73</v>
      </c>
      <c r="AL78" s="32"/>
      <c r="AM78" s="32"/>
      <c r="AN78" s="32"/>
      <c r="AO78" s="32"/>
      <c r="AP78" s="32"/>
      <c r="AQ78" s="32"/>
      <c r="AR78" s="32"/>
      <c r="AS78" s="32"/>
      <c r="AT78" s="32"/>
      <c r="AU78" s="72"/>
    </row>
    <row r="79" spans="2:47" x14ac:dyDescent="0.25">
      <c r="I79" s="49">
        <v>74</v>
      </c>
      <c r="J79" s="32">
        <f t="shared" si="54"/>
        <v>0</v>
      </c>
      <c r="K79" s="32">
        <f t="shared" si="55"/>
        <v>0</v>
      </c>
      <c r="L79" s="32">
        <f t="shared" si="56"/>
        <v>0</v>
      </c>
      <c r="M79" s="32">
        <f t="shared" si="57"/>
        <v>0</v>
      </c>
      <c r="N79" s="32">
        <f t="shared" si="39"/>
        <v>0</v>
      </c>
      <c r="O79" s="33">
        <f t="shared" si="40"/>
        <v>0</v>
      </c>
      <c r="P79" s="49">
        <v>74</v>
      </c>
      <c r="Q79" s="32">
        <f t="shared" si="49"/>
        <v>0</v>
      </c>
      <c r="R79" s="32">
        <f t="shared" si="58"/>
        <v>0</v>
      </c>
      <c r="S79" s="32">
        <f t="shared" si="59"/>
        <v>0</v>
      </c>
      <c r="T79" s="32">
        <f t="shared" si="41"/>
        <v>0</v>
      </c>
      <c r="U79" s="32">
        <f t="shared" si="50"/>
        <v>0</v>
      </c>
      <c r="V79" s="32">
        <f t="shared" si="42"/>
        <v>0</v>
      </c>
      <c r="W79" s="32">
        <v>0</v>
      </c>
      <c r="X79" s="32">
        <f t="shared" si="43"/>
        <v>0</v>
      </c>
      <c r="Y79" s="38">
        <f t="shared" si="44"/>
        <v>0</v>
      </c>
      <c r="AA79" s="65">
        <v>74</v>
      </c>
      <c r="AB79" s="32">
        <f t="shared" si="45"/>
        <v>0</v>
      </c>
      <c r="AC79" s="98">
        <f t="shared" si="46"/>
        <v>0</v>
      </c>
      <c r="AD79" s="98">
        <f t="shared" si="47"/>
        <v>0</v>
      </c>
      <c r="AE79" s="98">
        <f t="shared" si="48"/>
        <v>0</v>
      </c>
      <c r="AF79" s="32">
        <f t="shared" si="51"/>
        <v>0</v>
      </c>
      <c r="AG79" s="32">
        <f t="shared" si="52"/>
        <v>0</v>
      </c>
      <c r="AH79" s="32">
        <f t="shared" si="53"/>
        <v>0</v>
      </c>
      <c r="AI79" s="72">
        <f t="shared" si="60"/>
        <v>0</v>
      </c>
      <c r="AK79" s="65">
        <v>74</v>
      </c>
      <c r="AL79" s="32"/>
      <c r="AM79" s="32"/>
      <c r="AN79" s="32"/>
      <c r="AO79" s="32"/>
      <c r="AP79" s="32"/>
      <c r="AQ79" s="32"/>
      <c r="AR79" s="32"/>
      <c r="AS79" s="32"/>
      <c r="AT79" s="32"/>
      <c r="AU79" s="72"/>
    </row>
    <row r="80" spans="2:47" x14ac:dyDescent="0.25">
      <c r="B80" s="185" t="s">
        <v>206</v>
      </c>
      <c r="C80" s="186"/>
      <c r="D80" s="186"/>
      <c r="E80" s="186"/>
      <c r="F80" s="186"/>
      <c r="G80" s="187"/>
      <c r="H80" s="23"/>
      <c r="I80" s="49">
        <v>75</v>
      </c>
      <c r="J80" s="32">
        <f t="shared" si="54"/>
        <v>0</v>
      </c>
      <c r="K80" s="32">
        <f t="shared" si="55"/>
        <v>0</v>
      </c>
      <c r="L80" s="32">
        <f t="shared" si="56"/>
        <v>0</v>
      </c>
      <c r="M80" s="32">
        <f t="shared" si="57"/>
        <v>0</v>
      </c>
      <c r="N80" s="32">
        <f t="shared" si="39"/>
        <v>0</v>
      </c>
      <c r="O80" s="33">
        <f t="shared" si="40"/>
        <v>0</v>
      </c>
      <c r="P80" s="49">
        <v>75</v>
      </c>
      <c r="Q80" s="32">
        <f t="shared" si="49"/>
        <v>0</v>
      </c>
      <c r="R80" s="32">
        <f t="shared" si="58"/>
        <v>0</v>
      </c>
      <c r="S80" s="32">
        <f t="shared" si="59"/>
        <v>0</v>
      </c>
      <c r="T80" s="32">
        <f t="shared" si="41"/>
        <v>0</v>
      </c>
      <c r="U80" s="32">
        <f t="shared" si="50"/>
        <v>0</v>
      </c>
      <c r="V80" s="32">
        <f t="shared" si="42"/>
        <v>0</v>
      </c>
      <c r="W80" s="32">
        <v>0</v>
      </c>
      <c r="X80" s="32">
        <f t="shared" si="43"/>
        <v>0</v>
      </c>
      <c r="Y80" s="38">
        <f t="shared" si="44"/>
        <v>0</v>
      </c>
      <c r="AA80" s="65">
        <v>75</v>
      </c>
      <c r="AB80" s="32">
        <f t="shared" si="45"/>
        <v>0</v>
      </c>
      <c r="AC80" s="98">
        <f t="shared" si="46"/>
        <v>0</v>
      </c>
      <c r="AD80" s="98">
        <f t="shared" si="47"/>
        <v>0</v>
      </c>
      <c r="AE80" s="98">
        <f t="shared" si="48"/>
        <v>0</v>
      </c>
      <c r="AF80" s="32">
        <f t="shared" si="51"/>
        <v>0</v>
      </c>
      <c r="AG80" s="32">
        <f t="shared" si="52"/>
        <v>0</v>
      </c>
      <c r="AH80" s="32">
        <f t="shared" si="53"/>
        <v>0</v>
      </c>
      <c r="AI80" s="72">
        <f t="shared" si="60"/>
        <v>0</v>
      </c>
      <c r="AK80" s="65">
        <v>75</v>
      </c>
      <c r="AL80" s="32"/>
      <c r="AM80" s="32"/>
      <c r="AN80" s="32"/>
      <c r="AO80" s="32"/>
      <c r="AP80" s="32"/>
      <c r="AQ80" s="32"/>
      <c r="AR80" s="32"/>
      <c r="AS80" s="32"/>
      <c r="AT80" s="32"/>
      <c r="AU80" s="72"/>
    </row>
    <row r="81" spans="2:47" x14ac:dyDescent="0.25">
      <c r="B81" s="139" t="s">
        <v>120</v>
      </c>
      <c r="C81" s="131" t="s">
        <v>249</v>
      </c>
      <c r="D81" s="129" t="s">
        <v>123</v>
      </c>
      <c r="E81" s="129" t="s">
        <v>126</v>
      </c>
      <c r="F81" s="129" t="s">
        <v>125</v>
      </c>
      <c r="G81" s="130" t="s">
        <v>124</v>
      </c>
      <c r="H81" s="51"/>
      <c r="I81" s="49">
        <v>76</v>
      </c>
      <c r="J81" s="32">
        <f t="shared" si="54"/>
        <v>0</v>
      </c>
      <c r="K81" s="32">
        <f t="shared" si="55"/>
        <v>0</v>
      </c>
      <c r="L81" s="32">
        <f t="shared" si="56"/>
        <v>0</v>
      </c>
      <c r="M81" s="32">
        <f t="shared" si="57"/>
        <v>0</v>
      </c>
      <c r="N81" s="32">
        <f t="shared" si="39"/>
        <v>0</v>
      </c>
      <c r="O81" s="33">
        <f t="shared" si="40"/>
        <v>0</v>
      </c>
      <c r="P81" s="49">
        <v>76</v>
      </c>
      <c r="Q81" s="32">
        <f t="shared" si="49"/>
        <v>0</v>
      </c>
      <c r="R81" s="32">
        <f t="shared" si="58"/>
        <v>0</v>
      </c>
      <c r="S81" s="32">
        <f t="shared" si="59"/>
        <v>0</v>
      </c>
      <c r="T81" s="32">
        <f t="shared" si="41"/>
        <v>0</v>
      </c>
      <c r="U81" s="32">
        <f t="shared" si="50"/>
        <v>0</v>
      </c>
      <c r="V81" s="32">
        <f t="shared" si="42"/>
        <v>0</v>
      </c>
      <c r="W81" s="32">
        <v>0</v>
      </c>
      <c r="X81" s="32">
        <f t="shared" si="43"/>
        <v>0</v>
      </c>
      <c r="Y81" s="38">
        <f t="shared" si="44"/>
        <v>0</v>
      </c>
      <c r="AA81" s="65">
        <v>76</v>
      </c>
      <c r="AB81" s="32">
        <f t="shared" si="45"/>
        <v>0</v>
      </c>
      <c r="AC81" s="98">
        <f t="shared" si="46"/>
        <v>0</v>
      </c>
      <c r="AD81" s="98">
        <f t="shared" si="47"/>
        <v>0</v>
      </c>
      <c r="AE81" s="98">
        <f t="shared" si="48"/>
        <v>0</v>
      </c>
      <c r="AF81" s="32">
        <f t="shared" si="51"/>
        <v>0</v>
      </c>
      <c r="AG81" s="32">
        <f t="shared" si="52"/>
        <v>0</v>
      </c>
      <c r="AH81" s="32">
        <f t="shared" si="53"/>
        <v>0</v>
      </c>
      <c r="AI81" s="72">
        <f t="shared" si="60"/>
        <v>0</v>
      </c>
      <c r="AK81" s="65">
        <v>76</v>
      </c>
      <c r="AL81" s="32"/>
      <c r="AM81" s="32"/>
      <c r="AN81" s="32"/>
      <c r="AO81" s="32"/>
      <c r="AP81" s="32"/>
      <c r="AQ81" s="32"/>
      <c r="AR81" s="32"/>
      <c r="AS81" s="32"/>
      <c r="AT81" s="32"/>
      <c r="AU81" s="72"/>
    </row>
    <row r="82" spans="2:47" x14ac:dyDescent="0.25">
      <c r="B82" s="163">
        <v>18</v>
      </c>
      <c r="C82" s="164">
        <v>30</v>
      </c>
      <c r="D82" s="165">
        <v>0</v>
      </c>
      <c r="E82" s="217">
        <f>IF(G82+D82&lt;&gt;1,(1-(G82+D82))*56%,0)</f>
        <v>0.56000000000000005</v>
      </c>
      <c r="F82" s="217">
        <f>IF(G82+D82&lt;&gt;1,(1-(G82+D82))*44%,0)</f>
        <v>0.44</v>
      </c>
      <c r="G82" s="166"/>
      <c r="H82" s="52">
        <f t="shared" ref="H82:H94" si="61">IF(C82=0,0,IF(SUM(D82:G82)&lt;&gt;1,"erreur",))</f>
        <v>0</v>
      </c>
      <c r="I82" s="49">
        <v>77</v>
      </c>
      <c r="J82" s="32">
        <f t="shared" si="54"/>
        <v>0</v>
      </c>
      <c r="K82" s="32">
        <f t="shared" si="55"/>
        <v>0</v>
      </c>
      <c r="L82" s="32">
        <f t="shared" si="56"/>
        <v>0</v>
      </c>
      <c r="M82" s="32">
        <f t="shared" si="57"/>
        <v>0</v>
      </c>
      <c r="N82" s="32">
        <f t="shared" si="39"/>
        <v>0</v>
      </c>
      <c r="O82" s="33">
        <f t="shared" si="40"/>
        <v>0</v>
      </c>
      <c r="P82" s="49">
        <v>77</v>
      </c>
      <c r="Q82" s="32">
        <f t="shared" si="49"/>
        <v>0</v>
      </c>
      <c r="R82" s="32">
        <f t="shared" si="58"/>
        <v>0</v>
      </c>
      <c r="S82" s="32">
        <f t="shared" si="59"/>
        <v>0</v>
      </c>
      <c r="T82" s="32">
        <f t="shared" si="41"/>
        <v>0</v>
      </c>
      <c r="U82" s="32">
        <f t="shared" si="50"/>
        <v>0</v>
      </c>
      <c r="V82" s="32">
        <f t="shared" si="42"/>
        <v>0</v>
      </c>
      <c r="W82" s="32">
        <v>0</v>
      </c>
      <c r="X82" s="32">
        <f t="shared" si="43"/>
        <v>0</v>
      </c>
      <c r="Y82" s="38">
        <f t="shared" si="44"/>
        <v>0</v>
      </c>
      <c r="AA82" s="65">
        <v>77</v>
      </c>
      <c r="AB82" s="32">
        <f t="shared" si="45"/>
        <v>0</v>
      </c>
      <c r="AC82" s="98">
        <f t="shared" si="46"/>
        <v>0</v>
      </c>
      <c r="AD82" s="98">
        <f t="shared" si="47"/>
        <v>0</v>
      </c>
      <c r="AE82" s="98">
        <f t="shared" si="48"/>
        <v>0</v>
      </c>
      <c r="AF82" s="32">
        <f t="shared" si="51"/>
        <v>0</v>
      </c>
      <c r="AG82" s="32">
        <f t="shared" si="52"/>
        <v>0</v>
      </c>
      <c r="AH82" s="32">
        <f t="shared" si="53"/>
        <v>0</v>
      </c>
      <c r="AI82" s="72">
        <f t="shared" si="60"/>
        <v>0</v>
      </c>
      <c r="AK82" s="65">
        <v>77</v>
      </c>
      <c r="AL82" s="32"/>
      <c r="AM82" s="32"/>
      <c r="AN82" s="32"/>
      <c r="AO82" s="32"/>
      <c r="AP82" s="32"/>
      <c r="AQ82" s="32"/>
      <c r="AR82" s="32"/>
      <c r="AS82" s="32"/>
      <c r="AT82" s="32"/>
      <c r="AU82" s="72"/>
    </row>
    <row r="83" spans="2:47" x14ac:dyDescent="0.25">
      <c r="B83" s="132">
        <v>25</v>
      </c>
      <c r="C83" s="167">
        <v>40</v>
      </c>
      <c r="D83" s="168">
        <v>0</v>
      </c>
      <c r="E83" s="218">
        <f t="shared" ref="E83:E86" si="62">IF(G83+D83&lt;&gt;1,(1-(G83+D83))*56%,0)</f>
        <v>0.56000000000000005</v>
      </c>
      <c r="F83" s="218">
        <f t="shared" ref="F83:F86" si="63">IF(G83+D83&lt;&gt;1,(1-(G83+D83))*44%,0)</f>
        <v>0.44</v>
      </c>
      <c r="G83" s="169"/>
      <c r="H83" s="52">
        <f t="shared" si="61"/>
        <v>0</v>
      </c>
      <c r="I83" s="49">
        <v>78</v>
      </c>
      <c r="J83" s="32">
        <f t="shared" si="54"/>
        <v>0</v>
      </c>
      <c r="K83" s="32">
        <f t="shared" si="55"/>
        <v>0</v>
      </c>
      <c r="L83" s="32">
        <f t="shared" si="56"/>
        <v>0</v>
      </c>
      <c r="M83" s="32">
        <f t="shared" si="57"/>
        <v>0</v>
      </c>
      <c r="N83" s="32">
        <f t="shared" si="39"/>
        <v>0</v>
      </c>
      <c r="O83" s="33">
        <f t="shared" si="40"/>
        <v>0</v>
      </c>
      <c r="P83" s="49">
        <v>78</v>
      </c>
      <c r="Q83" s="32">
        <f t="shared" si="49"/>
        <v>0</v>
      </c>
      <c r="R83" s="32">
        <f t="shared" si="58"/>
        <v>0</v>
      </c>
      <c r="S83" s="32">
        <f t="shared" si="59"/>
        <v>0</v>
      </c>
      <c r="T83" s="32">
        <f t="shared" si="41"/>
        <v>0</v>
      </c>
      <c r="U83" s="32">
        <f t="shared" si="50"/>
        <v>0</v>
      </c>
      <c r="V83" s="32">
        <f t="shared" si="42"/>
        <v>0</v>
      </c>
      <c r="W83" s="32">
        <v>0</v>
      </c>
      <c r="X83" s="32">
        <f t="shared" si="43"/>
        <v>0</v>
      </c>
      <c r="Y83" s="38">
        <f t="shared" si="44"/>
        <v>0</v>
      </c>
      <c r="AA83" s="65">
        <v>78</v>
      </c>
      <c r="AB83" s="32">
        <f t="shared" si="45"/>
        <v>0</v>
      </c>
      <c r="AC83" s="98">
        <f t="shared" si="46"/>
        <v>0</v>
      </c>
      <c r="AD83" s="98">
        <f t="shared" si="47"/>
        <v>0</v>
      </c>
      <c r="AE83" s="98">
        <f t="shared" si="48"/>
        <v>0</v>
      </c>
      <c r="AF83" s="32">
        <f t="shared" si="51"/>
        <v>0</v>
      </c>
      <c r="AG83" s="32">
        <f t="shared" si="52"/>
        <v>0</v>
      </c>
      <c r="AH83" s="32">
        <f t="shared" si="53"/>
        <v>0</v>
      </c>
      <c r="AI83" s="72">
        <f t="shared" si="60"/>
        <v>0</v>
      </c>
      <c r="AK83" s="65">
        <v>78</v>
      </c>
      <c r="AL83" s="32"/>
      <c r="AM83" s="32"/>
      <c r="AN83" s="32"/>
      <c r="AO83" s="32"/>
      <c r="AP83" s="32"/>
      <c r="AQ83" s="32"/>
      <c r="AR83" s="32"/>
      <c r="AS83" s="32"/>
      <c r="AT83" s="32"/>
      <c r="AU83" s="72"/>
    </row>
    <row r="84" spans="2:47" x14ac:dyDescent="0.25">
      <c r="B84" s="132">
        <v>32</v>
      </c>
      <c r="C84" s="167">
        <v>40</v>
      </c>
      <c r="D84" s="168">
        <v>0.2</v>
      </c>
      <c r="E84" s="218">
        <f t="shared" si="62"/>
        <v>0.44800000000000006</v>
      </c>
      <c r="F84" s="218">
        <f t="shared" si="63"/>
        <v>0.35200000000000004</v>
      </c>
      <c r="G84" s="169"/>
      <c r="H84" s="52">
        <f t="shared" si="61"/>
        <v>0</v>
      </c>
      <c r="I84" s="49">
        <v>79</v>
      </c>
      <c r="J84" s="32">
        <f t="shared" si="54"/>
        <v>0</v>
      </c>
      <c r="K84" s="32">
        <f t="shared" si="55"/>
        <v>0</v>
      </c>
      <c r="L84" s="32">
        <f t="shared" si="56"/>
        <v>0</v>
      </c>
      <c r="M84" s="32">
        <f t="shared" si="57"/>
        <v>0</v>
      </c>
      <c r="N84" s="32">
        <f t="shared" si="39"/>
        <v>0</v>
      </c>
      <c r="O84" s="33">
        <f t="shared" si="40"/>
        <v>0</v>
      </c>
      <c r="P84" s="49">
        <v>79</v>
      </c>
      <c r="Q84" s="32">
        <f t="shared" si="49"/>
        <v>0</v>
      </c>
      <c r="R84" s="32">
        <f t="shared" si="58"/>
        <v>0</v>
      </c>
      <c r="S84" s="32">
        <f t="shared" si="59"/>
        <v>0</v>
      </c>
      <c r="T84" s="32">
        <f t="shared" si="41"/>
        <v>0</v>
      </c>
      <c r="U84" s="32">
        <f t="shared" si="50"/>
        <v>0</v>
      </c>
      <c r="V84" s="32">
        <f t="shared" si="42"/>
        <v>0</v>
      </c>
      <c r="W84" s="32">
        <v>0</v>
      </c>
      <c r="X84" s="32">
        <f t="shared" si="43"/>
        <v>0</v>
      </c>
      <c r="Y84" s="38">
        <f t="shared" si="44"/>
        <v>0</v>
      </c>
      <c r="AA84" s="65">
        <v>79</v>
      </c>
      <c r="AB84" s="32">
        <f t="shared" si="45"/>
        <v>0</v>
      </c>
      <c r="AC84" s="98">
        <f t="shared" si="46"/>
        <v>0</v>
      </c>
      <c r="AD84" s="98">
        <f t="shared" si="47"/>
        <v>0</v>
      </c>
      <c r="AE84" s="98">
        <f t="shared" si="48"/>
        <v>0</v>
      </c>
      <c r="AF84" s="32">
        <f t="shared" si="51"/>
        <v>0</v>
      </c>
      <c r="AG84" s="32">
        <f t="shared" si="52"/>
        <v>0</v>
      </c>
      <c r="AH84" s="32">
        <f t="shared" si="53"/>
        <v>0</v>
      </c>
      <c r="AI84" s="72">
        <f t="shared" si="60"/>
        <v>0</v>
      </c>
      <c r="AK84" s="65">
        <v>79</v>
      </c>
      <c r="AL84" s="32"/>
      <c r="AM84" s="32"/>
      <c r="AN84" s="32"/>
      <c r="AO84" s="32"/>
      <c r="AP84" s="32"/>
      <c r="AQ84" s="32"/>
      <c r="AR84" s="32"/>
      <c r="AS84" s="32"/>
      <c r="AT84" s="32"/>
      <c r="AU84" s="72"/>
    </row>
    <row r="85" spans="2:47" x14ac:dyDescent="0.25">
      <c r="B85" s="132">
        <v>40</v>
      </c>
      <c r="C85" s="167">
        <v>25</v>
      </c>
      <c r="D85" s="168">
        <v>0.8</v>
      </c>
      <c r="E85" s="218">
        <f t="shared" si="62"/>
        <v>0.11199999999999999</v>
      </c>
      <c r="F85" s="218">
        <f t="shared" si="63"/>
        <v>8.7999999999999981E-2</v>
      </c>
      <c r="G85" s="169"/>
      <c r="H85" s="52">
        <f t="shared" si="61"/>
        <v>0</v>
      </c>
      <c r="I85" s="49">
        <v>80</v>
      </c>
      <c r="J85" s="32">
        <f t="shared" si="54"/>
        <v>0</v>
      </c>
      <c r="K85" s="32">
        <f t="shared" si="55"/>
        <v>0</v>
      </c>
      <c r="L85" s="32">
        <f t="shared" si="56"/>
        <v>0</v>
      </c>
      <c r="M85" s="32">
        <f t="shared" si="57"/>
        <v>0</v>
      </c>
      <c r="N85" s="32">
        <f t="shared" si="39"/>
        <v>0</v>
      </c>
      <c r="O85" s="33">
        <f t="shared" si="40"/>
        <v>0</v>
      </c>
      <c r="P85" s="49">
        <v>80</v>
      </c>
      <c r="Q85" s="32">
        <f t="shared" si="49"/>
        <v>0</v>
      </c>
      <c r="R85" s="32">
        <f t="shared" si="58"/>
        <v>0</v>
      </c>
      <c r="S85" s="32">
        <f t="shared" si="59"/>
        <v>0</v>
      </c>
      <c r="T85" s="32">
        <f t="shared" si="41"/>
        <v>0</v>
      </c>
      <c r="U85" s="32">
        <f t="shared" si="50"/>
        <v>0</v>
      </c>
      <c r="V85" s="32">
        <f t="shared" si="42"/>
        <v>0</v>
      </c>
      <c r="W85" s="32">
        <v>0</v>
      </c>
      <c r="X85" s="32">
        <f t="shared" si="43"/>
        <v>0</v>
      </c>
      <c r="Y85" s="38">
        <f t="shared" si="44"/>
        <v>0</v>
      </c>
      <c r="AA85" s="65">
        <v>80</v>
      </c>
      <c r="AB85" s="32">
        <f t="shared" si="45"/>
        <v>0</v>
      </c>
      <c r="AC85" s="98">
        <f t="shared" si="46"/>
        <v>0</v>
      </c>
      <c r="AD85" s="98">
        <f t="shared" si="47"/>
        <v>0</v>
      </c>
      <c r="AE85" s="98">
        <f t="shared" si="48"/>
        <v>0</v>
      </c>
      <c r="AF85" s="32">
        <f t="shared" si="51"/>
        <v>0</v>
      </c>
      <c r="AG85" s="32">
        <f t="shared" si="52"/>
        <v>0</v>
      </c>
      <c r="AH85" s="32">
        <f t="shared" si="53"/>
        <v>0</v>
      </c>
      <c r="AI85" s="72">
        <f t="shared" si="60"/>
        <v>0</v>
      </c>
      <c r="AK85" s="65">
        <v>80</v>
      </c>
      <c r="AL85" s="32"/>
      <c r="AM85" s="32"/>
      <c r="AN85" s="32"/>
      <c r="AO85" s="32"/>
      <c r="AP85" s="32"/>
      <c r="AQ85" s="32"/>
      <c r="AR85" s="32"/>
      <c r="AS85" s="32"/>
      <c r="AT85" s="32"/>
      <c r="AU85" s="72"/>
    </row>
    <row r="86" spans="2:47" x14ac:dyDescent="0.25">
      <c r="B86" s="132">
        <v>50</v>
      </c>
      <c r="C86" s="167">
        <v>25</v>
      </c>
      <c r="D86" s="168">
        <v>0.9</v>
      </c>
      <c r="E86" s="218">
        <f t="shared" si="62"/>
        <v>5.5999999999999994E-2</v>
      </c>
      <c r="F86" s="218">
        <f t="shared" si="63"/>
        <v>4.3999999999999991E-2</v>
      </c>
      <c r="G86" s="169"/>
      <c r="H86" s="52">
        <f t="shared" si="61"/>
        <v>0</v>
      </c>
      <c r="I86" s="49">
        <v>81</v>
      </c>
      <c r="J86" s="32">
        <f t="shared" si="54"/>
        <v>0</v>
      </c>
      <c r="K86" s="32">
        <f t="shared" si="55"/>
        <v>0</v>
      </c>
      <c r="L86" s="32">
        <f t="shared" si="56"/>
        <v>0</v>
      </c>
      <c r="M86" s="32">
        <f t="shared" si="57"/>
        <v>0</v>
      </c>
      <c r="N86" s="32">
        <f t="shared" si="39"/>
        <v>0</v>
      </c>
      <c r="O86" s="33">
        <f t="shared" si="40"/>
        <v>0</v>
      </c>
      <c r="P86" s="49">
        <v>81</v>
      </c>
      <c r="Q86" s="32">
        <f t="shared" si="49"/>
        <v>0</v>
      </c>
      <c r="R86" s="32">
        <f t="shared" si="58"/>
        <v>0</v>
      </c>
      <c r="S86" s="32">
        <f t="shared" si="59"/>
        <v>0</v>
      </c>
      <c r="T86" s="32">
        <f t="shared" si="41"/>
        <v>0</v>
      </c>
      <c r="U86" s="32">
        <f t="shared" si="50"/>
        <v>0</v>
      </c>
      <c r="V86" s="32">
        <f t="shared" si="42"/>
        <v>0</v>
      </c>
      <c r="W86" s="32">
        <v>0</v>
      </c>
      <c r="X86" s="32">
        <f t="shared" si="43"/>
        <v>0</v>
      </c>
      <c r="Y86" s="38">
        <f t="shared" si="44"/>
        <v>0</v>
      </c>
      <c r="AA86" s="65">
        <v>81</v>
      </c>
      <c r="AB86" s="32">
        <f t="shared" si="45"/>
        <v>0</v>
      </c>
      <c r="AC86" s="98">
        <f t="shared" si="46"/>
        <v>0</v>
      </c>
      <c r="AD86" s="98">
        <f t="shared" si="47"/>
        <v>0</v>
      </c>
      <c r="AE86" s="98">
        <f t="shared" si="48"/>
        <v>0</v>
      </c>
      <c r="AF86" s="32">
        <f t="shared" si="51"/>
        <v>0</v>
      </c>
      <c r="AG86" s="32">
        <f t="shared" si="52"/>
        <v>0</v>
      </c>
      <c r="AH86" s="32">
        <f t="shared" si="53"/>
        <v>0</v>
      </c>
      <c r="AI86" s="72">
        <f t="shared" si="60"/>
        <v>0</v>
      </c>
      <c r="AK86" s="65">
        <v>81</v>
      </c>
      <c r="AL86" s="32"/>
      <c r="AM86" s="32"/>
      <c r="AN86" s="32"/>
      <c r="AO86" s="32"/>
      <c r="AP86" s="32"/>
      <c r="AQ86" s="32"/>
      <c r="AR86" s="32"/>
      <c r="AS86" s="32"/>
      <c r="AT86" s="32"/>
      <c r="AU86" s="72"/>
    </row>
    <row r="87" spans="2:47" x14ac:dyDescent="0.25">
      <c r="B87" s="132">
        <v>60</v>
      </c>
      <c r="C87" s="167">
        <v>25</v>
      </c>
      <c r="D87" s="168">
        <v>0.95</v>
      </c>
      <c r="E87" s="217">
        <f>IF(G87+D87&lt;&gt;1,(1-(G87+D87))*56%,0)</f>
        <v>2.8000000000000028E-2</v>
      </c>
      <c r="F87" s="217">
        <f>IF(G87+D87&lt;&gt;1,(1-(G87+D87))*44%,0)</f>
        <v>2.200000000000002E-2</v>
      </c>
      <c r="G87" s="169"/>
      <c r="H87" s="52">
        <f t="shared" si="61"/>
        <v>0</v>
      </c>
      <c r="I87" s="49">
        <v>82</v>
      </c>
      <c r="J87" s="32">
        <f t="shared" si="54"/>
        <v>0</v>
      </c>
      <c r="K87" s="32">
        <f t="shared" si="55"/>
        <v>0</v>
      </c>
      <c r="L87" s="32">
        <f t="shared" si="56"/>
        <v>0</v>
      </c>
      <c r="M87" s="32">
        <f t="shared" si="57"/>
        <v>0</v>
      </c>
      <c r="N87" s="32">
        <f t="shared" si="39"/>
        <v>0</v>
      </c>
      <c r="O87" s="33">
        <f t="shared" si="40"/>
        <v>0</v>
      </c>
      <c r="P87" s="49">
        <v>82</v>
      </c>
      <c r="Q87" s="32">
        <f t="shared" si="49"/>
        <v>0</v>
      </c>
      <c r="R87" s="32">
        <f t="shared" si="58"/>
        <v>0</v>
      </c>
      <c r="S87" s="32">
        <f t="shared" si="59"/>
        <v>0</v>
      </c>
      <c r="T87" s="32">
        <f t="shared" si="41"/>
        <v>0</v>
      </c>
      <c r="U87" s="32">
        <f t="shared" si="50"/>
        <v>0</v>
      </c>
      <c r="V87" s="32">
        <f t="shared" si="42"/>
        <v>0</v>
      </c>
      <c r="W87" s="32">
        <v>0</v>
      </c>
      <c r="X87" s="32">
        <f t="shared" si="43"/>
        <v>0</v>
      </c>
      <c r="Y87" s="38">
        <f t="shared" si="44"/>
        <v>0</v>
      </c>
      <c r="AA87" s="65">
        <v>82</v>
      </c>
      <c r="AB87" s="32">
        <f t="shared" si="45"/>
        <v>0</v>
      </c>
      <c r="AC87" s="98">
        <f t="shared" si="46"/>
        <v>0</v>
      </c>
      <c r="AD87" s="98">
        <f t="shared" si="47"/>
        <v>0</v>
      </c>
      <c r="AE87" s="98">
        <f t="shared" si="48"/>
        <v>0</v>
      </c>
      <c r="AF87" s="32">
        <f t="shared" si="51"/>
        <v>0</v>
      </c>
      <c r="AG87" s="32">
        <f t="shared" si="52"/>
        <v>0</v>
      </c>
      <c r="AH87" s="32">
        <f t="shared" si="53"/>
        <v>0</v>
      </c>
      <c r="AI87" s="72">
        <f t="shared" si="60"/>
        <v>0</v>
      </c>
      <c r="AK87" s="65">
        <v>82</v>
      </c>
      <c r="AL87" s="32"/>
      <c r="AM87" s="32"/>
      <c r="AN87" s="32"/>
      <c r="AO87" s="32"/>
      <c r="AP87" s="32"/>
      <c r="AQ87" s="32"/>
      <c r="AR87" s="32"/>
      <c r="AS87" s="32"/>
      <c r="AT87" s="32"/>
      <c r="AU87" s="72"/>
    </row>
    <row r="88" spans="2:47" x14ac:dyDescent="0.25">
      <c r="B88" s="132"/>
      <c r="C88" s="167"/>
      <c r="D88" s="168"/>
      <c r="E88" s="128"/>
      <c r="F88" s="128"/>
      <c r="G88" s="169"/>
      <c r="H88" s="52">
        <f t="shared" si="61"/>
        <v>0</v>
      </c>
      <c r="I88" s="49">
        <v>83</v>
      </c>
      <c r="J88" s="32">
        <f t="shared" si="54"/>
        <v>0</v>
      </c>
      <c r="K88" s="32">
        <f t="shared" si="55"/>
        <v>0</v>
      </c>
      <c r="L88" s="32">
        <f t="shared" si="56"/>
        <v>0</v>
      </c>
      <c r="M88" s="32">
        <f t="shared" si="57"/>
        <v>0</v>
      </c>
      <c r="N88" s="32">
        <f t="shared" si="39"/>
        <v>0</v>
      </c>
      <c r="O88" s="33">
        <f t="shared" si="40"/>
        <v>0</v>
      </c>
      <c r="P88" s="49">
        <v>83</v>
      </c>
      <c r="Q88" s="32">
        <f t="shared" si="49"/>
        <v>0</v>
      </c>
      <c r="R88" s="32">
        <f t="shared" si="58"/>
        <v>0</v>
      </c>
      <c r="S88" s="32">
        <f t="shared" si="59"/>
        <v>0</v>
      </c>
      <c r="T88" s="32">
        <f t="shared" si="41"/>
        <v>0</v>
      </c>
      <c r="U88" s="32">
        <f t="shared" si="50"/>
        <v>0</v>
      </c>
      <c r="V88" s="32">
        <f t="shared" si="42"/>
        <v>0</v>
      </c>
      <c r="W88" s="32">
        <v>0</v>
      </c>
      <c r="X88" s="32">
        <f t="shared" si="43"/>
        <v>0</v>
      </c>
      <c r="Y88" s="38">
        <f t="shared" si="44"/>
        <v>0</v>
      </c>
      <c r="AA88" s="65">
        <v>83</v>
      </c>
      <c r="AB88" s="32">
        <f t="shared" si="45"/>
        <v>0</v>
      </c>
      <c r="AC88" s="98">
        <f t="shared" si="46"/>
        <v>0</v>
      </c>
      <c r="AD88" s="98">
        <f t="shared" si="47"/>
        <v>0</v>
      </c>
      <c r="AE88" s="98">
        <f t="shared" si="48"/>
        <v>0</v>
      </c>
      <c r="AF88" s="32">
        <f t="shared" si="51"/>
        <v>0</v>
      </c>
      <c r="AG88" s="32">
        <f t="shared" si="52"/>
        <v>0</v>
      </c>
      <c r="AH88" s="32">
        <f t="shared" si="53"/>
        <v>0</v>
      </c>
      <c r="AI88" s="72">
        <f t="shared" si="60"/>
        <v>0</v>
      </c>
      <c r="AK88" s="65">
        <v>83</v>
      </c>
      <c r="AL88" s="32"/>
      <c r="AM88" s="32"/>
      <c r="AN88" s="32"/>
      <c r="AO88" s="32"/>
      <c r="AP88" s="32"/>
      <c r="AQ88" s="32"/>
      <c r="AR88" s="32"/>
      <c r="AS88" s="32"/>
      <c r="AT88" s="32"/>
      <c r="AU88" s="72"/>
    </row>
    <row r="89" spans="2:47" x14ac:dyDescent="0.25">
      <c r="B89" s="132"/>
      <c r="C89" s="167"/>
      <c r="D89" s="168"/>
      <c r="E89" s="128"/>
      <c r="F89" s="128"/>
      <c r="G89" s="169"/>
      <c r="H89" s="52">
        <f t="shared" si="61"/>
        <v>0</v>
      </c>
      <c r="I89" s="49">
        <v>84</v>
      </c>
      <c r="J89" s="32">
        <f t="shared" si="54"/>
        <v>0</v>
      </c>
      <c r="K89" s="32">
        <f t="shared" si="55"/>
        <v>0</v>
      </c>
      <c r="L89" s="32">
        <f t="shared" si="56"/>
        <v>0</v>
      </c>
      <c r="M89" s="32">
        <f t="shared" si="57"/>
        <v>0</v>
      </c>
      <c r="N89" s="32">
        <f t="shared" si="39"/>
        <v>0</v>
      </c>
      <c r="O89" s="33">
        <f t="shared" si="40"/>
        <v>0</v>
      </c>
      <c r="P89" s="49">
        <v>84</v>
      </c>
      <c r="Q89" s="32">
        <f t="shared" si="49"/>
        <v>0</v>
      </c>
      <c r="R89" s="32">
        <f t="shared" si="58"/>
        <v>0</v>
      </c>
      <c r="S89" s="32">
        <f t="shared" si="59"/>
        <v>0</v>
      </c>
      <c r="T89" s="32">
        <f t="shared" si="41"/>
        <v>0</v>
      </c>
      <c r="U89" s="32">
        <f t="shared" si="50"/>
        <v>0</v>
      </c>
      <c r="V89" s="32">
        <f t="shared" si="42"/>
        <v>0</v>
      </c>
      <c r="W89" s="32">
        <v>0</v>
      </c>
      <c r="X89" s="32">
        <f t="shared" si="43"/>
        <v>0</v>
      </c>
      <c r="Y89" s="38">
        <f t="shared" si="44"/>
        <v>0</v>
      </c>
      <c r="AA89" s="65">
        <v>84</v>
      </c>
      <c r="AB89" s="32">
        <f t="shared" si="45"/>
        <v>0</v>
      </c>
      <c r="AC89" s="98">
        <f t="shared" si="46"/>
        <v>0</v>
      </c>
      <c r="AD89" s="98">
        <f t="shared" si="47"/>
        <v>0</v>
      </c>
      <c r="AE89" s="98">
        <f t="shared" si="48"/>
        <v>0</v>
      </c>
      <c r="AF89" s="32">
        <f t="shared" si="51"/>
        <v>0</v>
      </c>
      <c r="AG89" s="32">
        <f t="shared" si="52"/>
        <v>0</v>
      </c>
      <c r="AH89" s="32">
        <f t="shared" si="53"/>
        <v>0</v>
      </c>
      <c r="AI89" s="72">
        <f t="shared" si="60"/>
        <v>0</v>
      </c>
      <c r="AK89" s="65">
        <v>84</v>
      </c>
      <c r="AL89" s="32"/>
      <c r="AM89" s="32"/>
      <c r="AN89" s="32"/>
      <c r="AO89" s="32"/>
      <c r="AP89" s="32"/>
      <c r="AQ89" s="32"/>
      <c r="AR89" s="32"/>
      <c r="AS89" s="32"/>
      <c r="AT89" s="32"/>
      <c r="AU89" s="72"/>
    </row>
    <row r="90" spans="2:47" x14ac:dyDescent="0.25">
      <c r="B90" s="132"/>
      <c r="C90" s="167"/>
      <c r="D90" s="168"/>
      <c r="E90" s="128"/>
      <c r="F90" s="128"/>
      <c r="G90" s="169"/>
      <c r="H90" s="52">
        <f t="shared" si="61"/>
        <v>0</v>
      </c>
      <c r="I90" s="49">
        <v>85</v>
      </c>
      <c r="J90" s="32">
        <f t="shared" si="54"/>
        <v>0</v>
      </c>
      <c r="K90" s="32">
        <f t="shared" si="55"/>
        <v>0</v>
      </c>
      <c r="L90" s="32">
        <f t="shared" si="56"/>
        <v>0</v>
      </c>
      <c r="M90" s="32">
        <f t="shared" si="57"/>
        <v>0</v>
      </c>
      <c r="N90" s="32">
        <f t="shared" si="39"/>
        <v>0</v>
      </c>
      <c r="O90" s="33">
        <f t="shared" si="40"/>
        <v>0</v>
      </c>
      <c r="P90" s="49">
        <v>85</v>
      </c>
      <c r="Q90" s="32">
        <f t="shared" si="49"/>
        <v>0</v>
      </c>
      <c r="R90" s="32">
        <f t="shared" si="58"/>
        <v>0</v>
      </c>
      <c r="S90" s="32">
        <f t="shared" si="59"/>
        <v>0</v>
      </c>
      <c r="T90" s="32">
        <f t="shared" si="41"/>
        <v>0</v>
      </c>
      <c r="U90" s="32">
        <f t="shared" si="50"/>
        <v>0</v>
      </c>
      <c r="V90" s="32">
        <f t="shared" si="42"/>
        <v>0</v>
      </c>
      <c r="W90" s="32">
        <v>0</v>
      </c>
      <c r="X90" s="32">
        <f t="shared" si="43"/>
        <v>0</v>
      </c>
      <c r="Y90" s="38">
        <f t="shared" si="44"/>
        <v>0</v>
      </c>
      <c r="AA90" s="65">
        <v>85</v>
      </c>
      <c r="AB90" s="32">
        <f t="shared" si="45"/>
        <v>0</v>
      </c>
      <c r="AC90" s="98">
        <f t="shared" si="46"/>
        <v>0</v>
      </c>
      <c r="AD90" s="98">
        <f t="shared" si="47"/>
        <v>0</v>
      </c>
      <c r="AE90" s="98">
        <f t="shared" si="48"/>
        <v>0</v>
      </c>
      <c r="AF90" s="32">
        <f t="shared" si="51"/>
        <v>0</v>
      </c>
      <c r="AG90" s="32">
        <f t="shared" si="52"/>
        <v>0</v>
      </c>
      <c r="AH90" s="32">
        <f t="shared" si="53"/>
        <v>0</v>
      </c>
      <c r="AI90" s="72">
        <f t="shared" si="60"/>
        <v>0</v>
      </c>
      <c r="AK90" s="65">
        <v>85</v>
      </c>
      <c r="AL90" s="32"/>
      <c r="AM90" s="32"/>
      <c r="AN90" s="32"/>
      <c r="AO90" s="32"/>
      <c r="AP90" s="32"/>
      <c r="AQ90" s="32"/>
      <c r="AR90" s="32"/>
      <c r="AS90" s="32"/>
      <c r="AT90" s="32"/>
      <c r="AU90" s="72"/>
    </row>
    <row r="91" spans="2:47" x14ac:dyDescent="0.25">
      <c r="B91" s="132"/>
      <c r="C91" s="167"/>
      <c r="D91" s="168"/>
      <c r="E91" s="128"/>
      <c r="F91" s="128"/>
      <c r="G91" s="169"/>
      <c r="H91" s="52">
        <f t="shared" si="61"/>
        <v>0</v>
      </c>
      <c r="I91" s="49">
        <v>86</v>
      </c>
      <c r="J91" s="32">
        <f t="shared" si="54"/>
        <v>0</v>
      </c>
      <c r="K91" s="32">
        <f t="shared" si="55"/>
        <v>0</v>
      </c>
      <c r="L91" s="32">
        <f t="shared" si="56"/>
        <v>0</v>
      </c>
      <c r="M91" s="32">
        <f t="shared" si="57"/>
        <v>0</v>
      </c>
      <c r="N91" s="32">
        <f t="shared" si="39"/>
        <v>0</v>
      </c>
      <c r="O91" s="33">
        <f t="shared" si="40"/>
        <v>0</v>
      </c>
      <c r="P91" s="49">
        <v>86</v>
      </c>
      <c r="Q91" s="32">
        <f t="shared" si="49"/>
        <v>0</v>
      </c>
      <c r="R91" s="32">
        <f t="shared" si="58"/>
        <v>0</v>
      </c>
      <c r="S91" s="32">
        <f t="shared" si="59"/>
        <v>0</v>
      </c>
      <c r="T91" s="32">
        <f t="shared" si="41"/>
        <v>0</v>
      </c>
      <c r="U91" s="32">
        <f t="shared" si="50"/>
        <v>0</v>
      </c>
      <c r="V91" s="32">
        <f t="shared" si="42"/>
        <v>0</v>
      </c>
      <c r="W91" s="32">
        <v>0</v>
      </c>
      <c r="X91" s="32">
        <f t="shared" si="43"/>
        <v>0</v>
      </c>
      <c r="Y91" s="38">
        <f t="shared" si="44"/>
        <v>0</v>
      </c>
      <c r="AA91" s="65">
        <v>86</v>
      </c>
      <c r="AB91" s="32">
        <f t="shared" si="45"/>
        <v>0</v>
      </c>
      <c r="AC91" s="98">
        <f t="shared" si="46"/>
        <v>0</v>
      </c>
      <c r="AD91" s="98">
        <f t="shared" si="47"/>
        <v>0</v>
      </c>
      <c r="AE91" s="98">
        <f t="shared" si="48"/>
        <v>0</v>
      </c>
      <c r="AF91" s="32">
        <f t="shared" si="51"/>
        <v>0</v>
      </c>
      <c r="AG91" s="32">
        <f t="shared" si="52"/>
        <v>0</v>
      </c>
      <c r="AH91" s="32">
        <f t="shared" si="53"/>
        <v>0</v>
      </c>
      <c r="AI91" s="72">
        <f t="shared" si="60"/>
        <v>0</v>
      </c>
      <c r="AK91" s="65">
        <v>86</v>
      </c>
      <c r="AL91" s="32"/>
      <c r="AM91" s="32"/>
      <c r="AN91" s="32"/>
      <c r="AO91" s="32"/>
      <c r="AP91" s="32"/>
      <c r="AQ91" s="32"/>
      <c r="AR91" s="32"/>
      <c r="AS91" s="32"/>
      <c r="AT91" s="32"/>
      <c r="AU91" s="72"/>
    </row>
    <row r="92" spans="2:47" x14ac:dyDescent="0.25">
      <c r="B92" s="132"/>
      <c r="C92" s="167"/>
      <c r="D92" s="168"/>
      <c r="E92" s="128"/>
      <c r="F92" s="128"/>
      <c r="G92" s="169"/>
      <c r="H92" s="52">
        <f t="shared" si="61"/>
        <v>0</v>
      </c>
      <c r="I92" s="49">
        <v>87</v>
      </c>
      <c r="J92" s="32">
        <f t="shared" si="54"/>
        <v>0</v>
      </c>
      <c r="K92" s="32">
        <f t="shared" si="55"/>
        <v>0</v>
      </c>
      <c r="L92" s="32">
        <f t="shared" si="56"/>
        <v>0</v>
      </c>
      <c r="M92" s="32">
        <f t="shared" si="57"/>
        <v>0</v>
      </c>
      <c r="N92" s="32">
        <f t="shared" si="39"/>
        <v>0</v>
      </c>
      <c r="O92" s="33">
        <f t="shared" si="40"/>
        <v>0</v>
      </c>
      <c r="P92" s="49">
        <v>87</v>
      </c>
      <c r="Q92" s="32">
        <f t="shared" si="49"/>
        <v>0</v>
      </c>
      <c r="R92" s="32">
        <f t="shared" si="58"/>
        <v>0</v>
      </c>
      <c r="S92" s="32">
        <f t="shared" si="59"/>
        <v>0</v>
      </c>
      <c r="T92" s="32">
        <f t="shared" si="41"/>
        <v>0</v>
      </c>
      <c r="U92" s="32">
        <f t="shared" si="50"/>
        <v>0</v>
      </c>
      <c r="V92" s="32">
        <f t="shared" si="42"/>
        <v>0</v>
      </c>
      <c r="W92" s="32">
        <v>0</v>
      </c>
      <c r="X92" s="32">
        <f t="shared" si="43"/>
        <v>0</v>
      </c>
      <c r="Y92" s="38">
        <f t="shared" si="44"/>
        <v>0</v>
      </c>
      <c r="AA92" s="65">
        <v>87</v>
      </c>
      <c r="AB92" s="32">
        <f t="shared" si="45"/>
        <v>0</v>
      </c>
      <c r="AC92" s="98">
        <f t="shared" si="46"/>
        <v>0</v>
      </c>
      <c r="AD92" s="98">
        <f t="shared" si="47"/>
        <v>0</v>
      </c>
      <c r="AE92" s="98">
        <f t="shared" si="48"/>
        <v>0</v>
      </c>
      <c r="AF92" s="32">
        <f t="shared" si="51"/>
        <v>0</v>
      </c>
      <c r="AG92" s="32">
        <f t="shared" si="52"/>
        <v>0</v>
      </c>
      <c r="AH92" s="32">
        <f t="shared" si="53"/>
        <v>0</v>
      </c>
      <c r="AI92" s="72">
        <f t="shared" si="60"/>
        <v>0</v>
      </c>
      <c r="AK92" s="65">
        <v>87</v>
      </c>
      <c r="AL92" s="32"/>
      <c r="AM92" s="32"/>
      <c r="AN92" s="32"/>
      <c r="AO92" s="32"/>
      <c r="AP92" s="32"/>
      <c r="AQ92" s="32"/>
      <c r="AR92" s="32"/>
      <c r="AS92" s="32"/>
      <c r="AT92" s="32"/>
      <c r="AU92" s="72"/>
    </row>
    <row r="93" spans="2:47" x14ac:dyDescent="0.25">
      <c r="B93" s="132"/>
      <c r="C93" s="167"/>
      <c r="D93" s="168"/>
      <c r="E93" s="128"/>
      <c r="F93" s="128"/>
      <c r="G93" s="169"/>
      <c r="H93" s="52">
        <f t="shared" si="61"/>
        <v>0</v>
      </c>
      <c r="I93" s="49">
        <v>88</v>
      </c>
      <c r="J93" s="32">
        <f t="shared" si="54"/>
        <v>0</v>
      </c>
      <c r="K93" s="32">
        <f t="shared" si="55"/>
        <v>0</v>
      </c>
      <c r="L93" s="32">
        <f t="shared" si="56"/>
        <v>0</v>
      </c>
      <c r="M93" s="32">
        <f t="shared" si="57"/>
        <v>0</v>
      </c>
      <c r="N93" s="32">
        <f t="shared" si="39"/>
        <v>0</v>
      </c>
      <c r="O93" s="33">
        <f t="shared" si="40"/>
        <v>0</v>
      </c>
      <c r="P93" s="49">
        <v>88</v>
      </c>
      <c r="Q93" s="32">
        <f t="shared" si="49"/>
        <v>0</v>
      </c>
      <c r="R93" s="32">
        <f t="shared" si="58"/>
        <v>0</v>
      </c>
      <c r="S93" s="32">
        <f t="shared" si="59"/>
        <v>0</v>
      </c>
      <c r="T93" s="32">
        <f t="shared" si="41"/>
        <v>0</v>
      </c>
      <c r="U93" s="32">
        <f t="shared" si="50"/>
        <v>0</v>
      </c>
      <c r="V93" s="32">
        <f t="shared" si="42"/>
        <v>0</v>
      </c>
      <c r="W93" s="32">
        <v>0</v>
      </c>
      <c r="X93" s="32">
        <f t="shared" si="43"/>
        <v>0</v>
      </c>
      <c r="Y93" s="38">
        <f t="shared" si="44"/>
        <v>0</v>
      </c>
      <c r="AA93" s="65">
        <v>88</v>
      </c>
      <c r="AB93" s="32">
        <f t="shared" si="45"/>
        <v>0</v>
      </c>
      <c r="AC93" s="98">
        <f t="shared" si="46"/>
        <v>0</v>
      </c>
      <c r="AD93" s="98">
        <f t="shared" si="47"/>
        <v>0</v>
      </c>
      <c r="AE93" s="98">
        <f t="shared" si="48"/>
        <v>0</v>
      </c>
      <c r="AF93" s="32">
        <f t="shared" si="51"/>
        <v>0</v>
      </c>
      <c r="AG93" s="32">
        <f t="shared" si="52"/>
        <v>0</v>
      </c>
      <c r="AH93" s="32">
        <f t="shared" si="53"/>
        <v>0</v>
      </c>
      <c r="AI93" s="72">
        <f t="shared" si="60"/>
        <v>0</v>
      </c>
      <c r="AK93" s="65">
        <v>88</v>
      </c>
      <c r="AL93" s="32"/>
      <c r="AM93" s="32"/>
      <c r="AN93" s="32"/>
      <c r="AO93" s="32"/>
      <c r="AP93" s="32"/>
      <c r="AQ93" s="32"/>
      <c r="AR93" s="32"/>
      <c r="AS93" s="32"/>
      <c r="AT93" s="32"/>
      <c r="AU93" s="72"/>
    </row>
    <row r="94" spans="2:47" x14ac:dyDescent="0.25">
      <c r="B94" s="133"/>
      <c r="C94" s="170"/>
      <c r="D94" s="171"/>
      <c r="E94" s="127"/>
      <c r="F94" s="127"/>
      <c r="G94" s="172"/>
      <c r="H94" s="52">
        <f t="shared" si="61"/>
        <v>0</v>
      </c>
      <c r="I94" s="49">
        <v>89</v>
      </c>
      <c r="J94" s="32">
        <f t="shared" si="54"/>
        <v>0</v>
      </c>
      <c r="K94" s="32">
        <f t="shared" si="55"/>
        <v>0</v>
      </c>
      <c r="L94" s="32">
        <f t="shared" si="56"/>
        <v>0</v>
      </c>
      <c r="M94" s="32">
        <f t="shared" si="57"/>
        <v>0</v>
      </c>
      <c r="N94" s="32">
        <f t="shared" si="39"/>
        <v>0</v>
      </c>
      <c r="O94" s="33">
        <f t="shared" si="40"/>
        <v>0</v>
      </c>
      <c r="P94" s="49">
        <v>89</v>
      </c>
      <c r="Q94" s="32">
        <f t="shared" si="49"/>
        <v>0</v>
      </c>
      <c r="R94" s="32">
        <f t="shared" si="58"/>
        <v>0</v>
      </c>
      <c r="S94" s="32">
        <f t="shared" si="59"/>
        <v>0</v>
      </c>
      <c r="T94" s="32">
        <f t="shared" si="41"/>
        <v>0</v>
      </c>
      <c r="U94" s="32">
        <f t="shared" si="50"/>
        <v>0</v>
      </c>
      <c r="V94" s="32">
        <f t="shared" si="42"/>
        <v>0</v>
      </c>
      <c r="W94" s="32">
        <v>0</v>
      </c>
      <c r="X94" s="32">
        <f t="shared" si="43"/>
        <v>0</v>
      </c>
      <c r="Y94" s="38">
        <f t="shared" si="44"/>
        <v>0</v>
      </c>
      <c r="AA94" s="65">
        <v>89</v>
      </c>
      <c r="AB94" s="32">
        <f t="shared" si="45"/>
        <v>0</v>
      </c>
      <c r="AC94" s="98">
        <f t="shared" si="46"/>
        <v>0</v>
      </c>
      <c r="AD94" s="98">
        <f t="shared" si="47"/>
        <v>0</v>
      </c>
      <c r="AE94" s="98">
        <f t="shared" si="48"/>
        <v>0</v>
      </c>
      <c r="AF94" s="32">
        <f t="shared" si="51"/>
        <v>0</v>
      </c>
      <c r="AG94" s="32">
        <f t="shared" si="52"/>
        <v>0</v>
      </c>
      <c r="AH94" s="32">
        <f t="shared" si="53"/>
        <v>0</v>
      </c>
      <c r="AI94" s="72">
        <f t="shared" si="60"/>
        <v>0</v>
      </c>
      <c r="AK94" s="65">
        <v>89</v>
      </c>
      <c r="AL94" s="32"/>
      <c r="AM94" s="32"/>
      <c r="AN94" s="32"/>
      <c r="AO94" s="32"/>
      <c r="AP94" s="32"/>
      <c r="AQ94" s="32"/>
      <c r="AR94" s="32"/>
      <c r="AS94" s="32"/>
      <c r="AT94" s="32"/>
      <c r="AU94" s="72"/>
    </row>
    <row r="95" spans="2:47" x14ac:dyDescent="0.25">
      <c r="I95" s="49">
        <v>90</v>
      </c>
      <c r="J95" s="32">
        <f t="shared" si="54"/>
        <v>0</v>
      </c>
      <c r="K95" s="32">
        <f t="shared" si="55"/>
        <v>0</v>
      </c>
      <c r="L95" s="32">
        <f t="shared" si="56"/>
        <v>0</v>
      </c>
      <c r="M95" s="32">
        <f t="shared" si="57"/>
        <v>0</v>
      </c>
      <c r="N95" s="32">
        <f t="shared" si="39"/>
        <v>0</v>
      </c>
      <c r="O95" s="33">
        <f t="shared" si="40"/>
        <v>0</v>
      </c>
      <c r="P95" s="49">
        <v>90</v>
      </c>
      <c r="Q95" s="32">
        <f t="shared" si="49"/>
        <v>0</v>
      </c>
      <c r="R95" s="32">
        <f t="shared" si="58"/>
        <v>0</v>
      </c>
      <c r="S95" s="32">
        <f t="shared" si="59"/>
        <v>0</v>
      </c>
      <c r="T95" s="32">
        <f t="shared" si="41"/>
        <v>0</v>
      </c>
      <c r="U95" s="32">
        <f t="shared" si="50"/>
        <v>0</v>
      </c>
      <c r="V95" s="32">
        <f t="shared" si="42"/>
        <v>0</v>
      </c>
      <c r="W95" s="32">
        <v>0</v>
      </c>
      <c r="X95" s="32">
        <f t="shared" si="43"/>
        <v>0</v>
      </c>
      <c r="Y95" s="38">
        <f t="shared" si="44"/>
        <v>0</v>
      </c>
      <c r="AA95" s="65">
        <v>90</v>
      </c>
      <c r="AB95" s="32">
        <f t="shared" si="45"/>
        <v>0</v>
      </c>
      <c r="AC95" s="98">
        <f t="shared" si="46"/>
        <v>0</v>
      </c>
      <c r="AD95" s="98">
        <f t="shared" si="47"/>
        <v>0</v>
      </c>
      <c r="AE95" s="98">
        <f t="shared" si="48"/>
        <v>0</v>
      </c>
      <c r="AF95" s="32">
        <f t="shared" si="51"/>
        <v>0</v>
      </c>
      <c r="AG95" s="32">
        <f t="shared" si="52"/>
        <v>0</v>
      </c>
      <c r="AH95" s="32">
        <f t="shared" si="53"/>
        <v>0</v>
      </c>
      <c r="AI95" s="72">
        <f t="shared" si="60"/>
        <v>0</v>
      </c>
      <c r="AK95" s="65">
        <v>90</v>
      </c>
      <c r="AL95" s="32"/>
      <c r="AM95" s="32"/>
      <c r="AN95" s="32"/>
      <c r="AO95" s="32"/>
      <c r="AP95" s="32"/>
      <c r="AQ95" s="32"/>
      <c r="AR95" s="32"/>
      <c r="AS95" s="32"/>
      <c r="AT95" s="32"/>
      <c r="AU95" s="72"/>
    </row>
    <row r="96" spans="2:47" x14ac:dyDescent="0.25">
      <c r="C96" s="61" t="s">
        <v>201</v>
      </c>
      <c r="D96" t="s">
        <v>184</v>
      </c>
      <c r="E96" s="8"/>
      <c r="I96" s="49">
        <v>91</v>
      </c>
      <c r="J96" s="32">
        <f t="shared" si="54"/>
        <v>0</v>
      </c>
      <c r="K96" s="32">
        <f t="shared" si="55"/>
        <v>0</v>
      </c>
      <c r="L96" s="32">
        <f t="shared" si="56"/>
        <v>0</v>
      </c>
      <c r="M96" s="32">
        <f t="shared" si="57"/>
        <v>0</v>
      </c>
      <c r="N96" s="32">
        <f t="shared" si="39"/>
        <v>0</v>
      </c>
      <c r="O96" s="33">
        <f t="shared" si="40"/>
        <v>0</v>
      </c>
      <c r="P96" s="49">
        <v>91</v>
      </c>
      <c r="Q96" s="32">
        <f t="shared" si="49"/>
        <v>0</v>
      </c>
      <c r="R96" s="32">
        <f t="shared" si="58"/>
        <v>0</v>
      </c>
      <c r="S96" s="32">
        <f t="shared" si="59"/>
        <v>0</v>
      </c>
      <c r="T96" s="32">
        <f t="shared" si="41"/>
        <v>0</v>
      </c>
      <c r="U96" s="32">
        <f t="shared" si="50"/>
        <v>0</v>
      </c>
      <c r="V96" s="32">
        <f t="shared" si="42"/>
        <v>0</v>
      </c>
      <c r="W96" s="32">
        <v>0</v>
      </c>
      <c r="X96" s="32">
        <f t="shared" si="43"/>
        <v>0</v>
      </c>
      <c r="Y96" s="38">
        <f t="shared" si="44"/>
        <v>0</v>
      </c>
      <c r="AA96" s="65">
        <v>91</v>
      </c>
      <c r="AB96" s="32">
        <f t="shared" si="45"/>
        <v>0</v>
      </c>
      <c r="AC96" s="98">
        <f t="shared" si="46"/>
        <v>0</v>
      </c>
      <c r="AD96" s="98">
        <f t="shared" si="47"/>
        <v>0</v>
      </c>
      <c r="AE96" s="98">
        <f t="shared" si="48"/>
        <v>0</v>
      </c>
      <c r="AF96" s="32">
        <f t="shared" si="51"/>
        <v>0</v>
      </c>
      <c r="AG96" s="32">
        <f t="shared" si="52"/>
        <v>0</v>
      </c>
      <c r="AH96" s="32">
        <f t="shared" si="53"/>
        <v>0</v>
      </c>
      <c r="AI96" s="72">
        <f t="shared" si="60"/>
        <v>0</v>
      </c>
      <c r="AK96" s="65">
        <v>91</v>
      </c>
      <c r="AL96" s="32"/>
      <c r="AM96" s="32"/>
      <c r="AN96" s="32"/>
      <c r="AO96" s="32"/>
      <c r="AP96" s="32"/>
      <c r="AQ96" s="32"/>
      <c r="AR96" s="32"/>
      <c r="AS96" s="32"/>
      <c r="AT96" s="32"/>
      <c r="AU96" s="72"/>
    </row>
    <row r="97" spans="2:47" x14ac:dyDescent="0.25">
      <c r="B97" s="2" t="s">
        <v>0</v>
      </c>
      <c r="C97">
        <v>32</v>
      </c>
      <c r="D97">
        <v>0</v>
      </c>
      <c r="E97" s="8"/>
      <c r="I97" s="49">
        <v>92</v>
      </c>
      <c r="J97" s="32">
        <f t="shared" si="54"/>
        <v>0</v>
      </c>
      <c r="K97" s="32">
        <f t="shared" si="55"/>
        <v>0</v>
      </c>
      <c r="L97" s="32">
        <f t="shared" si="56"/>
        <v>0</v>
      </c>
      <c r="M97" s="32">
        <f t="shared" si="57"/>
        <v>0</v>
      </c>
      <c r="N97" s="32">
        <f t="shared" si="39"/>
        <v>0</v>
      </c>
      <c r="O97" s="33">
        <f t="shared" si="40"/>
        <v>0</v>
      </c>
      <c r="P97" s="49">
        <v>92</v>
      </c>
      <c r="Q97" s="32">
        <f t="shared" si="49"/>
        <v>0</v>
      </c>
      <c r="R97" s="32">
        <f t="shared" si="58"/>
        <v>0</v>
      </c>
      <c r="S97" s="32">
        <f t="shared" si="59"/>
        <v>0</v>
      </c>
      <c r="T97" s="32">
        <f t="shared" si="41"/>
        <v>0</v>
      </c>
      <c r="U97" s="32">
        <f t="shared" si="50"/>
        <v>0</v>
      </c>
      <c r="V97" s="32">
        <f t="shared" si="42"/>
        <v>0</v>
      </c>
      <c r="W97" s="32">
        <v>0</v>
      </c>
      <c r="X97" s="32">
        <f t="shared" si="43"/>
        <v>0</v>
      </c>
      <c r="Y97" s="38">
        <f t="shared" si="44"/>
        <v>0</v>
      </c>
      <c r="AA97" s="65">
        <v>92</v>
      </c>
      <c r="AB97" s="32">
        <f t="shared" si="45"/>
        <v>0</v>
      </c>
      <c r="AC97" s="98">
        <f t="shared" si="46"/>
        <v>0</v>
      </c>
      <c r="AD97" s="98">
        <f t="shared" si="47"/>
        <v>0</v>
      </c>
      <c r="AE97" s="98">
        <f t="shared" si="48"/>
        <v>0</v>
      </c>
      <c r="AF97" s="32">
        <f t="shared" si="51"/>
        <v>0</v>
      </c>
      <c r="AG97" s="32">
        <f t="shared" si="52"/>
        <v>0</v>
      </c>
      <c r="AH97" s="32">
        <f t="shared" si="53"/>
        <v>0</v>
      </c>
      <c r="AI97" s="72">
        <f t="shared" si="60"/>
        <v>0</v>
      </c>
      <c r="AK97" s="65">
        <v>92</v>
      </c>
      <c r="AL97" s="32"/>
      <c r="AM97" s="32"/>
      <c r="AN97" s="32"/>
      <c r="AO97" s="32"/>
      <c r="AP97" s="32"/>
      <c r="AQ97" s="32"/>
      <c r="AR97" s="32"/>
      <c r="AS97" s="32"/>
      <c r="AT97" s="32"/>
      <c r="AU97" s="72"/>
    </row>
    <row r="98" spans="2:47" x14ac:dyDescent="0.25">
      <c r="B98" s="2" t="s">
        <v>1</v>
      </c>
      <c r="C98">
        <v>45</v>
      </c>
      <c r="D98">
        <v>0</v>
      </c>
      <c r="E98" s="8"/>
      <c r="I98" s="49">
        <v>93</v>
      </c>
      <c r="J98" s="32">
        <f t="shared" si="54"/>
        <v>0</v>
      </c>
      <c r="K98" s="32">
        <f t="shared" si="55"/>
        <v>0</v>
      </c>
      <c r="L98" s="32">
        <f t="shared" si="56"/>
        <v>0</v>
      </c>
      <c r="M98" s="32">
        <f t="shared" si="57"/>
        <v>0</v>
      </c>
      <c r="N98" s="32">
        <f t="shared" si="39"/>
        <v>0</v>
      </c>
      <c r="O98" s="33">
        <f t="shared" si="40"/>
        <v>0</v>
      </c>
      <c r="P98" s="49">
        <v>93</v>
      </c>
      <c r="Q98" s="32">
        <f t="shared" si="49"/>
        <v>0</v>
      </c>
      <c r="R98" s="32">
        <f t="shared" si="58"/>
        <v>0</v>
      </c>
      <c r="S98" s="32">
        <f t="shared" si="59"/>
        <v>0</v>
      </c>
      <c r="T98" s="32">
        <f t="shared" si="41"/>
        <v>0</v>
      </c>
      <c r="U98" s="32">
        <f t="shared" si="50"/>
        <v>0</v>
      </c>
      <c r="V98" s="32">
        <f t="shared" si="42"/>
        <v>0</v>
      </c>
      <c r="W98" s="32">
        <v>0</v>
      </c>
      <c r="X98" s="32">
        <f t="shared" si="43"/>
        <v>0</v>
      </c>
      <c r="Y98" s="38">
        <f t="shared" si="44"/>
        <v>0</v>
      </c>
      <c r="AA98" s="65">
        <v>93</v>
      </c>
      <c r="AB98" s="32">
        <f t="shared" si="45"/>
        <v>0</v>
      </c>
      <c r="AC98" s="98">
        <f t="shared" si="46"/>
        <v>0</v>
      </c>
      <c r="AD98" s="98">
        <f t="shared" si="47"/>
        <v>0</v>
      </c>
      <c r="AE98" s="98">
        <f t="shared" si="48"/>
        <v>0</v>
      </c>
      <c r="AF98" s="32">
        <f t="shared" si="51"/>
        <v>0</v>
      </c>
      <c r="AG98" s="32">
        <f t="shared" si="52"/>
        <v>0</v>
      </c>
      <c r="AH98" s="32">
        <f t="shared" si="53"/>
        <v>0</v>
      </c>
      <c r="AI98" s="72">
        <f t="shared" si="60"/>
        <v>0</v>
      </c>
      <c r="AK98" s="65">
        <v>93</v>
      </c>
      <c r="AL98" s="32"/>
      <c r="AM98" s="32"/>
      <c r="AN98" s="32"/>
      <c r="AO98" s="32"/>
      <c r="AP98" s="32"/>
      <c r="AQ98" s="32"/>
      <c r="AR98" s="32"/>
      <c r="AS98" s="32"/>
      <c r="AT98" s="32"/>
      <c r="AU98" s="72"/>
    </row>
    <row r="99" spans="2:47" x14ac:dyDescent="0.25">
      <c r="B99" s="2" t="s">
        <v>2</v>
      </c>
      <c r="C99">
        <v>70</v>
      </c>
      <c r="D99">
        <v>0</v>
      </c>
      <c r="E99" s="8"/>
      <c r="I99" s="49">
        <v>94</v>
      </c>
      <c r="J99" s="32">
        <f t="shared" si="54"/>
        <v>0</v>
      </c>
      <c r="K99" s="32">
        <f t="shared" si="55"/>
        <v>0</v>
      </c>
      <c r="L99" s="32">
        <f t="shared" si="56"/>
        <v>0</v>
      </c>
      <c r="M99" s="32">
        <f t="shared" si="57"/>
        <v>0</v>
      </c>
      <c r="N99" s="32">
        <f t="shared" si="39"/>
        <v>0</v>
      </c>
      <c r="O99" s="33">
        <f t="shared" si="40"/>
        <v>0</v>
      </c>
      <c r="P99" s="49">
        <v>94</v>
      </c>
      <c r="Q99" s="32">
        <f t="shared" si="49"/>
        <v>0</v>
      </c>
      <c r="R99" s="32">
        <f t="shared" si="58"/>
        <v>0</v>
      </c>
      <c r="S99" s="32">
        <f t="shared" si="59"/>
        <v>0</v>
      </c>
      <c r="T99" s="32">
        <f t="shared" si="41"/>
        <v>0</v>
      </c>
      <c r="U99" s="32">
        <f t="shared" si="50"/>
        <v>0</v>
      </c>
      <c r="V99" s="32">
        <f t="shared" si="42"/>
        <v>0</v>
      </c>
      <c r="W99" s="32">
        <v>0</v>
      </c>
      <c r="X99" s="32">
        <f t="shared" si="43"/>
        <v>0</v>
      </c>
      <c r="Y99" s="38">
        <f t="shared" si="44"/>
        <v>0</v>
      </c>
      <c r="AA99" s="65">
        <v>94</v>
      </c>
      <c r="AB99" s="32">
        <f t="shared" si="45"/>
        <v>0</v>
      </c>
      <c r="AC99" s="98">
        <f t="shared" si="46"/>
        <v>0</v>
      </c>
      <c r="AD99" s="98">
        <f t="shared" si="47"/>
        <v>0</v>
      </c>
      <c r="AE99" s="98">
        <f t="shared" si="48"/>
        <v>0</v>
      </c>
      <c r="AF99" s="32">
        <f t="shared" si="51"/>
        <v>0</v>
      </c>
      <c r="AG99" s="32">
        <f t="shared" si="52"/>
        <v>0</v>
      </c>
      <c r="AH99" s="32">
        <f t="shared" si="53"/>
        <v>0</v>
      </c>
      <c r="AI99" s="72">
        <f t="shared" si="60"/>
        <v>0</v>
      </c>
      <c r="AK99" s="65">
        <v>94</v>
      </c>
      <c r="AL99" s="32"/>
      <c r="AM99" s="32"/>
      <c r="AN99" s="32"/>
      <c r="AO99" s="32"/>
      <c r="AP99" s="32"/>
      <c r="AQ99" s="32"/>
      <c r="AR99" s="32"/>
      <c r="AS99" s="32"/>
      <c r="AT99" s="32"/>
      <c r="AU99" s="72"/>
    </row>
    <row r="100" spans="2:47" x14ac:dyDescent="0.25">
      <c r="B100" s="2" t="s">
        <v>182</v>
      </c>
      <c r="C100">
        <v>70</v>
      </c>
      <c r="D100">
        <v>5</v>
      </c>
      <c r="E100" s="8"/>
      <c r="I100" s="49">
        <v>95</v>
      </c>
      <c r="J100" s="32">
        <f t="shared" si="54"/>
        <v>0</v>
      </c>
      <c r="K100" s="32">
        <f t="shared" si="55"/>
        <v>0</v>
      </c>
      <c r="L100" s="32">
        <f t="shared" si="56"/>
        <v>0</v>
      </c>
      <c r="M100" s="32">
        <f t="shared" si="57"/>
        <v>0</v>
      </c>
      <c r="N100" s="32">
        <f t="shared" si="39"/>
        <v>0</v>
      </c>
      <c r="O100" s="33">
        <f t="shared" si="40"/>
        <v>0</v>
      </c>
      <c r="P100" s="49">
        <v>95</v>
      </c>
      <c r="Q100" s="32">
        <f t="shared" si="49"/>
        <v>0</v>
      </c>
      <c r="R100" s="32">
        <f t="shared" si="58"/>
        <v>0</v>
      </c>
      <c r="S100" s="32">
        <f t="shared" si="59"/>
        <v>0</v>
      </c>
      <c r="T100" s="32">
        <f t="shared" si="41"/>
        <v>0</v>
      </c>
      <c r="U100" s="32">
        <f t="shared" si="50"/>
        <v>0</v>
      </c>
      <c r="V100" s="32">
        <f t="shared" si="42"/>
        <v>0</v>
      </c>
      <c r="W100" s="32">
        <v>0</v>
      </c>
      <c r="X100" s="32">
        <f t="shared" si="43"/>
        <v>0</v>
      </c>
      <c r="Y100" s="38">
        <f t="shared" si="44"/>
        <v>0</v>
      </c>
      <c r="AA100" s="65">
        <v>95</v>
      </c>
      <c r="AB100" s="32">
        <f t="shared" si="45"/>
        <v>0</v>
      </c>
      <c r="AC100" s="98">
        <f t="shared" si="46"/>
        <v>0</v>
      </c>
      <c r="AD100" s="98">
        <f t="shared" si="47"/>
        <v>0</v>
      </c>
      <c r="AE100" s="98">
        <f t="shared" si="48"/>
        <v>0</v>
      </c>
      <c r="AF100" s="32">
        <f t="shared" si="51"/>
        <v>0</v>
      </c>
      <c r="AG100" s="32">
        <f t="shared" si="52"/>
        <v>0</v>
      </c>
      <c r="AH100" s="32">
        <f t="shared" si="53"/>
        <v>0</v>
      </c>
      <c r="AI100" s="72">
        <f t="shared" si="60"/>
        <v>0</v>
      </c>
      <c r="AK100" s="65">
        <v>95</v>
      </c>
      <c r="AL100" s="32"/>
      <c r="AM100" s="32"/>
      <c r="AN100" s="32"/>
      <c r="AO100" s="32"/>
      <c r="AP100" s="32"/>
      <c r="AQ100" s="32"/>
      <c r="AR100" s="32"/>
      <c r="AS100" s="32"/>
      <c r="AT100" s="32"/>
      <c r="AU100" s="72"/>
    </row>
    <row r="101" spans="2:47" x14ac:dyDescent="0.25">
      <c r="C101" s="26"/>
      <c r="E101" s="8"/>
      <c r="I101" s="49">
        <v>96</v>
      </c>
      <c r="J101" s="32">
        <f t="shared" si="54"/>
        <v>0</v>
      </c>
      <c r="K101" s="32">
        <f t="shared" si="55"/>
        <v>0</v>
      </c>
      <c r="L101" s="32">
        <f t="shared" si="56"/>
        <v>0</v>
      </c>
      <c r="M101" s="32">
        <f t="shared" si="57"/>
        <v>0</v>
      </c>
      <c r="N101" s="32">
        <f t="shared" si="39"/>
        <v>0</v>
      </c>
      <c r="O101" s="33">
        <f t="shared" si="40"/>
        <v>0</v>
      </c>
      <c r="P101" s="49">
        <v>96</v>
      </c>
      <c r="Q101" s="32">
        <f t="shared" si="49"/>
        <v>0</v>
      </c>
      <c r="R101" s="32">
        <f t="shared" si="58"/>
        <v>0</v>
      </c>
      <c r="S101" s="32">
        <f t="shared" si="59"/>
        <v>0</v>
      </c>
      <c r="T101" s="32">
        <f t="shared" si="41"/>
        <v>0</v>
      </c>
      <c r="U101" s="32">
        <f t="shared" si="50"/>
        <v>0</v>
      </c>
      <c r="V101" s="32">
        <f t="shared" si="42"/>
        <v>0</v>
      </c>
      <c r="W101" s="32">
        <v>0</v>
      </c>
      <c r="X101" s="32">
        <f t="shared" si="43"/>
        <v>0</v>
      </c>
      <c r="Y101" s="38">
        <f t="shared" si="44"/>
        <v>0</v>
      </c>
      <c r="AA101" s="65">
        <v>96</v>
      </c>
      <c r="AB101" s="32">
        <f t="shared" si="45"/>
        <v>0</v>
      </c>
      <c r="AC101" s="98">
        <f t="shared" si="46"/>
        <v>0</v>
      </c>
      <c r="AD101" s="98">
        <f t="shared" si="47"/>
        <v>0</v>
      </c>
      <c r="AE101" s="98">
        <f t="shared" si="48"/>
        <v>0</v>
      </c>
      <c r="AF101" s="32">
        <f t="shared" si="51"/>
        <v>0</v>
      </c>
      <c r="AG101" s="32">
        <f t="shared" si="52"/>
        <v>0</v>
      </c>
      <c r="AH101" s="32">
        <f t="shared" si="53"/>
        <v>0</v>
      </c>
      <c r="AI101" s="72">
        <f t="shared" si="60"/>
        <v>0</v>
      </c>
      <c r="AK101" s="65">
        <v>96</v>
      </c>
      <c r="AL101" s="32"/>
      <c r="AM101" s="32"/>
      <c r="AN101" s="32"/>
      <c r="AO101" s="32"/>
      <c r="AP101" s="32"/>
      <c r="AQ101" s="32"/>
      <c r="AR101" s="32"/>
      <c r="AS101" s="32"/>
      <c r="AT101" s="32"/>
      <c r="AU101" s="72"/>
    </row>
    <row r="102" spans="2:47" x14ac:dyDescent="0.25">
      <c r="C102" s="26"/>
      <c r="E102" s="8"/>
      <c r="I102" s="49">
        <v>97</v>
      </c>
      <c r="J102" s="32">
        <f t="shared" si="54"/>
        <v>0</v>
      </c>
      <c r="K102" s="32">
        <f t="shared" si="55"/>
        <v>0</v>
      </c>
      <c r="L102" s="32">
        <f t="shared" si="56"/>
        <v>0</v>
      </c>
      <c r="M102" s="32">
        <f t="shared" si="57"/>
        <v>0</v>
      </c>
      <c r="N102" s="32">
        <f t="shared" si="39"/>
        <v>0</v>
      </c>
      <c r="O102" s="33">
        <f t="shared" si="40"/>
        <v>0</v>
      </c>
      <c r="P102" s="49">
        <v>97</v>
      </c>
      <c r="Q102" s="32">
        <f t="shared" si="49"/>
        <v>0</v>
      </c>
      <c r="R102" s="32">
        <f t="shared" si="58"/>
        <v>0</v>
      </c>
      <c r="S102" s="32">
        <f t="shared" si="59"/>
        <v>0</v>
      </c>
      <c r="T102" s="32">
        <f t="shared" si="41"/>
        <v>0</v>
      </c>
      <c r="U102" s="32">
        <f t="shared" si="50"/>
        <v>0</v>
      </c>
      <c r="V102" s="32">
        <f t="shared" si="42"/>
        <v>0</v>
      </c>
      <c r="W102" s="32">
        <v>0</v>
      </c>
      <c r="X102" s="32">
        <f t="shared" si="43"/>
        <v>0</v>
      </c>
      <c r="Y102" s="38">
        <f t="shared" si="44"/>
        <v>0</v>
      </c>
      <c r="AA102" s="65">
        <v>97</v>
      </c>
      <c r="AB102" s="32">
        <f t="shared" si="45"/>
        <v>0</v>
      </c>
      <c r="AC102" s="98">
        <f t="shared" si="46"/>
        <v>0</v>
      </c>
      <c r="AD102" s="98">
        <f t="shared" si="47"/>
        <v>0</v>
      </c>
      <c r="AE102" s="98">
        <f t="shared" si="48"/>
        <v>0</v>
      </c>
      <c r="AF102" s="32">
        <f t="shared" si="51"/>
        <v>0</v>
      </c>
      <c r="AG102" s="32">
        <f t="shared" si="52"/>
        <v>0</v>
      </c>
      <c r="AH102" s="32">
        <f t="shared" si="53"/>
        <v>0</v>
      </c>
      <c r="AI102" s="72">
        <f t="shared" si="60"/>
        <v>0</v>
      </c>
      <c r="AK102" s="65">
        <v>97</v>
      </c>
      <c r="AL102" s="32"/>
      <c r="AM102" s="32"/>
      <c r="AN102" s="32"/>
      <c r="AO102" s="32"/>
      <c r="AP102" s="32"/>
      <c r="AQ102" s="32"/>
      <c r="AR102" s="32"/>
      <c r="AS102" s="32"/>
      <c r="AT102" s="32"/>
      <c r="AU102" s="72"/>
    </row>
    <row r="103" spans="2:47" x14ac:dyDescent="0.25">
      <c r="C103" s="25" t="s">
        <v>203</v>
      </c>
      <c r="D103" s="138" t="s">
        <v>204</v>
      </c>
      <c r="F103"/>
      <c r="I103" s="49">
        <v>98</v>
      </c>
      <c r="J103" s="32">
        <f t="shared" si="54"/>
        <v>0</v>
      </c>
      <c r="K103" s="32">
        <f t="shared" si="55"/>
        <v>0</v>
      </c>
      <c r="L103" s="32">
        <f t="shared" si="56"/>
        <v>0</v>
      </c>
      <c r="M103" s="32">
        <f t="shared" si="57"/>
        <v>0</v>
      </c>
      <c r="N103" s="32">
        <f t="shared" si="39"/>
        <v>0</v>
      </c>
      <c r="O103" s="33">
        <f t="shared" si="40"/>
        <v>0</v>
      </c>
      <c r="P103" s="49">
        <v>98</v>
      </c>
      <c r="Q103" s="32">
        <f t="shared" si="49"/>
        <v>0</v>
      </c>
      <c r="R103" s="32">
        <f t="shared" si="58"/>
        <v>0</v>
      </c>
      <c r="S103" s="32">
        <f t="shared" si="59"/>
        <v>0</v>
      </c>
      <c r="T103" s="32">
        <f t="shared" si="41"/>
        <v>0</v>
      </c>
      <c r="U103" s="32">
        <f t="shared" si="50"/>
        <v>0</v>
      </c>
      <c r="V103" s="32">
        <f t="shared" si="42"/>
        <v>0</v>
      </c>
      <c r="W103" s="32">
        <v>0</v>
      </c>
      <c r="X103" s="32">
        <f t="shared" si="43"/>
        <v>0</v>
      </c>
      <c r="Y103" s="38">
        <f t="shared" si="44"/>
        <v>0</v>
      </c>
      <c r="AA103" s="65">
        <v>98</v>
      </c>
      <c r="AB103" s="32">
        <f t="shared" si="45"/>
        <v>0</v>
      </c>
      <c r="AC103" s="98">
        <f t="shared" si="46"/>
        <v>0</v>
      </c>
      <c r="AD103" s="98">
        <f t="shared" si="47"/>
        <v>0</v>
      </c>
      <c r="AE103" s="98">
        <f t="shared" si="48"/>
        <v>0</v>
      </c>
      <c r="AF103" s="32">
        <f t="shared" si="51"/>
        <v>0</v>
      </c>
      <c r="AG103" s="32">
        <f t="shared" si="52"/>
        <v>0</v>
      </c>
      <c r="AH103" s="32">
        <f t="shared" si="53"/>
        <v>0</v>
      </c>
      <c r="AI103" s="72">
        <f t="shared" si="60"/>
        <v>0</v>
      </c>
      <c r="AK103" s="65">
        <v>98</v>
      </c>
      <c r="AL103" s="32"/>
      <c r="AM103" s="32"/>
      <c r="AN103" s="32"/>
      <c r="AO103" s="32"/>
      <c r="AP103" s="32"/>
      <c r="AQ103" s="32"/>
      <c r="AR103" s="32"/>
      <c r="AS103" s="32"/>
      <c r="AT103" s="32"/>
      <c r="AU103" s="72"/>
    </row>
    <row r="104" spans="2:47" x14ac:dyDescent="0.25">
      <c r="B104" t="s">
        <v>123</v>
      </c>
      <c r="C104">
        <v>1.52</v>
      </c>
      <c r="D104">
        <v>35</v>
      </c>
      <c r="F104"/>
      <c r="I104" s="49">
        <v>99</v>
      </c>
      <c r="J104" s="32">
        <f t="shared" si="54"/>
        <v>0</v>
      </c>
      <c r="K104" s="32">
        <f t="shared" si="55"/>
        <v>0</v>
      </c>
      <c r="L104" s="32">
        <f t="shared" si="56"/>
        <v>0</v>
      </c>
      <c r="M104" s="32">
        <f t="shared" si="57"/>
        <v>0</v>
      </c>
      <c r="N104" s="32">
        <f t="shared" si="39"/>
        <v>0</v>
      </c>
      <c r="O104" s="33">
        <f t="shared" si="40"/>
        <v>0</v>
      </c>
      <c r="P104" s="49">
        <v>99</v>
      </c>
      <c r="Q104" s="32">
        <f t="shared" si="49"/>
        <v>0</v>
      </c>
      <c r="R104" s="32">
        <f t="shared" si="58"/>
        <v>0</v>
      </c>
      <c r="S104" s="32">
        <f t="shared" si="59"/>
        <v>0</v>
      </c>
      <c r="T104" s="32">
        <f t="shared" si="41"/>
        <v>0</v>
      </c>
      <c r="U104" s="32">
        <f t="shared" si="50"/>
        <v>0</v>
      </c>
      <c r="V104" s="32">
        <f t="shared" si="42"/>
        <v>0</v>
      </c>
      <c r="W104" s="32">
        <v>0</v>
      </c>
      <c r="X104" s="32">
        <f t="shared" si="43"/>
        <v>0</v>
      </c>
      <c r="Y104" s="38">
        <f t="shared" si="44"/>
        <v>0</v>
      </c>
      <c r="AA104" s="65">
        <v>99</v>
      </c>
      <c r="AB104" s="32">
        <f t="shared" si="45"/>
        <v>0</v>
      </c>
      <c r="AC104" s="98">
        <f t="shared" si="46"/>
        <v>0</v>
      </c>
      <c r="AD104" s="98">
        <f t="shared" si="47"/>
        <v>0</v>
      </c>
      <c r="AE104" s="98">
        <f t="shared" si="48"/>
        <v>0</v>
      </c>
      <c r="AF104" s="32">
        <f t="shared" si="51"/>
        <v>0</v>
      </c>
      <c r="AG104" s="32">
        <f t="shared" si="52"/>
        <v>0</v>
      </c>
      <c r="AH104" s="32">
        <f t="shared" si="53"/>
        <v>0</v>
      </c>
      <c r="AI104" s="72">
        <f t="shared" si="60"/>
        <v>0</v>
      </c>
      <c r="AK104" s="65">
        <v>99</v>
      </c>
      <c r="AL104" s="32"/>
      <c r="AM104" s="32"/>
      <c r="AN104" s="32"/>
      <c r="AO104" s="32"/>
      <c r="AP104" s="32"/>
      <c r="AQ104" s="32"/>
      <c r="AR104" s="32"/>
      <c r="AS104" s="32"/>
      <c r="AT104" s="32"/>
      <c r="AU104" s="72"/>
    </row>
    <row r="105" spans="2:47" x14ac:dyDescent="0.25">
      <c r="B105" t="s">
        <v>125</v>
      </c>
      <c r="C105">
        <v>0</v>
      </c>
      <c r="D105">
        <v>2</v>
      </c>
      <c r="F105"/>
      <c r="I105" s="49">
        <v>100</v>
      </c>
      <c r="J105" s="32">
        <f t="shared" si="54"/>
        <v>0</v>
      </c>
      <c r="K105" s="32">
        <f t="shared" si="55"/>
        <v>0</v>
      </c>
      <c r="L105" s="32">
        <f t="shared" si="56"/>
        <v>0</v>
      </c>
      <c r="M105" s="32">
        <f t="shared" si="57"/>
        <v>0</v>
      </c>
      <c r="N105" s="32">
        <f t="shared" si="39"/>
        <v>0</v>
      </c>
      <c r="O105" s="33">
        <f t="shared" si="40"/>
        <v>0</v>
      </c>
      <c r="P105" s="49">
        <v>100</v>
      </c>
      <c r="Q105" s="32">
        <f t="shared" si="49"/>
        <v>0</v>
      </c>
      <c r="R105" s="32">
        <f t="shared" si="58"/>
        <v>0</v>
      </c>
      <c r="S105" s="32">
        <f t="shared" si="59"/>
        <v>0</v>
      </c>
      <c r="T105" s="32">
        <f t="shared" si="41"/>
        <v>0</v>
      </c>
      <c r="U105" s="32">
        <f t="shared" si="50"/>
        <v>0</v>
      </c>
      <c r="V105" s="32">
        <f t="shared" si="42"/>
        <v>0</v>
      </c>
      <c r="W105" s="32">
        <v>0</v>
      </c>
      <c r="X105" s="32">
        <f t="shared" si="43"/>
        <v>0</v>
      </c>
      <c r="Y105" s="38">
        <f t="shared" si="44"/>
        <v>0</v>
      </c>
      <c r="AA105" s="65">
        <v>100</v>
      </c>
      <c r="AB105" s="32">
        <f t="shared" si="45"/>
        <v>0</v>
      </c>
      <c r="AC105" s="98">
        <f t="shared" si="46"/>
        <v>0</v>
      </c>
      <c r="AD105" s="98">
        <f t="shared" si="47"/>
        <v>0</v>
      </c>
      <c r="AE105" s="98">
        <f t="shared" si="48"/>
        <v>0</v>
      </c>
      <c r="AF105" s="32">
        <f t="shared" si="51"/>
        <v>0</v>
      </c>
      <c r="AG105" s="32">
        <f t="shared" si="52"/>
        <v>0</v>
      </c>
      <c r="AH105" s="32">
        <f t="shared" si="53"/>
        <v>0</v>
      </c>
      <c r="AI105" s="72">
        <f t="shared" si="60"/>
        <v>0</v>
      </c>
      <c r="AK105" s="65">
        <v>100</v>
      </c>
      <c r="AL105" s="32"/>
      <c r="AM105" s="32"/>
      <c r="AN105" s="32"/>
      <c r="AO105" s="32"/>
      <c r="AP105" s="32"/>
      <c r="AQ105" s="32"/>
      <c r="AR105" s="32"/>
      <c r="AS105" s="32"/>
      <c r="AT105" s="32"/>
      <c r="AU105" s="72"/>
    </row>
    <row r="106" spans="2:47" x14ac:dyDescent="0.25">
      <c r="B106" t="s">
        <v>126</v>
      </c>
      <c r="C106">
        <v>0.77</v>
      </c>
      <c r="D106">
        <v>25</v>
      </c>
      <c r="F106"/>
      <c r="I106" s="49">
        <v>101</v>
      </c>
      <c r="J106" s="32">
        <f t="shared" si="54"/>
        <v>0</v>
      </c>
      <c r="K106" s="32">
        <f t="shared" si="55"/>
        <v>0</v>
      </c>
      <c r="L106" s="32">
        <f t="shared" si="56"/>
        <v>0</v>
      </c>
      <c r="M106" s="32">
        <f t="shared" si="57"/>
        <v>0</v>
      </c>
      <c r="N106" s="32">
        <f t="shared" si="39"/>
        <v>0</v>
      </c>
      <c r="O106" s="33">
        <f t="shared" si="40"/>
        <v>0</v>
      </c>
      <c r="P106" s="49">
        <v>101</v>
      </c>
      <c r="Q106" s="32">
        <f t="shared" si="49"/>
        <v>0</v>
      </c>
      <c r="R106" s="32">
        <f t="shared" si="58"/>
        <v>0</v>
      </c>
      <c r="S106" s="32">
        <f t="shared" si="59"/>
        <v>0</v>
      </c>
      <c r="T106" s="32">
        <f t="shared" si="41"/>
        <v>0</v>
      </c>
      <c r="U106" s="32">
        <f t="shared" si="50"/>
        <v>0</v>
      </c>
      <c r="V106" s="32">
        <f t="shared" si="42"/>
        <v>0</v>
      </c>
      <c r="W106" s="32">
        <v>0</v>
      </c>
      <c r="X106" s="32">
        <f t="shared" si="43"/>
        <v>0</v>
      </c>
      <c r="Y106" s="38">
        <f t="shared" si="44"/>
        <v>0</v>
      </c>
      <c r="AA106" s="65">
        <v>101</v>
      </c>
      <c r="AB106" s="32">
        <f t="shared" si="45"/>
        <v>0</v>
      </c>
      <c r="AC106" s="98">
        <f t="shared" si="46"/>
        <v>0</v>
      </c>
      <c r="AD106" s="98">
        <f t="shared" si="47"/>
        <v>0</v>
      </c>
      <c r="AE106" s="98">
        <f t="shared" si="48"/>
        <v>0</v>
      </c>
      <c r="AF106" s="32">
        <f t="shared" si="51"/>
        <v>0</v>
      </c>
      <c r="AG106" s="32">
        <f t="shared" si="52"/>
        <v>0</v>
      </c>
      <c r="AH106" s="32">
        <f t="shared" si="53"/>
        <v>0</v>
      </c>
      <c r="AI106" s="72">
        <f t="shared" si="60"/>
        <v>0</v>
      </c>
      <c r="AK106" s="65">
        <v>101</v>
      </c>
      <c r="AL106" s="32"/>
      <c r="AM106" s="32"/>
      <c r="AN106" s="32"/>
      <c r="AO106" s="32"/>
      <c r="AP106" s="32"/>
      <c r="AQ106" s="32"/>
      <c r="AR106" s="32"/>
      <c r="AS106" s="32"/>
      <c r="AT106" s="32"/>
      <c r="AU106" s="72"/>
    </row>
    <row r="107" spans="2:47" x14ac:dyDescent="0.25">
      <c r="B107" t="s">
        <v>127</v>
      </c>
      <c r="C107">
        <f>44%*C105+56%*C106</f>
        <v>0.43120000000000003</v>
      </c>
      <c r="D107">
        <f>44%*D105+56%*D106</f>
        <v>14.880000000000003</v>
      </c>
      <c r="F107"/>
      <c r="I107" s="49">
        <v>102</v>
      </c>
      <c r="J107" s="32">
        <f t="shared" si="54"/>
        <v>0</v>
      </c>
      <c r="K107" s="32">
        <f t="shared" si="55"/>
        <v>0</v>
      </c>
      <c r="L107" s="32">
        <f t="shared" si="56"/>
        <v>0</v>
      </c>
      <c r="M107" s="32">
        <f t="shared" si="57"/>
        <v>0</v>
      </c>
      <c r="N107" s="32">
        <f t="shared" si="39"/>
        <v>0</v>
      </c>
      <c r="O107" s="33">
        <f t="shared" si="40"/>
        <v>0</v>
      </c>
      <c r="P107" s="49">
        <v>102</v>
      </c>
      <c r="Q107" s="32">
        <f t="shared" si="49"/>
        <v>0</v>
      </c>
      <c r="R107" s="32">
        <f t="shared" si="58"/>
        <v>0</v>
      </c>
      <c r="S107" s="32">
        <f t="shared" si="59"/>
        <v>0</v>
      </c>
      <c r="T107" s="32">
        <f t="shared" si="41"/>
        <v>0</v>
      </c>
      <c r="U107" s="32">
        <f t="shared" si="50"/>
        <v>0</v>
      </c>
      <c r="V107" s="32">
        <f t="shared" si="42"/>
        <v>0</v>
      </c>
      <c r="W107" s="32">
        <v>0</v>
      </c>
      <c r="X107" s="32">
        <f t="shared" si="43"/>
        <v>0</v>
      </c>
      <c r="Y107" s="38">
        <f t="shared" si="44"/>
        <v>0</v>
      </c>
      <c r="AA107" s="65">
        <v>102</v>
      </c>
      <c r="AB107" s="32">
        <f t="shared" si="45"/>
        <v>0</v>
      </c>
      <c r="AC107" s="98">
        <f t="shared" si="46"/>
        <v>0</v>
      </c>
      <c r="AD107" s="98">
        <f t="shared" si="47"/>
        <v>0</v>
      </c>
      <c r="AE107" s="98">
        <f t="shared" si="48"/>
        <v>0</v>
      </c>
      <c r="AF107" s="32">
        <f t="shared" si="51"/>
        <v>0</v>
      </c>
      <c r="AG107" s="32">
        <f t="shared" si="52"/>
        <v>0</v>
      </c>
      <c r="AH107" s="32">
        <f t="shared" si="53"/>
        <v>0</v>
      </c>
      <c r="AI107" s="72">
        <f t="shared" si="60"/>
        <v>0</v>
      </c>
      <c r="AK107" s="65">
        <v>102</v>
      </c>
      <c r="AL107" s="32"/>
      <c r="AM107" s="32"/>
      <c r="AN107" s="32"/>
      <c r="AO107" s="32"/>
      <c r="AP107" s="32"/>
      <c r="AQ107" s="32"/>
      <c r="AR107" s="32"/>
      <c r="AS107" s="32"/>
      <c r="AT107" s="32"/>
      <c r="AU107" s="72"/>
    </row>
    <row r="108" spans="2:47" x14ac:dyDescent="0.25">
      <c r="B108" t="s">
        <v>124</v>
      </c>
      <c r="C108">
        <v>0.25</v>
      </c>
      <c r="D108">
        <v>0</v>
      </c>
      <c r="F108"/>
      <c r="I108" s="49">
        <v>103</v>
      </c>
      <c r="J108" s="32">
        <f t="shared" si="54"/>
        <v>0</v>
      </c>
      <c r="K108" s="32">
        <f t="shared" si="55"/>
        <v>0</v>
      </c>
      <c r="L108" s="32">
        <f t="shared" si="56"/>
        <v>0</v>
      </c>
      <c r="M108" s="32">
        <f t="shared" si="57"/>
        <v>0</v>
      </c>
      <c r="N108" s="32">
        <f t="shared" si="39"/>
        <v>0</v>
      </c>
      <c r="O108" s="33">
        <f t="shared" si="40"/>
        <v>0</v>
      </c>
      <c r="P108" s="49">
        <v>103</v>
      </c>
      <c r="Q108" s="32">
        <f t="shared" si="49"/>
        <v>0</v>
      </c>
      <c r="R108" s="32">
        <f t="shared" si="58"/>
        <v>0</v>
      </c>
      <c r="S108" s="32">
        <f t="shared" si="59"/>
        <v>0</v>
      </c>
      <c r="T108" s="32">
        <f t="shared" si="41"/>
        <v>0</v>
      </c>
      <c r="U108" s="32">
        <f t="shared" si="50"/>
        <v>0</v>
      </c>
      <c r="V108" s="32">
        <f t="shared" si="42"/>
        <v>0</v>
      </c>
      <c r="W108" s="32">
        <v>0</v>
      </c>
      <c r="X108" s="32">
        <f t="shared" si="43"/>
        <v>0</v>
      </c>
      <c r="Y108" s="38">
        <f t="shared" si="44"/>
        <v>0</v>
      </c>
      <c r="AA108" s="65">
        <v>103</v>
      </c>
      <c r="AB108" s="32">
        <f t="shared" si="45"/>
        <v>0</v>
      </c>
      <c r="AC108" s="98">
        <f t="shared" si="46"/>
        <v>0</v>
      </c>
      <c r="AD108" s="98">
        <f t="shared" si="47"/>
        <v>0</v>
      </c>
      <c r="AE108" s="98">
        <f t="shared" si="48"/>
        <v>0</v>
      </c>
      <c r="AF108" s="32">
        <f t="shared" si="51"/>
        <v>0</v>
      </c>
      <c r="AG108" s="32">
        <f t="shared" si="52"/>
        <v>0</v>
      </c>
      <c r="AH108" s="32">
        <f t="shared" si="53"/>
        <v>0</v>
      </c>
      <c r="AI108" s="72">
        <f t="shared" si="60"/>
        <v>0</v>
      </c>
      <c r="AK108" s="65">
        <v>103</v>
      </c>
      <c r="AL108" s="32"/>
      <c r="AM108" s="32"/>
      <c r="AN108" s="32"/>
      <c r="AO108" s="32"/>
      <c r="AP108" s="32"/>
      <c r="AQ108" s="32"/>
      <c r="AR108" s="32"/>
      <c r="AS108" s="32"/>
      <c r="AT108" s="32"/>
      <c r="AU108" s="72"/>
    </row>
    <row r="109" spans="2:47" x14ac:dyDescent="0.25">
      <c r="I109" s="49">
        <v>104</v>
      </c>
      <c r="J109" s="32">
        <f t="shared" si="54"/>
        <v>0</v>
      </c>
      <c r="K109" s="32">
        <f t="shared" si="55"/>
        <v>0</v>
      </c>
      <c r="L109" s="32">
        <f t="shared" si="56"/>
        <v>0</v>
      </c>
      <c r="M109" s="32">
        <f t="shared" si="57"/>
        <v>0</v>
      </c>
      <c r="N109" s="32">
        <f t="shared" si="39"/>
        <v>0</v>
      </c>
      <c r="O109" s="33">
        <f t="shared" si="40"/>
        <v>0</v>
      </c>
      <c r="P109" s="49">
        <v>104</v>
      </c>
      <c r="Q109" s="32">
        <f t="shared" si="49"/>
        <v>0</v>
      </c>
      <c r="R109" s="32">
        <f t="shared" si="58"/>
        <v>0</v>
      </c>
      <c r="S109" s="32">
        <f t="shared" si="59"/>
        <v>0</v>
      </c>
      <c r="T109" s="32">
        <f t="shared" si="41"/>
        <v>0</v>
      </c>
      <c r="U109" s="32">
        <f t="shared" si="50"/>
        <v>0</v>
      </c>
      <c r="V109" s="32">
        <f t="shared" si="42"/>
        <v>0</v>
      </c>
      <c r="W109" s="32">
        <v>0</v>
      </c>
      <c r="X109" s="32">
        <f t="shared" si="43"/>
        <v>0</v>
      </c>
      <c r="Y109" s="38">
        <f t="shared" si="44"/>
        <v>0</v>
      </c>
      <c r="AA109" s="65">
        <v>104</v>
      </c>
      <c r="AB109" s="32">
        <f t="shared" si="45"/>
        <v>0</v>
      </c>
      <c r="AC109" s="98">
        <f t="shared" si="46"/>
        <v>0</v>
      </c>
      <c r="AD109" s="98">
        <f t="shared" si="47"/>
        <v>0</v>
      </c>
      <c r="AE109" s="98">
        <f t="shared" si="48"/>
        <v>0</v>
      </c>
      <c r="AF109" s="32">
        <f t="shared" si="51"/>
        <v>0</v>
      </c>
      <c r="AG109" s="32">
        <f t="shared" si="52"/>
        <v>0</v>
      </c>
      <c r="AH109" s="32">
        <f t="shared" si="53"/>
        <v>0</v>
      </c>
      <c r="AI109" s="72">
        <f t="shared" si="60"/>
        <v>0</v>
      </c>
      <c r="AK109" s="65">
        <v>104</v>
      </c>
      <c r="AL109" s="32"/>
      <c r="AM109" s="32"/>
      <c r="AN109" s="32"/>
      <c r="AO109" s="32"/>
      <c r="AP109" s="32"/>
      <c r="AQ109" s="32"/>
      <c r="AR109" s="32"/>
      <c r="AS109" s="32"/>
      <c r="AT109" s="32"/>
      <c r="AU109" s="72"/>
    </row>
    <row r="110" spans="2:47" x14ac:dyDescent="0.25">
      <c r="I110" s="49">
        <v>105</v>
      </c>
      <c r="J110" s="32">
        <f t="shared" si="54"/>
        <v>0</v>
      </c>
      <c r="K110" s="32">
        <f t="shared" si="55"/>
        <v>0</v>
      </c>
      <c r="L110" s="32">
        <f t="shared" si="56"/>
        <v>0</v>
      </c>
      <c r="M110" s="32">
        <f t="shared" si="57"/>
        <v>0</v>
      </c>
      <c r="N110" s="32">
        <f t="shared" si="39"/>
        <v>0</v>
      </c>
      <c r="O110" s="33">
        <f t="shared" si="40"/>
        <v>0</v>
      </c>
      <c r="P110" s="49">
        <v>105</v>
      </c>
      <c r="Q110" s="32">
        <f t="shared" si="49"/>
        <v>0</v>
      </c>
      <c r="R110" s="32">
        <f t="shared" si="58"/>
        <v>0</v>
      </c>
      <c r="S110" s="32">
        <f t="shared" si="59"/>
        <v>0</v>
      </c>
      <c r="T110" s="32">
        <f t="shared" si="41"/>
        <v>0</v>
      </c>
      <c r="U110" s="32">
        <f t="shared" si="50"/>
        <v>0</v>
      </c>
      <c r="V110" s="32">
        <f t="shared" si="42"/>
        <v>0</v>
      </c>
      <c r="W110" s="32">
        <v>0</v>
      </c>
      <c r="X110" s="32">
        <f t="shared" si="43"/>
        <v>0</v>
      </c>
      <c r="Y110" s="38">
        <f t="shared" si="44"/>
        <v>0</v>
      </c>
      <c r="AA110" s="65">
        <v>105</v>
      </c>
      <c r="AB110" s="32">
        <f t="shared" si="45"/>
        <v>0</v>
      </c>
      <c r="AC110" s="98">
        <f t="shared" si="46"/>
        <v>0</v>
      </c>
      <c r="AD110" s="98">
        <f t="shared" si="47"/>
        <v>0</v>
      </c>
      <c r="AE110" s="98">
        <f t="shared" si="48"/>
        <v>0</v>
      </c>
      <c r="AF110" s="32">
        <f t="shared" si="51"/>
        <v>0</v>
      </c>
      <c r="AG110" s="32">
        <f t="shared" si="52"/>
        <v>0</v>
      </c>
      <c r="AH110" s="32">
        <f t="shared" si="53"/>
        <v>0</v>
      </c>
      <c r="AI110" s="72">
        <f t="shared" si="60"/>
        <v>0</v>
      </c>
      <c r="AK110" s="65">
        <v>105</v>
      </c>
      <c r="AL110" s="32"/>
      <c r="AM110" s="32"/>
      <c r="AN110" s="32"/>
      <c r="AO110" s="32"/>
      <c r="AP110" s="32"/>
      <c r="AQ110" s="32"/>
      <c r="AR110" s="32"/>
      <c r="AS110" s="32"/>
      <c r="AT110" s="32"/>
      <c r="AU110" s="72"/>
    </row>
    <row r="111" spans="2:47" x14ac:dyDescent="0.25">
      <c r="C111" s="138" t="s">
        <v>216</v>
      </c>
      <c r="D111" s="138"/>
      <c r="E111" s="138"/>
      <c r="I111" s="49">
        <v>106</v>
      </c>
      <c r="J111" s="32">
        <f t="shared" si="54"/>
        <v>0</v>
      </c>
      <c r="K111" s="32">
        <f t="shared" si="55"/>
        <v>0</v>
      </c>
      <c r="L111" s="32">
        <f t="shared" si="56"/>
        <v>0</v>
      </c>
      <c r="M111" s="32">
        <f t="shared" si="57"/>
        <v>0</v>
      </c>
      <c r="N111" s="32">
        <f t="shared" si="39"/>
        <v>0</v>
      </c>
      <c r="O111" s="33">
        <f t="shared" si="40"/>
        <v>0</v>
      </c>
      <c r="P111" s="49">
        <v>106</v>
      </c>
      <c r="Q111" s="32">
        <f t="shared" si="49"/>
        <v>0</v>
      </c>
      <c r="R111" s="32">
        <f t="shared" si="58"/>
        <v>0</v>
      </c>
      <c r="S111" s="32">
        <f t="shared" si="59"/>
        <v>0</v>
      </c>
      <c r="T111" s="32">
        <f t="shared" si="41"/>
        <v>0</v>
      </c>
      <c r="U111" s="32">
        <f t="shared" si="50"/>
        <v>0</v>
      </c>
      <c r="V111" s="32">
        <f t="shared" si="42"/>
        <v>0</v>
      </c>
      <c r="W111" s="32">
        <v>0</v>
      </c>
      <c r="X111" s="32">
        <f t="shared" si="43"/>
        <v>0</v>
      </c>
      <c r="Y111" s="38">
        <f t="shared" si="44"/>
        <v>0</v>
      </c>
      <c r="AA111" s="65">
        <v>106</v>
      </c>
      <c r="AB111" s="32">
        <f t="shared" si="45"/>
        <v>0</v>
      </c>
      <c r="AC111" s="98">
        <f t="shared" si="46"/>
        <v>0</v>
      </c>
      <c r="AD111" s="98">
        <f t="shared" si="47"/>
        <v>0</v>
      </c>
      <c r="AE111" s="98">
        <f t="shared" si="48"/>
        <v>0</v>
      </c>
      <c r="AF111" s="32">
        <f t="shared" si="51"/>
        <v>0</v>
      </c>
      <c r="AG111" s="32">
        <f t="shared" si="52"/>
        <v>0</v>
      </c>
      <c r="AH111" s="32">
        <f t="shared" si="53"/>
        <v>0</v>
      </c>
      <c r="AI111" s="72">
        <f t="shared" si="60"/>
        <v>0</v>
      </c>
      <c r="AK111" s="65">
        <v>106</v>
      </c>
      <c r="AL111" s="32"/>
      <c r="AM111" s="32"/>
      <c r="AN111" s="32"/>
      <c r="AO111" s="32"/>
      <c r="AP111" s="32"/>
      <c r="AQ111" s="32"/>
      <c r="AR111" s="32"/>
      <c r="AS111" s="32"/>
      <c r="AT111" s="32"/>
      <c r="AU111" s="72"/>
    </row>
    <row r="112" spans="2:47" x14ac:dyDescent="0.25">
      <c r="C112" s="70" t="s">
        <v>192</v>
      </c>
      <c r="D112" s="70" t="s">
        <v>73</v>
      </c>
      <c r="E112" s="70" t="s">
        <v>213</v>
      </c>
      <c r="I112" s="49">
        <v>107</v>
      </c>
      <c r="J112" s="32">
        <f t="shared" si="54"/>
        <v>0</v>
      </c>
      <c r="K112" s="32">
        <f t="shared" si="55"/>
        <v>0</v>
      </c>
      <c r="L112" s="32">
        <f t="shared" si="56"/>
        <v>0</v>
      </c>
      <c r="M112" s="32">
        <f t="shared" si="57"/>
        <v>0</v>
      </c>
      <c r="N112" s="32">
        <f t="shared" si="39"/>
        <v>0</v>
      </c>
      <c r="O112" s="33">
        <f t="shared" si="40"/>
        <v>0</v>
      </c>
      <c r="P112" s="49">
        <v>107</v>
      </c>
      <c r="Q112" s="32">
        <f t="shared" si="49"/>
        <v>0</v>
      </c>
      <c r="R112" s="32">
        <f t="shared" si="58"/>
        <v>0</v>
      </c>
      <c r="S112" s="32">
        <f t="shared" si="59"/>
        <v>0</v>
      </c>
      <c r="T112" s="32">
        <f t="shared" si="41"/>
        <v>0</v>
      </c>
      <c r="U112" s="32">
        <f t="shared" si="50"/>
        <v>0</v>
      </c>
      <c r="V112" s="32">
        <f t="shared" si="42"/>
        <v>0</v>
      </c>
      <c r="W112" s="32">
        <v>0</v>
      </c>
      <c r="X112" s="32">
        <f t="shared" si="43"/>
        <v>0</v>
      </c>
      <c r="Y112" s="38">
        <f t="shared" si="44"/>
        <v>0</v>
      </c>
      <c r="AA112" s="65">
        <v>107</v>
      </c>
      <c r="AB112" s="32">
        <f t="shared" si="45"/>
        <v>0</v>
      </c>
      <c r="AC112" s="98">
        <f t="shared" si="46"/>
        <v>0</v>
      </c>
      <c r="AD112" s="98">
        <f t="shared" si="47"/>
        <v>0</v>
      </c>
      <c r="AE112" s="98">
        <f t="shared" si="48"/>
        <v>0</v>
      </c>
      <c r="AF112" s="32">
        <f t="shared" si="51"/>
        <v>0</v>
      </c>
      <c r="AG112" s="32">
        <f t="shared" si="52"/>
        <v>0</v>
      </c>
      <c r="AH112" s="32">
        <f t="shared" si="53"/>
        <v>0</v>
      </c>
      <c r="AI112" s="72">
        <f t="shared" si="60"/>
        <v>0</v>
      </c>
      <c r="AK112" s="65">
        <v>107</v>
      </c>
      <c r="AL112" s="32"/>
      <c r="AM112" s="32"/>
      <c r="AN112" s="32"/>
      <c r="AO112" s="32"/>
      <c r="AP112" s="32"/>
      <c r="AQ112" s="32"/>
      <c r="AR112" s="32"/>
      <c r="AS112" s="32"/>
      <c r="AT112" s="32"/>
      <c r="AU112" s="72"/>
    </row>
    <row r="113" spans="2:47" x14ac:dyDescent="0.25">
      <c r="B113" s="61" t="s">
        <v>214</v>
      </c>
      <c r="C113" s="76">
        <f>1/$F$18*SUM(X6:X205)</f>
        <v>534.40442884605056</v>
      </c>
      <c r="D113" s="76">
        <f>1/$F$10*SUM(O6:O205)</f>
        <v>256.66666666666657</v>
      </c>
      <c r="E113" s="75">
        <f>C113-D113</f>
        <v>277.73776217938399</v>
      </c>
      <c r="I113" s="49">
        <v>108</v>
      </c>
      <c r="J113" s="32">
        <f t="shared" si="54"/>
        <v>0</v>
      </c>
      <c r="K113" s="32">
        <f t="shared" si="55"/>
        <v>0</v>
      </c>
      <c r="L113" s="32">
        <f t="shared" si="56"/>
        <v>0</v>
      </c>
      <c r="M113" s="32">
        <f t="shared" si="57"/>
        <v>0</v>
      </c>
      <c r="N113" s="32">
        <f t="shared" si="39"/>
        <v>0</v>
      </c>
      <c r="O113" s="33">
        <f t="shared" si="40"/>
        <v>0</v>
      </c>
      <c r="P113" s="49">
        <v>108</v>
      </c>
      <c r="Q113" s="32">
        <f t="shared" si="49"/>
        <v>0</v>
      </c>
      <c r="R113" s="32">
        <f t="shared" si="58"/>
        <v>0</v>
      </c>
      <c r="S113" s="32">
        <f t="shared" si="59"/>
        <v>0</v>
      </c>
      <c r="T113" s="32">
        <f t="shared" si="41"/>
        <v>0</v>
      </c>
      <c r="U113" s="32">
        <f t="shared" si="50"/>
        <v>0</v>
      </c>
      <c r="V113" s="32">
        <f t="shared" si="42"/>
        <v>0</v>
      </c>
      <c r="W113" s="32">
        <v>0</v>
      </c>
      <c r="X113" s="32">
        <f t="shared" si="43"/>
        <v>0</v>
      </c>
      <c r="Y113" s="38">
        <f t="shared" si="44"/>
        <v>0</v>
      </c>
      <c r="AA113" s="65">
        <v>108</v>
      </c>
      <c r="AB113" s="32">
        <f t="shared" si="45"/>
        <v>0</v>
      </c>
      <c r="AC113" s="98">
        <f t="shared" si="46"/>
        <v>0</v>
      </c>
      <c r="AD113" s="98">
        <f t="shared" si="47"/>
        <v>0</v>
      </c>
      <c r="AE113" s="98">
        <f t="shared" si="48"/>
        <v>0</v>
      </c>
      <c r="AF113" s="32">
        <f t="shared" si="51"/>
        <v>0</v>
      </c>
      <c r="AG113" s="32">
        <f t="shared" si="52"/>
        <v>0</v>
      </c>
      <c r="AH113" s="32">
        <f t="shared" si="53"/>
        <v>0</v>
      </c>
      <c r="AI113" s="72">
        <f t="shared" si="60"/>
        <v>0</v>
      </c>
      <c r="AK113" s="65">
        <v>108</v>
      </c>
      <c r="AL113" s="32"/>
      <c r="AM113" s="32"/>
      <c r="AN113" s="32"/>
      <c r="AO113" s="32"/>
      <c r="AP113" s="32"/>
      <c r="AQ113" s="32"/>
      <c r="AR113" s="32"/>
      <c r="AS113" s="32"/>
      <c r="AT113" s="32"/>
      <c r="AU113" s="72"/>
    </row>
    <row r="114" spans="2:47" x14ac:dyDescent="0.25">
      <c r="B114" s="61" t="s">
        <v>215</v>
      </c>
      <c r="C114" s="76">
        <f>X35</f>
        <v>452.04052435940298</v>
      </c>
      <c r="D114" s="76">
        <f>O35</f>
        <v>256.66666666666669</v>
      </c>
      <c r="E114" s="75">
        <f>VLOOKUP(30,I5:Y205,17,FALSE)</f>
        <v>195.37385769273629</v>
      </c>
      <c r="I114" s="49">
        <v>109</v>
      </c>
      <c r="J114" s="32">
        <f t="shared" si="54"/>
        <v>0</v>
      </c>
      <c r="K114" s="32">
        <f t="shared" si="55"/>
        <v>0</v>
      </c>
      <c r="L114" s="32">
        <f t="shared" si="56"/>
        <v>0</v>
      </c>
      <c r="M114" s="32">
        <f t="shared" si="57"/>
        <v>0</v>
      </c>
      <c r="N114" s="32">
        <f t="shared" si="39"/>
        <v>0</v>
      </c>
      <c r="O114" s="33">
        <f t="shared" si="40"/>
        <v>0</v>
      </c>
      <c r="P114" s="49">
        <v>109</v>
      </c>
      <c r="Q114" s="32">
        <f t="shared" si="49"/>
        <v>0</v>
      </c>
      <c r="R114" s="32">
        <f t="shared" si="58"/>
        <v>0</v>
      </c>
      <c r="S114" s="32">
        <f t="shared" si="59"/>
        <v>0</v>
      </c>
      <c r="T114" s="32">
        <f t="shared" si="41"/>
        <v>0</v>
      </c>
      <c r="U114" s="32">
        <f t="shared" si="50"/>
        <v>0</v>
      </c>
      <c r="V114" s="32">
        <f t="shared" si="42"/>
        <v>0</v>
      </c>
      <c r="W114" s="32">
        <v>0</v>
      </c>
      <c r="X114" s="32">
        <f t="shared" si="43"/>
        <v>0</v>
      </c>
      <c r="Y114" s="38">
        <f t="shared" si="44"/>
        <v>0</v>
      </c>
      <c r="AA114" s="65">
        <v>109</v>
      </c>
      <c r="AB114" s="32">
        <f t="shared" si="45"/>
        <v>0</v>
      </c>
      <c r="AC114" s="98">
        <f t="shared" si="46"/>
        <v>0</v>
      </c>
      <c r="AD114" s="98">
        <f t="shared" si="47"/>
        <v>0</v>
      </c>
      <c r="AE114" s="98">
        <f t="shared" si="48"/>
        <v>0</v>
      </c>
      <c r="AF114" s="32">
        <f t="shared" si="51"/>
        <v>0</v>
      </c>
      <c r="AG114" s="32">
        <f t="shared" si="52"/>
        <v>0</v>
      </c>
      <c r="AH114" s="32">
        <f t="shared" si="53"/>
        <v>0</v>
      </c>
      <c r="AI114" s="72">
        <f t="shared" si="60"/>
        <v>0</v>
      </c>
      <c r="AK114" s="65">
        <v>109</v>
      </c>
      <c r="AL114" s="32"/>
      <c r="AM114" s="32"/>
      <c r="AN114" s="32"/>
      <c r="AO114" s="32"/>
      <c r="AP114" s="32"/>
      <c r="AQ114" s="32"/>
      <c r="AR114" s="32"/>
      <c r="AS114" s="32"/>
      <c r="AT114" s="32"/>
      <c r="AU114" s="72"/>
    </row>
    <row r="115" spans="2:47" x14ac:dyDescent="0.25">
      <c r="C115" s="77"/>
      <c r="D115" s="77"/>
      <c r="E115" s="77"/>
      <c r="I115" s="49">
        <v>110</v>
      </c>
      <c r="J115" s="32">
        <f t="shared" si="54"/>
        <v>0</v>
      </c>
      <c r="K115" s="32">
        <f t="shared" si="55"/>
        <v>0</v>
      </c>
      <c r="L115" s="32">
        <f t="shared" si="56"/>
        <v>0</v>
      </c>
      <c r="M115" s="32">
        <f t="shared" si="57"/>
        <v>0</v>
      </c>
      <c r="N115" s="32">
        <f t="shared" si="39"/>
        <v>0</v>
      </c>
      <c r="O115" s="33">
        <f t="shared" si="40"/>
        <v>0</v>
      </c>
      <c r="P115" s="49">
        <v>110</v>
      </c>
      <c r="Q115" s="32">
        <f t="shared" si="49"/>
        <v>0</v>
      </c>
      <c r="R115" s="32">
        <f t="shared" si="58"/>
        <v>0</v>
      </c>
      <c r="S115" s="32">
        <f t="shared" si="59"/>
        <v>0</v>
      </c>
      <c r="T115" s="32">
        <f t="shared" si="41"/>
        <v>0</v>
      </c>
      <c r="U115" s="32">
        <f t="shared" si="50"/>
        <v>0</v>
      </c>
      <c r="V115" s="32">
        <f t="shared" si="42"/>
        <v>0</v>
      </c>
      <c r="W115" s="32">
        <v>0</v>
      </c>
      <c r="X115" s="32">
        <f t="shared" si="43"/>
        <v>0</v>
      </c>
      <c r="Y115" s="38">
        <f t="shared" si="44"/>
        <v>0</v>
      </c>
      <c r="AA115" s="65">
        <v>110</v>
      </c>
      <c r="AB115" s="32">
        <f t="shared" si="45"/>
        <v>0</v>
      </c>
      <c r="AC115" s="98">
        <f t="shared" si="46"/>
        <v>0</v>
      </c>
      <c r="AD115" s="98">
        <f t="shared" si="47"/>
        <v>0</v>
      </c>
      <c r="AE115" s="98">
        <f t="shared" si="48"/>
        <v>0</v>
      </c>
      <c r="AF115" s="32">
        <f t="shared" si="51"/>
        <v>0</v>
      </c>
      <c r="AG115" s="32">
        <f t="shared" si="52"/>
        <v>0</v>
      </c>
      <c r="AH115" s="32">
        <f t="shared" si="53"/>
        <v>0</v>
      </c>
      <c r="AI115" s="72">
        <f t="shared" si="60"/>
        <v>0</v>
      </c>
      <c r="AK115" s="65">
        <v>110</v>
      </c>
      <c r="AL115" s="32"/>
      <c r="AM115" s="32"/>
      <c r="AN115" s="32"/>
      <c r="AO115" s="32"/>
      <c r="AP115" s="32"/>
      <c r="AQ115" s="32"/>
      <c r="AR115" s="32"/>
      <c r="AS115" s="32"/>
      <c r="AT115" s="32"/>
      <c r="AU115" s="72"/>
    </row>
    <row r="116" spans="2:47" x14ac:dyDescent="0.25">
      <c r="C116" s="137" t="s">
        <v>172</v>
      </c>
      <c r="D116" s="137"/>
      <c r="E116" s="137"/>
      <c r="I116" s="49">
        <v>111</v>
      </c>
      <c r="J116" s="32">
        <f t="shared" si="54"/>
        <v>0</v>
      </c>
      <c r="K116" s="32">
        <f t="shared" si="55"/>
        <v>0</v>
      </c>
      <c r="L116" s="32">
        <f t="shared" si="56"/>
        <v>0</v>
      </c>
      <c r="M116" s="32">
        <f t="shared" si="57"/>
        <v>0</v>
      </c>
      <c r="N116" s="32">
        <f t="shared" si="39"/>
        <v>0</v>
      </c>
      <c r="O116" s="33">
        <f t="shared" si="40"/>
        <v>0</v>
      </c>
      <c r="P116" s="49">
        <v>111</v>
      </c>
      <c r="Q116" s="32">
        <f t="shared" si="49"/>
        <v>0</v>
      </c>
      <c r="R116" s="32">
        <f t="shared" si="58"/>
        <v>0</v>
      </c>
      <c r="S116" s="32">
        <f t="shared" si="59"/>
        <v>0</v>
      </c>
      <c r="T116" s="32">
        <f t="shared" si="41"/>
        <v>0</v>
      </c>
      <c r="U116" s="32">
        <f t="shared" si="50"/>
        <v>0</v>
      </c>
      <c r="V116" s="32">
        <f t="shared" si="42"/>
        <v>0</v>
      </c>
      <c r="W116" s="32">
        <v>0</v>
      </c>
      <c r="X116" s="32">
        <f t="shared" si="43"/>
        <v>0</v>
      </c>
      <c r="Y116" s="38">
        <f t="shared" si="44"/>
        <v>0</v>
      </c>
      <c r="AA116" s="65">
        <v>111</v>
      </c>
      <c r="AB116" s="32">
        <f t="shared" si="45"/>
        <v>0</v>
      </c>
      <c r="AC116" s="98">
        <f t="shared" si="46"/>
        <v>0</v>
      </c>
      <c r="AD116" s="98">
        <f t="shared" si="47"/>
        <v>0</v>
      </c>
      <c r="AE116" s="98">
        <f t="shared" si="48"/>
        <v>0</v>
      </c>
      <c r="AF116" s="32">
        <f t="shared" si="51"/>
        <v>0</v>
      </c>
      <c r="AG116" s="32">
        <f t="shared" si="52"/>
        <v>0</v>
      </c>
      <c r="AH116" s="32">
        <f t="shared" si="53"/>
        <v>0</v>
      </c>
      <c r="AI116" s="72">
        <f t="shared" si="60"/>
        <v>0</v>
      </c>
      <c r="AK116" s="65">
        <v>111</v>
      </c>
      <c r="AL116" s="32"/>
      <c r="AM116" s="32"/>
      <c r="AN116" s="32"/>
      <c r="AO116" s="32"/>
      <c r="AP116" s="32"/>
      <c r="AQ116" s="32"/>
      <c r="AR116" s="32"/>
      <c r="AS116" s="32"/>
      <c r="AT116" s="32"/>
      <c r="AU116" s="72"/>
    </row>
    <row r="117" spans="2:47" x14ac:dyDescent="0.25">
      <c r="C117" s="137" t="s">
        <v>192</v>
      </c>
      <c r="D117" s="137" t="s">
        <v>73</v>
      </c>
      <c r="E117" s="78" t="s">
        <v>213</v>
      </c>
      <c r="I117" s="49">
        <v>112</v>
      </c>
      <c r="J117" s="32">
        <f t="shared" si="54"/>
        <v>0</v>
      </c>
      <c r="K117" s="32">
        <f t="shared" si="55"/>
        <v>0</v>
      </c>
      <c r="L117" s="32">
        <f t="shared" si="56"/>
        <v>0</v>
      </c>
      <c r="M117" s="32">
        <f t="shared" si="57"/>
        <v>0</v>
      </c>
      <c r="N117" s="32">
        <f t="shared" si="39"/>
        <v>0</v>
      </c>
      <c r="O117" s="33">
        <f t="shared" si="40"/>
        <v>0</v>
      </c>
      <c r="P117" s="49">
        <v>112</v>
      </c>
      <c r="Q117" s="32">
        <f t="shared" si="49"/>
        <v>0</v>
      </c>
      <c r="R117" s="32">
        <f t="shared" si="58"/>
        <v>0</v>
      </c>
      <c r="S117" s="32">
        <f t="shared" si="59"/>
        <v>0</v>
      </c>
      <c r="T117" s="32">
        <f t="shared" si="41"/>
        <v>0</v>
      </c>
      <c r="U117" s="32">
        <f t="shared" si="50"/>
        <v>0</v>
      </c>
      <c r="V117" s="32">
        <f t="shared" si="42"/>
        <v>0</v>
      </c>
      <c r="W117" s="32">
        <v>0</v>
      </c>
      <c r="X117" s="32">
        <f t="shared" si="43"/>
        <v>0</v>
      </c>
      <c r="Y117" s="38">
        <f t="shared" si="44"/>
        <v>0</v>
      </c>
      <c r="AA117" s="65">
        <v>112</v>
      </c>
      <c r="AB117" s="32">
        <f t="shared" si="45"/>
        <v>0</v>
      </c>
      <c r="AC117" s="98">
        <f t="shared" si="46"/>
        <v>0</v>
      </c>
      <c r="AD117" s="98">
        <f t="shared" si="47"/>
        <v>0</v>
      </c>
      <c r="AE117" s="98">
        <f t="shared" si="48"/>
        <v>0</v>
      </c>
      <c r="AF117" s="32">
        <f t="shared" si="51"/>
        <v>0</v>
      </c>
      <c r="AG117" s="32">
        <f t="shared" si="52"/>
        <v>0</v>
      </c>
      <c r="AH117" s="32">
        <f t="shared" si="53"/>
        <v>0</v>
      </c>
      <c r="AI117" s="72">
        <f t="shared" si="60"/>
        <v>0</v>
      </c>
      <c r="AK117" s="65">
        <v>112</v>
      </c>
      <c r="AL117" s="32"/>
      <c r="AM117" s="32"/>
      <c r="AN117" s="32"/>
      <c r="AO117" s="32"/>
      <c r="AP117" s="32"/>
      <c r="AQ117" s="32"/>
      <c r="AR117" s="32"/>
      <c r="AS117" s="32"/>
      <c r="AT117" s="32"/>
      <c r="AU117" s="72"/>
    </row>
    <row r="118" spans="2:47" x14ac:dyDescent="0.25">
      <c r="B118" s="61" t="s">
        <v>214</v>
      </c>
      <c r="C118" s="79">
        <f>1/$F$18*SUM(AI6:AI205)</f>
        <v>34.400027869672947</v>
      </c>
      <c r="D118" s="76">
        <v>0</v>
      </c>
      <c r="E118" s="75">
        <f>C118-D118</f>
        <v>34.400027869672947</v>
      </c>
      <c r="I118" s="49">
        <v>113</v>
      </c>
      <c r="J118" s="32">
        <f t="shared" si="54"/>
        <v>0</v>
      </c>
      <c r="K118" s="32">
        <f t="shared" si="55"/>
        <v>0</v>
      </c>
      <c r="L118" s="32">
        <f t="shared" si="56"/>
        <v>0</v>
      </c>
      <c r="M118" s="32">
        <f t="shared" si="57"/>
        <v>0</v>
      </c>
      <c r="N118" s="32">
        <f t="shared" si="39"/>
        <v>0</v>
      </c>
      <c r="O118" s="33">
        <f t="shared" si="40"/>
        <v>0</v>
      </c>
      <c r="P118" s="49">
        <v>113</v>
      </c>
      <c r="Q118" s="32">
        <f t="shared" si="49"/>
        <v>0</v>
      </c>
      <c r="R118" s="32">
        <f t="shared" si="58"/>
        <v>0</v>
      </c>
      <c r="S118" s="32">
        <f t="shared" si="59"/>
        <v>0</v>
      </c>
      <c r="T118" s="32">
        <f t="shared" si="41"/>
        <v>0</v>
      </c>
      <c r="U118" s="32">
        <f t="shared" si="50"/>
        <v>0</v>
      </c>
      <c r="V118" s="32">
        <f t="shared" si="42"/>
        <v>0</v>
      </c>
      <c r="W118" s="32">
        <v>0</v>
      </c>
      <c r="X118" s="32">
        <f t="shared" si="43"/>
        <v>0</v>
      </c>
      <c r="Y118" s="38">
        <f t="shared" si="44"/>
        <v>0</v>
      </c>
      <c r="AA118" s="65">
        <v>113</v>
      </c>
      <c r="AB118" s="32">
        <f t="shared" si="45"/>
        <v>0</v>
      </c>
      <c r="AC118" s="98">
        <f t="shared" si="46"/>
        <v>0</v>
      </c>
      <c r="AD118" s="98">
        <f t="shared" si="47"/>
        <v>0</v>
      </c>
      <c r="AE118" s="98">
        <f t="shared" si="48"/>
        <v>0</v>
      </c>
      <c r="AF118" s="32">
        <f t="shared" si="51"/>
        <v>0</v>
      </c>
      <c r="AG118" s="32">
        <f t="shared" si="52"/>
        <v>0</v>
      </c>
      <c r="AH118" s="32">
        <f t="shared" si="53"/>
        <v>0</v>
      </c>
      <c r="AI118" s="72">
        <f t="shared" si="60"/>
        <v>0</v>
      </c>
      <c r="AK118" s="65">
        <v>113</v>
      </c>
      <c r="AL118" s="32"/>
      <c r="AM118" s="32"/>
      <c r="AN118" s="32"/>
      <c r="AO118" s="32"/>
      <c r="AP118" s="32"/>
      <c r="AQ118" s="32"/>
      <c r="AR118" s="32"/>
      <c r="AS118" s="32"/>
      <c r="AT118" s="32"/>
      <c r="AU118" s="72"/>
    </row>
    <row r="119" spans="2:47" x14ac:dyDescent="0.25">
      <c r="B119" s="61" t="s">
        <v>215</v>
      </c>
      <c r="C119" s="79">
        <f>AI35</f>
        <v>27.17231205815304</v>
      </c>
      <c r="D119" s="76">
        <v>0</v>
      </c>
      <c r="E119" s="75">
        <f>C119-D119</f>
        <v>27.17231205815304</v>
      </c>
      <c r="I119" s="49">
        <v>114</v>
      </c>
      <c r="J119" s="32">
        <f t="shared" si="54"/>
        <v>0</v>
      </c>
      <c r="K119" s="32">
        <f t="shared" si="55"/>
        <v>0</v>
      </c>
      <c r="L119" s="32">
        <f t="shared" si="56"/>
        <v>0</v>
      </c>
      <c r="M119" s="32">
        <f t="shared" si="57"/>
        <v>0</v>
      </c>
      <c r="N119" s="32">
        <f t="shared" si="39"/>
        <v>0</v>
      </c>
      <c r="O119" s="33">
        <f t="shared" si="40"/>
        <v>0</v>
      </c>
      <c r="P119" s="49">
        <v>114</v>
      </c>
      <c r="Q119" s="32">
        <f t="shared" si="49"/>
        <v>0</v>
      </c>
      <c r="R119" s="32">
        <f t="shared" si="58"/>
        <v>0</v>
      </c>
      <c r="S119" s="32">
        <f t="shared" si="59"/>
        <v>0</v>
      </c>
      <c r="T119" s="32">
        <f t="shared" si="41"/>
        <v>0</v>
      </c>
      <c r="U119" s="32">
        <f t="shared" si="50"/>
        <v>0</v>
      </c>
      <c r="V119" s="32">
        <f t="shared" si="42"/>
        <v>0</v>
      </c>
      <c r="W119" s="32">
        <v>0</v>
      </c>
      <c r="X119" s="32">
        <f t="shared" si="43"/>
        <v>0</v>
      </c>
      <c r="Y119" s="38">
        <f t="shared" si="44"/>
        <v>0</v>
      </c>
      <c r="AA119" s="65">
        <v>114</v>
      </c>
      <c r="AB119" s="32">
        <f t="shared" si="45"/>
        <v>0</v>
      </c>
      <c r="AC119" s="98">
        <f t="shared" si="46"/>
        <v>0</v>
      </c>
      <c r="AD119" s="98">
        <f t="shared" si="47"/>
        <v>0</v>
      </c>
      <c r="AE119" s="98">
        <f t="shared" si="48"/>
        <v>0</v>
      </c>
      <c r="AF119" s="32">
        <f t="shared" si="51"/>
        <v>0</v>
      </c>
      <c r="AG119" s="32">
        <f t="shared" si="52"/>
        <v>0</v>
      </c>
      <c r="AH119" s="32">
        <f t="shared" si="53"/>
        <v>0</v>
      </c>
      <c r="AI119" s="72">
        <f t="shared" si="60"/>
        <v>0</v>
      </c>
      <c r="AK119" s="65">
        <v>114</v>
      </c>
      <c r="AL119" s="32"/>
      <c r="AM119" s="32"/>
      <c r="AN119" s="32"/>
      <c r="AO119" s="32"/>
      <c r="AP119" s="32"/>
      <c r="AQ119" s="32"/>
      <c r="AR119" s="32"/>
      <c r="AS119" s="32"/>
      <c r="AT119" s="32"/>
      <c r="AU119" s="72"/>
    </row>
    <row r="120" spans="2:47" x14ac:dyDescent="0.25">
      <c r="C120" s="77"/>
      <c r="D120" s="77"/>
      <c r="E120" s="80"/>
      <c r="I120" s="49">
        <v>115</v>
      </c>
      <c r="J120" s="32">
        <f t="shared" si="54"/>
        <v>0</v>
      </c>
      <c r="K120" s="32">
        <f t="shared" si="55"/>
        <v>0</v>
      </c>
      <c r="L120" s="32">
        <f t="shared" si="56"/>
        <v>0</v>
      </c>
      <c r="M120" s="32">
        <f t="shared" si="57"/>
        <v>0</v>
      </c>
      <c r="N120" s="32">
        <f t="shared" si="39"/>
        <v>0</v>
      </c>
      <c r="O120" s="33">
        <f t="shared" si="40"/>
        <v>0</v>
      </c>
      <c r="P120" s="49">
        <v>115</v>
      </c>
      <c r="Q120" s="32">
        <f t="shared" si="49"/>
        <v>0</v>
      </c>
      <c r="R120" s="32">
        <f t="shared" si="58"/>
        <v>0</v>
      </c>
      <c r="S120" s="32">
        <f t="shared" si="59"/>
        <v>0</v>
      </c>
      <c r="T120" s="32">
        <f t="shared" si="41"/>
        <v>0</v>
      </c>
      <c r="U120" s="32">
        <f t="shared" si="50"/>
        <v>0</v>
      </c>
      <c r="V120" s="32">
        <f t="shared" si="42"/>
        <v>0</v>
      </c>
      <c r="W120" s="32">
        <v>0</v>
      </c>
      <c r="X120" s="32">
        <f t="shared" si="43"/>
        <v>0</v>
      </c>
      <c r="Y120" s="38">
        <f t="shared" si="44"/>
        <v>0</v>
      </c>
      <c r="AA120" s="65">
        <v>115</v>
      </c>
      <c r="AB120" s="32">
        <f t="shared" si="45"/>
        <v>0</v>
      </c>
      <c r="AC120" s="98">
        <f t="shared" si="46"/>
        <v>0</v>
      </c>
      <c r="AD120" s="98">
        <f t="shared" si="47"/>
        <v>0</v>
      </c>
      <c r="AE120" s="98">
        <f t="shared" si="48"/>
        <v>0</v>
      </c>
      <c r="AF120" s="32">
        <f t="shared" si="51"/>
        <v>0</v>
      </c>
      <c r="AG120" s="32">
        <f t="shared" si="52"/>
        <v>0</v>
      </c>
      <c r="AH120" s="32">
        <f t="shared" si="53"/>
        <v>0</v>
      </c>
      <c r="AI120" s="72">
        <f t="shared" si="60"/>
        <v>0</v>
      </c>
      <c r="AK120" s="65">
        <v>115</v>
      </c>
      <c r="AL120" s="32"/>
      <c r="AM120" s="32"/>
      <c r="AN120" s="32"/>
      <c r="AO120" s="32"/>
      <c r="AP120" s="32"/>
      <c r="AQ120" s="32"/>
      <c r="AR120" s="32"/>
      <c r="AS120" s="32"/>
      <c r="AT120" s="32"/>
      <c r="AU120" s="72"/>
    </row>
    <row r="121" spans="2:47" x14ac:dyDescent="0.25">
      <c r="C121" s="137" t="s">
        <v>207</v>
      </c>
      <c r="D121" s="137"/>
      <c r="E121" s="137"/>
      <c r="I121" s="49">
        <v>116</v>
      </c>
      <c r="J121" s="32">
        <f t="shared" si="54"/>
        <v>0</v>
      </c>
      <c r="K121" s="32">
        <f t="shared" si="55"/>
        <v>0</v>
      </c>
      <c r="L121" s="32">
        <f t="shared" si="56"/>
        <v>0</v>
      </c>
      <c r="M121" s="32">
        <f t="shared" si="57"/>
        <v>0</v>
      </c>
      <c r="N121" s="32">
        <f t="shared" si="39"/>
        <v>0</v>
      </c>
      <c r="O121" s="33">
        <f t="shared" si="40"/>
        <v>0</v>
      </c>
      <c r="P121" s="49">
        <v>116</v>
      </c>
      <c r="Q121" s="32">
        <f t="shared" si="49"/>
        <v>0</v>
      </c>
      <c r="R121" s="32">
        <f t="shared" si="58"/>
        <v>0</v>
      </c>
      <c r="S121" s="32">
        <f t="shared" si="59"/>
        <v>0</v>
      </c>
      <c r="T121" s="32">
        <f t="shared" si="41"/>
        <v>0</v>
      </c>
      <c r="U121" s="32">
        <f t="shared" si="50"/>
        <v>0</v>
      </c>
      <c r="V121" s="32">
        <f t="shared" si="42"/>
        <v>0</v>
      </c>
      <c r="W121" s="32">
        <v>0</v>
      </c>
      <c r="X121" s="32">
        <f t="shared" si="43"/>
        <v>0</v>
      </c>
      <c r="Y121" s="38">
        <f t="shared" si="44"/>
        <v>0</v>
      </c>
      <c r="AA121" s="65">
        <v>116</v>
      </c>
      <c r="AB121" s="32">
        <f t="shared" si="45"/>
        <v>0</v>
      </c>
      <c r="AC121" s="98">
        <f t="shared" si="46"/>
        <v>0</v>
      </c>
      <c r="AD121" s="98">
        <f t="shared" si="47"/>
        <v>0</v>
      </c>
      <c r="AE121" s="98">
        <f t="shared" si="48"/>
        <v>0</v>
      </c>
      <c r="AF121" s="32">
        <f t="shared" si="51"/>
        <v>0</v>
      </c>
      <c r="AG121" s="32">
        <f t="shared" si="52"/>
        <v>0</v>
      </c>
      <c r="AH121" s="32">
        <f t="shared" si="53"/>
        <v>0</v>
      </c>
      <c r="AI121" s="72">
        <f t="shared" si="60"/>
        <v>0</v>
      </c>
      <c r="AK121" s="65">
        <v>116</v>
      </c>
      <c r="AL121" s="32"/>
      <c r="AM121" s="32"/>
      <c r="AN121" s="32"/>
      <c r="AO121" s="32"/>
      <c r="AP121" s="32"/>
      <c r="AQ121" s="32"/>
      <c r="AR121" s="32"/>
      <c r="AS121" s="32"/>
      <c r="AT121" s="32"/>
      <c r="AU121" s="72"/>
    </row>
    <row r="122" spans="2:47" x14ac:dyDescent="0.25">
      <c r="C122" s="137" t="s">
        <v>192</v>
      </c>
      <c r="D122" s="137" t="s">
        <v>73</v>
      </c>
      <c r="E122" s="78" t="s">
        <v>213</v>
      </c>
      <c r="I122" s="49">
        <v>117</v>
      </c>
      <c r="J122" s="32">
        <f t="shared" si="54"/>
        <v>0</v>
      </c>
      <c r="K122" s="32">
        <f t="shared" si="55"/>
        <v>0</v>
      </c>
      <c r="L122" s="32">
        <f t="shared" si="56"/>
        <v>0</v>
      </c>
      <c r="M122" s="32">
        <f t="shared" si="57"/>
        <v>0</v>
      </c>
      <c r="N122" s="32">
        <f t="shared" si="39"/>
        <v>0</v>
      </c>
      <c r="O122" s="33">
        <f t="shared" si="40"/>
        <v>0</v>
      </c>
      <c r="P122" s="49">
        <v>117</v>
      </c>
      <c r="Q122" s="32">
        <f t="shared" si="49"/>
        <v>0</v>
      </c>
      <c r="R122" s="32">
        <f t="shared" si="58"/>
        <v>0</v>
      </c>
      <c r="S122" s="32">
        <f t="shared" si="59"/>
        <v>0</v>
      </c>
      <c r="T122" s="32">
        <f t="shared" si="41"/>
        <v>0</v>
      </c>
      <c r="U122" s="32">
        <f t="shared" si="50"/>
        <v>0</v>
      </c>
      <c r="V122" s="32">
        <f t="shared" si="42"/>
        <v>0</v>
      </c>
      <c r="W122" s="32">
        <v>0</v>
      </c>
      <c r="X122" s="32">
        <f t="shared" si="43"/>
        <v>0</v>
      </c>
      <c r="Y122" s="38">
        <f t="shared" si="44"/>
        <v>0</v>
      </c>
      <c r="AA122" s="65">
        <v>117</v>
      </c>
      <c r="AB122" s="32">
        <f t="shared" si="45"/>
        <v>0</v>
      </c>
      <c r="AC122" s="98">
        <f t="shared" si="46"/>
        <v>0</v>
      </c>
      <c r="AD122" s="98">
        <f t="shared" si="47"/>
        <v>0</v>
      </c>
      <c r="AE122" s="98">
        <f t="shared" si="48"/>
        <v>0</v>
      </c>
      <c r="AF122" s="32">
        <f t="shared" si="51"/>
        <v>0</v>
      </c>
      <c r="AG122" s="32">
        <f t="shared" si="52"/>
        <v>0</v>
      </c>
      <c r="AH122" s="32">
        <f t="shared" si="53"/>
        <v>0</v>
      </c>
      <c r="AI122" s="72">
        <f t="shared" si="60"/>
        <v>0</v>
      </c>
      <c r="AK122" s="65">
        <v>117</v>
      </c>
      <c r="AL122" s="32"/>
      <c r="AM122" s="32"/>
      <c r="AN122" s="32"/>
      <c r="AO122" s="32"/>
      <c r="AP122" s="32"/>
      <c r="AQ122" s="32"/>
      <c r="AR122" s="32"/>
      <c r="AS122" s="32"/>
      <c r="AT122" s="32"/>
      <c r="AU122" s="72"/>
    </row>
    <row r="123" spans="2:47" x14ac:dyDescent="0.25">
      <c r="B123" s="61" t="s">
        <v>215</v>
      </c>
      <c r="C123" s="79">
        <f>AU35</f>
        <v>30.184000000000005</v>
      </c>
      <c r="D123" s="76">
        <v>0</v>
      </c>
      <c r="E123" s="75">
        <f>C123-D123</f>
        <v>30.184000000000005</v>
      </c>
      <c r="I123" s="49">
        <v>118</v>
      </c>
      <c r="J123" s="32">
        <f t="shared" si="54"/>
        <v>0</v>
      </c>
      <c r="K123" s="32">
        <f t="shared" si="55"/>
        <v>0</v>
      </c>
      <c r="L123" s="32">
        <f t="shared" si="56"/>
        <v>0</v>
      </c>
      <c r="M123" s="32">
        <f t="shared" si="57"/>
        <v>0</v>
      </c>
      <c r="N123" s="32">
        <f t="shared" si="39"/>
        <v>0</v>
      </c>
      <c r="O123" s="33">
        <f t="shared" si="40"/>
        <v>0</v>
      </c>
      <c r="P123" s="49">
        <v>118</v>
      </c>
      <c r="Q123" s="32">
        <f t="shared" si="49"/>
        <v>0</v>
      </c>
      <c r="R123" s="32">
        <f t="shared" si="58"/>
        <v>0</v>
      </c>
      <c r="S123" s="32">
        <f t="shared" si="59"/>
        <v>0</v>
      </c>
      <c r="T123" s="32">
        <f t="shared" si="41"/>
        <v>0</v>
      </c>
      <c r="U123" s="32">
        <f t="shared" si="50"/>
        <v>0</v>
      </c>
      <c r="V123" s="32">
        <f t="shared" si="42"/>
        <v>0</v>
      </c>
      <c r="W123" s="32">
        <v>0</v>
      </c>
      <c r="X123" s="32">
        <f t="shared" si="43"/>
        <v>0</v>
      </c>
      <c r="Y123" s="38">
        <f t="shared" si="44"/>
        <v>0</v>
      </c>
      <c r="AA123" s="65">
        <v>118</v>
      </c>
      <c r="AB123" s="32">
        <f t="shared" si="45"/>
        <v>0</v>
      </c>
      <c r="AC123" s="98">
        <f t="shared" si="46"/>
        <v>0</v>
      </c>
      <c r="AD123" s="98">
        <f t="shared" si="47"/>
        <v>0</v>
      </c>
      <c r="AE123" s="98">
        <f t="shared" si="48"/>
        <v>0</v>
      </c>
      <c r="AF123" s="32">
        <f t="shared" si="51"/>
        <v>0</v>
      </c>
      <c r="AG123" s="32">
        <f t="shared" si="52"/>
        <v>0</v>
      </c>
      <c r="AH123" s="32">
        <f t="shared" si="53"/>
        <v>0</v>
      </c>
      <c r="AI123" s="72">
        <f t="shared" si="60"/>
        <v>0</v>
      </c>
      <c r="AK123" s="65">
        <v>118</v>
      </c>
      <c r="AL123" s="32"/>
      <c r="AM123" s="32"/>
      <c r="AN123" s="32"/>
      <c r="AO123" s="32"/>
      <c r="AP123" s="32"/>
      <c r="AQ123" s="32"/>
      <c r="AR123" s="32"/>
      <c r="AS123" s="32"/>
      <c r="AT123" s="32"/>
      <c r="AU123" s="72"/>
    </row>
    <row r="124" spans="2:47" x14ac:dyDescent="0.25">
      <c r="I124" s="49">
        <v>119</v>
      </c>
      <c r="J124" s="32">
        <f t="shared" si="54"/>
        <v>0</v>
      </c>
      <c r="K124" s="32">
        <f t="shared" si="55"/>
        <v>0</v>
      </c>
      <c r="L124" s="32">
        <f t="shared" si="56"/>
        <v>0</v>
      </c>
      <c r="M124" s="32">
        <f t="shared" si="57"/>
        <v>0</v>
      </c>
      <c r="N124" s="32">
        <f t="shared" si="39"/>
        <v>0</v>
      </c>
      <c r="O124" s="33">
        <f t="shared" si="40"/>
        <v>0</v>
      </c>
      <c r="P124" s="49">
        <v>119</v>
      </c>
      <c r="Q124" s="32">
        <f t="shared" si="49"/>
        <v>0</v>
      </c>
      <c r="R124" s="32">
        <f t="shared" si="58"/>
        <v>0</v>
      </c>
      <c r="S124" s="32">
        <f t="shared" si="59"/>
        <v>0</v>
      </c>
      <c r="T124" s="32">
        <f t="shared" si="41"/>
        <v>0</v>
      </c>
      <c r="U124" s="32">
        <f t="shared" si="50"/>
        <v>0</v>
      </c>
      <c r="V124" s="32">
        <f t="shared" si="42"/>
        <v>0</v>
      </c>
      <c r="W124" s="32">
        <v>0</v>
      </c>
      <c r="X124" s="32">
        <f t="shared" si="43"/>
        <v>0</v>
      </c>
      <c r="Y124" s="38">
        <f t="shared" si="44"/>
        <v>0</v>
      </c>
      <c r="AA124" s="65">
        <v>119</v>
      </c>
      <c r="AB124" s="32">
        <f t="shared" si="45"/>
        <v>0</v>
      </c>
      <c r="AC124" s="98">
        <f t="shared" si="46"/>
        <v>0</v>
      </c>
      <c r="AD124" s="98">
        <f t="shared" si="47"/>
        <v>0</v>
      </c>
      <c r="AE124" s="98">
        <f t="shared" si="48"/>
        <v>0</v>
      </c>
      <c r="AF124" s="32">
        <f t="shared" si="51"/>
        <v>0</v>
      </c>
      <c r="AG124" s="32">
        <f t="shared" si="52"/>
        <v>0</v>
      </c>
      <c r="AH124" s="32">
        <f t="shared" si="53"/>
        <v>0</v>
      </c>
      <c r="AI124" s="72">
        <f t="shared" si="60"/>
        <v>0</v>
      </c>
      <c r="AK124" s="65">
        <v>119</v>
      </c>
      <c r="AL124" s="32"/>
      <c r="AM124" s="32"/>
      <c r="AN124" s="32"/>
      <c r="AO124" s="32"/>
      <c r="AP124" s="32"/>
      <c r="AQ124" s="32"/>
      <c r="AR124" s="32"/>
      <c r="AS124" s="32"/>
      <c r="AT124" s="32"/>
      <c r="AU124" s="72"/>
    </row>
    <row r="125" spans="2:47" x14ac:dyDescent="0.25">
      <c r="C125" s="77"/>
      <c r="D125" s="77"/>
      <c r="E125" s="80"/>
      <c r="I125" s="49">
        <v>120</v>
      </c>
      <c r="J125" s="32">
        <f t="shared" si="54"/>
        <v>0</v>
      </c>
      <c r="K125" s="32">
        <f t="shared" si="55"/>
        <v>0</v>
      </c>
      <c r="L125" s="32">
        <f t="shared" si="56"/>
        <v>0</v>
      </c>
      <c r="M125" s="32">
        <f t="shared" si="57"/>
        <v>0</v>
      </c>
      <c r="N125" s="32">
        <f t="shared" si="39"/>
        <v>0</v>
      </c>
      <c r="O125" s="33">
        <f t="shared" si="40"/>
        <v>0</v>
      </c>
      <c r="P125" s="49">
        <v>120</v>
      </c>
      <c r="Q125" s="32">
        <f t="shared" si="49"/>
        <v>0</v>
      </c>
      <c r="R125" s="32">
        <f t="shared" si="58"/>
        <v>0</v>
      </c>
      <c r="S125" s="32">
        <f t="shared" si="59"/>
        <v>0</v>
      </c>
      <c r="T125" s="32">
        <f t="shared" si="41"/>
        <v>0</v>
      </c>
      <c r="U125" s="32">
        <f t="shared" si="50"/>
        <v>0</v>
      </c>
      <c r="V125" s="32">
        <f t="shared" si="42"/>
        <v>0</v>
      </c>
      <c r="W125" s="32">
        <v>0</v>
      </c>
      <c r="X125" s="32">
        <f t="shared" si="43"/>
        <v>0</v>
      </c>
      <c r="Y125" s="38">
        <f t="shared" si="44"/>
        <v>0</v>
      </c>
      <c r="AA125" s="65">
        <v>120</v>
      </c>
      <c r="AB125" s="32">
        <f t="shared" si="45"/>
        <v>0</v>
      </c>
      <c r="AC125" s="98">
        <f t="shared" si="46"/>
        <v>0</v>
      </c>
      <c r="AD125" s="98">
        <f t="shared" si="47"/>
        <v>0</v>
      </c>
      <c r="AE125" s="98">
        <f t="shared" si="48"/>
        <v>0</v>
      </c>
      <c r="AF125" s="32">
        <f t="shared" si="51"/>
        <v>0</v>
      </c>
      <c r="AG125" s="32">
        <f t="shared" si="52"/>
        <v>0</v>
      </c>
      <c r="AH125" s="32">
        <f t="shared" si="53"/>
        <v>0</v>
      </c>
      <c r="AI125" s="72">
        <f t="shared" si="60"/>
        <v>0</v>
      </c>
      <c r="AK125" s="65">
        <v>120</v>
      </c>
      <c r="AL125" s="32"/>
      <c r="AM125" s="32"/>
      <c r="AN125" s="32"/>
      <c r="AO125" s="32"/>
      <c r="AP125" s="32"/>
      <c r="AQ125" s="32"/>
      <c r="AR125" s="32"/>
      <c r="AS125" s="32"/>
      <c r="AT125" s="32"/>
      <c r="AU125" s="72"/>
    </row>
    <row r="126" spans="2:47" x14ac:dyDescent="0.25">
      <c r="C126" s="81" t="s">
        <v>176</v>
      </c>
      <c r="D126" s="81" t="s">
        <v>177</v>
      </c>
      <c r="E126" s="81" t="s">
        <v>207</v>
      </c>
      <c r="F126" s="138" t="s">
        <v>217</v>
      </c>
      <c r="I126" s="49">
        <v>121</v>
      </c>
      <c r="J126" s="32">
        <f t="shared" si="54"/>
        <v>0</v>
      </c>
      <c r="K126" s="32">
        <f t="shared" si="55"/>
        <v>0</v>
      </c>
      <c r="L126" s="32">
        <f t="shared" si="56"/>
        <v>0</v>
      </c>
      <c r="M126" s="32">
        <f t="shared" si="57"/>
        <v>0</v>
      </c>
      <c r="N126" s="32">
        <f t="shared" si="39"/>
        <v>0</v>
      </c>
      <c r="O126" s="33">
        <f t="shared" si="40"/>
        <v>0</v>
      </c>
      <c r="P126" s="49">
        <v>121</v>
      </c>
      <c r="Q126" s="32">
        <f t="shared" si="49"/>
        <v>0</v>
      </c>
      <c r="R126" s="32">
        <f t="shared" si="58"/>
        <v>0</v>
      </c>
      <c r="S126" s="32">
        <f t="shared" si="59"/>
        <v>0</v>
      </c>
      <c r="T126" s="32">
        <f t="shared" si="41"/>
        <v>0</v>
      </c>
      <c r="U126" s="32">
        <f t="shared" si="50"/>
        <v>0</v>
      </c>
      <c r="V126" s="32">
        <f t="shared" si="42"/>
        <v>0</v>
      </c>
      <c r="W126" s="32">
        <v>0</v>
      </c>
      <c r="X126" s="32">
        <f t="shared" si="43"/>
        <v>0</v>
      </c>
      <c r="Y126" s="38">
        <f t="shared" si="44"/>
        <v>0</v>
      </c>
      <c r="AA126" s="65">
        <v>121</v>
      </c>
      <c r="AB126" s="32">
        <f t="shared" si="45"/>
        <v>0</v>
      </c>
      <c r="AC126" s="98">
        <f t="shared" si="46"/>
        <v>0</v>
      </c>
      <c r="AD126" s="98">
        <f t="shared" si="47"/>
        <v>0</v>
      </c>
      <c r="AE126" s="98">
        <f t="shared" si="48"/>
        <v>0</v>
      </c>
      <c r="AF126" s="32">
        <f t="shared" si="51"/>
        <v>0</v>
      </c>
      <c r="AG126" s="32">
        <f t="shared" si="52"/>
        <v>0</v>
      </c>
      <c r="AH126" s="32">
        <f t="shared" si="53"/>
        <v>0</v>
      </c>
      <c r="AI126" s="72">
        <f t="shared" si="60"/>
        <v>0</v>
      </c>
      <c r="AK126" s="65">
        <v>121</v>
      </c>
      <c r="AL126" s="32"/>
      <c r="AM126" s="32"/>
      <c r="AN126" s="32"/>
      <c r="AO126" s="32"/>
      <c r="AP126" s="32"/>
      <c r="AQ126" s="32"/>
      <c r="AR126" s="32"/>
      <c r="AS126" s="32"/>
      <c r="AT126" s="32"/>
      <c r="AU126" s="72"/>
    </row>
    <row r="127" spans="2:47" x14ac:dyDescent="0.25">
      <c r="C127" s="82">
        <f>MIN(E113:E114)</f>
        <v>195.37385769273629</v>
      </c>
      <c r="D127" s="79">
        <f>MIN(E118:E119)</f>
        <v>27.17231205815304</v>
      </c>
      <c r="E127" s="82">
        <f>E123</f>
        <v>30.184000000000005</v>
      </c>
      <c r="F127" s="83">
        <f>SUM(C127:E127)</f>
        <v>252.73016975088933</v>
      </c>
      <c r="I127" s="49">
        <v>122</v>
      </c>
      <c r="J127" s="32">
        <f t="shared" si="54"/>
        <v>0</v>
      </c>
      <c r="K127" s="32">
        <f t="shared" si="55"/>
        <v>0</v>
      </c>
      <c r="L127" s="32">
        <f t="shared" si="56"/>
        <v>0</v>
      </c>
      <c r="M127" s="32">
        <f t="shared" si="57"/>
        <v>0</v>
      </c>
      <c r="N127" s="32">
        <f t="shared" si="39"/>
        <v>0</v>
      </c>
      <c r="O127" s="33">
        <f t="shared" si="40"/>
        <v>0</v>
      </c>
      <c r="P127" s="49">
        <v>122</v>
      </c>
      <c r="Q127" s="32">
        <f t="shared" si="49"/>
        <v>0</v>
      </c>
      <c r="R127" s="32">
        <f t="shared" si="58"/>
        <v>0</v>
      </c>
      <c r="S127" s="32">
        <f t="shared" si="59"/>
        <v>0</v>
      </c>
      <c r="T127" s="32">
        <f t="shared" si="41"/>
        <v>0</v>
      </c>
      <c r="U127" s="32">
        <f t="shared" si="50"/>
        <v>0</v>
      </c>
      <c r="V127" s="32">
        <f t="shared" si="42"/>
        <v>0</v>
      </c>
      <c r="W127" s="32">
        <v>0</v>
      </c>
      <c r="X127" s="32">
        <f t="shared" si="43"/>
        <v>0</v>
      </c>
      <c r="Y127" s="38">
        <f t="shared" si="44"/>
        <v>0</v>
      </c>
      <c r="AA127" s="65">
        <v>122</v>
      </c>
      <c r="AB127" s="32">
        <f t="shared" si="45"/>
        <v>0</v>
      </c>
      <c r="AC127" s="98">
        <f t="shared" si="46"/>
        <v>0</v>
      </c>
      <c r="AD127" s="98">
        <f t="shared" si="47"/>
        <v>0</v>
      </c>
      <c r="AE127" s="98">
        <f t="shared" si="48"/>
        <v>0</v>
      </c>
      <c r="AF127" s="32">
        <f t="shared" si="51"/>
        <v>0</v>
      </c>
      <c r="AG127" s="32">
        <f t="shared" si="52"/>
        <v>0</v>
      </c>
      <c r="AH127" s="32">
        <f t="shared" si="53"/>
        <v>0</v>
      </c>
      <c r="AI127" s="72">
        <f t="shared" si="60"/>
        <v>0</v>
      </c>
      <c r="AK127" s="65">
        <v>122</v>
      </c>
      <c r="AL127" s="32"/>
      <c r="AM127" s="32"/>
      <c r="AN127" s="32"/>
      <c r="AO127" s="32"/>
      <c r="AP127" s="32"/>
      <c r="AQ127" s="32"/>
      <c r="AR127" s="32"/>
      <c r="AS127" s="32"/>
      <c r="AT127" s="32"/>
      <c r="AU127" s="72"/>
    </row>
    <row r="128" spans="2:47" x14ac:dyDescent="0.25">
      <c r="E128" s="24"/>
      <c r="I128" s="49">
        <v>123</v>
      </c>
      <c r="J128" s="32">
        <f t="shared" si="54"/>
        <v>0</v>
      </c>
      <c r="K128" s="32">
        <f t="shared" si="55"/>
        <v>0</v>
      </c>
      <c r="L128" s="32">
        <f t="shared" si="56"/>
        <v>0</v>
      </c>
      <c r="M128" s="32">
        <f t="shared" si="57"/>
        <v>0</v>
      </c>
      <c r="N128" s="32">
        <f t="shared" si="39"/>
        <v>0</v>
      </c>
      <c r="O128" s="33">
        <f t="shared" si="40"/>
        <v>0</v>
      </c>
      <c r="P128" s="49">
        <v>123</v>
      </c>
      <c r="Q128" s="32">
        <f t="shared" si="49"/>
        <v>0</v>
      </c>
      <c r="R128" s="32">
        <f t="shared" si="58"/>
        <v>0</v>
      </c>
      <c r="S128" s="32">
        <f t="shared" si="59"/>
        <v>0</v>
      </c>
      <c r="T128" s="32">
        <f t="shared" si="41"/>
        <v>0</v>
      </c>
      <c r="U128" s="32">
        <f t="shared" si="50"/>
        <v>0</v>
      </c>
      <c r="V128" s="32">
        <f t="shared" si="42"/>
        <v>0</v>
      </c>
      <c r="W128" s="32">
        <v>0</v>
      </c>
      <c r="X128" s="32">
        <f t="shared" si="43"/>
        <v>0</v>
      </c>
      <c r="Y128" s="38">
        <f t="shared" si="44"/>
        <v>0</v>
      </c>
      <c r="AA128" s="65">
        <v>123</v>
      </c>
      <c r="AB128" s="32">
        <f t="shared" si="45"/>
        <v>0</v>
      </c>
      <c r="AC128" s="98">
        <f t="shared" si="46"/>
        <v>0</v>
      </c>
      <c r="AD128" s="98">
        <f t="shared" si="47"/>
        <v>0</v>
      </c>
      <c r="AE128" s="98">
        <f t="shared" si="48"/>
        <v>0</v>
      </c>
      <c r="AF128" s="32">
        <f t="shared" si="51"/>
        <v>0</v>
      </c>
      <c r="AG128" s="32">
        <f t="shared" si="52"/>
        <v>0</v>
      </c>
      <c r="AH128" s="32">
        <f t="shared" si="53"/>
        <v>0</v>
      </c>
      <c r="AI128" s="72">
        <f t="shared" si="60"/>
        <v>0</v>
      </c>
      <c r="AK128" s="65">
        <v>123</v>
      </c>
      <c r="AL128" s="32"/>
      <c r="AM128" s="32"/>
      <c r="AN128" s="32"/>
      <c r="AO128" s="32"/>
      <c r="AP128" s="32"/>
      <c r="AQ128" s="32"/>
      <c r="AR128" s="32"/>
      <c r="AS128" s="32"/>
      <c r="AT128" s="32"/>
      <c r="AU128" s="72"/>
    </row>
    <row r="129" spans="5:47" x14ac:dyDescent="0.25">
      <c r="E129" s="24"/>
      <c r="I129" s="49">
        <v>124</v>
      </c>
      <c r="J129" s="32">
        <f t="shared" si="54"/>
        <v>0</v>
      </c>
      <c r="K129" s="32">
        <f t="shared" si="55"/>
        <v>0</v>
      </c>
      <c r="L129" s="32">
        <f t="shared" si="56"/>
        <v>0</v>
      </c>
      <c r="M129" s="32">
        <f t="shared" si="57"/>
        <v>0</v>
      </c>
      <c r="N129" s="32">
        <f t="shared" si="39"/>
        <v>0</v>
      </c>
      <c r="O129" s="33">
        <f t="shared" si="40"/>
        <v>0</v>
      </c>
      <c r="P129" s="49">
        <v>124</v>
      </c>
      <c r="Q129" s="32">
        <f t="shared" si="49"/>
        <v>0</v>
      </c>
      <c r="R129" s="32">
        <f t="shared" si="58"/>
        <v>0</v>
      </c>
      <c r="S129" s="32">
        <f t="shared" si="59"/>
        <v>0</v>
      </c>
      <c r="T129" s="32">
        <f t="shared" si="41"/>
        <v>0</v>
      </c>
      <c r="U129" s="32">
        <f t="shared" si="50"/>
        <v>0</v>
      </c>
      <c r="V129" s="32">
        <f t="shared" si="42"/>
        <v>0</v>
      </c>
      <c r="W129" s="32">
        <v>0</v>
      </c>
      <c r="X129" s="32">
        <f t="shared" si="43"/>
        <v>0</v>
      </c>
      <c r="Y129" s="38">
        <f t="shared" si="44"/>
        <v>0</v>
      </c>
      <c r="AA129" s="65">
        <v>124</v>
      </c>
      <c r="AB129" s="32">
        <f t="shared" si="45"/>
        <v>0</v>
      </c>
      <c r="AC129" s="98">
        <f t="shared" si="46"/>
        <v>0</v>
      </c>
      <c r="AD129" s="98">
        <f t="shared" si="47"/>
        <v>0</v>
      </c>
      <c r="AE129" s="98">
        <f t="shared" si="48"/>
        <v>0</v>
      </c>
      <c r="AF129" s="32">
        <f t="shared" si="51"/>
        <v>0</v>
      </c>
      <c r="AG129" s="32">
        <f t="shared" si="52"/>
        <v>0</v>
      </c>
      <c r="AH129" s="32">
        <f t="shared" si="53"/>
        <v>0</v>
      </c>
      <c r="AI129" s="72">
        <f t="shared" si="60"/>
        <v>0</v>
      </c>
      <c r="AK129" s="65">
        <v>124</v>
      </c>
      <c r="AL129" s="32"/>
      <c r="AM129" s="32"/>
      <c r="AN129" s="32"/>
      <c r="AO129" s="32"/>
      <c r="AP129" s="32"/>
      <c r="AQ129" s="32"/>
      <c r="AR129" s="32"/>
      <c r="AS129" s="32"/>
      <c r="AT129" s="32"/>
      <c r="AU129" s="72"/>
    </row>
    <row r="130" spans="5:47" x14ac:dyDescent="0.25">
      <c r="E130" s="24"/>
      <c r="I130" s="49">
        <v>125</v>
      </c>
      <c r="J130" s="32">
        <f t="shared" si="54"/>
        <v>0</v>
      </c>
      <c r="K130" s="32">
        <f t="shared" si="55"/>
        <v>0</v>
      </c>
      <c r="L130" s="32">
        <f t="shared" si="56"/>
        <v>0</v>
      </c>
      <c r="M130" s="32">
        <f t="shared" si="57"/>
        <v>0</v>
      </c>
      <c r="N130" s="32">
        <f t="shared" si="39"/>
        <v>0</v>
      </c>
      <c r="O130" s="33">
        <f t="shared" si="40"/>
        <v>0</v>
      </c>
      <c r="P130" s="49">
        <v>125</v>
      </c>
      <c r="Q130" s="32">
        <f t="shared" si="49"/>
        <v>0</v>
      </c>
      <c r="R130" s="32">
        <f t="shared" si="58"/>
        <v>0</v>
      </c>
      <c r="S130" s="32">
        <f t="shared" si="59"/>
        <v>0</v>
      </c>
      <c r="T130" s="32">
        <f t="shared" si="41"/>
        <v>0</v>
      </c>
      <c r="U130" s="32">
        <f t="shared" si="50"/>
        <v>0</v>
      </c>
      <c r="V130" s="32">
        <f t="shared" si="42"/>
        <v>0</v>
      </c>
      <c r="W130" s="32">
        <v>0</v>
      </c>
      <c r="X130" s="32">
        <f t="shared" si="43"/>
        <v>0</v>
      </c>
      <c r="Y130" s="38">
        <f t="shared" si="44"/>
        <v>0</v>
      </c>
      <c r="AA130" s="65">
        <v>125</v>
      </c>
      <c r="AB130" s="32">
        <f t="shared" si="45"/>
        <v>0</v>
      </c>
      <c r="AC130" s="98">
        <f t="shared" si="46"/>
        <v>0</v>
      </c>
      <c r="AD130" s="98">
        <f t="shared" si="47"/>
        <v>0</v>
      </c>
      <c r="AE130" s="98">
        <f t="shared" si="48"/>
        <v>0</v>
      </c>
      <c r="AF130" s="32">
        <f t="shared" si="51"/>
        <v>0</v>
      </c>
      <c r="AG130" s="32">
        <f t="shared" si="52"/>
        <v>0</v>
      </c>
      <c r="AH130" s="32">
        <f t="shared" si="53"/>
        <v>0</v>
      </c>
      <c r="AI130" s="72">
        <f t="shared" si="60"/>
        <v>0</v>
      </c>
      <c r="AK130" s="65">
        <v>125</v>
      </c>
      <c r="AL130" s="32"/>
      <c r="AM130" s="32"/>
      <c r="AN130" s="32"/>
      <c r="AO130" s="32"/>
      <c r="AP130" s="32"/>
      <c r="AQ130" s="32"/>
      <c r="AR130" s="32"/>
      <c r="AS130" s="32"/>
      <c r="AT130" s="32"/>
      <c r="AU130" s="72"/>
    </row>
    <row r="131" spans="5:47" x14ac:dyDescent="0.25">
      <c r="E131" s="24"/>
      <c r="I131" s="49">
        <v>126</v>
      </c>
      <c r="J131" s="32">
        <f t="shared" si="54"/>
        <v>0</v>
      </c>
      <c r="K131" s="32">
        <f t="shared" si="55"/>
        <v>0</v>
      </c>
      <c r="L131" s="32">
        <f t="shared" si="56"/>
        <v>0</v>
      </c>
      <c r="M131" s="32">
        <f t="shared" si="57"/>
        <v>0</v>
      </c>
      <c r="N131" s="32">
        <f t="shared" si="39"/>
        <v>0</v>
      </c>
      <c r="O131" s="33">
        <f t="shared" si="40"/>
        <v>0</v>
      </c>
      <c r="P131" s="49">
        <v>126</v>
      </c>
      <c r="Q131" s="32">
        <f t="shared" si="49"/>
        <v>0</v>
      </c>
      <c r="R131" s="32">
        <f t="shared" si="58"/>
        <v>0</v>
      </c>
      <c r="S131" s="32">
        <f t="shared" si="59"/>
        <v>0</v>
      </c>
      <c r="T131" s="32">
        <f t="shared" si="41"/>
        <v>0</v>
      </c>
      <c r="U131" s="32">
        <f t="shared" si="50"/>
        <v>0</v>
      </c>
      <c r="V131" s="32">
        <f t="shared" si="42"/>
        <v>0</v>
      </c>
      <c r="W131" s="32">
        <v>0</v>
      </c>
      <c r="X131" s="32">
        <f t="shared" si="43"/>
        <v>0</v>
      </c>
      <c r="Y131" s="38">
        <f t="shared" si="44"/>
        <v>0</v>
      </c>
      <c r="AA131" s="65">
        <v>126</v>
      </c>
      <c r="AB131" s="32">
        <f t="shared" si="45"/>
        <v>0</v>
      </c>
      <c r="AC131" s="98">
        <f t="shared" si="46"/>
        <v>0</v>
      </c>
      <c r="AD131" s="98">
        <f t="shared" si="47"/>
        <v>0</v>
      </c>
      <c r="AE131" s="98">
        <f t="shared" si="48"/>
        <v>0</v>
      </c>
      <c r="AF131" s="32">
        <f t="shared" si="51"/>
        <v>0</v>
      </c>
      <c r="AG131" s="32">
        <f t="shared" si="52"/>
        <v>0</v>
      </c>
      <c r="AH131" s="32">
        <f t="shared" si="53"/>
        <v>0</v>
      </c>
      <c r="AI131" s="72">
        <f t="shared" si="60"/>
        <v>0</v>
      </c>
      <c r="AK131" s="65">
        <v>126</v>
      </c>
      <c r="AL131" s="32"/>
      <c r="AM131" s="32"/>
      <c r="AN131" s="32"/>
      <c r="AO131" s="32"/>
      <c r="AP131" s="32"/>
      <c r="AQ131" s="32"/>
      <c r="AR131" s="32"/>
      <c r="AS131" s="32"/>
      <c r="AT131" s="32"/>
      <c r="AU131" s="72"/>
    </row>
    <row r="132" spans="5:47" x14ac:dyDescent="0.25">
      <c r="E132" s="24"/>
      <c r="I132" s="49">
        <v>127</v>
      </c>
      <c r="J132" s="32">
        <f t="shared" si="54"/>
        <v>0</v>
      </c>
      <c r="K132" s="32">
        <f t="shared" si="55"/>
        <v>0</v>
      </c>
      <c r="L132" s="32">
        <f t="shared" si="56"/>
        <v>0</v>
      </c>
      <c r="M132" s="32">
        <f t="shared" si="57"/>
        <v>0</v>
      </c>
      <c r="N132" s="32">
        <f t="shared" si="39"/>
        <v>0</v>
      </c>
      <c r="O132" s="33">
        <f t="shared" si="40"/>
        <v>0</v>
      </c>
      <c r="P132" s="49">
        <v>127</v>
      </c>
      <c r="Q132" s="32">
        <f t="shared" si="49"/>
        <v>0</v>
      </c>
      <c r="R132" s="32">
        <f t="shared" si="58"/>
        <v>0</v>
      </c>
      <c r="S132" s="32">
        <f t="shared" si="59"/>
        <v>0</v>
      </c>
      <c r="T132" s="32">
        <f t="shared" si="41"/>
        <v>0</v>
      </c>
      <c r="U132" s="32">
        <f t="shared" si="50"/>
        <v>0</v>
      </c>
      <c r="V132" s="32">
        <f t="shared" si="42"/>
        <v>0</v>
      </c>
      <c r="W132" s="32">
        <v>0</v>
      </c>
      <c r="X132" s="32">
        <f t="shared" si="43"/>
        <v>0</v>
      </c>
      <c r="Y132" s="38">
        <f t="shared" si="44"/>
        <v>0</v>
      </c>
      <c r="AA132" s="65">
        <v>127</v>
      </c>
      <c r="AB132" s="32">
        <f t="shared" si="45"/>
        <v>0</v>
      </c>
      <c r="AC132" s="98">
        <f t="shared" si="46"/>
        <v>0</v>
      </c>
      <c r="AD132" s="98">
        <f t="shared" si="47"/>
        <v>0</v>
      </c>
      <c r="AE132" s="98">
        <f t="shared" si="48"/>
        <v>0</v>
      </c>
      <c r="AF132" s="32">
        <f t="shared" si="51"/>
        <v>0</v>
      </c>
      <c r="AG132" s="32">
        <f t="shared" si="52"/>
        <v>0</v>
      </c>
      <c r="AH132" s="32">
        <f t="shared" si="53"/>
        <v>0</v>
      </c>
      <c r="AI132" s="72">
        <f t="shared" si="60"/>
        <v>0</v>
      </c>
      <c r="AK132" s="65">
        <v>127</v>
      </c>
      <c r="AL132" s="32"/>
      <c r="AM132" s="32"/>
      <c r="AN132" s="32"/>
      <c r="AO132" s="32"/>
      <c r="AP132" s="32"/>
      <c r="AQ132" s="32"/>
      <c r="AR132" s="32"/>
      <c r="AS132" s="32"/>
      <c r="AT132" s="32"/>
      <c r="AU132" s="72"/>
    </row>
    <row r="133" spans="5:47" x14ac:dyDescent="0.25">
      <c r="E133" s="24"/>
      <c r="I133" s="49">
        <v>128</v>
      </c>
      <c r="J133" s="32">
        <f t="shared" si="54"/>
        <v>0</v>
      </c>
      <c r="K133" s="32">
        <f t="shared" si="55"/>
        <v>0</v>
      </c>
      <c r="L133" s="32">
        <f t="shared" si="56"/>
        <v>0</v>
      </c>
      <c r="M133" s="32">
        <f t="shared" si="57"/>
        <v>0</v>
      </c>
      <c r="N133" s="32">
        <f t="shared" ref="N133:N196" si="64">IF(P134&lt;=$F$18,0,)</f>
        <v>0</v>
      </c>
      <c r="O133" s="33">
        <f t="shared" ref="O133:O196" si="65">((J133+K133)*0.475+L133+M133+N133)*44/12</f>
        <v>0</v>
      </c>
      <c r="P133" s="49">
        <v>128</v>
      </c>
      <c r="Q133" s="32">
        <f t="shared" si="49"/>
        <v>0</v>
      </c>
      <c r="R133" s="32">
        <f t="shared" si="58"/>
        <v>0</v>
      </c>
      <c r="S133" s="32">
        <f t="shared" si="59"/>
        <v>0</v>
      </c>
      <c r="T133" s="32">
        <f t="shared" ref="T133:T196" si="66">IF(S133=0,0,EXP(-1.0587+0.8836*LN(S133)+0.284))</f>
        <v>0</v>
      </c>
      <c r="U133" s="32">
        <f t="shared" si="50"/>
        <v>0</v>
      </c>
      <c r="V133" s="32">
        <f t="shared" ref="V133:V196" si="67">IF(P133&lt;=$F$18,IF(P133&lt;=30,P133*($F$16-$F$6)/30,$F$16-$F$6),)</f>
        <v>0</v>
      </c>
      <c r="W133" s="32">
        <v>0</v>
      </c>
      <c r="X133" s="32">
        <f t="shared" ref="X133:X196" si="68">((S133+T133)*0.475+U133+V133+W133)*44/12</f>
        <v>0</v>
      </c>
      <c r="Y133" s="38">
        <f t="shared" ref="Y133:Y196" si="69">IF(P133&lt;=$F$18,X133-O133,)</f>
        <v>0</v>
      </c>
      <c r="AA133" s="65">
        <v>128</v>
      </c>
      <c r="AB133" s="32">
        <f t="shared" ref="AB133:AB196" si="70">IF(AA133&lt;=$F$18,IFERROR(VLOOKUP($AA133,$B$82:$G$94,2,FALSE),0),)</f>
        <v>0</v>
      </c>
      <c r="AC133" s="98">
        <f t="shared" ref="AC133:AC196" si="71">IF(AA133&lt;=$F$18,IFERROR(VLOOKUP($AA133,$B$82:$G$94,3,FALSE),0),)</f>
        <v>0</v>
      </c>
      <c r="AD133" s="98">
        <f t="shared" ref="AD133:AD196" si="72">IF(AA133&lt;=$F$18,IFERROR(VLOOKUP($AA133,$B$82:$G$94,4,FALSE),0),)</f>
        <v>0</v>
      </c>
      <c r="AE133" s="98">
        <f t="shared" ref="AE133:AE196" si="73">IF(AA133&lt;=$F$18,IFERROR(VLOOKUP($AA133,$B$82:$G$94,5,FALSE),0),)</f>
        <v>0</v>
      </c>
      <c r="AF133" s="32">
        <f t="shared" si="51"/>
        <v>0</v>
      </c>
      <c r="AG133" s="32">
        <f t="shared" si="52"/>
        <v>0</v>
      </c>
      <c r="AH133" s="32">
        <f t="shared" si="53"/>
        <v>0</v>
      </c>
      <c r="AI133" s="72">
        <f t="shared" si="60"/>
        <v>0</v>
      </c>
      <c r="AK133" s="65">
        <v>128</v>
      </c>
      <c r="AL133" s="32"/>
      <c r="AM133" s="32"/>
      <c r="AN133" s="32"/>
      <c r="AO133" s="32"/>
      <c r="AP133" s="32"/>
      <c r="AQ133" s="32"/>
      <c r="AR133" s="32"/>
      <c r="AS133" s="32"/>
      <c r="AT133" s="32"/>
      <c r="AU133" s="72"/>
    </row>
    <row r="134" spans="5:47" x14ac:dyDescent="0.25">
      <c r="E134" s="24"/>
      <c r="I134" s="49">
        <v>129</v>
      </c>
      <c r="J134" s="32">
        <f t="shared" si="54"/>
        <v>0</v>
      </c>
      <c r="K134" s="32">
        <f t="shared" si="55"/>
        <v>0</v>
      </c>
      <c r="L134" s="32">
        <f t="shared" si="56"/>
        <v>0</v>
      </c>
      <c r="M134" s="32">
        <f t="shared" si="57"/>
        <v>0</v>
      </c>
      <c r="N134" s="32">
        <f t="shared" si="64"/>
        <v>0</v>
      </c>
      <c r="O134" s="33">
        <f t="shared" si="65"/>
        <v>0</v>
      </c>
      <c r="P134" s="49">
        <v>129</v>
      </c>
      <c r="Q134" s="32">
        <f t="shared" ref="Q134:Q197" si="74">IF(P134&lt;=$F$18,LOOKUP(P134-1,$B$25:$B$78,$G$25:$G$78),)</f>
        <v>0</v>
      </c>
      <c r="R134" s="32">
        <f t="shared" si="58"/>
        <v>0</v>
      </c>
      <c r="S134" s="32">
        <f t="shared" si="59"/>
        <v>0</v>
      </c>
      <c r="T134" s="32">
        <f t="shared" si="66"/>
        <v>0</v>
      </c>
      <c r="U134" s="32">
        <f t="shared" ref="U134:U197" si="75">IF(P134&lt;=$F$18,$F$5+($F$15-$F$5)*(1-EXP(-0.0175*P134)),)</f>
        <v>0</v>
      </c>
      <c r="V134" s="32">
        <f t="shared" si="67"/>
        <v>0</v>
      </c>
      <c r="W134" s="32">
        <v>0</v>
      </c>
      <c r="X134" s="32">
        <f t="shared" si="68"/>
        <v>0</v>
      </c>
      <c r="Y134" s="38">
        <f t="shared" si="69"/>
        <v>0</v>
      </c>
      <c r="AA134" s="65">
        <v>129</v>
      </c>
      <c r="AB134" s="32">
        <f t="shared" si="70"/>
        <v>0</v>
      </c>
      <c r="AC134" s="98">
        <f t="shared" si="71"/>
        <v>0</v>
      </c>
      <c r="AD134" s="98">
        <f t="shared" si="72"/>
        <v>0</v>
      </c>
      <c r="AE134" s="98">
        <f t="shared" si="73"/>
        <v>0</v>
      </c>
      <c r="AF134" s="32">
        <f t="shared" ref="AF134:AF197" si="76">IF(AA134&lt;=$F$18,EXP(-LN(2)/$D$104)*AF133+((1-EXP(-LN(2)/$D$104))/(LN(2)/$D$104))*$AB134*AC134*0.475*$F$19*44/12,)</f>
        <v>0</v>
      </c>
      <c r="AG134" s="32">
        <f t="shared" ref="AG134:AG197" si="77">IF(AA134&lt;=$F$18,EXP(-LN(2)/$D$106)*AG133+((1-EXP(-LN(2)/$D$106))/(LN(2)/$D$106))*$AB134*AD134*0.475*$F$19*44/12,)</f>
        <v>0</v>
      </c>
      <c r="AH134" s="32">
        <f t="shared" ref="AH134:AH197" si="78">IF(AA134&lt;=$F$18,EXP(-LN(2)/$D$105)*AH133+((1-EXP(-LN(2)/$D$105))/(LN(2)/$D$105))*$AB134*AE134*0.475*$F$19*44/12,)</f>
        <v>0</v>
      </c>
      <c r="AI134" s="72">
        <f t="shared" si="60"/>
        <v>0</v>
      </c>
      <c r="AK134" s="65">
        <v>129</v>
      </c>
      <c r="AL134" s="32"/>
      <c r="AM134" s="32"/>
      <c r="AN134" s="32"/>
      <c r="AO134" s="32"/>
      <c r="AP134" s="32"/>
      <c r="AQ134" s="32"/>
      <c r="AR134" s="32"/>
      <c r="AS134" s="32"/>
      <c r="AT134" s="32"/>
      <c r="AU134" s="72"/>
    </row>
    <row r="135" spans="5:47" x14ac:dyDescent="0.25">
      <c r="E135" s="24"/>
      <c r="I135" s="49">
        <v>130</v>
      </c>
      <c r="J135" s="32">
        <f t="shared" ref="J135:J198" si="79">IF($I135&lt;=$F$10,$F$11*$F$13+J134,)</f>
        <v>0</v>
      </c>
      <c r="K135" s="32">
        <f t="shared" ref="K135:K198" si="80">IF(J135=0,0,EXP(-1.0587+0.8836*LN(J135)+0.284))</f>
        <v>0</v>
      </c>
      <c r="L135" s="32">
        <f t="shared" ref="L135:L198" si="81">IF(I135&lt;=$F$10,$F$5+($F$8-$F$5)*(1-EXP(-0.0175*I135)),)</f>
        <v>0</v>
      </c>
      <c r="M135" s="32">
        <f t="shared" ref="M135:M198" si="82">IF(I135&lt;=$F$10,IF(I135&lt;=30,I135*($F$9-$F$6)/30,$F$9-$F$6),)</f>
        <v>0</v>
      </c>
      <c r="N135" s="32">
        <f t="shared" si="64"/>
        <v>0</v>
      </c>
      <c r="O135" s="33">
        <f t="shared" si="65"/>
        <v>0</v>
      </c>
      <c r="P135" s="49">
        <v>130</v>
      </c>
      <c r="Q135" s="32">
        <f t="shared" si="74"/>
        <v>0</v>
      </c>
      <c r="R135" s="32">
        <f t="shared" ref="R135:R198" si="83">IF(P135&lt;=$F$18,Q135+R134,)</f>
        <v>0</v>
      </c>
      <c r="S135" s="32">
        <f t="shared" ref="S135:S198" si="84">$F$19*R135</f>
        <v>0</v>
      </c>
      <c r="T135" s="32">
        <f t="shared" si="66"/>
        <v>0</v>
      </c>
      <c r="U135" s="32">
        <f t="shared" si="75"/>
        <v>0</v>
      </c>
      <c r="V135" s="32">
        <f t="shared" si="67"/>
        <v>0</v>
      </c>
      <c r="W135" s="32">
        <v>0</v>
      </c>
      <c r="X135" s="32">
        <f t="shared" si="68"/>
        <v>0</v>
      </c>
      <c r="Y135" s="38">
        <f t="shared" si="69"/>
        <v>0</v>
      </c>
      <c r="AA135" s="65">
        <v>130</v>
      </c>
      <c r="AB135" s="32">
        <f t="shared" si="70"/>
        <v>0</v>
      </c>
      <c r="AC135" s="98">
        <f t="shared" si="71"/>
        <v>0</v>
      </c>
      <c r="AD135" s="98">
        <f t="shared" si="72"/>
        <v>0</v>
      </c>
      <c r="AE135" s="98">
        <f t="shared" si="73"/>
        <v>0</v>
      </c>
      <c r="AF135" s="32">
        <f t="shared" si="76"/>
        <v>0</v>
      </c>
      <c r="AG135" s="32">
        <f t="shared" si="77"/>
        <v>0</v>
      </c>
      <c r="AH135" s="32">
        <f t="shared" si="78"/>
        <v>0</v>
      </c>
      <c r="AI135" s="72">
        <f t="shared" ref="AI135:AI198" si="85">IF(AA135&lt;=$F$18,SUM(AF135:AH135),)</f>
        <v>0</v>
      </c>
      <c r="AK135" s="65">
        <v>130</v>
      </c>
      <c r="AL135" s="32"/>
      <c r="AM135" s="32"/>
      <c r="AN135" s="32"/>
      <c r="AO135" s="32"/>
      <c r="AP135" s="32"/>
      <c r="AQ135" s="32"/>
      <c r="AR135" s="32"/>
      <c r="AS135" s="32"/>
      <c r="AT135" s="32"/>
      <c r="AU135" s="72"/>
    </row>
    <row r="136" spans="5:47" x14ac:dyDescent="0.25">
      <c r="E136" s="24"/>
      <c r="I136" s="49">
        <v>131</v>
      </c>
      <c r="J136" s="32">
        <f t="shared" si="79"/>
        <v>0</v>
      </c>
      <c r="K136" s="32">
        <f t="shared" si="80"/>
        <v>0</v>
      </c>
      <c r="L136" s="32">
        <f t="shared" si="81"/>
        <v>0</v>
      </c>
      <c r="M136" s="32">
        <f t="shared" si="82"/>
        <v>0</v>
      </c>
      <c r="N136" s="32">
        <f t="shared" si="64"/>
        <v>0</v>
      </c>
      <c r="O136" s="33">
        <f t="shared" si="65"/>
        <v>0</v>
      </c>
      <c r="P136" s="49">
        <v>131</v>
      </c>
      <c r="Q136" s="32">
        <f t="shared" si="74"/>
        <v>0</v>
      </c>
      <c r="R136" s="32">
        <f t="shared" si="83"/>
        <v>0</v>
      </c>
      <c r="S136" s="32">
        <f t="shared" si="84"/>
        <v>0</v>
      </c>
      <c r="T136" s="32">
        <f t="shared" si="66"/>
        <v>0</v>
      </c>
      <c r="U136" s="32">
        <f t="shared" si="75"/>
        <v>0</v>
      </c>
      <c r="V136" s="32">
        <f t="shared" si="67"/>
        <v>0</v>
      </c>
      <c r="W136" s="32">
        <v>0</v>
      </c>
      <c r="X136" s="32">
        <f t="shared" si="68"/>
        <v>0</v>
      </c>
      <c r="Y136" s="38">
        <f t="shared" si="69"/>
        <v>0</v>
      </c>
      <c r="AA136" s="65">
        <v>131</v>
      </c>
      <c r="AB136" s="32">
        <f t="shared" si="70"/>
        <v>0</v>
      </c>
      <c r="AC136" s="98">
        <f t="shared" si="71"/>
        <v>0</v>
      </c>
      <c r="AD136" s="98">
        <f t="shared" si="72"/>
        <v>0</v>
      </c>
      <c r="AE136" s="98">
        <f t="shared" si="73"/>
        <v>0</v>
      </c>
      <c r="AF136" s="32">
        <f t="shared" si="76"/>
        <v>0</v>
      </c>
      <c r="AG136" s="32">
        <f t="shared" si="77"/>
        <v>0</v>
      </c>
      <c r="AH136" s="32">
        <f t="shared" si="78"/>
        <v>0</v>
      </c>
      <c r="AI136" s="72">
        <f t="shared" si="85"/>
        <v>0</v>
      </c>
      <c r="AK136" s="65">
        <v>131</v>
      </c>
      <c r="AL136" s="32"/>
      <c r="AM136" s="32"/>
      <c r="AN136" s="32"/>
      <c r="AO136" s="32"/>
      <c r="AP136" s="32"/>
      <c r="AQ136" s="32"/>
      <c r="AR136" s="32"/>
      <c r="AS136" s="32"/>
      <c r="AT136" s="32"/>
      <c r="AU136" s="72"/>
    </row>
    <row r="137" spans="5:47" x14ac:dyDescent="0.25">
      <c r="E137" s="24"/>
      <c r="I137" s="49">
        <v>132</v>
      </c>
      <c r="J137" s="32">
        <f t="shared" si="79"/>
        <v>0</v>
      </c>
      <c r="K137" s="32">
        <f t="shared" si="80"/>
        <v>0</v>
      </c>
      <c r="L137" s="32">
        <f t="shared" si="81"/>
        <v>0</v>
      </c>
      <c r="M137" s="32">
        <f t="shared" si="82"/>
        <v>0</v>
      </c>
      <c r="N137" s="32">
        <f t="shared" si="64"/>
        <v>0</v>
      </c>
      <c r="O137" s="33">
        <f t="shared" si="65"/>
        <v>0</v>
      </c>
      <c r="P137" s="49">
        <v>132</v>
      </c>
      <c r="Q137" s="32">
        <f t="shared" si="74"/>
        <v>0</v>
      </c>
      <c r="R137" s="32">
        <f t="shared" si="83"/>
        <v>0</v>
      </c>
      <c r="S137" s="32">
        <f t="shared" si="84"/>
        <v>0</v>
      </c>
      <c r="T137" s="32">
        <f t="shared" si="66"/>
        <v>0</v>
      </c>
      <c r="U137" s="32">
        <f t="shared" si="75"/>
        <v>0</v>
      </c>
      <c r="V137" s="32">
        <f t="shared" si="67"/>
        <v>0</v>
      </c>
      <c r="W137" s="32">
        <v>0</v>
      </c>
      <c r="X137" s="32">
        <f t="shared" si="68"/>
        <v>0</v>
      </c>
      <c r="Y137" s="38">
        <f t="shared" si="69"/>
        <v>0</v>
      </c>
      <c r="AA137" s="65">
        <v>132</v>
      </c>
      <c r="AB137" s="32">
        <f t="shared" si="70"/>
        <v>0</v>
      </c>
      <c r="AC137" s="98">
        <f t="shared" si="71"/>
        <v>0</v>
      </c>
      <c r="AD137" s="98">
        <f t="shared" si="72"/>
        <v>0</v>
      </c>
      <c r="AE137" s="98">
        <f t="shared" si="73"/>
        <v>0</v>
      </c>
      <c r="AF137" s="32">
        <f t="shared" si="76"/>
        <v>0</v>
      </c>
      <c r="AG137" s="32">
        <f t="shared" si="77"/>
        <v>0</v>
      </c>
      <c r="AH137" s="32">
        <f t="shared" si="78"/>
        <v>0</v>
      </c>
      <c r="AI137" s="72">
        <f t="shared" si="85"/>
        <v>0</v>
      </c>
      <c r="AK137" s="65">
        <v>132</v>
      </c>
      <c r="AL137" s="32"/>
      <c r="AM137" s="32"/>
      <c r="AN137" s="32"/>
      <c r="AO137" s="32"/>
      <c r="AP137" s="32"/>
      <c r="AQ137" s="32"/>
      <c r="AR137" s="32"/>
      <c r="AS137" s="32"/>
      <c r="AT137" s="32"/>
      <c r="AU137" s="72"/>
    </row>
    <row r="138" spans="5:47" x14ac:dyDescent="0.25">
      <c r="E138" s="24"/>
      <c r="I138" s="49">
        <v>133</v>
      </c>
      <c r="J138" s="32">
        <f t="shared" si="79"/>
        <v>0</v>
      </c>
      <c r="K138" s="32">
        <f t="shared" si="80"/>
        <v>0</v>
      </c>
      <c r="L138" s="32">
        <f t="shared" si="81"/>
        <v>0</v>
      </c>
      <c r="M138" s="32">
        <f t="shared" si="82"/>
        <v>0</v>
      </c>
      <c r="N138" s="32">
        <f t="shared" si="64"/>
        <v>0</v>
      </c>
      <c r="O138" s="33">
        <f t="shared" si="65"/>
        <v>0</v>
      </c>
      <c r="P138" s="49">
        <v>133</v>
      </c>
      <c r="Q138" s="32">
        <f t="shared" si="74"/>
        <v>0</v>
      </c>
      <c r="R138" s="32">
        <f t="shared" si="83"/>
        <v>0</v>
      </c>
      <c r="S138" s="32">
        <f t="shared" si="84"/>
        <v>0</v>
      </c>
      <c r="T138" s="32">
        <f t="shared" si="66"/>
        <v>0</v>
      </c>
      <c r="U138" s="32">
        <f t="shared" si="75"/>
        <v>0</v>
      </c>
      <c r="V138" s="32">
        <f t="shared" si="67"/>
        <v>0</v>
      </c>
      <c r="W138" s="32">
        <v>0</v>
      </c>
      <c r="X138" s="32">
        <f t="shared" si="68"/>
        <v>0</v>
      </c>
      <c r="Y138" s="38">
        <f t="shared" si="69"/>
        <v>0</v>
      </c>
      <c r="AA138" s="65">
        <v>133</v>
      </c>
      <c r="AB138" s="32">
        <f t="shared" si="70"/>
        <v>0</v>
      </c>
      <c r="AC138" s="98">
        <f t="shared" si="71"/>
        <v>0</v>
      </c>
      <c r="AD138" s="98">
        <f t="shared" si="72"/>
        <v>0</v>
      </c>
      <c r="AE138" s="98">
        <f t="shared" si="73"/>
        <v>0</v>
      </c>
      <c r="AF138" s="32">
        <f t="shared" si="76"/>
        <v>0</v>
      </c>
      <c r="AG138" s="32">
        <f t="shared" si="77"/>
        <v>0</v>
      </c>
      <c r="AH138" s="32">
        <f t="shared" si="78"/>
        <v>0</v>
      </c>
      <c r="AI138" s="72">
        <f t="shared" si="85"/>
        <v>0</v>
      </c>
      <c r="AK138" s="65">
        <v>133</v>
      </c>
      <c r="AL138" s="32"/>
      <c r="AM138" s="32"/>
      <c r="AN138" s="32"/>
      <c r="AO138" s="32"/>
      <c r="AP138" s="32"/>
      <c r="AQ138" s="32"/>
      <c r="AR138" s="32"/>
      <c r="AS138" s="32"/>
      <c r="AT138" s="32"/>
      <c r="AU138" s="72"/>
    </row>
    <row r="139" spans="5:47" x14ac:dyDescent="0.25">
      <c r="E139" s="24"/>
      <c r="I139" s="49">
        <v>134</v>
      </c>
      <c r="J139" s="32">
        <f t="shared" si="79"/>
        <v>0</v>
      </c>
      <c r="K139" s="32">
        <f t="shared" si="80"/>
        <v>0</v>
      </c>
      <c r="L139" s="32">
        <f t="shared" si="81"/>
        <v>0</v>
      </c>
      <c r="M139" s="32">
        <f t="shared" si="82"/>
        <v>0</v>
      </c>
      <c r="N139" s="32">
        <f t="shared" si="64"/>
        <v>0</v>
      </c>
      <c r="O139" s="33">
        <f t="shared" si="65"/>
        <v>0</v>
      </c>
      <c r="P139" s="49">
        <v>134</v>
      </c>
      <c r="Q139" s="32">
        <f t="shared" si="74"/>
        <v>0</v>
      </c>
      <c r="R139" s="32">
        <f t="shared" si="83"/>
        <v>0</v>
      </c>
      <c r="S139" s="32">
        <f t="shared" si="84"/>
        <v>0</v>
      </c>
      <c r="T139" s="32">
        <f t="shared" si="66"/>
        <v>0</v>
      </c>
      <c r="U139" s="32">
        <f t="shared" si="75"/>
        <v>0</v>
      </c>
      <c r="V139" s="32">
        <f t="shared" si="67"/>
        <v>0</v>
      </c>
      <c r="W139" s="32">
        <v>0</v>
      </c>
      <c r="X139" s="32">
        <f t="shared" si="68"/>
        <v>0</v>
      </c>
      <c r="Y139" s="38">
        <f t="shared" si="69"/>
        <v>0</v>
      </c>
      <c r="AA139" s="65">
        <v>134</v>
      </c>
      <c r="AB139" s="32">
        <f t="shared" si="70"/>
        <v>0</v>
      </c>
      <c r="AC139" s="98">
        <f t="shared" si="71"/>
        <v>0</v>
      </c>
      <c r="AD139" s="98">
        <f t="shared" si="72"/>
        <v>0</v>
      </c>
      <c r="AE139" s="98">
        <f t="shared" si="73"/>
        <v>0</v>
      </c>
      <c r="AF139" s="32">
        <f t="shared" si="76"/>
        <v>0</v>
      </c>
      <c r="AG139" s="32">
        <f t="shared" si="77"/>
        <v>0</v>
      </c>
      <c r="AH139" s="32">
        <f t="shared" si="78"/>
        <v>0</v>
      </c>
      <c r="AI139" s="72">
        <f t="shared" si="85"/>
        <v>0</v>
      </c>
      <c r="AK139" s="65">
        <v>134</v>
      </c>
      <c r="AL139" s="32"/>
      <c r="AM139" s="32"/>
      <c r="AN139" s="32"/>
      <c r="AO139" s="32"/>
      <c r="AP139" s="32"/>
      <c r="AQ139" s="32"/>
      <c r="AR139" s="32"/>
      <c r="AS139" s="32"/>
      <c r="AT139" s="32"/>
      <c r="AU139" s="72"/>
    </row>
    <row r="140" spans="5:47" x14ac:dyDescent="0.25">
      <c r="E140" s="24"/>
      <c r="I140" s="49">
        <v>135</v>
      </c>
      <c r="J140" s="32">
        <f t="shared" si="79"/>
        <v>0</v>
      </c>
      <c r="K140" s="32">
        <f t="shared" si="80"/>
        <v>0</v>
      </c>
      <c r="L140" s="32">
        <f t="shared" si="81"/>
        <v>0</v>
      </c>
      <c r="M140" s="32">
        <f t="shared" si="82"/>
        <v>0</v>
      </c>
      <c r="N140" s="32">
        <f t="shared" si="64"/>
        <v>0</v>
      </c>
      <c r="O140" s="33">
        <f t="shared" si="65"/>
        <v>0</v>
      </c>
      <c r="P140" s="49">
        <v>135</v>
      </c>
      <c r="Q140" s="32">
        <f t="shared" si="74"/>
        <v>0</v>
      </c>
      <c r="R140" s="32">
        <f t="shared" si="83"/>
        <v>0</v>
      </c>
      <c r="S140" s="32">
        <f t="shared" si="84"/>
        <v>0</v>
      </c>
      <c r="T140" s="32">
        <f t="shared" si="66"/>
        <v>0</v>
      </c>
      <c r="U140" s="32">
        <f t="shared" si="75"/>
        <v>0</v>
      </c>
      <c r="V140" s="32">
        <f t="shared" si="67"/>
        <v>0</v>
      </c>
      <c r="W140" s="32">
        <v>0</v>
      </c>
      <c r="X140" s="32">
        <f t="shared" si="68"/>
        <v>0</v>
      </c>
      <c r="Y140" s="38">
        <f t="shared" si="69"/>
        <v>0</v>
      </c>
      <c r="AA140" s="65">
        <v>135</v>
      </c>
      <c r="AB140" s="32">
        <f t="shared" si="70"/>
        <v>0</v>
      </c>
      <c r="AC140" s="98">
        <f t="shared" si="71"/>
        <v>0</v>
      </c>
      <c r="AD140" s="98">
        <f t="shared" si="72"/>
        <v>0</v>
      </c>
      <c r="AE140" s="98">
        <f t="shared" si="73"/>
        <v>0</v>
      </c>
      <c r="AF140" s="32">
        <f t="shared" si="76"/>
        <v>0</v>
      </c>
      <c r="AG140" s="32">
        <f t="shared" si="77"/>
        <v>0</v>
      </c>
      <c r="AH140" s="32">
        <f t="shared" si="78"/>
        <v>0</v>
      </c>
      <c r="AI140" s="72">
        <f t="shared" si="85"/>
        <v>0</v>
      </c>
      <c r="AK140" s="65">
        <v>135</v>
      </c>
      <c r="AL140" s="32"/>
      <c r="AM140" s="32"/>
      <c r="AN140" s="32"/>
      <c r="AO140" s="32"/>
      <c r="AP140" s="32"/>
      <c r="AQ140" s="32"/>
      <c r="AR140" s="32"/>
      <c r="AS140" s="32"/>
      <c r="AT140" s="32"/>
      <c r="AU140" s="72"/>
    </row>
    <row r="141" spans="5:47" x14ac:dyDescent="0.25">
      <c r="E141" s="24"/>
      <c r="I141" s="49">
        <v>136</v>
      </c>
      <c r="J141" s="32">
        <f t="shared" si="79"/>
        <v>0</v>
      </c>
      <c r="K141" s="32">
        <f t="shared" si="80"/>
        <v>0</v>
      </c>
      <c r="L141" s="32">
        <f t="shared" si="81"/>
        <v>0</v>
      </c>
      <c r="M141" s="32">
        <f t="shared" si="82"/>
        <v>0</v>
      </c>
      <c r="N141" s="32">
        <f t="shared" si="64"/>
        <v>0</v>
      </c>
      <c r="O141" s="33">
        <f t="shared" si="65"/>
        <v>0</v>
      </c>
      <c r="P141" s="49">
        <v>136</v>
      </c>
      <c r="Q141" s="32">
        <f t="shared" si="74"/>
        <v>0</v>
      </c>
      <c r="R141" s="32">
        <f t="shared" si="83"/>
        <v>0</v>
      </c>
      <c r="S141" s="32">
        <f t="shared" si="84"/>
        <v>0</v>
      </c>
      <c r="T141" s="32">
        <f t="shared" si="66"/>
        <v>0</v>
      </c>
      <c r="U141" s="32">
        <f t="shared" si="75"/>
        <v>0</v>
      </c>
      <c r="V141" s="32">
        <f t="shared" si="67"/>
        <v>0</v>
      </c>
      <c r="W141" s="32">
        <v>0</v>
      </c>
      <c r="X141" s="32">
        <f t="shared" si="68"/>
        <v>0</v>
      </c>
      <c r="Y141" s="38">
        <f t="shared" si="69"/>
        <v>0</v>
      </c>
      <c r="AA141" s="65">
        <v>136</v>
      </c>
      <c r="AB141" s="32">
        <f t="shared" si="70"/>
        <v>0</v>
      </c>
      <c r="AC141" s="98">
        <f t="shared" si="71"/>
        <v>0</v>
      </c>
      <c r="AD141" s="98">
        <f t="shared" si="72"/>
        <v>0</v>
      </c>
      <c r="AE141" s="98">
        <f t="shared" si="73"/>
        <v>0</v>
      </c>
      <c r="AF141" s="32">
        <f t="shared" si="76"/>
        <v>0</v>
      </c>
      <c r="AG141" s="32">
        <f t="shared" si="77"/>
        <v>0</v>
      </c>
      <c r="AH141" s="32">
        <f t="shared" si="78"/>
        <v>0</v>
      </c>
      <c r="AI141" s="72">
        <f t="shared" si="85"/>
        <v>0</v>
      </c>
      <c r="AK141" s="65">
        <v>136</v>
      </c>
      <c r="AL141" s="32"/>
      <c r="AM141" s="32"/>
      <c r="AN141" s="32"/>
      <c r="AO141" s="32"/>
      <c r="AP141" s="32"/>
      <c r="AQ141" s="32"/>
      <c r="AR141" s="32"/>
      <c r="AS141" s="32"/>
      <c r="AT141" s="32"/>
      <c r="AU141" s="72"/>
    </row>
    <row r="142" spans="5:47" x14ac:dyDescent="0.25">
      <c r="E142" s="24"/>
      <c r="I142" s="49">
        <v>137</v>
      </c>
      <c r="J142" s="32">
        <f t="shared" si="79"/>
        <v>0</v>
      </c>
      <c r="K142" s="32">
        <f t="shared" si="80"/>
        <v>0</v>
      </c>
      <c r="L142" s="32">
        <f t="shared" si="81"/>
        <v>0</v>
      </c>
      <c r="M142" s="32">
        <f t="shared" si="82"/>
        <v>0</v>
      </c>
      <c r="N142" s="32">
        <f t="shared" si="64"/>
        <v>0</v>
      </c>
      <c r="O142" s="33">
        <f t="shared" si="65"/>
        <v>0</v>
      </c>
      <c r="P142" s="49">
        <v>137</v>
      </c>
      <c r="Q142" s="32">
        <f t="shared" si="74"/>
        <v>0</v>
      </c>
      <c r="R142" s="32">
        <f t="shared" si="83"/>
        <v>0</v>
      </c>
      <c r="S142" s="32">
        <f t="shared" si="84"/>
        <v>0</v>
      </c>
      <c r="T142" s="32">
        <f t="shared" si="66"/>
        <v>0</v>
      </c>
      <c r="U142" s="32">
        <f t="shared" si="75"/>
        <v>0</v>
      </c>
      <c r="V142" s="32">
        <f t="shared" si="67"/>
        <v>0</v>
      </c>
      <c r="W142" s="32">
        <v>0</v>
      </c>
      <c r="X142" s="32">
        <f t="shared" si="68"/>
        <v>0</v>
      </c>
      <c r="Y142" s="38">
        <f t="shared" si="69"/>
        <v>0</v>
      </c>
      <c r="AA142" s="65">
        <v>137</v>
      </c>
      <c r="AB142" s="32">
        <f t="shared" si="70"/>
        <v>0</v>
      </c>
      <c r="AC142" s="98">
        <f t="shared" si="71"/>
        <v>0</v>
      </c>
      <c r="AD142" s="98">
        <f t="shared" si="72"/>
        <v>0</v>
      </c>
      <c r="AE142" s="98">
        <f t="shared" si="73"/>
        <v>0</v>
      </c>
      <c r="AF142" s="32">
        <f t="shared" si="76"/>
        <v>0</v>
      </c>
      <c r="AG142" s="32">
        <f t="shared" si="77"/>
        <v>0</v>
      </c>
      <c r="AH142" s="32">
        <f t="shared" si="78"/>
        <v>0</v>
      </c>
      <c r="AI142" s="72">
        <f t="shared" si="85"/>
        <v>0</v>
      </c>
      <c r="AK142" s="65">
        <v>137</v>
      </c>
      <c r="AL142" s="32"/>
      <c r="AM142" s="32"/>
      <c r="AN142" s="32"/>
      <c r="AO142" s="32"/>
      <c r="AP142" s="32"/>
      <c r="AQ142" s="32"/>
      <c r="AR142" s="32"/>
      <c r="AS142" s="32"/>
      <c r="AT142" s="32"/>
      <c r="AU142" s="72"/>
    </row>
    <row r="143" spans="5:47" x14ac:dyDescent="0.25">
      <c r="E143" s="24"/>
      <c r="I143" s="49">
        <v>138</v>
      </c>
      <c r="J143" s="32">
        <f t="shared" si="79"/>
        <v>0</v>
      </c>
      <c r="K143" s="32">
        <f t="shared" si="80"/>
        <v>0</v>
      </c>
      <c r="L143" s="32">
        <f t="shared" si="81"/>
        <v>0</v>
      </c>
      <c r="M143" s="32">
        <f t="shared" si="82"/>
        <v>0</v>
      </c>
      <c r="N143" s="32">
        <f t="shared" si="64"/>
        <v>0</v>
      </c>
      <c r="O143" s="33">
        <f t="shared" si="65"/>
        <v>0</v>
      </c>
      <c r="P143" s="49">
        <v>138</v>
      </c>
      <c r="Q143" s="32">
        <f t="shared" si="74"/>
        <v>0</v>
      </c>
      <c r="R143" s="32">
        <f t="shared" si="83"/>
        <v>0</v>
      </c>
      <c r="S143" s="32">
        <f t="shared" si="84"/>
        <v>0</v>
      </c>
      <c r="T143" s="32">
        <f t="shared" si="66"/>
        <v>0</v>
      </c>
      <c r="U143" s="32">
        <f t="shared" si="75"/>
        <v>0</v>
      </c>
      <c r="V143" s="32">
        <f t="shared" si="67"/>
        <v>0</v>
      </c>
      <c r="W143" s="32">
        <v>0</v>
      </c>
      <c r="X143" s="32">
        <f t="shared" si="68"/>
        <v>0</v>
      </c>
      <c r="Y143" s="38">
        <f t="shared" si="69"/>
        <v>0</v>
      </c>
      <c r="AA143" s="65">
        <v>138</v>
      </c>
      <c r="AB143" s="32">
        <f t="shared" si="70"/>
        <v>0</v>
      </c>
      <c r="AC143" s="98">
        <f t="shared" si="71"/>
        <v>0</v>
      </c>
      <c r="AD143" s="98">
        <f t="shared" si="72"/>
        <v>0</v>
      </c>
      <c r="AE143" s="98">
        <f t="shared" si="73"/>
        <v>0</v>
      </c>
      <c r="AF143" s="32">
        <f t="shared" si="76"/>
        <v>0</v>
      </c>
      <c r="AG143" s="32">
        <f t="shared" si="77"/>
        <v>0</v>
      </c>
      <c r="AH143" s="32">
        <f t="shared" si="78"/>
        <v>0</v>
      </c>
      <c r="AI143" s="72">
        <f t="shared" si="85"/>
        <v>0</v>
      </c>
      <c r="AK143" s="65">
        <v>138</v>
      </c>
      <c r="AL143" s="32"/>
      <c r="AM143" s="32"/>
      <c r="AN143" s="32"/>
      <c r="AO143" s="32"/>
      <c r="AP143" s="32"/>
      <c r="AQ143" s="32"/>
      <c r="AR143" s="32"/>
      <c r="AS143" s="32"/>
      <c r="AT143" s="32"/>
      <c r="AU143" s="72"/>
    </row>
    <row r="144" spans="5:47" x14ac:dyDescent="0.25">
      <c r="E144" s="24"/>
      <c r="I144" s="49">
        <v>139</v>
      </c>
      <c r="J144" s="32">
        <f t="shared" si="79"/>
        <v>0</v>
      </c>
      <c r="K144" s="32">
        <f t="shared" si="80"/>
        <v>0</v>
      </c>
      <c r="L144" s="32">
        <f t="shared" si="81"/>
        <v>0</v>
      </c>
      <c r="M144" s="32">
        <f t="shared" si="82"/>
        <v>0</v>
      </c>
      <c r="N144" s="32">
        <f t="shared" si="64"/>
        <v>0</v>
      </c>
      <c r="O144" s="33">
        <f t="shared" si="65"/>
        <v>0</v>
      </c>
      <c r="P144" s="49">
        <v>139</v>
      </c>
      <c r="Q144" s="32">
        <f t="shared" si="74"/>
        <v>0</v>
      </c>
      <c r="R144" s="32">
        <f t="shared" si="83"/>
        <v>0</v>
      </c>
      <c r="S144" s="32">
        <f t="shared" si="84"/>
        <v>0</v>
      </c>
      <c r="T144" s="32">
        <f t="shared" si="66"/>
        <v>0</v>
      </c>
      <c r="U144" s="32">
        <f t="shared" si="75"/>
        <v>0</v>
      </c>
      <c r="V144" s="32">
        <f t="shared" si="67"/>
        <v>0</v>
      </c>
      <c r="W144" s="32">
        <v>0</v>
      </c>
      <c r="X144" s="32">
        <f t="shared" si="68"/>
        <v>0</v>
      </c>
      <c r="Y144" s="38">
        <f t="shared" si="69"/>
        <v>0</v>
      </c>
      <c r="AA144" s="65">
        <v>139</v>
      </c>
      <c r="AB144" s="32">
        <f t="shared" si="70"/>
        <v>0</v>
      </c>
      <c r="AC144" s="98">
        <f t="shared" si="71"/>
        <v>0</v>
      </c>
      <c r="AD144" s="98">
        <f t="shared" si="72"/>
        <v>0</v>
      </c>
      <c r="AE144" s="98">
        <f t="shared" si="73"/>
        <v>0</v>
      </c>
      <c r="AF144" s="32">
        <f t="shared" si="76"/>
        <v>0</v>
      </c>
      <c r="AG144" s="32">
        <f t="shared" si="77"/>
        <v>0</v>
      </c>
      <c r="AH144" s="32">
        <f t="shared" si="78"/>
        <v>0</v>
      </c>
      <c r="AI144" s="72">
        <f t="shared" si="85"/>
        <v>0</v>
      </c>
      <c r="AK144" s="65">
        <v>139</v>
      </c>
      <c r="AL144" s="32"/>
      <c r="AM144" s="32"/>
      <c r="AN144" s="32"/>
      <c r="AO144" s="32"/>
      <c r="AP144" s="32"/>
      <c r="AQ144" s="32"/>
      <c r="AR144" s="32"/>
      <c r="AS144" s="32"/>
      <c r="AT144" s="32"/>
      <c r="AU144" s="72"/>
    </row>
    <row r="145" spans="5:47" x14ac:dyDescent="0.25">
      <c r="E145" s="24"/>
      <c r="I145" s="49">
        <v>140</v>
      </c>
      <c r="J145" s="32">
        <f t="shared" si="79"/>
        <v>0</v>
      </c>
      <c r="K145" s="32">
        <f t="shared" si="80"/>
        <v>0</v>
      </c>
      <c r="L145" s="32">
        <f t="shared" si="81"/>
        <v>0</v>
      </c>
      <c r="M145" s="32">
        <f t="shared" si="82"/>
        <v>0</v>
      </c>
      <c r="N145" s="32">
        <f t="shared" si="64"/>
        <v>0</v>
      </c>
      <c r="O145" s="33">
        <f t="shared" si="65"/>
        <v>0</v>
      </c>
      <c r="P145" s="49">
        <v>140</v>
      </c>
      <c r="Q145" s="32">
        <f t="shared" si="74"/>
        <v>0</v>
      </c>
      <c r="R145" s="32">
        <f t="shared" si="83"/>
        <v>0</v>
      </c>
      <c r="S145" s="32">
        <f t="shared" si="84"/>
        <v>0</v>
      </c>
      <c r="T145" s="32">
        <f t="shared" si="66"/>
        <v>0</v>
      </c>
      <c r="U145" s="32">
        <f t="shared" si="75"/>
        <v>0</v>
      </c>
      <c r="V145" s="32">
        <f t="shared" si="67"/>
        <v>0</v>
      </c>
      <c r="W145" s="32">
        <v>0</v>
      </c>
      <c r="X145" s="32">
        <f t="shared" si="68"/>
        <v>0</v>
      </c>
      <c r="Y145" s="38">
        <f t="shared" si="69"/>
        <v>0</v>
      </c>
      <c r="AA145" s="65">
        <v>140</v>
      </c>
      <c r="AB145" s="32">
        <f t="shared" si="70"/>
        <v>0</v>
      </c>
      <c r="AC145" s="98">
        <f t="shared" si="71"/>
        <v>0</v>
      </c>
      <c r="AD145" s="98">
        <f t="shared" si="72"/>
        <v>0</v>
      </c>
      <c r="AE145" s="98">
        <f t="shared" si="73"/>
        <v>0</v>
      </c>
      <c r="AF145" s="32">
        <f t="shared" si="76"/>
        <v>0</v>
      </c>
      <c r="AG145" s="32">
        <f t="shared" si="77"/>
        <v>0</v>
      </c>
      <c r="AH145" s="32">
        <f t="shared" si="78"/>
        <v>0</v>
      </c>
      <c r="AI145" s="72">
        <f t="shared" si="85"/>
        <v>0</v>
      </c>
      <c r="AK145" s="65">
        <v>140</v>
      </c>
      <c r="AL145" s="32"/>
      <c r="AM145" s="32"/>
      <c r="AN145" s="32"/>
      <c r="AO145" s="32"/>
      <c r="AP145" s="32"/>
      <c r="AQ145" s="32"/>
      <c r="AR145" s="32"/>
      <c r="AS145" s="32"/>
      <c r="AT145" s="32"/>
      <c r="AU145" s="72"/>
    </row>
    <row r="146" spans="5:47" x14ac:dyDescent="0.25">
      <c r="E146" s="24"/>
      <c r="I146" s="49">
        <v>141</v>
      </c>
      <c r="J146" s="32">
        <f t="shared" si="79"/>
        <v>0</v>
      </c>
      <c r="K146" s="32">
        <f t="shared" si="80"/>
        <v>0</v>
      </c>
      <c r="L146" s="32">
        <f t="shared" si="81"/>
        <v>0</v>
      </c>
      <c r="M146" s="32">
        <f t="shared" si="82"/>
        <v>0</v>
      </c>
      <c r="N146" s="32">
        <f t="shared" si="64"/>
        <v>0</v>
      </c>
      <c r="O146" s="33">
        <f t="shared" si="65"/>
        <v>0</v>
      </c>
      <c r="P146" s="49">
        <v>141</v>
      </c>
      <c r="Q146" s="32">
        <f t="shared" si="74"/>
        <v>0</v>
      </c>
      <c r="R146" s="32">
        <f t="shared" si="83"/>
        <v>0</v>
      </c>
      <c r="S146" s="32">
        <f t="shared" si="84"/>
        <v>0</v>
      </c>
      <c r="T146" s="32">
        <f t="shared" si="66"/>
        <v>0</v>
      </c>
      <c r="U146" s="32">
        <f t="shared" si="75"/>
        <v>0</v>
      </c>
      <c r="V146" s="32">
        <f t="shared" si="67"/>
        <v>0</v>
      </c>
      <c r="W146" s="32">
        <v>0</v>
      </c>
      <c r="X146" s="32">
        <f t="shared" si="68"/>
        <v>0</v>
      </c>
      <c r="Y146" s="38">
        <f t="shared" si="69"/>
        <v>0</v>
      </c>
      <c r="AA146" s="65">
        <v>141</v>
      </c>
      <c r="AB146" s="32">
        <f t="shared" si="70"/>
        <v>0</v>
      </c>
      <c r="AC146" s="98">
        <f t="shared" si="71"/>
        <v>0</v>
      </c>
      <c r="AD146" s="98">
        <f t="shared" si="72"/>
        <v>0</v>
      </c>
      <c r="AE146" s="98">
        <f t="shared" si="73"/>
        <v>0</v>
      </c>
      <c r="AF146" s="32">
        <f t="shared" si="76"/>
        <v>0</v>
      </c>
      <c r="AG146" s="32">
        <f t="shared" si="77"/>
        <v>0</v>
      </c>
      <c r="AH146" s="32">
        <f t="shared" si="78"/>
        <v>0</v>
      </c>
      <c r="AI146" s="72">
        <f t="shared" si="85"/>
        <v>0</v>
      </c>
      <c r="AK146" s="65">
        <v>141</v>
      </c>
      <c r="AL146" s="32"/>
      <c r="AM146" s="32"/>
      <c r="AN146" s="32"/>
      <c r="AO146" s="32"/>
      <c r="AP146" s="32"/>
      <c r="AQ146" s="32"/>
      <c r="AR146" s="32"/>
      <c r="AS146" s="32"/>
      <c r="AT146" s="32"/>
      <c r="AU146" s="72"/>
    </row>
    <row r="147" spans="5:47" x14ac:dyDescent="0.25">
      <c r="E147" s="24"/>
      <c r="I147" s="49">
        <v>142</v>
      </c>
      <c r="J147" s="32">
        <f t="shared" si="79"/>
        <v>0</v>
      </c>
      <c r="K147" s="32">
        <f t="shared" si="80"/>
        <v>0</v>
      </c>
      <c r="L147" s="32">
        <f t="shared" si="81"/>
        <v>0</v>
      </c>
      <c r="M147" s="32">
        <f t="shared" si="82"/>
        <v>0</v>
      </c>
      <c r="N147" s="32">
        <f t="shared" si="64"/>
        <v>0</v>
      </c>
      <c r="O147" s="33">
        <f t="shared" si="65"/>
        <v>0</v>
      </c>
      <c r="P147" s="49">
        <v>142</v>
      </c>
      <c r="Q147" s="32">
        <f t="shared" si="74"/>
        <v>0</v>
      </c>
      <c r="R147" s="32">
        <f t="shared" si="83"/>
        <v>0</v>
      </c>
      <c r="S147" s="32">
        <f t="shared" si="84"/>
        <v>0</v>
      </c>
      <c r="T147" s="32">
        <f t="shared" si="66"/>
        <v>0</v>
      </c>
      <c r="U147" s="32">
        <f t="shared" si="75"/>
        <v>0</v>
      </c>
      <c r="V147" s="32">
        <f t="shared" si="67"/>
        <v>0</v>
      </c>
      <c r="W147" s="32">
        <v>0</v>
      </c>
      <c r="X147" s="32">
        <f t="shared" si="68"/>
        <v>0</v>
      </c>
      <c r="Y147" s="38">
        <f t="shared" si="69"/>
        <v>0</v>
      </c>
      <c r="AA147" s="65">
        <v>142</v>
      </c>
      <c r="AB147" s="32">
        <f t="shared" si="70"/>
        <v>0</v>
      </c>
      <c r="AC147" s="98">
        <f t="shared" si="71"/>
        <v>0</v>
      </c>
      <c r="AD147" s="98">
        <f t="shared" si="72"/>
        <v>0</v>
      </c>
      <c r="AE147" s="98">
        <f t="shared" si="73"/>
        <v>0</v>
      </c>
      <c r="AF147" s="32">
        <f t="shared" si="76"/>
        <v>0</v>
      </c>
      <c r="AG147" s="32">
        <f t="shared" si="77"/>
        <v>0</v>
      </c>
      <c r="AH147" s="32">
        <f t="shared" si="78"/>
        <v>0</v>
      </c>
      <c r="AI147" s="72">
        <f t="shared" si="85"/>
        <v>0</v>
      </c>
      <c r="AK147" s="65">
        <v>142</v>
      </c>
      <c r="AL147" s="32"/>
      <c r="AM147" s="32"/>
      <c r="AN147" s="32"/>
      <c r="AO147" s="32"/>
      <c r="AP147" s="32"/>
      <c r="AQ147" s="32"/>
      <c r="AR147" s="32"/>
      <c r="AS147" s="32"/>
      <c r="AT147" s="32"/>
      <c r="AU147" s="72"/>
    </row>
    <row r="148" spans="5:47" x14ac:dyDescent="0.25">
      <c r="E148" s="24"/>
      <c r="I148" s="49">
        <v>143</v>
      </c>
      <c r="J148" s="32">
        <f t="shared" si="79"/>
        <v>0</v>
      </c>
      <c r="K148" s="32">
        <f t="shared" si="80"/>
        <v>0</v>
      </c>
      <c r="L148" s="32">
        <f t="shared" si="81"/>
        <v>0</v>
      </c>
      <c r="M148" s="32">
        <f t="shared" si="82"/>
        <v>0</v>
      </c>
      <c r="N148" s="32">
        <f t="shared" si="64"/>
        <v>0</v>
      </c>
      <c r="O148" s="33">
        <f t="shared" si="65"/>
        <v>0</v>
      </c>
      <c r="P148" s="49">
        <v>143</v>
      </c>
      <c r="Q148" s="32">
        <f t="shared" si="74"/>
        <v>0</v>
      </c>
      <c r="R148" s="32">
        <f t="shared" si="83"/>
        <v>0</v>
      </c>
      <c r="S148" s="32">
        <f t="shared" si="84"/>
        <v>0</v>
      </c>
      <c r="T148" s="32">
        <f t="shared" si="66"/>
        <v>0</v>
      </c>
      <c r="U148" s="32">
        <f t="shared" si="75"/>
        <v>0</v>
      </c>
      <c r="V148" s="32">
        <f t="shared" si="67"/>
        <v>0</v>
      </c>
      <c r="W148" s="32">
        <v>0</v>
      </c>
      <c r="X148" s="32">
        <f t="shared" si="68"/>
        <v>0</v>
      </c>
      <c r="Y148" s="38">
        <f t="shared" si="69"/>
        <v>0</v>
      </c>
      <c r="AA148" s="65">
        <v>143</v>
      </c>
      <c r="AB148" s="32">
        <f t="shared" si="70"/>
        <v>0</v>
      </c>
      <c r="AC148" s="98">
        <f t="shared" si="71"/>
        <v>0</v>
      </c>
      <c r="AD148" s="98">
        <f t="shared" si="72"/>
        <v>0</v>
      </c>
      <c r="AE148" s="98">
        <f t="shared" si="73"/>
        <v>0</v>
      </c>
      <c r="AF148" s="32">
        <f t="shared" si="76"/>
        <v>0</v>
      </c>
      <c r="AG148" s="32">
        <f t="shared" si="77"/>
        <v>0</v>
      </c>
      <c r="AH148" s="32">
        <f t="shared" si="78"/>
        <v>0</v>
      </c>
      <c r="AI148" s="72">
        <f t="shared" si="85"/>
        <v>0</v>
      </c>
      <c r="AK148" s="65">
        <v>143</v>
      </c>
      <c r="AL148" s="32"/>
      <c r="AM148" s="32"/>
      <c r="AN148" s="32"/>
      <c r="AO148" s="32"/>
      <c r="AP148" s="32"/>
      <c r="AQ148" s="32"/>
      <c r="AR148" s="32"/>
      <c r="AS148" s="32"/>
      <c r="AT148" s="32"/>
      <c r="AU148" s="72"/>
    </row>
    <row r="149" spans="5:47" x14ac:dyDescent="0.25">
      <c r="E149" s="24"/>
      <c r="I149" s="49">
        <v>144</v>
      </c>
      <c r="J149" s="32">
        <f t="shared" si="79"/>
        <v>0</v>
      </c>
      <c r="K149" s="32">
        <f t="shared" si="80"/>
        <v>0</v>
      </c>
      <c r="L149" s="32">
        <f t="shared" si="81"/>
        <v>0</v>
      </c>
      <c r="M149" s="32">
        <f t="shared" si="82"/>
        <v>0</v>
      </c>
      <c r="N149" s="32">
        <f t="shared" si="64"/>
        <v>0</v>
      </c>
      <c r="O149" s="33">
        <f t="shared" si="65"/>
        <v>0</v>
      </c>
      <c r="P149" s="49">
        <v>144</v>
      </c>
      <c r="Q149" s="32">
        <f t="shared" si="74"/>
        <v>0</v>
      </c>
      <c r="R149" s="32">
        <f t="shared" si="83"/>
        <v>0</v>
      </c>
      <c r="S149" s="32">
        <f t="shared" si="84"/>
        <v>0</v>
      </c>
      <c r="T149" s="32">
        <f t="shared" si="66"/>
        <v>0</v>
      </c>
      <c r="U149" s="32">
        <f t="shared" si="75"/>
        <v>0</v>
      </c>
      <c r="V149" s="32">
        <f t="shared" si="67"/>
        <v>0</v>
      </c>
      <c r="W149" s="32">
        <v>0</v>
      </c>
      <c r="X149" s="32">
        <f t="shared" si="68"/>
        <v>0</v>
      </c>
      <c r="Y149" s="38">
        <f t="shared" si="69"/>
        <v>0</v>
      </c>
      <c r="AA149" s="65">
        <v>144</v>
      </c>
      <c r="AB149" s="32">
        <f t="shared" si="70"/>
        <v>0</v>
      </c>
      <c r="AC149" s="98">
        <f t="shared" si="71"/>
        <v>0</v>
      </c>
      <c r="AD149" s="98">
        <f t="shared" si="72"/>
        <v>0</v>
      </c>
      <c r="AE149" s="98">
        <f t="shared" si="73"/>
        <v>0</v>
      </c>
      <c r="AF149" s="32">
        <f t="shared" si="76"/>
        <v>0</v>
      </c>
      <c r="AG149" s="32">
        <f t="shared" si="77"/>
        <v>0</v>
      </c>
      <c r="AH149" s="32">
        <f t="shared" si="78"/>
        <v>0</v>
      </c>
      <c r="AI149" s="72">
        <f t="shared" si="85"/>
        <v>0</v>
      </c>
      <c r="AK149" s="65">
        <v>144</v>
      </c>
      <c r="AL149" s="32"/>
      <c r="AM149" s="32"/>
      <c r="AN149" s="32"/>
      <c r="AO149" s="32"/>
      <c r="AP149" s="32"/>
      <c r="AQ149" s="32"/>
      <c r="AR149" s="32"/>
      <c r="AS149" s="32"/>
      <c r="AT149" s="32"/>
      <c r="AU149" s="72"/>
    </row>
    <row r="150" spans="5:47" x14ac:dyDescent="0.25">
      <c r="E150" s="24"/>
      <c r="I150" s="49">
        <v>145</v>
      </c>
      <c r="J150" s="32">
        <f t="shared" si="79"/>
        <v>0</v>
      </c>
      <c r="K150" s="32">
        <f t="shared" si="80"/>
        <v>0</v>
      </c>
      <c r="L150" s="32">
        <f t="shared" si="81"/>
        <v>0</v>
      </c>
      <c r="M150" s="32">
        <f t="shared" si="82"/>
        <v>0</v>
      </c>
      <c r="N150" s="32">
        <f t="shared" si="64"/>
        <v>0</v>
      </c>
      <c r="O150" s="33">
        <f t="shared" si="65"/>
        <v>0</v>
      </c>
      <c r="P150" s="49">
        <v>145</v>
      </c>
      <c r="Q150" s="32">
        <f t="shared" si="74"/>
        <v>0</v>
      </c>
      <c r="R150" s="32">
        <f t="shared" si="83"/>
        <v>0</v>
      </c>
      <c r="S150" s="32">
        <f t="shared" si="84"/>
        <v>0</v>
      </c>
      <c r="T150" s="32">
        <f t="shared" si="66"/>
        <v>0</v>
      </c>
      <c r="U150" s="32">
        <f t="shared" si="75"/>
        <v>0</v>
      </c>
      <c r="V150" s="32">
        <f t="shared" si="67"/>
        <v>0</v>
      </c>
      <c r="W150" s="32">
        <v>0</v>
      </c>
      <c r="X150" s="32">
        <f t="shared" si="68"/>
        <v>0</v>
      </c>
      <c r="Y150" s="38">
        <f t="shared" si="69"/>
        <v>0</v>
      </c>
      <c r="AA150" s="65">
        <v>145</v>
      </c>
      <c r="AB150" s="32">
        <f t="shared" si="70"/>
        <v>0</v>
      </c>
      <c r="AC150" s="98">
        <f t="shared" si="71"/>
        <v>0</v>
      </c>
      <c r="AD150" s="98">
        <f t="shared" si="72"/>
        <v>0</v>
      </c>
      <c r="AE150" s="98">
        <f t="shared" si="73"/>
        <v>0</v>
      </c>
      <c r="AF150" s="32">
        <f t="shared" si="76"/>
        <v>0</v>
      </c>
      <c r="AG150" s="32">
        <f t="shared" si="77"/>
        <v>0</v>
      </c>
      <c r="AH150" s="32">
        <f t="shared" si="78"/>
        <v>0</v>
      </c>
      <c r="AI150" s="72">
        <f t="shared" si="85"/>
        <v>0</v>
      </c>
      <c r="AK150" s="65">
        <v>145</v>
      </c>
      <c r="AL150" s="32"/>
      <c r="AM150" s="32"/>
      <c r="AN150" s="32"/>
      <c r="AO150" s="32"/>
      <c r="AP150" s="32"/>
      <c r="AQ150" s="32"/>
      <c r="AR150" s="32"/>
      <c r="AS150" s="32"/>
      <c r="AT150" s="32"/>
      <c r="AU150" s="72"/>
    </row>
    <row r="151" spans="5:47" x14ac:dyDescent="0.25">
      <c r="E151" s="24"/>
      <c r="I151" s="49">
        <v>146</v>
      </c>
      <c r="J151" s="32">
        <f t="shared" si="79"/>
        <v>0</v>
      </c>
      <c r="K151" s="32">
        <f t="shared" si="80"/>
        <v>0</v>
      </c>
      <c r="L151" s="32">
        <f t="shared" si="81"/>
        <v>0</v>
      </c>
      <c r="M151" s="32">
        <f t="shared" si="82"/>
        <v>0</v>
      </c>
      <c r="N151" s="32">
        <f t="shared" si="64"/>
        <v>0</v>
      </c>
      <c r="O151" s="33">
        <f t="shared" si="65"/>
        <v>0</v>
      </c>
      <c r="P151" s="49">
        <v>146</v>
      </c>
      <c r="Q151" s="32">
        <f t="shared" si="74"/>
        <v>0</v>
      </c>
      <c r="R151" s="32">
        <f t="shared" si="83"/>
        <v>0</v>
      </c>
      <c r="S151" s="32">
        <f t="shared" si="84"/>
        <v>0</v>
      </c>
      <c r="T151" s="32">
        <f t="shared" si="66"/>
        <v>0</v>
      </c>
      <c r="U151" s="32">
        <f t="shared" si="75"/>
        <v>0</v>
      </c>
      <c r="V151" s="32">
        <f t="shared" si="67"/>
        <v>0</v>
      </c>
      <c r="W151" s="32">
        <v>0</v>
      </c>
      <c r="X151" s="32">
        <f t="shared" si="68"/>
        <v>0</v>
      </c>
      <c r="Y151" s="38">
        <f t="shared" si="69"/>
        <v>0</v>
      </c>
      <c r="AA151" s="65">
        <v>146</v>
      </c>
      <c r="AB151" s="32">
        <f t="shared" si="70"/>
        <v>0</v>
      </c>
      <c r="AC151" s="98">
        <f t="shared" si="71"/>
        <v>0</v>
      </c>
      <c r="AD151" s="98">
        <f t="shared" si="72"/>
        <v>0</v>
      </c>
      <c r="AE151" s="98">
        <f t="shared" si="73"/>
        <v>0</v>
      </c>
      <c r="AF151" s="32">
        <f t="shared" si="76"/>
        <v>0</v>
      </c>
      <c r="AG151" s="32">
        <f t="shared" si="77"/>
        <v>0</v>
      </c>
      <c r="AH151" s="32">
        <f t="shared" si="78"/>
        <v>0</v>
      </c>
      <c r="AI151" s="72">
        <f t="shared" si="85"/>
        <v>0</v>
      </c>
      <c r="AK151" s="65">
        <v>146</v>
      </c>
      <c r="AL151" s="32"/>
      <c r="AM151" s="32"/>
      <c r="AN151" s="32"/>
      <c r="AO151" s="32"/>
      <c r="AP151" s="32"/>
      <c r="AQ151" s="32"/>
      <c r="AR151" s="32"/>
      <c r="AS151" s="32"/>
      <c r="AT151" s="32"/>
      <c r="AU151" s="72"/>
    </row>
    <row r="152" spans="5:47" x14ac:dyDescent="0.25">
      <c r="E152" s="24"/>
      <c r="I152" s="49">
        <v>147</v>
      </c>
      <c r="J152" s="32">
        <f t="shared" si="79"/>
        <v>0</v>
      </c>
      <c r="K152" s="32">
        <f t="shared" si="80"/>
        <v>0</v>
      </c>
      <c r="L152" s="32">
        <f t="shared" si="81"/>
        <v>0</v>
      </c>
      <c r="M152" s="32">
        <f t="shared" si="82"/>
        <v>0</v>
      </c>
      <c r="N152" s="32">
        <f t="shared" si="64"/>
        <v>0</v>
      </c>
      <c r="O152" s="33">
        <f t="shared" si="65"/>
        <v>0</v>
      </c>
      <c r="P152" s="49">
        <v>147</v>
      </c>
      <c r="Q152" s="32">
        <f t="shared" si="74"/>
        <v>0</v>
      </c>
      <c r="R152" s="32">
        <f t="shared" si="83"/>
        <v>0</v>
      </c>
      <c r="S152" s="32">
        <f t="shared" si="84"/>
        <v>0</v>
      </c>
      <c r="T152" s="32">
        <f t="shared" si="66"/>
        <v>0</v>
      </c>
      <c r="U152" s="32">
        <f t="shared" si="75"/>
        <v>0</v>
      </c>
      <c r="V152" s="32">
        <f t="shared" si="67"/>
        <v>0</v>
      </c>
      <c r="W152" s="32">
        <v>0</v>
      </c>
      <c r="X152" s="32">
        <f t="shared" si="68"/>
        <v>0</v>
      </c>
      <c r="Y152" s="38">
        <f t="shared" si="69"/>
        <v>0</v>
      </c>
      <c r="AA152" s="65">
        <v>147</v>
      </c>
      <c r="AB152" s="32">
        <f t="shared" si="70"/>
        <v>0</v>
      </c>
      <c r="AC152" s="98">
        <f t="shared" si="71"/>
        <v>0</v>
      </c>
      <c r="AD152" s="98">
        <f t="shared" si="72"/>
        <v>0</v>
      </c>
      <c r="AE152" s="98">
        <f t="shared" si="73"/>
        <v>0</v>
      </c>
      <c r="AF152" s="32">
        <f t="shared" si="76"/>
        <v>0</v>
      </c>
      <c r="AG152" s="32">
        <f t="shared" si="77"/>
        <v>0</v>
      </c>
      <c r="AH152" s="32">
        <f t="shared" si="78"/>
        <v>0</v>
      </c>
      <c r="AI152" s="72">
        <f t="shared" si="85"/>
        <v>0</v>
      </c>
      <c r="AK152" s="65">
        <v>147</v>
      </c>
      <c r="AL152" s="32"/>
      <c r="AM152" s="32"/>
      <c r="AN152" s="32"/>
      <c r="AO152" s="32"/>
      <c r="AP152" s="32"/>
      <c r="AQ152" s="32"/>
      <c r="AR152" s="32"/>
      <c r="AS152" s="32"/>
      <c r="AT152" s="32"/>
      <c r="AU152" s="72"/>
    </row>
    <row r="153" spans="5:47" x14ac:dyDescent="0.25">
      <c r="E153" s="24"/>
      <c r="I153" s="49">
        <v>148</v>
      </c>
      <c r="J153" s="32">
        <f t="shared" si="79"/>
        <v>0</v>
      </c>
      <c r="K153" s="32">
        <f t="shared" si="80"/>
        <v>0</v>
      </c>
      <c r="L153" s="32">
        <f t="shared" si="81"/>
        <v>0</v>
      </c>
      <c r="M153" s="32">
        <f t="shared" si="82"/>
        <v>0</v>
      </c>
      <c r="N153" s="32">
        <f t="shared" si="64"/>
        <v>0</v>
      </c>
      <c r="O153" s="33">
        <f t="shared" si="65"/>
        <v>0</v>
      </c>
      <c r="P153" s="49">
        <v>148</v>
      </c>
      <c r="Q153" s="32">
        <f t="shared" si="74"/>
        <v>0</v>
      </c>
      <c r="R153" s="32">
        <f t="shared" si="83"/>
        <v>0</v>
      </c>
      <c r="S153" s="32">
        <f t="shared" si="84"/>
        <v>0</v>
      </c>
      <c r="T153" s="32">
        <f t="shared" si="66"/>
        <v>0</v>
      </c>
      <c r="U153" s="32">
        <f t="shared" si="75"/>
        <v>0</v>
      </c>
      <c r="V153" s="32">
        <f t="shared" si="67"/>
        <v>0</v>
      </c>
      <c r="W153" s="32">
        <v>0</v>
      </c>
      <c r="X153" s="32">
        <f t="shared" si="68"/>
        <v>0</v>
      </c>
      <c r="Y153" s="38">
        <f t="shared" si="69"/>
        <v>0</v>
      </c>
      <c r="AA153" s="65">
        <v>148</v>
      </c>
      <c r="AB153" s="32">
        <f t="shared" si="70"/>
        <v>0</v>
      </c>
      <c r="AC153" s="98">
        <f t="shared" si="71"/>
        <v>0</v>
      </c>
      <c r="AD153" s="98">
        <f t="shared" si="72"/>
        <v>0</v>
      </c>
      <c r="AE153" s="98">
        <f t="shared" si="73"/>
        <v>0</v>
      </c>
      <c r="AF153" s="32">
        <f t="shared" si="76"/>
        <v>0</v>
      </c>
      <c r="AG153" s="32">
        <f t="shared" si="77"/>
        <v>0</v>
      </c>
      <c r="AH153" s="32">
        <f t="shared" si="78"/>
        <v>0</v>
      </c>
      <c r="AI153" s="72">
        <f t="shared" si="85"/>
        <v>0</v>
      </c>
      <c r="AK153" s="65">
        <v>148</v>
      </c>
      <c r="AL153" s="32"/>
      <c r="AM153" s="32"/>
      <c r="AN153" s="32"/>
      <c r="AO153" s="32"/>
      <c r="AP153" s="32"/>
      <c r="AQ153" s="32"/>
      <c r="AR153" s="32"/>
      <c r="AS153" s="32"/>
      <c r="AT153" s="32"/>
      <c r="AU153" s="72"/>
    </row>
    <row r="154" spans="5:47" x14ac:dyDescent="0.25">
      <c r="E154" s="24"/>
      <c r="I154" s="49">
        <v>149</v>
      </c>
      <c r="J154" s="32">
        <f t="shared" si="79"/>
        <v>0</v>
      </c>
      <c r="K154" s="32">
        <f t="shared" si="80"/>
        <v>0</v>
      </c>
      <c r="L154" s="32">
        <f t="shared" si="81"/>
        <v>0</v>
      </c>
      <c r="M154" s="32">
        <f t="shared" si="82"/>
        <v>0</v>
      </c>
      <c r="N154" s="32">
        <f t="shared" si="64"/>
        <v>0</v>
      </c>
      <c r="O154" s="33">
        <f t="shared" si="65"/>
        <v>0</v>
      </c>
      <c r="P154" s="49">
        <v>149</v>
      </c>
      <c r="Q154" s="32">
        <f t="shared" si="74"/>
        <v>0</v>
      </c>
      <c r="R154" s="32">
        <f t="shared" si="83"/>
        <v>0</v>
      </c>
      <c r="S154" s="32">
        <f t="shared" si="84"/>
        <v>0</v>
      </c>
      <c r="T154" s="32">
        <f t="shared" si="66"/>
        <v>0</v>
      </c>
      <c r="U154" s="32">
        <f t="shared" si="75"/>
        <v>0</v>
      </c>
      <c r="V154" s="32">
        <f t="shared" si="67"/>
        <v>0</v>
      </c>
      <c r="W154" s="32">
        <v>0</v>
      </c>
      <c r="X154" s="32">
        <f t="shared" si="68"/>
        <v>0</v>
      </c>
      <c r="Y154" s="38">
        <f t="shared" si="69"/>
        <v>0</v>
      </c>
      <c r="AA154" s="65">
        <v>149</v>
      </c>
      <c r="AB154" s="32">
        <f t="shared" si="70"/>
        <v>0</v>
      </c>
      <c r="AC154" s="98">
        <f t="shared" si="71"/>
        <v>0</v>
      </c>
      <c r="AD154" s="98">
        <f t="shared" si="72"/>
        <v>0</v>
      </c>
      <c r="AE154" s="98">
        <f t="shared" si="73"/>
        <v>0</v>
      </c>
      <c r="AF154" s="32">
        <f t="shared" si="76"/>
        <v>0</v>
      </c>
      <c r="AG154" s="32">
        <f t="shared" si="77"/>
        <v>0</v>
      </c>
      <c r="AH154" s="32">
        <f t="shared" si="78"/>
        <v>0</v>
      </c>
      <c r="AI154" s="72">
        <f t="shared" si="85"/>
        <v>0</v>
      </c>
      <c r="AK154" s="65">
        <v>149</v>
      </c>
      <c r="AL154" s="32"/>
      <c r="AM154" s="32"/>
      <c r="AN154" s="32"/>
      <c r="AO154" s="32"/>
      <c r="AP154" s="32"/>
      <c r="AQ154" s="32"/>
      <c r="AR154" s="32"/>
      <c r="AS154" s="32"/>
      <c r="AT154" s="32"/>
      <c r="AU154" s="72"/>
    </row>
    <row r="155" spans="5:47" x14ac:dyDescent="0.25">
      <c r="E155" s="24"/>
      <c r="I155" s="49">
        <v>150</v>
      </c>
      <c r="J155" s="32">
        <f t="shared" si="79"/>
        <v>0</v>
      </c>
      <c r="K155" s="32">
        <f t="shared" si="80"/>
        <v>0</v>
      </c>
      <c r="L155" s="32">
        <f t="shared" si="81"/>
        <v>0</v>
      </c>
      <c r="M155" s="32">
        <f t="shared" si="82"/>
        <v>0</v>
      </c>
      <c r="N155" s="32">
        <f t="shared" si="64"/>
        <v>0</v>
      </c>
      <c r="O155" s="33">
        <f t="shared" si="65"/>
        <v>0</v>
      </c>
      <c r="P155" s="49">
        <v>150</v>
      </c>
      <c r="Q155" s="32">
        <f t="shared" si="74"/>
        <v>0</v>
      </c>
      <c r="R155" s="32">
        <f t="shared" si="83"/>
        <v>0</v>
      </c>
      <c r="S155" s="32">
        <f t="shared" si="84"/>
        <v>0</v>
      </c>
      <c r="T155" s="32">
        <f t="shared" si="66"/>
        <v>0</v>
      </c>
      <c r="U155" s="32">
        <f t="shared" si="75"/>
        <v>0</v>
      </c>
      <c r="V155" s="32">
        <f t="shared" si="67"/>
        <v>0</v>
      </c>
      <c r="W155" s="32">
        <v>0</v>
      </c>
      <c r="X155" s="32">
        <f t="shared" si="68"/>
        <v>0</v>
      </c>
      <c r="Y155" s="38">
        <f t="shared" si="69"/>
        <v>0</v>
      </c>
      <c r="AA155" s="65">
        <v>150</v>
      </c>
      <c r="AB155" s="32">
        <f t="shared" si="70"/>
        <v>0</v>
      </c>
      <c r="AC155" s="98">
        <f t="shared" si="71"/>
        <v>0</v>
      </c>
      <c r="AD155" s="98">
        <f t="shared" si="72"/>
        <v>0</v>
      </c>
      <c r="AE155" s="98">
        <f t="shared" si="73"/>
        <v>0</v>
      </c>
      <c r="AF155" s="32">
        <f t="shared" si="76"/>
        <v>0</v>
      </c>
      <c r="AG155" s="32">
        <f t="shared" si="77"/>
        <v>0</v>
      </c>
      <c r="AH155" s="32">
        <f t="shared" si="78"/>
        <v>0</v>
      </c>
      <c r="AI155" s="72">
        <f t="shared" si="85"/>
        <v>0</v>
      </c>
      <c r="AK155" s="65">
        <v>150</v>
      </c>
      <c r="AL155" s="32"/>
      <c r="AM155" s="32"/>
      <c r="AN155" s="32"/>
      <c r="AO155" s="32"/>
      <c r="AP155" s="32"/>
      <c r="AQ155" s="32"/>
      <c r="AR155" s="32"/>
      <c r="AS155" s="32"/>
      <c r="AT155" s="32"/>
      <c r="AU155" s="72"/>
    </row>
    <row r="156" spans="5:47" x14ac:dyDescent="0.25">
      <c r="E156" s="24"/>
      <c r="I156" s="49">
        <v>151</v>
      </c>
      <c r="J156" s="32">
        <f t="shared" si="79"/>
        <v>0</v>
      </c>
      <c r="K156" s="32">
        <f t="shared" si="80"/>
        <v>0</v>
      </c>
      <c r="L156" s="32">
        <f t="shared" si="81"/>
        <v>0</v>
      </c>
      <c r="M156" s="32">
        <f t="shared" si="82"/>
        <v>0</v>
      </c>
      <c r="N156" s="32">
        <f t="shared" si="64"/>
        <v>0</v>
      </c>
      <c r="O156" s="33">
        <f t="shared" si="65"/>
        <v>0</v>
      </c>
      <c r="P156" s="49">
        <v>151</v>
      </c>
      <c r="Q156" s="32">
        <f t="shared" si="74"/>
        <v>0</v>
      </c>
      <c r="R156" s="32">
        <f t="shared" si="83"/>
        <v>0</v>
      </c>
      <c r="S156" s="32">
        <f t="shared" si="84"/>
        <v>0</v>
      </c>
      <c r="T156" s="32">
        <f t="shared" si="66"/>
        <v>0</v>
      </c>
      <c r="U156" s="32">
        <f t="shared" si="75"/>
        <v>0</v>
      </c>
      <c r="V156" s="32">
        <f t="shared" si="67"/>
        <v>0</v>
      </c>
      <c r="W156" s="32">
        <v>0</v>
      </c>
      <c r="X156" s="32">
        <f t="shared" si="68"/>
        <v>0</v>
      </c>
      <c r="Y156" s="38">
        <f t="shared" si="69"/>
        <v>0</v>
      </c>
      <c r="AA156" s="65">
        <v>151</v>
      </c>
      <c r="AB156" s="32">
        <f t="shared" si="70"/>
        <v>0</v>
      </c>
      <c r="AC156" s="98">
        <f t="shared" si="71"/>
        <v>0</v>
      </c>
      <c r="AD156" s="98">
        <f t="shared" si="72"/>
        <v>0</v>
      </c>
      <c r="AE156" s="98">
        <f t="shared" si="73"/>
        <v>0</v>
      </c>
      <c r="AF156" s="32">
        <f t="shared" si="76"/>
        <v>0</v>
      </c>
      <c r="AG156" s="32">
        <f t="shared" si="77"/>
        <v>0</v>
      </c>
      <c r="AH156" s="32">
        <f t="shared" si="78"/>
        <v>0</v>
      </c>
      <c r="AI156" s="72">
        <f t="shared" si="85"/>
        <v>0</v>
      </c>
      <c r="AK156" s="65">
        <v>151</v>
      </c>
      <c r="AL156" s="32"/>
      <c r="AM156" s="32"/>
      <c r="AN156" s="32"/>
      <c r="AO156" s="32"/>
      <c r="AP156" s="32"/>
      <c r="AQ156" s="32"/>
      <c r="AR156" s="32"/>
      <c r="AS156" s="32"/>
      <c r="AT156" s="32"/>
      <c r="AU156" s="72"/>
    </row>
    <row r="157" spans="5:47" x14ac:dyDescent="0.25">
      <c r="E157" s="24"/>
      <c r="I157" s="49">
        <v>152</v>
      </c>
      <c r="J157" s="32">
        <f t="shared" si="79"/>
        <v>0</v>
      </c>
      <c r="K157" s="32">
        <f t="shared" si="80"/>
        <v>0</v>
      </c>
      <c r="L157" s="32">
        <f t="shared" si="81"/>
        <v>0</v>
      </c>
      <c r="M157" s="32">
        <f t="shared" si="82"/>
        <v>0</v>
      </c>
      <c r="N157" s="32">
        <f t="shared" si="64"/>
        <v>0</v>
      </c>
      <c r="O157" s="33">
        <f t="shared" si="65"/>
        <v>0</v>
      </c>
      <c r="P157" s="49">
        <v>152</v>
      </c>
      <c r="Q157" s="32">
        <f t="shared" si="74"/>
        <v>0</v>
      </c>
      <c r="R157" s="32">
        <f t="shared" si="83"/>
        <v>0</v>
      </c>
      <c r="S157" s="32">
        <f t="shared" si="84"/>
        <v>0</v>
      </c>
      <c r="T157" s="32">
        <f t="shared" si="66"/>
        <v>0</v>
      </c>
      <c r="U157" s="32">
        <f t="shared" si="75"/>
        <v>0</v>
      </c>
      <c r="V157" s="32">
        <f t="shared" si="67"/>
        <v>0</v>
      </c>
      <c r="W157" s="32">
        <v>0</v>
      </c>
      <c r="X157" s="32">
        <f t="shared" si="68"/>
        <v>0</v>
      </c>
      <c r="Y157" s="38">
        <f t="shared" si="69"/>
        <v>0</v>
      </c>
      <c r="AA157" s="65">
        <v>152</v>
      </c>
      <c r="AB157" s="32">
        <f t="shared" si="70"/>
        <v>0</v>
      </c>
      <c r="AC157" s="98">
        <f t="shared" si="71"/>
        <v>0</v>
      </c>
      <c r="AD157" s="98">
        <f t="shared" si="72"/>
        <v>0</v>
      </c>
      <c r="AE157" s="98">
        <f t="shared" si="73"/>
        <v>0</v>
      </c>
      <c r="AF157" s="32">
        <f t="shared" si="76"/>
        <v>0</v>
      </c>
      <c r="AG157" s="32">
        <f t="shared" si="77"/>
        <v>0</v>
      </c>
      <c r="AH157" s="32">
        <f t="shared" si="78"/>
        <v>0</v>
      </c>
      <c r="AI157" s="72">
        <f t="shared" si="85"/>
        <v>0</v>
      </c>
      <c r="AK157" s="65">
        <v>152</v>
      </c>
      <c r="AL157" s="32"/>
      <c r="AM157" s="32"/>
      <c r="AN157" s="32"/>
      <c r="AO157" s="32"/>
      <c r="AP157" s="32"/>
      <c r="AQ157" s="32"/>
      <c r="AR157" s="32"/>
      <c r="AS157" s="32"/>
      <c r="AT157" s="32"/>
      <c r="AU157" s="72"/>
    </row>
    <row r="158" spans="5:47" x14ac:dyDescent="0.25">
      <c r="E158" s="24"/>
      <c r="I158" s="49">
        <v>153</v>
      </c>
      <c r="J158" s="32">
        <f t="shared" si="79"/>
        <v>0</v>
      </c>
      <c r="K158" s="32">
        <f t="shared" si="80"/>
        <v>0</v>
      </c>
      <c r="L158" s="32">
        <f t="shared" si="81"/>
        <v>0</v>
      </c>
      <c r="M158" s="32">
        <f t="shared" si="82"/>
        <v>0</v>
      </c>
      <c r="N158" s="32">
        <f t="shared" si="64"/>
        <v>0</v>
      </c>
      <c r="O158" s="33">
        <f t="shared" si="65"/>
        <v>0</v>
      </c>
      <c r="P158" s="49">
        <v>153</v>
      </c>
      <c r="Q158" s="32">
        <f t="shared" si="74"/>
        <v>0</v>
      </c>
      <c r="R158" s="32">
        <f t="shared" si="83"/>
        <v>0</v>
      </c>
      <c r="S158" s="32">
        <f t="shared" si="84"/>
        <v>0</v>
      </c>
      <c r="T158" s="32">
        <f t="shared" si="66"/>
        <v>0</v>
      </c>
      <c r="U158" s="32">
        <f t="shared" si="75"/>
        <v>0</v>
      </c>
      <c r="V158" s="32">
        <f t="shared" si="67"/>
        <v>0</v>
      </c>
      <c r="W158" s="32">
        <v>0</v>
      </c>
      <c r="X158" s="32">
        <f t="shared" si="68"/>
        <v>0</v>
      </c>
      <c r="Y158" s="38">
        <f t="shared" si="69"/>
        <v>0</v>
      </c>
      <c r="AA158" s="65">
        <v>153</v>
      </c>
      <c r="AB158" s="32">
        <f t="shared" si="70"/>
        <v>0</v>
      </c>
      <c r="AC158" s="98">
        <f t="shared" si="71"/>
        <v>0</v>
      </c>
      <c r="AD158" s="98">
        <f t="shared" si="72"/>
        <v>0</v>
      </c>
      <c r="AE158" s="98">
        <f t="shared" si="73"/>
        <v>0</v>
      </c>
      <c r="AF158" s="32">
        <f t="shared" si="76"/>
        <v>0</v>
      </c>
      <c r="AG158" s="32">
        <f t="shared" si="77"/>
        <v>0</v>
      </c>
      <c r="AH158" s="32">
        <f t="shared" si="78"/>
        <v>0</v>
      </c>
      <c r="AI158" s="72">
        <f t="shared" si="85"/>
        <v>0</v>
      </c>
      <c r="AK158" s="65">
        <v>153</v>
      </c>
      <c r="AL158" s="32"/>
      <c r="AM158" s="32"/>
      <c r="AN158" s="32"/>
      <c r="AO158" s="32"/>
      <c r="AP158" s="32"/>
      <c r="AQ158" s="32"/>
      <c r="AR158" s="32"/>
      <c r="AS158" s="32"/>
      <c r="AT158" s="32"/>
      <c r="AU158" s="72"/>
    </row>
    <row r="159" spans="5:47" x14ac:dyDescent="0.25">
      <c r="E159" s="24"/>
      <c r="I159" s="49">
        <v>154</v>
      </c>
      <c r="J159" s="32">
        <f t="shared" si="79"/>
        <v>0</v>
      </c>
      <c r="K159" s="32">
        <f t="shared" si="80"/>
        <v>0</v>
      </c>
      <c r="L159" s="32">
        <f t="shared" si="81"/>
        <v>0</v>
      </c>
      <c r="M159" s="32">
        <f t="shared" si="82"/>
        <v>0</v>
      </c>
      <c r="N159" s="32">
        <f t="shared" si="64"/>
        <v>0</v>
      </c>
      <c r="O159" s="33">
        <f t="shared" si="65"/>
        <v>0</v>
      </c>
      <c r="P159" s="49">
        <v>154</v>
      </c>
      <c r="Q159" s="32">
        <f t="shared" si="74"/>
        <v>0</v>
      </c>
      <c r="R159" s="32">
        <f t="shared" si="83"/>
        <v>0</v>
      </c>
      <c r="S159" s="32">
        <f t="shared" si="84"/>
        <v>0</v>
      </c>
      <c r="T159" s="32">
        <f t="shared" si="66"/>
        <v>0</v>
      </c>
      <c r="U159" s="32">
        <f t="shared" si="75"/>
        <v>0</v>
      </c>
      <c r="V159" s="32">
        <f t="shared" si="67"/>
        <v>0</v>
      </c>
      <c r="W159" s="32">
        <v>0</v>
      </c>
      <c r="X159" s="32">
        <f t="shared" si="68"/>
        <v>0</v>
      </c>
      <c r="Y159" s="38">
        <f t="shared" si="69"/>
        <v>0</v>
      </c>
      <c r="AA159" s="65">
        <v>154</v>
      </c>
      <c r="AB159" s="32">
        <f t="shared" si="70"/>
        <v>0</v>
      </c>
      <c r="AC159" s="98">
        <f t="shared" si="71"/>
        <v>0</v>
      </c>
      <c r="AD159" s="98">
        <f t="shared" si="72"/>
        <v>0</v>
      </c>
      <c r="AE159" s="98">
        <f t="shared" si="73"/>
        <v>0</v>
      </c>
      <c r="AF159" s="32">
        <f t="shared" si="76"/>
        <v>0</v>
      </c>
      <c r="AG159" s="32">
        <f t="shared" si="77"/>
        <v>0</v>
      </c>
      <c r="AH159" s="32">
        <f t="shared" si="78"/>
        <v>0</v>
      </c>
      <c r="AI159" s="72">
        <f t="shared" si="85"/>
        <v>0</v>
      </c>
      <c r="AK159" s="65">
        <v>154</v>
      </c>
      <c r="AL159" s="32"/>
      <c r="AM159" s="32"/>
      <c r="AN159" s="32"/>
      <c r="AO159" s="32"/>
      <c r="AP159" s="32"/>
      <c r="AQ159" s="32"/>
      <c r="AR159" s="32"/>
      <c r="AS159" s="32"/>
      <c r="AT159" s="32"/>
      <c r="AU159" s="72"/>
    </row>
    <row r="160" spans="5:47" x14ac:dyDescent="0.25">
      <c r="E160" s="24"/>
      <c r="I160" s="49">
        <v>155</v>
      </c>
      <c r="J160" s="32">
        <f t="shared" si="79"/>
        <v>0</v>
      </c>
      <c r="K160" s="32">
        <f t="shared" si="80"/>
        <v>0</v>
      </c>
      <c r="L160" s="32">
        <f t="shared" si="81"/>
        <v>0</v>
      </c>
      <c r="M160" s="32">
        <f t="shared" si="82"/>
        <v>0</v>
      </c>
      <c r="N160" s="32">
        <f t="shared" si="64"/>
        <v>0</v>
      </c>
      <c r="O160" s="33">
        <f t="shared" si="65"/>
        <v>0</v>
      </c>
      <c r="P160" s="49">
        <v>155</v>
      </c>
      <c r="Q160" s="32">
        <f t="shared" si="74"/>
        <v>0</v>
      </c>
      <c r="R160" s="32">
        <f t="shared" si="83"/>
        <v>0</v>
      </c>
      <c r="S160" s="32">
        <f t="shared" si="84"/>
        <v>0</v>
      </c>
      <c r="T160" s="32">
        <f t="shared" si="66"/>
        <v>0</v>
      </c>
      <c r="U160" s="32">
        <f t="shared" si="75"/>
        <v>0</v>
      </c>
      <c r="V160" s="32">
        <f t="shared" si="67"/>
        <v>0</v>
      </c>
      <c r="W160" s="32">
        <v>0</v>
      </c>
      <c r="X160" s="32">
        <f t="shared" si="68"/>
        <v>0</v>
      </c>
      <c r="Y160" s="38">
        <f t="shared" si="69"/>
        <v>0</v>
      </c>
      <c r="AA160" s="65">
        <v>155</v>
      </c>
      <c r="AB160" s="32">
        <f t="shared" si="70"/>
        <v>0</v>
      </c>
      <c r="AC160" s="98">
        <f t="shared" si="71"/>
        <v>0</v>
      </c>
      <c r="AD160" s="98">
        <f t="shared" si="72"/>
        <v>0</v>
      </c>
      <c r="AE160" s="98">
        <f t="shared" si="73"/>
        <v>0</v>
      </c>
      <c r="AF160" s="32">
        <f t="shared" si="76"/>
        <v>0</v>
      </c>
      <c r="AG160" s="32">
        <f t="shared" si="77"/>
        <v>0</v>
      </c>
      <c r="AH160" s="32">
        <f t="shared" si="78"/>
        <v>0</v>
      </c>
      <c r="AI160" s="72">
        <f t="shared" si="85"/>
        <v>0</v>
      </c>
      <c r="AK160" s="65">
        <v>155</v>
      </c>
      <c r="AL160" s="32"/>
      <c r="AM160" s="32"/>
      <c r="AN160" s="32"/>
      <c r="AO160" s="32"/>
      <c r="AP160" s="32"/>
      <c r="AQ160" s="32"/>
      <c r="AR160" s="32"/>
      <c r="AS160" s="32"/>
      <c r="AT160" s="32"/>
      <c r="AU160" s="72"/>
    </row>
    <row r="161" spans="5:47" x14ac:dyDescent="0.25">
      <c r="E161" s="24"/>
      <c r="I161" s="49">
        <v>156</v>
      </c>
      <c r="J161" s="32">
        <f t="shared" si="79"/>
        <v>0</v>
      </c>
      <c r="K161" s="32">
        <f t="shared" si="80"/>
        <v>0</v>
      </c>
      <c r="L161" s="32">
        <f t="shared" si="81"/>
        <v>0</v>
      </c>
      <c r="M161" s="32">
        <f t="shared" si="82"/>
        <v>0</v>
      </c>
      <c r="N161" s="32">
        <f t="shared" si="64"/>
        <v>0</v>
      </c>
      <c r="O161" s="33">
        <f t="shared" si="65"/>
        <v>0</v>
      </c>
      <c r="P161" s="49">
        <v>156</v>
      </c>
      <c r="Q161" s="32">
        <f t="shared" si="74"/>
        <v>0</v>
      </c>
      <c r="R161" s="32">
        <f t="shared" si="83"/>
        <v>0</v>
      </c>
      <c r="S161" s="32">
        <f t="shared" si="84"/>
        <v>0</v>
      </c>
      <c r="T161" s="32">
        <f t="shared" si="66"/>
        <v>0</v>
      </c>
      <c r="U161" s="32">
        <f t="shared" si="75"/>
        <v>0</v>
      </c>
      <c r="V161" s="32">
        <f t="shared" si="67"/>
        <v>0</v>
      </c>
      <c r="W161" s="32">
        <v>0</v>
      </c>
      <c r="X161" s="32">
        <f t="shared" si="68"/>
        <v>0</v>
      </c>
      <c r="Y161" s="38">
        <f t="shared" si="69"/>
        <v>0</v>
      </c>
      <c r="AA161" s="65">
        <v>156</v>
      </c>
      <c r="AB161" s="32">
        <f t="shared" si="70"/>
        <v>0</v>
      </c>
      <c r="AC161" s="98">
        <f t="shared" si="71"/>
        <v>0</v>
      </c>
      <c r="AD161" s="98">
        <f t="shared" si="72"/>
        <v>0</v>
      </c>
      <c r="AE161" s="98">
        <f t="shared" si="73"/>
        <v>0</v>
      </c>
      <c r="AF161" s="32">
        <f t="shared" si="76"/>
        <v>0</v>
      </c>
      <c r="AG161" s="32">
        <f t="shared" si="77"/>
        <v>0</v>
      </c>
      <c r="AH161" s="32">
        <f t="shared" si="78"/>
        <v>0</v>
      </c>
      <c r="AI161" s="72">
        <f t="shared" si="85"/>
        <v>0</v>
      </c>
      <c r="AK161" s="65">
        <v>156</v>
      </c>
      <c r="AL161" s="32"/>
      <c r="AM161" s="32"/>
      <c r="AN161" s="32"/>
      <c r="AO161" s="32"/>
      <c r="AP161" s="32"/>
      <c r="AQ161" s="32"/>
      <c r="AR161" s="32"/>
      <c r="AS161" s="32"/>
      <c r="AT161" s="32"/>
      <c r="AU161" s="72"/>
    </row>
    <row r="162" spans="5:47" x14ac:dyDescent="0.25">
      <c r="E162" s="24"/>
      <c r="I162" s="49">
        <v>157</v>
      </c>
      <c r="J162" s="32">
        <f t="shared" si="79"/>
        <v>0</v>
      </c>
      <c r="K162" s="32">
        <f t="shared" si="80"/>
        <v>0</v>
      </c>
      <c r="L162" s="32">
        <f t="shared" si="81"/>
        <v>0</v>
      </c>
      <c r="M162" s="32">
        <f t="shared" si="82"/>
        <v>0</v>
      </c>
      <c r="N162" s="32">
        <f t="shared" si="64"/>
        <v>0</v>
      </c>
      <c r="O162" s="33">
        <f t="shared" si="65"/>
        <v>0</v>
      </c>
      <c r="P162" s="49">
        <v>157</v>
      </c>
      <c r="Q162" s="32">
        <f t="shared" si="74"/>
        <v>0</v>
      </c>
      <c r="R162" s="32">
        <f t="shared" si="83"/>
        <v>0</v>
      </c>
      <c r="S162" s="32">
        <f t="shared" si="84"/>
        <v>0</v>
      </c>
      <c r="T162" s="32">
        <f t="shared" si="66"/>
        <v>0</v>
      </c>
      <c r="U162" s="32">
        <f t="shared" si="75"/>
        <v>0</v>
      </c>
      <c r="V162" s="32">
        <f t="shared" si="67"/>
        <v>0</v>
      </c>
      <c r="W162" s="32">
        <v>0</v>
      </c>
      <c r="X162" s="32">
        <f t="shared" si="68"/>
        <v>0</v>
      </c>
      <c r="Y162" s="38">
        <f t="shared" si="69"/>
        <v>0</v>
      </c>
      <c r="AA162" s="65">
        <v>157</v>
      </c>
      <c r="AB162" s="32">
        <f t="shared" si="70"/>
        <v>0</v>
      </c>
      <c r="AC162" s="98">
        <f t="shared" si="71"/>
        <v>0</v>
      </c>
      <c r="AD162" s="98">
        <f t="shared" si="72"/>
        <v>0</v>
      </c>
      <c r="AE162" s="98">
        <f t="shared" si="73"/>
        <v>0</v>
      </c>
      <c r="AF162" s="32">
        <f t="shared" si="76"/>
        <v>0</v>
      </c>
      <c r="AG162" s="32">
        <f t="shared" si="77"/>
        <v>0</v>
      </c>
      <c r="AH162" s="32">
        <f t="shared" si="78"/>
        <v>0</v>
      </c>
      <c r="AI162" s="72">
        <f t="shared" si="85"/>
        <v>0</v>
      </c>
      <c r="AK162" s="65">
        <v>157</v>
      </c>
      <c r="AL162" s="32"/>
      <c r="AM162" s="32"/>
      <c r="AN162" s="32"/>
      <c r="AO162" s="32"/>
      <c r="AP162" s="32"/>
      <c r="AQ162" s="32"/>
      <c r="AR162" s="32"/>
      <c r="AS162" s="32"/>
      <c r="AT162" s="32"/>
      <c r="AU162" s="72"/>
    </row>
    <row r="163" spans="5:47" x14ac:dyDescent="0.25">
      <c r="E163" s="24"/>
      <c r="I163" s="49">
        <v>158</v>
      </c>
      <c r="J163" s="32">
        <f t="shared" si="79"/>
        <v>0</v>
      </c>
      <c r="K163" s="32">
        <f t="shared" si="80"/>
        <v>0</v>
      </c>
      <c r="L163" s="32">
        <f t="shared" si="81"/>
        <v>0</v>
      </c>
      <c r="M163" s="32">
        <f t="shared" si="82"/>
        <v>0</v>
      </c>
      <c r="N163" s="32">
        <f t="shared" si="64"/>
        <v>0</v>
      </c>
      <c r="O163" s="33">
        <f t="shared" si="65"/>
        <v>0</v>
      </c>
      <c r="P163" s="49">
        <v>158</v>
      </c>
      <c r="Q163" s="32">
        <f t="shared" si="74"/>
        <v>0</v>
      </c>
      <c r="R163" s="32">
        <f t="shared" si="83"/>
        <v>0</v>
      </c>
      <c r="S163" s="32">
        <f t="shared" si="84"/>
        <v>0</v>
      </c>
      <c r="T163" s="32">
        <f t="shared" si="66"/>
        <v>0</v>
      </c>
      <c r="U163" s="32">
        <f t="shared" si="75"/>
        <v>0</v>
      </c>
      <c r="V163" s="32">
        <f t="shared" si="67"/>
        <v>0</v>
      </c>
      <c r="W163" s="32">
        <v>0</v>
      </c>
      <c r="X163" s="32">
        <f t="shared" si="68"/>
        <v>0</v>
      </c>
      <c r="Y163" s="38">
        <f t="shared" si="69"/>
        <v>0</v>
      </c>
      <c r="AA163" s="65">
        <v>158</v>
      </c>
      <c r="AB163" s="32">
        <f t="shared" si="70"/>
        <v>0</v>
      </c>
      <c r="AC163" s="98">
        <f t="shared" si="71"/>
        <v>0</v>
      </c>
      <c r="AD163" s="98">
        <f t="shared" si="72"/>
        <v>0</v>
      </c>
      <c r="AE163" s="98">
        <f t="shared" si="73"/>
        <v>0</v>
      </c>
      <c r="AF163" s="32">
        <f t="shared" si="76"/>
        <v>0</v>
      </c>
      <c r="AG163" s="32">
        <f t="shared" si="77"/>
        <v>0</v>
      </c>
      <c r="AH163" s="32">
        <f t="shared" si="78"/>
        <v>0</v>
      </c>
      <c r="AI163" s="72">
        <f t="shared" si="85"/>
        <v>0</v>
      </c>
      <c r="AK163" s="65">
        <v>158</v>
      </c>
      <c r="AL163" s="32"/>
      <c r="AM163" s="32"/>
      <c r="AN163" s="32"/>
      <c r="AO163" s="32"/>
      <c r="AP163" s="32"/>
      <c r="AQ163" s="32"/>
      <c r="AR163" s="32"/>
      <c r="AS163" s="32"/>
      <c r="AT163" s="32"/>
      <c r="AU163" s="72"/>
    </row>
    <row r="164" spans="5:47" x14ac:dyDescent="0.25">
      <c r="E164" s="24"/>
      <c r="I164" s="49">
        <v>159</v>
      </c>
      <c r="J164" s="32">
        <f t="shared" si="79"/>
        <v>0</v>
      </c>
      <c r="K164" s="32">
        <f t="shared" si="80"/>
        <v>0</v>
      </c>
      <c r="L164" s="32">
        <f t="shared" si="81"/>
        <v>0</v>
      </c>
      <c r="M164" s="32">
        <f t="shared" si="82"/>
        <v>0</v>
      </c>
      <c r="N164" s="32">
        <f t="shared" si="64"/>
        <v>0</v>
      </c>
      <c r="O164" s="33">
        <f t="shared" si="65"/>
        <v>0</v>
      </c>
      <c r="P164" s="49">
        <v>159</v>
      </c>
      <c r="Q164" s="32">
        <f t="shared" si="74"/>
        <v>0</v>
      </c>
      <c r="R164" s="32">
        <f t="shared" si="83"/>
        <v>0</v>
      </c>
      <c r="S164" s="32">
        <f t="shared" si="84"/>
        <v>0</v>
      </c>
      <c r="T164" s="32">
        <f t="shared" si="66"/>
        <v>0</v>
      </c>
      <c r="U164" s="32">
        <f t="shared" si="75"/>
        <v>0</v>
      </c>
      <c r="V164" s="32">
        <f t="shared" si="67"/>
        <v>0</v>
      </c>
      <c r="W164" s="32">
        <v>0</v>
      </c>
      <c r="X164" s="32">
        <f t="shared" si="68"/>
        <v>0</v>
      </c>
      <c r="Y164" s="38">
        <f t="shared" si="69"/>
        <v>0</v>
      </c>
      <c r="AA164" s="65">
        <v>159</v>
      </c>
      <c r="AB164" s="32">
        <f t="shared" si="70"/>
        <v>0</v>
      </c>
      <c r="AC164" s="98">
        <f t="shared" si="71"/>
        <v>0</v>
      </c>
      <c r="AD164" s="98">
        <f t="shared" si="72"/>
        <v>0</v>
      </c>
      <c r="AE164" s="98">
        <f t="shared" si="73"/>
        <v>0</v>
      </c>
      <c r="AF164" s="32">
        <f t="shared" si="76"/>
        <v>0</v>
      </c>
      <c r="AG164" s="32">
        <f t="shared" si="77"/>
        <v>0</v>
      </c>
      <c r="AH164" s="32">
        <f t="shared" si="78"/>
        <v>0</v>
      </c>
      <c r="AI164" s="72">
        <f t="shared" si="85"/>
        <v>0</v>
      </c>
      <c r="AK164" s="65">
        <v>159</v>
      </c>
      <c r="AL164" s="32"/>
      <c r="AM164" s="32"/>
      <c r="AN164" s="32"/>
      <c r="AO164" s="32"/>
      <c r="AP164" s="32"/>
      <c r="AQ164" s="32"/>
      <c r="AR164" s="32"/>
      <c r="AS164" s="32"/>
      <c r="AT164" s="32"/>
      <c r="AU164" s="72"/>
    </row>
    <row r="165" spans="5:47" x14ac:dyDescent="0.25">
      <c r="E165" s="24"/>
      <c r="I165" s="49">
        <v>160</v>
      </c>
      <c r="J165" s="32">
        <f t="shared" si="79"/>
        <v>0</v>
      </c>
      <c r="K165" s="32">
        <f t="shared" si="80"/>
        <v>0</v>
      </c>
      <c r="L165" s="32">
        <f t="shared" si="81"/>
        <v>0</v>
      </c>
      <c r="M165" s="32">
        <f t="shared" si="82"/>
        <v>0</v>
      </c>
      <c r="N165" s="32">
        <f t="shared" si="64"/>
        <v>0</v>
      </c>
      <c r="O165" s="33">
        <f t="shared" si="65"/>
        <v>0</v>
      </c>
      <c r="P165" s="49">
        <v>160</v>
      </c>
      <c r="Q165" s="32">
        <f t="shared" si="74"/>
        <v>0</v>
      </c>
      <c r="R165" s="32">
        <f t="shared" si="83"/>
        <v>0</v>
      </c>
      <c r="S165" s="32">
        <f t="shared" si="84"/>
        <v>0</v>
      </c>
      <c r="T165" s="32">
        <f t="shared" si="66"/>
        <v>0</v>
      </c>
      <c r="U165" s="32">
        <f t="shared" si="75"/>
        <v>0</v>
      </c>
      <c r="V165" s="32">
        <f t="shared" si="67"/>
        <v>0</v>
      </c>
      <c r="W165" s="32">
        <v>0</v>
      </c>
      <c r="X165" s="32">
        <f t="shared" si="68"/>
        <v>0</v>
      </c>
      <c r="Y165" s="38">
        <f t="shared" si="69"/>
        <v>0</v>
      </c>
      <c r="AA165" s="65">
        <v>160</v>
      </c>
      <c r="AB165" s="32">
        <f t="shared" si="70"/>
        <v>0</v>
      </c>
      <c r="AC165" s="98">
        <f t="shared" si="71"/>
        <v>0</v>
      </c>
      <c r="AD165" s="98">
        <f t="shared" si="72"/>
        <v>0</v>
      </c>
      <c r="AE165" s="98">
        <f t="shared" si="73"/>
        <v>0</v>
      </c>
      <c r="AF165" s="32">
        <f t="shared" si="76"/>
        <v>0</v>
      </c>
      <c r="AG165" s="32">
        <f t="shared" si="77"/>
        <v>0</v>
      </c>
      <c r="AH165" s="32">
        <f t="shared" si="78"/>
        <v>0</v>
      </c>
      <c r="AI165" s="72">
        <f t="shared" si="85"/>
        <v>0</v>
      </c>
      <c r="AK165" s="65">
        <v>160</v>
      </c>
      <c r="AL165" s="32"/>
      <c r="AM165" s="32"/>
      <c r="AN165" s="32"/>
      <c r="AO165" s="32"/>
      <c r="AP165" s="32"/>
      <c r="AQ165" s="32"/>
      <c r="AR165" s="32"/>
      <c r="AS165" s="32"/>
      <c r="AT165" s="32"/>
      <c r="AU165" s="72"/>
    </row>
    <row r="166" spans="5:47" x14ac:dyDescent="0.25">
      <c r="E166" s="24"/>
      <c r="I166" s="49">
        <v>161</v>
      </c>
      <c r="J166" s="32">
        <f t="shared" si="79"/>
        <v>0</v>
      </c>
      <c r="K166" s="32">
        <f t="shared" si="80"/>
        <v>0</v>
      </c>
      <c r="L166" s="32">
        <f t="shared" si="81"/>
        <v>0</v>
      </c>
      <c r="M166" s="32">
        <f t="shared" si="82"/>
        <v>0</v>
      </c>
      <c r="N166" s="32">
        <f t="shared" si="64"/>
        <v>0</v>
      </c>
      <c r="O166" s="33">
        <f t="shared" si="65"/>
        <v>0</v>
      </c>
      <c r="P166" s="49">
        <v>161</v>
      </c>
      <c r="Q166" s="32">
        <f t="shared" si="74"/>
        <v>0</v>
      </c>
      <c r="R166" s="32">
        <f t="shared" si="83"/>
        <v>0</v>
      </c>
      <c r="S166" s="32">
        <f t="shared" si="84"/>
        <v>0</v>
      </c>
      <c r="T166" s="32">
        <f t="shared" si="66"/>
        <v>0</v>
      </c>
      <c r="U166" s="32">
        <f t="shared" si="75"/>
        <v>0</v>
      </c>
      <c r="V166" s="32">
        <f t="shared" si="67"/>
        <v>0</v>
      </c>
      <c r="W166" s="32">
        <v>0</v>
      </c>
      <c r="X166" s="32">
        <f t="shared" si="68"/>
        <v>0</v>
      </c>
      <c r="Y166" s="38">
        <f t="shared" si="69"/>
        <v>0</v>
      </c>
      <c r="AA166" s="65">
        <v>161</v>
      </c>
      <c r="AB166" s="32">
        <f t="shared" si="70"/>
        <v>0</v>
      </c>
      <c r="AC166" s="98">
        <f t="shared" si="71"/>
        <v>0</v>
      </c>
      <c r="AD166" s="98">
        <f t="shared" si="72"/>
        <v>0</v>
      </c>
      <c r="AE166" s="98">
        <f t="shared" si="73"/>
        <v>0</v>
      </c>
      <c r="AF166" s="32">
        <f t="shared" si="76"/>
        <v>0</v>
      </c>
      <c r="AG166" s="32">
        <f t="shared" si="77"/>
        <v>0</v>
      </c>
      <c r="AH166" s="32">
        <f t="shared" si="78"/>
        <v>0</v>
      </c>
      <c r="AI166" s="72">
        <f t="shared" si="85"/>
        <v>0</v>
      </c>
      <c r="AK166" s="65">
        <v>161</v>
      </c>
      <c r="AL166" s="32"/>
      <c r="AM166" s="32"/>
      <c r="AN166" s="32"/>
      <c r="AO166" s="32"/>
      <c r="AP166" s="32"/>
      <c r="AQ166" s="32"/>
      <c r="AR166" s="32"/>
      <c r="AS166" s="32"/>
      <c r="AT166" s="32"/>
      <c r="AU166" s="72"/>
    </row>
    <row r="167" spans="5:47" x14ac:dyDescent="0.25">
      <c r="E167" s="24"/>
      <c r="I167" s="49">
        <v>162</v>
      </c>
      <c r="J167" s="32">
        <f t="shared" si="79"/>
        <v>0</v>
      </c>
      <c r="K167" s="32">
        <f t="shared" si="80"/>
        <v>0</v>
      </c>
      <c r="L167" s="32">
        <f t="shared" si="81"/>
        <v>0</v>
      </c>
      <c r="M167" s="32">
        <f t="shared" si="82"/>
        <v>0</v>
      </c>
      <c r="N167" s="32">
        <f t="shared" si="64"/>
        <v>0</v>
      </c>
      <c r="O167" s="33">
        <f t="shared" si="65"/>
        <v>0</v>
      </c>
      <c r="P167" s="49">
        <v>162</v>
      </c>
      <c r="Q167" s="32">
        <f t="shared" si="74"/>
        <v>0</v>
      </c>
      <c r="R167" s="32">
        <f t="shared" si="83"/>
        <v>0</v>
      </c>
      <c r="S167" s="32">
        <f t="shared" si="84"/>
        <v>0</v>
      </c>
      <c r="T167" s="32">
        <f t="shared" si="66"/>
        <v>0</v>
      </c>
      <c r="U167" s="32">
        <f t="shared" si="75"/>
        <v>0</v>
      </c>
      <c r="V167" s="32">
        <f t="shared" si="67"/>
        <v>0</v>
      </c>
      <c r="W167" s="32">
        <v>0</v>
      </c>
      <c r="X167" s="32">
        <f t="shared" si="68"/>
        <v>0</v>
      </c>
      <c r="Y167" s="38">
        <f t="shared" si="69"/>
        <v>0</v>
      </c>
      <c r="AA167" s="65">
        <v>162</v>
      </c>
      <c r="AB167" s="32">
        <f t="shared" si="70"/>
        <v>0</v>
      </c>
      <c r="AC167" s="98">
        <f t="shared" si="71"/>
        <v>0</v>
      </c>
      <c r="AD167" s="98">
        <f t="shared" si="72"/>
        <v>0</v>
      </c>
      <c r="AE167" s="98">
        <f t="shared" si="73"/>
        <v>0</v>
      </c>
      <c r="AF167" s="32">
        <f t="shared" si="76"/>
        <v>0</v>
      </c>
      <c r="AG167" s="32">
        <f t="shared" si="77"/>
        <v>0</v>
      </c>
      <c r="AH167" s="32">
        <f t="shared" si="78"/>
        <v>0</v>
      </c>
      <c r="AI167" s="72">
        <f t="shared" si="85"/>
        <v>0</v>
      </c>
      <c r="AK167" s="65">
        <v>162</v>
      </c>
      <c r="AL167" s="32"/>
      <c r="AM167" s="32"/>
      <c r="AN167" s="32"/>
      <c r="AO167" s="32"/>
      <c r="AP167" s="32"/>
      <c r="AQ167" s="32"/>
      <c r="AR167" s="32"/>
      <c r="AS167" s="32"/>
      <c r="AT167" s="32"/>
      <c r="AU167" s="72"/>
    </row>
    <row r="168" spans="5:47" x14ac:dyDescent="0.25">
      <c r="E168" s="24"/>
      <c r="I168" s="49">
        <v>163</v>
      </c>
      <c r="J168" s="32">
        <f t="shared" si="79"/>
        <v>0</v>
      </c>
      <c r="K168" s="32">
        <f t="shared" si="80"/>
        <v>0</v>
      </c>
      <c r="L168" s="32">
        <f t="shared" si="81"/>
        <v>0</v>
      </c>
      <c r="M168" s="32">
        <f t="shared" si="82"/>
        <v>0</v>
      </c>
      <c r="N168" s="32">
        <f t="shared" si="64"/>
        <v>0</v>
      </c>
      <c r="O168" s="33">
        <f t="shared" si="65"/>
        <v>0</v>
      </c>
      <c r="P168" s="49">
        <v>163</v>
      </c>
      <c r="Q168" s="32">
        <f t="shared" si="74"/>
        <v>0</v>
      </c>
      <c r="R168" s="32">
        <f t="shared" si="83"/>
        <v>0</v>
      </c>
      <c r="S168" s="32">
        <f t="shared" si="84"/>
        <v>0</v>
      </c>
      <c r="T168" s="32">
        <f t="shared" si="66"/>
        <v>0</v>
      </c>
      <c r="U168" s="32">
        <f t="shared" si="75"/>
        <v>0</v>
      </c>
      <c r="V168" s="32">
        <f t="shared" si="67"/>
        <v>0</v>
      </c>
      <c r="W168" s="32">
        <v>0</v>
      </c>
      <c r="X168" s="32">
        <f t="shared" si="68"/>
        <v>0</v>
      </c>
      <c r="Y168" s="38">
        <f t="shared" si="69"/>
        <v>0</v>
      </c>
      <c r="AA168" s="65">
        <v>163</v>
      </c>
      <c r="AB168" s="32">
        <f t="shared" si="70"/>
        <v>0</v>
      </c>
      <c r="AC168" s="98">
        <f t="shared" si="71"/>
        <v>0</v>
      </c>
      <c r="AD168" s="98">
        <f t="shared" si="72"/>
        <v>0</v>
      </c>
      <c r="AE168" s="98">
        <f t="shared" si="73"/>
        <v>0</v>
      </c>
      <c r="AF168" s="32">
        <f t="shared" si="76"/>
        <v>0</v>
      </c>
      <c r="AG168" s="32">
        <f t="shared" si="77"/>
        <v>0</v>
      </c>
      <c r="AH168" s="32">
        <f t="shared" si="78"/>
        <v>0</v>
      </c>
      <c r="AI168" s="72">
        <f t="shared" si="85"/>
        <v>0</v>
      </c>
      <c r="AK168" s="65">
        <v>163</v>
      </c>
      <c r="AL168" s="32"/>
      <c r="AM168" s="32"/>
      <c r="AN168" s="32"/>
      <c r="AO168" s="32"/>
      <c r="AP168" s="32"/>
      <c r="AQ168" s="32"/>
      <c r="AR168" s="32"/>
      <c r="AS168" s="32"/>
      <c r="AT168" s="32"/>
      <c r="AU168" s="72"/>
    </row>
    <row r="169" spans="5:47" x14ac:dyDescent="0.25">
      <c r="E169" s="24"/>
      <c r="I169" s="49">
        <v>164</v>
      </c>
      <c r="J169" s="32">
        <f t="shared" si="79"/>
        <v>0</v>
      </c>
      <c r="K169" s="32">
        <f t="shared" si="80"/>
        <v>0</v>
      </c>
      <c r="L169" s="32">
        <f t="shared" si="81"/>
        <v>0</v>
      </c>
      <c r="M169" s="32">
        <f t="shared" si="82"/>
        <v>0</v>
      </c>
      <c r="N169" s="32">
        <f t="shared" si="64"/>
        <v>0</v>
      </c>
      <c r="O169" s="33">
        <f t="shared" si="65"/>
        <v>0</v>
      </c>
      <c r="P169" s="49">
        <v>164</v>
      </c>
      <c r="Q169" s="32">
        <f t="shared" si="74"/>
        <v>0</v>
      </c>
      <c r="R169" s="32">
        <f t="shared" si="83"/>
        <v>0</v>
      </c>
      <c r="S169" s="32">
        <f t="shared" si="84"/>
        <v>0</v>
      </c>
      <c r="T169" s="32">
        <f t="shared" si="66"/>
        <v>0</v>
      </c>
      <c r="U169" s="32">
        <f t="shared" si="75"/>
        <v>0</v>
      </c>
      <c r="V169" s="32">
        <f t="shared" si="67"/>
        <v>0</v>
      </c>
      <c r="W169" s="32">
        <v>0</v>
      </c>
      <c r="X169" s="32">
        <f t="shared" si="68"/>
        <v>0</v>
      </c>
      <c r="Y169" s="38">
        <f t="shared" si="69"/>
        <v>0</v>
      </c>
      <c r="AA169" s="65">
        <v>164</v>
      </c>
      <c r="AB169" s="32">
        <f t="shared" si="70"/>
        <v>0</v>
      </c>
      <c r="AC169" s="98">
        <f t="shared" si="71"/>
        <v>0</v>
      </c>
      <c r="AD169" s="98">
        <f t="shared" si="72"/>
        <v>0</v>
      </c>
      <c r="AE169" s="98">
        <f t="shared" si="73"/>
        <v>0</v>
      </c>
      <c r="AF169" s="32">
        <f t="shared" si="76"/>
        <v>0</v>
      </c>
      <c r="AG169" s="32">
        <f t="shared" si="77"/>
        <v>0</v>
      </c>
      <c r="AH169" s="32">
        <f t="shared" si="78"/>
        <v>0</v>
      </c>
      <c r="AI169" s="72">
        <f t="shared" si="85"/>
        <v>0</v>
      </c>
      <c r="AK169" s="65">
        <v>164</v>
      </c>
      <c r="AL169" s="32"/>
      <c r="AM169" s="32"/>
      <c r="AN169" s="32"/>
      <c r="AO169" s="32"/>
      <c r="AP169" s="32"/>
      <c r="AQ169" s="32"/>
      <c r="AR169" s="32"/>
      <c r="AS169" s="32"/>
      <c r="AT169" s="32"/>
      <c r="AU169" s="72"/>
    </row>
    <row r="170" spans="5:47" x14ac:dyDescent="0.25">
      <c r="E170" s="24"/>
      <c r="I170" s="49">
        <v>165</v>
      </c>
      <c r="J170" s="32">
        <f t="shared" si="79"/>
        <v>0</v>
      </c>
      <c r="K170" s="32">
        <f t="shared" si="80"/>
        <v>0</v>
      </c>
      <c r="L170" s="32">
        <f t="shared" si="81"/>
        <v>0</v>
      </c>
      <c r="M170" s="32">
        <f t="shared" si="82"/>
        <v>0</v>
      </c>
      <c r="N170" s="32">
        <f t="shared" si="64"/>
        <v>0</v>
      </c>
      <c r="O170" s="33">
        <f t="shared" si="65"/>
        <v>0</v>
      </c>
      <c r="P170" s="49">
        <v>165</v>
      </c>
      <c r="Q170" s="32">
        <f t="shared" si="74"/>
        <v>0</v>
      </c>
      <c r="R170" s="32">
        <f t="shared" si="83"/>
        <v>0</v>
      </c>
      <c r="S170" s="32">
        <f t="shared" si="84"/>
        <v>0</v>
      </c>
      <c r="T170" s="32">
        <f t="shared" si="66"/>
        <v>0</v>
      </c>
      <c r="U170" s="32">
        <f t="shared" si="75"/>
        <v>0</v>
      </c>
      <c r="V170" s="32">
        <f t="shared" si="67"/>
        <v>0</v>
      </c>
      <c r="W170" s="32">
        <v>0</v>
      </c>
      <c r="X170" s="32">
        <f t="shared" si="68"/>
        <v>0</v>
      </c>
      <c r="Y170" s="38">
        <f t="shared" si="69"/>
        <v>0</v>
      </c>
      <c r="AA170" s="65">
        <v>165</v>
      </c>
      <c r="AB170" s="32">
        <f t="shared" si="70"/>
        <v>0</v>
      </c>
      <c r="AC170" s="98">
        <f t="shared" si="71"/>
        <v>0</v>
      </c>
      <c r="AD170" s="98">
        <f t="shared" si="72"/>
        <v>0</v>
      </c>
      <c r="AE170" s="98">
        <f t="shared" si="73"/>
        <v>0</v>
      </c>
      <c r="AF170" s="32">
        <f t="shared" si="76"/>
        <v>0</v>
      </c>
      <c r="AG170" s="32">
        <f t="shared" si="77"/>
        <v>0</v>
      </c>
      <c r="AH170" s="32">
        <f t="shared" si="78"/>
        <v>0</v>
      </c>
      <c r="AI170" s="72">
        <f t="shared" si="85"/>
        <v>0</v>
      </c>
      <c r="AK170" s="65">
        <v>165</v>
      </c>
      <c r="AL170" s="32"/>
      <c r="AM170" s="32"/>
      <c r="AN170" s="32"/>
      <c r="AO170" s="32"/>
      <c r="AP170" s="32"/>
      <c r="AQ170" s="32"/>
      <c r="AR170" s="32"/>
      <c r="AS170" s="32"/>
      <c r="AT170" s="32"/>
      <c r="AU170" s="72"/>
    </row>
    <row r="171" spans="5:47" x14ac:dyDescent="0.25">
      <c r="E171" s="24"/>
      <c r="I171" s="49">
        <v>166</v>
      </c>
      <c r="J171" s="32">
        <f t="shared" si="79"/>
        <v>0</v>
      </c>
      <c r="K171" s="32">
        <f t="shared" si="80"/>
        <v>0</v>
      </c>
      <c r="L171" s="32">
        <f t="shared" si="81"/>
        <v>0</v>
      </c>
      <c r="M171" s="32">
        <f t="shared" si="82"/>
        <v>0</v>
      </c>
      <c r="N171" s="32">
        <f t="shared" si="64"/>
        <v>0</v>
      </c>
      <c r="O171" s="33">
        <f t="shared" si="65"/>
        <v>0</v>
      </c>
      <c r="P171" s="49">
        <v>166</v>
      </c>
      <c r="Q171" s="32">
        <f t="shared" si="74"/>
        <v>0</v>
      </c>
      <c r="R171" s="32">
        <f t="shared" si="83"/>
        <v>0</v>
      </c>
      <c r="S171" s="32">
        <f t="shared" si="84"/>
        <v>0</v>
      </c>
      <c r="T171" s="32">
        <f t="shared" si="66"/>
        <v>0</v>
      </c>
      <c r="U171" s="32">
        <f t="shared" si="75"/>
        <v>0</v>
      </c>
      <c r="V171" s="32">
        <f t="shared" si="67"/>
        <v>0</v>
      </c>
      <c r="W171" s="32">
        <v>0</v>
      </c>
      <c r="X171" s="32">
        <f t="shared" si="68"/>
        <v>0</v>
      </c>
      <c r="Y171" s="38">
        <f t="shared" si="69"/>
        <v>0</v>
      </c>
      <c r="AA171" s="65">
        <v>166</v>
      </c>
      <c r="AB171" s="32">
        <f t="shared" si="70"/>
        <v>0</v>
      </c>
      <c r="AC171" s="98">
        <f t="shared" si="71"/>
        <v>0</v>
      </c>
      <c r="AD171" s="98">
        <f t="shared" si="72"/>
        <v>0</v>
      </c>
      <c r="AE171" s="98">
        <f t="shared" si="73"/>
        <v>0</v>
      </c>
      <c r="AF171" s="32">
        <f t="shared" si="76"/>
        <v>0</v>
      </c>
      <c r="AG171" s="32">
        <f t="shared" si="77"/>
        <v>0</v>
      </c>
      <c r="AH171" s="32">
        <f t="shared" si="78"/>
        <v>0</v>
      </c>
      <c r="AI171" s="72">
        <f t="shared" si="85"/>
        <v>0</v>
      </c>
      <c r="AK171" s="65">
        <v>166</v>
      </c>
      <c r="AL171" s="32"/>
      <c r="AM171" s="32"/>
      <c r="AN171" s="32"/>
      <c r="AO171" s="32"/>
      <c r="AP171" s="32"/>
      <c r="AQ171" s="32"/>
      <c r="AR171" s="32"/>
      <c r="AS171" s="32"/>
      <c r="AT171" s="32"/>
      <c r="AU171" s="72"/>
    </row>
    <row r="172" spans="5:47" x14ac:dyDescent="0.25">
      <c r="E172" s="24"/>
      <c r="I172" s="49">
        <v>167</v>
      </c>
      <c r="J172" s="32">
        <f t="shared" si="79"/>
        <v>0</v>
      </c>
      <c r="K172" s="32">
        <f t="shared" si="80"/>
        <v>0</v>
      </c>
      <c r="L172" s="32">
        <f t="shared" si="81"/>
        <v>0</v>
      </c>
      <c r="M172" s="32">
        <f t="shared" si="82"/>
        <v>0</v>
      </c>
      <c r="N172" s="32">
        <f t="shared" si="64"/>
        <v>0</v>
      </c>
      <c r="O172" s="33">
        <f t="shared" si="65"/>
        <v>0</v>
      </c>
      <c r="P172" s="49">
        <v>167</v>
      </c>
      <c r="Q172" s="32">
        <f t="shared" si="74"/>
        <v>0</v>
      </c>
      <c r="R172" s="32">
        <f t="shared" si="83"/>
        <v>0</v>
      </c>
      <c r="S172" s="32">
        <f t="shared" si="84"/>
        <v>0</v>
      </c>
      <c r="T172" s="32">
        <f t="shared" si="66"/>
        <v>0</v>
      </c>
      <c r="U172" s="32">
        <f t="shared" si="75"/>
        <v>0</v>
      </c>
      <c r="V172" s="32">
        <f t="shared" si="67"/>
        <v>0</v>
      </c>
      <c r="W172" s="32">
        <v>0</v>
      </c>
      <c r="X172" s="32">
        <f t="shared" si="68"/>
        <v>0</v>
      </c>
      <c r="Y172" s="38">
        <f t="shared" si="69"/>
        <v>0</v>
      </c>
      <c r="AA172" s="65">
        <v>167</v>
      </c>
      <c r="AB172" s="32">
        <f t="shared" si="70"/>
        <v>0</v>
      </c>
      <c r="AC172" s="98">
        <f t="shared" si="71"/>
        <v>0</v>
      </c>
      <c r="AD172" s="98">
        <f t="shared" si="72"/>
        <v>0</v>
      </c>
      <c r="AE172" s="98">
        <f t="shared" si="73"/>
        <v>0</v>
      </c>
      <c r="AF172" s="32">
        <f t="shared" si="76"/>
        <v>0</v>
      </c>
      <c r="AG172" s="32">
        <f t="shared" si="77"/>
        <v>0</v>
      </c>
      <c r="AH172" s="32">
        <f t="shared" si="78"/>
        <v>0</v>
      </c>
      <c r="AI172" s="72">
        <f t="shared" si="85"/>
        <v>0</v>
      </c>
      <c r="AK172" s="65">
        <v>167</v>
      </c>
      <c r="AL172" s="32"/>
      <c r="AM172" s="32"/>
      <c r="AN172" s="32"/>
      <c r="AO172" s="32"/>
      <c r="AP172" s="32"/>
      <c r="AQ172" s="32"/>
      <c r="AR172" s="32"/>
      <c r="AS172" s="32"/>
      <c r="AT172" s="32"/>
      <c r="AU172" s="72"/>
    </row>
    <row r="173" spans="5:47" x14ac:dyDescent="0.25">
      <c r="E173" s="24"/>
      <c r="I173" s="49">
        <v>168</v>
      </c>
      <c r="J173" s="32">
        <f t="shared" si="79"/>
        <v>0</v>
      </c>
      <c r="K173" s="32">
        <f t="shared" si="80"/>
        <v>0</v>
      </c>
      <c r="L173" s="32">
        <f t="shared" si="81"/>
        <v>0</v>
      </c>
      <c r="M173" s="32">
        <f t="shared" si="82"/>
        <v>0</v>
      </c>
      <c r="N173" s="32">
        <f t="shared" si="64"/>
        <v>0</v>
      </c>
      <c r="O173" s="33">
        <f t="shared" si="65"/>
        <v>0</v>
      </c>
      <c r="P173" s="49">
        <v>168</v>
      </c>
      <c r="Q173" s="32">
        <f t="shared" si="74"/>
        <v>0</v>
      </c>
      <c r="R173" s="32">
        <f t="shared" si="83"/>
        <v>0</v>
      </c>
      <c r="S173" s="32">
        <f t="shared" si="84"/>
        <v>0</v>
      </c>
      <c r="T173" s="32">
        <f t="shared" si="66"/>
        <v>0</v>
      </c>
      <c r="U173" s="32">
        <f t="shared" si="75"/>
        <v>0</v>
      </c>
      <c r="V173" s="32">
        <f t="shared" si="67"/>
        <v>0</v>
      </c>
      <c r="W173" s="32">
        <v>0</v>
      </c>
      <c r="X173" s="32">
        <f t="shared" si="68"/>
        <v>0</v>
      </c>
      <c r="Y173" s="38">
        <f t="shared" si="69"/>
        <v>0</v>
      </c>
      <c r="AA173" s="65">
        <v>168</v>
      </c>
      <c r="AB173" s="32">
        <f t="shared" si="70"/>
        <v>0</v>
      </c>
      <c r="AC173" s="98">
        <f t="shared" si="71"/>
        <v>0</v>
      </c>
      <c r="AD173" s="98">
        <f t="shared" si="72"/>
        <v>0</v>
      </c>
      <c r="AE173" s="98">
        <f t="shared" si="73"/>
        <v>0</v>
      </c>
      <c r="AF173" s="32">
        <f t="shared" si="76"/>
        <v>0</v>
      </c>
      <c r="AG173" s="32">
        <f t="shared" si="77"/>
        <v>0</v>
      </c>
      <c r="AH173" s="32">
        <f t="shared" si="78"/>
        <v>0</v>
      </c>
      <c r="AI173" s="72">
        <f t="shared" si="85"/>
        <v>0</v>
      </c>
      <c r="AK173" s="65">
        <v>168</v>
      </c>
      <c r="AL173" s="32"/>
      <c r="AM173" s="32"/>
      <c r="AN173" s="32"/>
      <c r="AO173" s="32"/>
      <c r="AP173" s="32"/>
      <c r="AQ173" s="32"/>
      <c r="AR173" s="32"/>
      <c r="AS173" s="32"/>
      <c r="AT173" s="32"/>
      <c r="AU173" s="72"/>
    </row>
    <row r="174" spans="5:47" x14ac:dyDescent="0.25">
      <c r="E174" s="24"/>
      <c r="I174" s="49">
        <v>169</v>
      </c>
      <c r="J174" s="32">
        <f t="shared" si="79"/>
        <v>0</v>
      </c>
      <c r="K174" s="32">
        <f t="shared" si="80"/>
        <v>0</v>
      </c>
      <c r="L174" s="32">
        <f t="shared" si="81"/>
        <v>0</v>
      </c>
      <c r="M174" s="32">
        <f t="shared" si="82"/>
        <v>0</v>
      </c>
      <c r="N174" s="32">
        <f t="shared" si="64"/>
        <v>0</v>
      </c>
      <c r="O174" s="33">
        <f t="shared" si="65"/>
        <v>0</v>
      </c>
      <c r="P174" s="49">
        <v>169</v>
      </c>
      <c r="Q174" s="32">
        <f t="shared" si="74"/>
        <v>0</v>
      </c>
      <c r="R174" s="32">
        <f t="shared" si="83"/>
        <v>0</v>
      </c>
      <c r="S174" s="32">
        <f t="shared" si="84"/>
        <v>0</v>
      </c>
      <c r="T174" s="32">
        <f t="shared" si="66"/>
        <v>0</v>
      </c>
      <c r="U174" s="32">
        <f t="shared" si="75"/>
        <v>0</v>
      </c>
      <c r="V174" s="32">
        <f t="shared" si="67"/>
        <v>0</v>
      </c>
      <c r="W174" s="32">
        <v>0</v>
      </c>
      <c r="X174" s="32">
        <f t="shared" si="68"/>
        <v>0</v>
      </c>
      <c r="Y174" s="38">
        <f t="shared" si="69"/>
        <v>0</v>
      </c>
      <c r="AA174" s="65">
        <v>169</v>
      </c>
      <c r="AB174" s="32">
        <f t="shared" si="70"/>
        <v>0</v>
      </c>
      <c r="AC174" s="98">
        <f t="shared" si="71"/>
        <v>0</v>
      </c>
      <c r="AD174" s="98">
        <f t="shared" si="72"/>
        <v>0</v>
      </c>
      <c r="AE174" s="98">
        <f t="shared" si="73"/>
        <v>0</v>
      </c>
      <c r="AF174" s="32">
        <f t="shared" si="76"/>
        <v>0</v>
      </c>
      <c r="AG174" s="32">
        <f t="shared" si="77"/>
        <v>0</v>
      </c>
      <c r="AH174" s="32">
        <f t="shared" si="78"/>
        <v>0</v>
      </c>
      <c r="AI174" s="72">
        <f t="shared" si="85"/>
        <v>0</v>
      </c>
      <c r="AK174" s="65">
        <v>169</v>
      </c>
      <c r="AL174" s="32"/>
      <c r="AM174" s="32"/>
      <c r="AN174" s="32"/>
      <c r="AO174" s="32"/>
      <c r="AP174" s="32"/>
      <c r="AQ174" s="32"/>
      <c r="AR174" s="32"/>
      <c r="AS174" s="32"/>
      <c r="AT174" s="32"/>
      <c r="AU174" s="72"/>
    </row>
    <row r="175" spans="5:47" x14ac:dyDescent="0.25">
      <c r="E175" s="24"/>
      <c r="I175" s="49">
        <v>170</v>
      </c>
      <c r="J175" s="32">
        <f t="shared" si="79"/>
        <v>0</v>
      </c>
      <c r="K175" s="32">
        <f t="shared" si="80"/>
        <v>0</v>
      </c>
      <c r="L175" s="32">
        <f t="shared" si="81"/>
        <v>0</v>
      </c>
      <c r="M175" s="32">
        <f t="shared" si="82"/>
        <v>0</v>
      </c>
      <c r="N175" s="32">
        <f t="shared" si="64"/>
        <v>0</v>
      </c>
      <c r="O175" s="33">
        <f t="shared" si="65"/>
        <v>0</v>
      </c>
      <c r="P175" s="49">
        <v>170</v>
      </c>
      <c r="Q175" s="32">
        <f t="shared" si="74"/>
        <v>0</v>
      </c>
      <c r="R175" s="32">
        <f t="shared" si="83"/>
        <v>0</v>
      </c>
      <c r="S175" s="32">
        <f t="shared" si="84"/>
        <v>0</v>
      </c>
      <c r="T175" s="32">
        <f t="shared" si="66"/>
        <v>0</v>
      </c>
      <c r="U175" s="32">
        <f t="shared" si="75"/>
        <v>0</v>
      </c>
      <c r="V175" s="32">
        <f t="shared" si="67"/>
        <v>0</v>
      </c>
      <c r="W175" s="32">
        <v>0</v>
      </c>
      <c r="X175" s="32">
        <f t="shared" si="68"/>
        <v>0</v>
      </c>
      <c r="Y175" s="38">
        <f t="shared" si="69"/>
        <v>0</v>
      </c>
      <c r="AA175" s="65">
        <v>170</v>
      </c>
      <c r="AB175" s="32">
        <f t="shared" si="70"/>
        <v>0</v>
      </c>
      <c r="AC175" s="98">
        <f t="shared" si="71"/>
        <v>0</v>
      </c>
      <c r="AD175" s="98">
        <f t="shared" si="72"/>
        <v>0</v>
      </c>
      <c r="AE175" s="98">
        <f t="shared" si="73"/>
        <v>0</v>
      </c>
      <c r="AF175" s="32">
        <f t="shared" si="76"/>
        <v>0</v>
      </c>
      <c r="AG175" s="32">
        <f t="shared" si="77"/>
        <v>0</v>
      </c>
      <c r="AH175" s="32">
        <f t="shared" si="78"/>
        <v>0</v>
      </c>
      <c r="AI175" s="72">
        <f t="shared" si="85"/>
        <v>0</v>
      </c>
      <c r="AK175" s="65">
        <v>170</v>
      </c>
      <c r="AL175" s="32"/>
      <c r="AM175" s="32"/>
      <c r="AN175" s="32"/>
      <c r="AO175" s="32"/>
      <c r="AP175" s="32"/>
      <c r="AQ175" s="32"/>
      <c r="AR175" s="32"/>
      <c r="AS175" s="32"/>
      <c r="AT175" s="32"/>
      <c r="AU175" s="72"/>
    </row>
    <row r="176" spans="5:47" x14ac:dyDescent="0.25">
      <c r="E176" s="24"/>
      <c r="I176" s="49">
        <v>171</v>
      </c>
      <c r="J176" s="32">
        <f t="shared" si="79"/>
        <v>0</v>
      </c>
      <c r="K176" s="32">
        <f t="shared" si="80"/>
        <v>0</v>
      </c>
      <c r="L176" s="32">
        <f t="shared" si="81"/>
        <v>0</v>
      </c>
      <c r="M176" s="32">
        <f t="shared" si="82"/>
        <v>0</v>
      </c>
      <c r="N176" s="32">
        <f t="shared" si="64"/>
        <v>0</v>
      </c>
      <c r="O176" s="33">
        <f t="shared" si="65"/>
        <v>0</v>
      </c>
      <c r="P176" s="49">
        <v>171</v>
      </c>
      <c r="Q176" s="32">
        <f t="shared" si="74"/>
        <v>0</v>
      </c>
      <c r="R176" s="32">
        <f t="shared" si="83"/>
        <v>0</v>
      </c>
      <c r="S176" s="32">
        <f t="shared" si="84"/>
        <v>0</v>
      </c>
      <c r="T176" s="32">
        <f t="shared" si="66"/>
        <v>0</v>
      </c>
      <c r="U176" s="32">
        <f t="shared" si="75"/>
        <v>0</v>
      </c>
      <c r="V176" s="32">
        <f t="shared" si="67"/>
        <v>0</v>
      </c>
      <c r="W176" s="32">
        <v>0</v>
      </c>
      <c r="X176" s="32">
        <f t="shared" si="68"/>
        <v>0</v>
      </c>
      <c r="Y176" s="38">
        <f t="shared" si="69"/>
        <v>0</v>
      </c>
      <c r="AA176" s="65">
        <v>171</v>
      </c>
      <c r="AB176" s="32">
        <f t="shared" si="70"/>
        <v>0</v>
      </c>
      <c r="AC176" s="98">
        <f t="shared" si="71"/>
        <v>0</v>
      </c>
      <c r="AD176" s="98">
        <f t="shared" si="72"/>
        <v>0</v>
      </c>
      <c r="AE176" s="98">
        <f t="shared" si="73"/>
        <v>0</v>
      </c>
      <c r="AF176" s="32">
        <f t="shared" si="76"/>
        <v>0</v>
      </c>
      <c r="AG176" s="32">
        <f t="shared" si="77"/>
        <v>0</v>
      </c>
      <c r="AH176" s="32">
        <f t="shared" si="78"/>
        <v>0</v>
      </c>
      <c r="AI176" s="72">
        <f t="shared" si="85"/>
        <v>0</v>
      </c>
      <c r="AK176" s="65">
        <v>171</v>
      </c>
      <c r="AL176" s="32"/>
      <c r="AM176" s="32"/>
      <c r="AN176" s="32"/>
      <c r="AO176" s="32"/>
      <c r="AP176" s="32"/>
      <c r="AQ176" s="32"/>
      <c r="AR176" s="32"/>
      <c r="AS176" s="32"/>
      <c r="AT176" s="32"/>
      <c r="AU176" s="72"/>
    </row>
    <row r="177" spans="5:47" x14ac:dyDescent="0.25">
      <c r="E177" s="24"/>
      <c r="I177" s="49">
        <v>172</v>
      </c>
      <c r="J177" s="32">
        <f t="shared" si="79"/>
        <v>0</v>
      </c>
      <c r="K177" s="32">
        <f t="shared" si="80"/>
        <v>0</v>
      </c>
      <c r="L177" s="32">
        <f t="shared" si="81"/>
        <v>0</v>
      </c>
      <c r="M177" s="32">
        <f t="shared" si="82"/>
        <v>0</v>
      </c>
      <c r="N177" s="32">
        <f t="shared" si="64"/>
        <v>0</v>
      </c>
      <c r="O177" s="33">
        <f t="shared" si="65"/>
        <v>0</v>
      </c>
      <c r="P177" s="49">
        <v>172</v>
      </c>
      <c r="Q177" s="32">
        <f t="shared" si="74"/>
        <v>0</v>
      </c>
      <c r="R177" s="32">
        <f t="shared" si="83"/>
        <v>0</v>
      </c>
      <c r="S177" s="32">
        <f t="shared" si="84"/>
        <v>0</v>
      </c>
      <c r="T177" s="32">
        <f t="shared" si="66"/>
        <v>0</v>
      </c>
      <c r="U177" s="32">
        <f t="shared" si="75"/>
        <v>0</v>
      </c>
      <c r="V177" s="32">
        <f t="shared" si="67"/>
        <v>0</v>
      </c>
      <c r="W177" s="32">
        <v>0</v>
      </c>
      <c r="X177" s="32">
        <f t="shared" si="68"/>
        <v>0</v>
      </c>
      <c r="Y177" s="38">
        <f t="shared" si="69"/>
        <v>0</v>
      </c>
      <c r="AA177" s="65">
        <v>172</v>
      </c>
      <c r="AB177" s="32">
        <f t="shared" si="70"/>
        <v>0</v>
      </c>
      <c r="AC177" s="98">
        <f t="shared" si="71"/>
        <v>0</v>
      </c>
      <c r="AD177" s="98">
        <f t="shared" si="72"/>
        <v>0</v>
      </c>
      <c r="AE177" s="98">
        <f t="shared" si="73"/>
        <v>0</v>
      </c>
      <c r="AF177" s="32">
        <f t="shared" si="76"/>
        <v>0</v>
      </c>
      <c r="AG177" s="32">
        <f t="shared" si="77"/>
        <v>0</v>
      </c>
      <c r="AH177" s="32">
        <f t="shared" si="78"/>
        <v>0</v>
      </c>
      <c r="AI177" s="72">
        <f t="shared" si="85"/>
        <v>0</v>
      </c>
      <c r="AK177" s="65">
        <v>172</v>
      </c>
      <c r="AL177" s="32"/>
      <c r="AM177" s="32"/>
      <c r="AN177" s="32"/>
      <c r="AO177" s="32"/>
      <c r="AP177" s="32"/>
      <c r="AQ177" s="32"/>
      <c r="AR177" s="32"/>
      <c r="AS177" s="32"/>
      <c r="AT177" s="32"/>
      <c r="AU177" s="72"/>
    </row>
    <row r="178" spans="5:47" x14ac:dyDescent="0.25">
      <c r="E178" s="24"/>
      <c r="I178" s="49">
        <v>173</v>
      </c>
      <c r="J178" s="32">
        <f t="shared" si="79"/>
        <v>0</v>
      </c>
      <c r="K178" s="32">
        <f t="shared" si="80"/>
        <v>0</v>
      </c>
      <c r="L178" s="32">
        <f t="shared" si="81"/>
        <v>0</v>
      </c>
      <c r="M178" s="32">
        <f t="shared" si="82"/>
        <v>0</v>
      </c>
      <c r="N178" s="32">
        <f t="shared" si="64"/>
        <v>0</v>
      </c>
      <c r="O178" s="33">
        <f t="shared" si="65"/>
        <v>0</v>
      </c>
      <c r="P178" s="49">
        <v>173</v>
      </c>
      <c r="Q178" s="32">
        <f t="shared" si="74"/>
        <v>0</v>
      </c>
      <c r="R178" s="32">
        <f t="shared" si="83"/>
        <v>0</v>
      </c>
      <c r="S178" s="32">
        <f t="shared" si="84"/>
        <v>0</v>
      </c>
      <c r="T178" s="32">
        <f t="shared" si="66"/>
        <v>0</v>
      </c>
      <c r="U178" s="32">
        <f t="shared" si="75"/>
        <v>0</v>
      </c>
      <c r="V178" s="32">
        <f t="shared" si="67"/>
        <v>0</v>
      </c>
      <c r="W178" s="32">
        <v>0</v>
      </c>
      <c r="X178" s="32">
        <f t="shared" si="68"/>
        <v>0</v>
      </c>
      <c r="Y178" s="38">
        <f t="shared" si="69"/>
        <v>0</v>
      </c>
      <c r="AA178" s="65">
        <v>173</v>
      </c>
      <c r="AB178" s="32">
        <f t="shared" si="70"/>
        <v>0</v>
      </c>
      <c r="AC178" s="98">
        <f t="shared" si="71"/>
        <v>0</v>
      </c>
      <c r="AD178" s="98">
        <f t="shared" si="72"/>
        <v>0</v>
      </c>
      <c r="AE178" s="98">
        <f t="shared" si="73"/>
        <v>0</v>
      </c>
      <c r="AF178" s="32">
        <f t="shared" si="76"/>
        <v>0</v>
      </c>
      <c r="AG178" s="32">
        <f t="shared" si="77"/>
        <v>0</v>
      </c>
      <c r="AH178" s="32">
        <f t="shared" si="78"/>
        <v>0</v>
      </c>
      <c r="AI178" s="72">
        <f t="shared" si="85"/>
        <v>0</v>
      </c>
      <c r="AK178" s="65">
        <v>173</v>
      </c>
      <c r="AL178" s="32"/>
      <c r="AM178" s="32"/>
      <c r="AN178" s="32"/>
      <c r="AO178" s="32"/>
      <c r="AP178" s="32"/>
      <c r="AQ178" s="32"/>
      <c r="AR178" s="32"/>
      <c r="AS178" s="32"/>
      <c r="AT178" s="32"/>
      <c r="AU178" s="72"/>
    </row>
    <row r="179" spans="5:47" x14ac:dyDescent="0.25">
      <c r="E179" s="24"/>
      <c r="I179" s="49">
        <v>174</v>
      </c>
      <c r="J179" s="32">
        <f t="shared" si="79"/>
        <v>0</v>
      </c>
      <c r="K179" s="32">
        <f t="shared" si="80"/>
        <v>0</v>
      </c>
      <c r="L179" s="32">
        <f t="shared" si="81"/>
        <v>0</v>
      </c>
      <c r="M179" s="32">
        <f t="shared" si="82"/>
        <v>0</v>
      </c>
      <c r="N179" s="32">
        <f t="shared" si="64"/>
        <v>0</v>
      </c>
      <c r="O179" s="33">
        <f t="shared" si="65"/>
        <v>0</v>
      </c>
      <c r="P179" s="49">
        <v>174</v>
      </c>
      <c r="Q179" s="32">
        <f t="shared" si="74"/>
        <v>0</v>
      </c>
      <c r="R179" s="32">
        <f t="shared" si="83"/>
        <v>0</v>
      </c>
      <c r="S179" s="32">
        <f t="shared" si="84"/>
        <v>0</v>
      </c>
      <c r="T179" s="32">
        <f t="shared" si="66"/>
        <v>0</v>
      </c>
      <c r="U179" s="32">
        <f t="shared" si="75"/>
        <v>0</v>
      </c>
      <c r="V179" s="32">
        <f t="shared" si="67"/>
        <v>0</v>
      </c>
      <c r="W179" s="32">
        <v>0</v>
      </c>
      <c r="X179" s="32">
        <f t="shared" si="68"/>
        <v>0</v>
      </c>
      <c r="Y179" s="38">
        <f t="shared" si="69"/>
        <v>0</v>
      </c>
      <c r="AA179" s="65">
        <v>174</v>
      </c>
      <c r="AB179" s="32">
        <f t="shared" si="70"/>
        <v>0</v>
      </c>
      <c r="AC179" s="98">
        <f t="shared" si="71"/>
        <v>0</v>
      </c>
      <c r="AD179" s="98">
        <f t="shared" si="72"/>
        <v>0</v>
      </c>
      <c r="AE179" s="98">
        <f t="shared" si="73"/>
        <v>0</v>
      </c>
      <c r="AF179" s="32">
        <f t="shared" si="76"/>
        <v>0</v>
      </c>
      <c r="AG179" s="32">
        <f t="shared" si="77"/>
        <v>0</v>
      </c>
      <c r="AH179" s="32">
        <f t="shared" si="78"/>
        <v>0</v>
      </c>
      <c r="AI179" s="72">
        <f t="shared" si="85"/>
        <v>0</v>
      </c>
      <c r="AK179" s="65">
        <v>174</v>
      </c>
      <c r="AL179" s="32"/>
      <c r="AM179" s="32"/>
      <c r="AN179" s="32"/>
      <c r="AO179" s="32"/>
      <c r="AP179" s="32"/>
      <c r="AQ179" s="32"/>
      <c r="AR179" s="32"/>
      <c r="AS179" s="32"/>
      <c r="AT179" s="32"/>
      <c r="AU179" s="72"/>
    </row>
    <row r="180" spans="5:47" x14ac:dyDescent="0.25">
      <c r="E180" s="24"/>
      <c r="I180" s="49">
        <v>175</v>
      </c>
      <c r="J180" s="32">
        <f t="shared" si="79"/>
        <v>0</v>
      </c>
      <c r="K180" s="32">
        <f t="shared" si="80"/>
        <v>0</v>
      </c>
      <c r="L180" s="32">
        <f t="shared" si="81"/>
        <v>0</v>
      </c>
      <c r="M180" s="32">
        <f t="shared" si="82"/>
        <v>0</v>
      </c>
      <c r="N180" s="32">
        <f t="shared" si="64"/>
        <v>0</v>
      </c>
      <c r="O180" s="33">
        <f t="shared" si="65"/>
        <v>0</v>
      </c>
      <c r="P180" s="49">
        <v>175</v>
      </c>
      <c r="Q180" s="32">
        <f t="shared" si="74"/>
        <v>0</v>
      </c>
      <c r="R180" s="32">
        <f t="shared" si="83"/>
        <v>0</v>
      </c>
      <c r="S180" s="32">
        <f t="shared" si="84"/>
        <v>0</v>
      </c>
      <c r="T180" s="32">
        <f t="shared" si="66"/>
        <v>0</v>
      </c>
      <c r="U180" s="32">
        <f t="shared" si="75"/>
        <v>0</v>
      </c>
      <c r="V180" s="32">
        <f t="shared" si="67"/>
        <v>0</v>
      </c>
      <c r="W180" s="32">
        <v>0</v>
      </c>
      <c r="X180" s="32">
        <f t="shared" si="68"/>
        <v>0</v>
      </c>
      <c r="Y180" s="38">
        <f t="shared" si="69"/>
        <v>0</v>
      </c>
      <c r="AA180" s="65">
        <v>175</v>
      </c>
      <c r="AB180" s="32">
        <f t="shared" si="70"/>
        <v>0</v>
      </c>
      <c r="AC180" s="98">
        <f t="shared" si="71"/>
        <v>0</v>
      </c>
      <c r="AD180" s="98">
        <f t="shared" si="72"/>
        <v>0</v>
      </c>
      <c r="AE180" s="98">
        <f t="shared" si="73"/>
        <v>0</v>
      </c>
      <c r="AF180" s="32">
        <f t="shared" si="76"/>
        <v>0</v>
      </c>
      <c r="AG180" s="32">
        <f t="shared" si="77"/>
        <v>0</v>
      </c>
      <c r="AH180" s="32">
        <f t="shared" si="78"/>
        <v>0</v>
      </c>
      <c r="AI180" s="72">
        <f t="shared" si="85"/>
        <v>0</v>
      </c>
      <c r="AK180" s="65">
        <v>175</v>
      </c>
      <c r="AL180" s="32"/>
      <c r="AM180" s="32"/>
      <c r="AN180" s="32"/>
      <c r="AO180" s="32"/>
      <c r="AP180" s="32"/>
      <c r="AQ180" s="32"/>
      <c r="AR180" s="32"/>
      <c r="AS180" s="32"/>
      <c r="AT180" s="32"/>
      <c r="AU180" s="72"/>
    </row>
    <row r="181" spans="5:47" x14ac:dyDescent="0.25">
      <c r="E181" s="24"/>
      <c r="I181" s="49">
        <v>176</v>
      </c>
      <c r="J181" s="32">
        <f t="shared" si="79"/>
        <v>0</v>
      </c>
      <c r="K181" s="32">
        <f t="shared" si="80"/>
        <v>0</v>
      </c>
      <c r="L181" s="32">
        <f t="shared" si="81"/>
        <v>0</v>
      </c>
      <c r="M181" s="32">
        <f t="shared" si="82"/>
        <v>0</v>
      </c>
      <c r="N181" s="32">
        <f t="shared" si="64"/>
        <v>0</v>
      </c>
      <c r="O181" s="33">
        <f t="shared" si="65"/>
        <v>0</v>
      </c>
      <c r="P181" s="49">
        <v>176</v>
      </c>
      <c r="Q181" s="32">
        <f t="shared" si="74"/>
        <v>0</v>
      </c>
      <c r="R181" s="32">
        <f t="shared" si="83"/>
        <v>0</v>
      </c>
      <c r="S181" s="32">
        <f t="shared" si="84"/>
        <v>0</v>
      </c>
      <c r="T181" s="32">
        <f t="shared" si="66"/>
        <v>0</v>
      </c>
      <c r="U181" s="32">
        <f t="shared" si="75"/>
        <v>0</v>
      </c>
      <c r="V181" s="32">
        <f t="shared" si="67"/>
        <v>0</v>
      </c>
      <c r="W181" s="32">
        <v>0</v>
      </c>
      <c r="X181" s="32">
        <f t="shared" si="68"/>
        <v>0</v>
      </c>
      <c r="Y181" s="38">
        <f t="shared" si="69"/>
        <v>0</v>
      </c>
      <c r="AA181" s="65">
        <v>176</v>
      </c>
      <c r="AB181" s="32">
        <f t="shared" si="70"/>
        <v>0</v>
      </c>
      <c r="AC181" s="98">
        <f t="shared" si="71"/>
        <v>0</v>
      </c>
      <c r="AD181" s="98">
        <f t="shared" si="72"/>
        <v>0</v>
      </c>
      <c r="AE181" s="98">
        <f t="shared" si="73"/>
        <v>0</v>
      </c>
      <c r="AF181" s="32">
        <f t="shared" si="76"/>
        <v>0</v>
      </c>
      <c r="AG181" s="32">
        <f t="shared" si="77"/>
        <v>0</v>
      </c>
      <c r="AH181" s="32">
        <f t="shared" si="78"/>
        <v>0</v>
      </c>
      <c r="AI181" s="72">
        <f t="shared" si="85"/>
        <v>0</v>
      </c>
      <c r="AK181" s="65">
        <v>176</v>
      </c>
      <c r="AL181" s="32"/>
      <c r="AM181" s="32"/>
      <c r="AN181" s="32"/>
      <c r="AO181" s="32"/>
      <c r="AP181" s="32"/>
      <c r="AQ181" s="32"/>
      <c r="AR181" s="32"/>
      <c r="AS181" s="32"/>
      <c r="AT181" s="32"/>
      <c r="AU181" s="72"/>
    </row>
    <row r="182" spans="5:47" x14ac:dyDescent="0.25">
      <c r="E182" s="24"/>
      <c r="I182" s="49">
        <v>177</v>
      </c>
      <c r="J182" s="32">
        <f t="shared" si="79"/>
        <v>0</v>
      </c>
      <c r="K182" s="32">
        <f t="shared" si="80"/>
        <v>0</v>
      </c>
      <c r="L182" s="32">
        <f t="shared" si="81"/>
        <v>0</v>
      </c>
      <c r="M182" s="32">
        <f t="shared" si="82"/>
        <v>0</v>
      </c>
      <c r="N182" s="32">
        <f t="shared" si="64"/>
        <v>0</v>
      </c>
      <c r="O182" s="33">
        <f t="shared" si="65"/>
        <v>0</v>
      </c>
      <c r="P182" s="49">
        <v>177</v>
      </c>
      <c r="Q182" s="32">
        <f t="shared" si="74"/>
        <v>0</v>
      </c>
      <c r="R182" s="32">
        <f t="shared" si="83"/>
        <v>0</v>
      </c>
      <c r="S182" s="32">
        <f t="shared" si="84"/>
        <v>0</v>
      </c>
      <c r="T182" s="32">
        <f t="shared" si="66"/>
        <v>0</v>
      </c>
      <c r="U182" s="32">
        <f t="shared" si="75"/>
        <v>0</v>
      </c>
      <c r="V182" s="32">
        <f t="shared" si="67"/>
        <v>0</v>
      </c>
      <c r="W182" s="32">
        <v>0</v>
      </c>
      <c r="X182" s="32">
        <f t="shared" si="68"/>
        <v>0</v>
      </c>
      <c r="Y182" s="38">
        <f t="shared" si="69"/>
        <v>0</v>
      </c>
      <c r="AA182" s="65">
        <v>177</v>
      </c>
      <c r="AB182" s="32">
        <f t="shared" si="70"/>
        <v>0</v>
      </c>
      <c r="AC182" s="98">
        <f t="shared" si="71"/>
        <v>0</v>
      </c>
      <c r="AD182" s="98">
        <f t="shared" si="72"/>
        <v>0</v>
      </c>
      <c r="AE182" s="98">
        <f t="shared" si="73"/>
        <v>0</v>
      </c>
      <c r="AF182" s="32">
        <f t="shared" si="76"/>
        <v>0</v>
      </c>
      <c r="AG182" s="32">
        <f t="shared" si="77"/>
        <v>0</v>
      </c>
      <c r="AH182" s="32">
        <f t="shared" si="78"/>
        <v>0</v>
      </c>
      <c r="AI182" s="72">
        <f t="shared" si="85"/>
        <v>0</v>
      </c>
      <c r="AK182" s="65">
        <v>177</v>
      </c>
      <c r="AL182" s="32"/>
      <c r="AM182" s="32"/>
      <c r="AN182" s="32"/>
      <c r="AO182" s="32"/>
      <c r="AP182" s="32"/>
      <c r="AQ182" s="32"/>
      <c r="AR182" s="32"/>
      <c r="AS182" s="32"/>
      <c r="AT182" s="32"/>
      <c r="AU182" s="72"/>
    </row>
    <row r="183" spans="5:47" x14ac:dyDescent="0.25">
      <c r="E183" s="24"/>
      <c r="I183" s="49">
        <v>178</v>
      </c>
      <c r="J183" s="32">
        <f t="shared" si="79"/>
        <v>0</v>
      </c>
      <c r="K183" s="32">
        <f t="shared" si="80"/>
        <v>0</v>
      </c>
      <c r="L183" s="32">
        <f t="shared" si="81"/>
        <v>0</v>
      </c>
      <c r="M183" s="32">
        <f t="shared" si="82"/>
        <v>0</v>
      </c>
      <c r="N183" s="32">
        <f t="shared" si="64"/>
        <v>0</v>
      </c>
      <c r="O183" s="33">
        <f t="shared" si="65"/>
        <v>0</v>
      </c>
      <c r="P183" s="49">
        <v>178</v>
      </c>
      <c r="Q183" s="32">
        <f t="shared" si="74"/>
        <v>0</v>
      </c>
      <c r="R183" s="32">
        <f t="shared" si="83"/>
        <v>0</v>
      </c>
      <c r="S183" s="32">
        <f t="shared" si="84"/>
        <v>0</v>
      </c>
      <c r="T183" s="32">
        <f t="shared" si="66"/>
        <v>0</v>
      </c>
      <c r="U183" s="32">
        <f t="shared" si="75"/>
        <v>0</v>
      </c>
      <c r="V183" s="32">
        <f t="shared" si="67"/>
        <v>0</v>
      </c>
      <c r="W183" s="32">
        <v>0</v>
      </c>
      <c r="X183" s="32">
        <f t="shared" si="68"/>
        <v>0</v>
      </c>
      <c r="Y183" s="38">
        <f t="shared" si="69"/>
        <v>0</v>
      </c>
      <c r="AA183" s="65">
        <v>178</v>
      </c>
      <c r="AB183" s="32">
        <f t="shared" si="70"/>
        <v>0</v>
      </c>
      <c r="AC183" s="98">
        <f t="shared" si="71"/>
        <v>0</v>
      </c>
      <c r="AD183" s="98">
        <f t="shared" si="72"/>
        <v>0</v>
      </c>
      <c r="AE183" s="98">
        <f t="shared" si="73"/>
        <v>0</v>
      </c>
      <c r="AF183" s="32">
        <f t="shared" si="76"/>
        <v>0</v>
      </c>
      <c r="AG183" s="32">
        <f t="shared" si="77"/>
        <v>0</v>
      </c>
      <c r="AH183" s="32">
        <f t="shared" si="78"/>
        <v>0</v>
      </c>
      <c r="AI183" s="72">
        <f t="shared" si="85"/>
        <v>0</v>
      </c>
      <c r="AK183" s="65">
        <v>178</v>
      </c>
      <c r="AL183" s="32"/>
      <c r="AM183" s="32"/>
      <c r="AN183" s="32"/>
      <c r="AO183" s="32"/>
      <c r="AP183" s="32"/>
      <c r="AQ183" s="32"/>
      <c r="AR183" s="32"/>
      <c r="AS183" s="32"/>
      <c r="AT183" s="32"/>
      <c r="AU183" s="72"/>
    </row>
    <row r="184" spans="5:47" x14ac:dyDescent="0.25">
      <c r="E184" s="24"/>
      <c r="I184" s="49">
        <v>179</v>
      </c>
      <c r="J184" s="32">
        <f t="shared" si="79"/>
        <v>0</v>
      </c>
      <c r="K184" s="32">
        <f t="shared" si="80"/>
        <v>0</v>
      </c>
      <c r="L184" s="32">
        <f t="shared" si="81"/>
        <v>0</v>
      </c>
      <c r="M184" s="32">
        <f t="shared" si="82"/>
        <v>0</v>
      </c>
      <c r="N184" s="32">
        <f t="shared" si="64"/>
        <v>0</v>
      </c>
      <c r="O184" s="33">
        <f t="shared" si="65"/>
        <v>0</v>
      </c>
      <c r="P184" s="49">
        <v>179</v>
      </c>
      <c r="Q184" s="32">
        <f t="shared" si="74"/>
        <v>0</v>
      </c>
      <c r="R184" s="32">
        <f t="shared" si="83"/>
        <v>0</v>
      </c>
      <c r="S184" s="32">
        <f t="shared" si="84"/>
        <v>0</v>
      </c>
      <c r="T184" s="32">
        <f t="shared" si="66"/>
        <v>0</v>
      </c>
      <c r="U184" s="32">
        <f t="shared" si="75"/>
        <v>0</v>
      </c>
      <c r="V184" s="32">
        <f t="shared" si="67"/>
        <v>0</v>
      </c>
      <c r="W184" s="32">
        <v>0</v>
      </c>
      <c r="X184" s="32">
        <f t="shared" si="68"/>
        <v>0</v>
      </c>
      <c r="Y184" s="38">
        <f t="shared" si="69"/>
        <v>0</v>
      </c>
      <c r="AA184" s="65">
        <v>179</v>
      </c>
      <c r="AB184" s="32">
        <f t="shared" si="70"/>
        <v>0</v>
      </c>
      <c r="AC184" s="98">
        <f t="shared" si="71"/>
        <v>0</v>
      </c>
      <c r="AD184" s="98">
        <f t="shared" si="72"/>
        <v>0</v>
      </c>
      <c r="AE184" s="98">
        <f t="shared" si="73"/>
        <v>0</v>
      </c>
      <c r="AF184" s="32">
        <f t="shared" si="76"/>
        <v>0</v>
      </c>
      <c r="AG184" s="32">
        <f t="shared" si="77"/>
        <v>0</v>
      </c>
      <c r="AH184" s="32">
        <f t="shared" si="78"/>
        <v>0</v>
      </c>
      <c r="AI184" s="72">
        <f t="shared" si="85"/>
        <v>0</v>
      </c>
      <c r="AK184" s="65">
        <v>179</v>
      </c>
      <c r="AL184" s="32"/>
      <c r="AM184" s="32"/>
      <c r="AN184" s="32"/>
      <c r="AO184" s="32"/>
      <c r="AP184" s="32"/>
      <c r="AQ184" s="32"/>
      <c r="AR184" s="32"/>
      <c r="AS184" s="32"/>
      <c r="AT184" s="32"/>
      <c r="AU184" s="72"/>
    </row>
    <row r="185" spans="5:47" x14ac:dyDescent="0.25">
      <c r="E185" s="24"/>
      <c r="I185" s="49">
        <v>180</v>
      </c>
      <c r="J185" s="32">
        <f t="shared" si="79"/>
        <v>0</v>
      </c>
      <c r="K185" s="32">
        <f t="shared" si="80"/>
        <v>0</v>
      </c>
      <c r="L185" s="32">
        <f t="shared" si="81"/>
        <v>0</v>
      </c>
      <c r="M185" s="32">
        <f t="shared" si="82"/>
        <v>0</v>
      </c>
      <c r="N185" s="32">
        <f t="shared" si="64"/>
        <v>0</v>
      </c>
      <c r="O185" s="33">
        <f t="shared" si="65"/>
        <v>0</v>
      </c>
      <c r="P185" s="49">
        <v>180</v>
      </c>
      <c r="Q185" s="32">
        <f t="shared" si="74"/>
        <v>0</v>
      </c>
      <c r="R185" s="32">
        <f t="shared" si="83"/>
        <v>0</v>
      </c>
      <c r="S185" s="32">
        <f t="shared" si="84"/>
        <v>0</v>
      </c>
      <c r="T185" s="32">
        <f t="shared" si="66"/>
        <v>0</v>
      </c>
      <c r="U185" s="32">
        <f t="shared" si="75"/>
        <v>0</v>
      </c>
      <c r="V185" s="32">
        <f t="shared" si="67"/>
        <v>0</v>
      </c>
      <c r="W185" s="32">
        <v>0</v>
      </c>
      <c r="X185" s="32">
        <f t="shared" si="68"/>
        <v>0</v>
      </c>
      <c r="Y185" s="38">
        <f t="shared" si="69"/>
        <v>0</v>
      </c>
      <c r="AA185" s="65">
        <v>180</v>
      </c>
      <c r="AB185" s="32">
        <f t="shared" si="70"/>
        <v>0</v>
      </c>
      <c r="AC185" s="98">
        <f t="shared" si="71"/>
        <v>0</v>
      </c>
      <c r="AD185" s="98">
        <f t="shared" si="72"/>
        <v>0</v>
      </c>
      <c r="AE185" s="98">
        <f t="shared" si="73"/>
        <v>0</v>
      </c>
      <c r="AF185" s="32">
        <f t="shared" si="76"/>
        <v>0</v>
      </c>
      <c r="AG185" s="32">
        <f t="shared" si="77"/>
        <v>0</v>
      </c>
      <c r="AH185" s="32">
        <f t="shared" si="78"/>
        <v>0</v>
      </c>
      <c r="AI185" s="72">
        <f t="shared" si="85"/>
        <v>0</v>
      </c>
      <c r="AK185" s="65">
        <v>180</v>
      </c>
      <c r="AL185" s="32"/>
      <c r="AM185" s="32"/>
      <c r="AN185" s="32"/>
      <c r="AO185" s="32"/>
      <c r="AP185" s="32"/>
      <c r="AQ185" s="32"/>
      <c r="AR185" s="32"/>
      <c r="AS185" s="32"/>
      <c r="AT185" s="32"/>
      <c r="AU185" s="72"/>
    </row>
    <row r="186" spans="5:47" x14ac:dyDescent="0.25">
      <c r="E186" s="24"/>
      <c r="I186" s="49">
        <v>181</v>
      </c>
      <c r="J186" s="32">
        <f t="shared" si="79"/>
        <v>0</v>
      </c>
      <c r="K186" s="32">
        <f t="shared" si="80"/>
        <v>0</v>
      </c>
      <c r="L186" s="32">
        <f t="shared" si="81"/>
        <v>0</v>
      </c>
      <c r="M186" s="32">
        <f t="shared" si="82"/>
        <v>0</v>
      </c>
      <c r="N186" s="32">
        <f t="shared" si="64"/>
        <v>0</v>
      </c>
      <c r="O186" s="33">
        <f t="shared" si="65"/>
        <v>0</v>
      </c>
      <c r="P186" s="49">
        <v>181</v>
      </c>
      <c r="Q186" s="32">
        <f t="shared" si="74"/>
        <v>0</v>
      </c>
      <c r="R186" s="32">
        <f t="shared" si="83"/>
        <v>0</v>
      </c>
      <c r="S186" s="32">
        <f t="shared" si="84"/>
        <v>0</v>
      </c>
      <c r="T186" s="32">
        <f t="shared" si="66"/>
        <v>0</v>
      </c>
      <c r="U186" s="32">
        <f t="shared" si="75"/>
        <v>0</v>
      </c>
      <c r="V186" s="32">
        <f t="shared" si="67"/>
        <v>0</v>
      </c>
      <c r="W186" s="32">
        <v>0</v>
      </c>
      <c r="X186" s="32">
        <f t="shared" si="68"/>
        <v>0</v>
      </c>
      <c r="Y186" s="38">
        <f t="shared" si="69"/>
        <v>0</v>
      </c>
      <c r="AA186" s="65">
        <v>181</v>
      </c>
      <c r="AB186" s="32">
        <f t="shared" si="70"/>
        <v>0</v>
      </c>
      <c r="AC186" s="98">
        <f t="shared" si="71"/>
        <v>0</v>
      </c>
      <c r="AD186" s="98">
        <f t="shared" si="72"/>
        <v>0</v>
      </c>
      <c r="AE186" s="98">
        <f t="shared" si="73"/>
        <v>0</v>
      </c>
      <c r="AF186" s="32">
        <f t="shared" si="76"/>
        <v>0</v>
      </c>
      <c r="AG186" s="32">
        <f t="shared" si="77"/>
        <v>0</v>
      </c>
      <c r="AH186" s="32">
        <f t="shared" si="78"/>
        <v>0</v>
      </c>
      <c r="AI186" s="72">
        <f t="shared" si="85"/>
        <v>0</v>
      </c>
      <c r="AK186" s="65">
        <v>181</v>
      </c>
      <c r="AL186" s="32"/>
      <c r="AM186" s="32"/>
      <c r="AN186" s="32"/>
      <c r="AO186" s="32"/>
      <c r="AP186" s="32"/>
      <c r="AQ186" s="32"/>
      <c r="AR186" s="32"/>
      <c r="AS186" s="32"/>
      <c r="AT186" s="32"/>
      <c r="AU186" s="72"/>
    </row>
    <row r="187" spans="5:47" x14ac:dyDescent="0.25">
      <c r="E187" s="24"/>
      <c r="I187" s="49">
        <v>182</v>
      </c>
      <c r="J187" s="32">
        <f t="shared" si="79"/>
        <v>0</v>
      </c>
      <c r="K187" s="32">
        <f t="shared" si="80"/>
        <v>0</v>
      </c>
      <c r="L187" s="32">
        <f t="shared" si="81"/>
        <v>0</v>
      </c>
      <c r="M187" s="32">
        <f t="shared" si="82"/>
        <v>0</v>
      </c>
      <c r="N187" s="32">
        <f t="shared" si="64"/>
        <v>0</v>
      </c>
      <c r="O187" s="33">
        <f t="shared" si="65"/>
        <v>0</v>
      </c>
      <c r="P187" s="49">
        <v>182</v>
      </c>
      <c r="Q187" s="32">
        <f t="shared" si="74"/>
        <v>0</v>
      </c>
      <c r="R187" s="32">
        <f t="shared" si="83"/>
        <v>0</v>
      </c>
      <c r="S187" s="32">
        <f t="shared" si="84"/>
        <v>0</v>
      </c>
      <c r="T187" s="32">
        <f t="shared" si="66"/>
        <v>0</v>
      </c>
      <c r="U187" s="32">
        <f t="shared" si="75"/>
        <v>0</v>
      </c>
      <c r="V187" s="32">
        <f t="shared" si="67"/>
        <v>0</v>
      </c>
      <c r="W187" s="32">
        <v>0</v>
      </c>
      <c r="X187" s="32">
        <f t="shared" si="68"/>
        <v>0</v>
      </c>
      <c r="Y187" s="38">
        <f t="shared" si="69"/>
        <v>0</v>
      </c>
      <c r="AA187" s="65">
        <v>182</v>
      </c>
      <c r="AB187" s="32">
        <f t="shared" si="70"/>
        <v>0</v>
      </c>
      <c r="AC187" s="98">
        <f t="shared" si="71"/>
        <v>0</v>
      </c>
      <c r="AD187" s="98">
        <f t="shared" si="72"/>
        <v>0</v>
      </c>
      <c r="AE187" s="98">
        <f t="shared" si="73"/>
        <v>0</v>
      </c>
      <c r="AF187" s="32">
        <f t="shared" si="76"/>
        <v>0</v>
      </c>
      <c r="AG187" s="32">
        <f t="shared" si="77"/>
        <v>0</v>
      </c>
      <c r="AH187" s="32">
        <f t="shared" si="78"/>
        <v>0</v>
      </c>
      <c r="AI187" s="72">
        <f t="shared" si="85"/>
        <v>0</v>
      </c>
      <c r="AK187" s="65">
        <v>182</v>
      </c>
      <c r="AL187" s="32"/>
      <c r="AM187" s="32"/>
      <c r="AN187" s="32"/>
      <c r="AO187" s="32"/>
      <c r="AP187" s="32"/>
      <c r="AQ187" s="32"/>
      <c r="AR187" s="32"/>
      <c r="AS187" s="32"/>
      <c r="AT187" s="32"/>
      <c r="AU187" s="72"/>
    </row>
    <row r="188" spans="5:47" x14ac:dyDescent="0.25">
      <c r="E188" s="24"/>
      <c r="I188" s="49">
        <v>183</v>
      </c>
      <c r="J188" s="32">
        <f t="shared" si="79"/>
        <v>0</v>
      </c>
      <c r="K188" s="32">
        <f t="shared" si="80"/>
        <v>0</v>
      </c>
      <c r="L188" s="32">
        <f t="shared" si="81"/>
        <v>0</v>
      </c>
      <c r="M188" s="32">
        <f t="shared" si="82"/>
        <v>0</v>
      </c>
      <c r="N188" s="32">
        <f t="shared" si="64"/>
        <v>0</v>
      </c>
      <c r="O188" s="33">
        <f t="shared" si="65"/>
        <v>0</v>
      </c>
      <c r="P188" s="49">
        <v>183</v>
      </c>
      <c r="Q188" s="32">
        <f t="shared" si="74"/>
        <v>0</v>
      </c>
      <c r="R188" s="32">
        <f t="shared" si="83"/>
        <v>0</v>
      </c>
      <c r="S188" s="32">
        <f t="shared" si="84"/>
        <v>0</v>
      </c>
      <c r="T188" s="32">
        <f t="shared" si="66"/>
        <v>0</v>
      </c>
      <c r="U188" s="32">
        <f t="shared" si="75"/>
        <v>0</v>
      </c>
      <c r="V188" s="32">
        <f t="shared" si="67"/>
        <v>0</v>
      </c>
      <c r="W188" s="32">
        <v>0</v>
      </c>
      <c r="X188" s="32">
        <f t="shared" si="68"/>
        <v>0</v>
      </c>
      <c r="Y188" s="38">
        <f t="shared" si="69"/>
        <v>0</v>
      </c>
      <c r="AA188" s="65">
        <v>183</v>
      </c>
      <c r="AB188" s="32">
        <f t="shared" si="70"/>
        <v>0</v>
      </c>
      <c r="AC188" s="98">
        <f t="shared" si="71"/>
        <v>0</v>
      </c>
      <c r="AD188" s="98">
        <f t="shared" si="72"/>
        <v>0</v>
      </c>
      <c r="AE188" s="98">
        <f t="shared" si="73"/>
        <v>0</v>
      </c>
      <c r="AF188" s="32">
        <f t="shared" si="76"/>
        <v>0</v>
      </c>
      <c r="AG188" s="32">
        <f t="shared" si="77"/>
        <v>0</v>
      </c>
      <c r="AH188" s="32">
        <f t="shared" si="78"/>
        <v>0</v>
      </c>
      <c r="AI188" s="72">
        <f t="shared" si="85"/>
        <v>0</v>
      </c>
      <c r="AK188" s="65">
        <v>183</v>
      </c>
      <c r="AL188" s="32"/>
      <c r="AM188" s="32"/>
      <c r="AN188" s="32"/>
      <c r="AO188" s="32"/>
      <c r="AP188" s="32"/>
      <c r="AQ188" s="32"/>
      <c r="AR188" s="32"/>
      <c r="AS188" s="32"/>
      <c r="AT188" s="32"/>
      <c r="AU188" s="72"/>
    </row>
    <row r="189" spans="5:47" x14ac:dyDescent="0.25">
      <c r="E189" s="24"/>
      <c r="I189" s="49">
        <v>184</v>
      </c>
      <c r="J189" s="32">
        <f t="shared" si="79"/>
        <v>0</v>
      </c>
      <c r="K189" s="32">
        <f t="shared" si="80"/>
        <v>0</v>
      </c>
      <c r="L189" s="32">
        <f t="shared" si="81"/>
        <v>0</v>
      </c>
      <c r="M189" s="32">
        <f t="shared" si="82"/>
        <v>0</v>
      </c>
      <c r="N189" s="32">
        <f t="shared" si="64"/>
        <v>0</v>
      </c>
      <c r="O189" s="33">
        <f t="shared" si="65"/>
        <v>0</v>
      </c>
      <c r="P189" s="49">
        <v>184</v>
      </c>
      <c r="Q189" s="32">
        <f t="shared" si="74"/>
        <v>0</v>
      </c>
      <c r="R189" s="32">
        <f t="shared" si="83"/>
        <v>0</v>
      </c>
      <c r="S189" s="32">
        <f t="shared" si="84"/>
        <v>0</v>
      </c>
      <c r="T189" s="32">
        <f t="shared" si="66"/>
        <v>0</v>
      </c>
      <c r="U189" s="32">
        <f t="shared" si="75"/>
        <v>0</v>
      </c>
      <c r="V189" s="32">
        <f t="shared" si="67"/>
        <v>0</v>
      </c>
      <c r="W189" s="32">
        <v>0</v>
      </c>
      <c r="X189" s="32">
        <f t="shared" si="68"/>
        <v>0</v>
      </c>
      <c r="Y189" s="38">
        <f t="shared" si="69"/>
        <v>0</v>
      </c>
      <c r="AA189" s="65">
        <v>184</v>
      </c>
      <c r="AB189" s="32">
        <f t="shared" si="70"/>
        <v>0</v>
      </c>
      <c r="AC189" s="98">
        <f t="shared" si="71"/>
        <v>0</v>
      </c>
      <c r="AD189" s="98">
        <f t="shared" si="72"/>
        <v>0</v>
      </c>
      <c r="AE189" s="98">
        <f t="shared" si="73"/>
        <v>0</v>
      </c>
      <c r="AF189" s="32">
        <f t="shared" si="76"/>
        <v>0</v>
      </c>
      <c r="AG189" s="32">
        <f t="shared" si="77"/>
        <v>0</v>
      </c>
      <c r="AH189" s="32">
        <f t="shared" si="78"/>
        <v>0</v>
      </c>
      <c r="AI189" s="72">
        <f t="shared" si="85"/>
        <v>0</v>
      </c>
      <c r="AK189" s="65">
        <v>184</v>
      </c>
      <c r="AL189" s="32"/>
      <c r="AM189" s="32"/>
      <c r="AN189" s="32"/>
      <c r="AO189" s="32"/>
      <c r="AP189" s="32"/>
      <c r="AQ189" s="32"/>
      <c r="AR189" s="32"/>
      <c r="AS189" s="32"/>
      <c r="AT189" s="32"/>
      <c r="AU189" s="72"/>
    </row>
    <row r="190" spans="5:47" x14ac:dyDescent="0.25">
      <c r="E190" s="24"/>
      <c r="I190" s="49">
        <v>185</v>
      </c>
      <c r="J190" s="32">
        <f t="shared" si="79"/>
        <v>0</v>
      </c>
      <c r="K190" s="32">
        <f t="shared" si="80"/>
        <v>0</v>
      </c>
      <c r="L190" s="32">
        <f t="shared" si="81"/>
        <v>0</v>
      </c>
      <c r="M190" s="32">
        <f t="shared" si="82"/>
        <v>0</v>
      </c>
      <c r="N190" s="32">
        <f t="shared" si="64"/>
        <v>0</v>
      </c>
      <c r="O190" s="33">
        <f t="shared" si="65"/>
        <v>0</v>
      </c>
      <c r="P190" s="49">
        <v>185</v>
      </c>
      <c r="Q190" s="32">
        <f t="shared" si="74"/>
        <v>0</v>
      </c>
      <c r="R190" s="32">
        <f t="shared" si="83"/>
        <v>0</v>
      </c>
      <c r="S190" s="32">
        <f t="shared" si="84"/>
        <v>0</v>
      </c>
      <c r="T190" s="32">
        <f t="shared" si="66"/>
        <v>0</v>
      </c>
      <c r="U190" s="32">
        <f t="shared" si="75"/>
        <v>0</v>
      </c>
      <c r="V190" s="32">
        <f t="shared" si="67"/>
        <v>0</v>
      </c>
      <c r="W190" s="32">
        <v>0</v>
      </c>
      <c r="X190" s="32">
        <f t="shared" si="68"/>
        <v>0</v>
      </c>
      <c r="Y190" s="38">
        <f t="shared" si="69"/>
        <v>0</v>
      </c>
      <c r="AA190" s="65">
        <v>185</v>
      </c>
      <c r="AB190" s="32">
        <f t="shared" si="70"/>
        <v>0</v>
      </c>
      <c r="AC190" s="98">
        <f t="shared" si="71"/>
        <v>0</v>
      </c>
      <c r="AD190" s="98">
        <f t="shared" si="72"/>
        <v>0</v>
      </c>
      <c r="AE190" s="98">
        <f t="shared" si="73"/>
        <v>0</v>
      </c>
      <c r="AF190" s="32">
        <f t="shared" si="76"/>
        <v>0</v>
      </c>
      <c r="AG190" s="32">
        <f t="shared" si="77"/>
        <v>0</v>
      </c>
      <c r="AH190" s="32">
        <f t="shared" si="78"/>
        <v>0</v>
      </c>
      <c r="AI190" s="72">
        <f t="shared" si="85"/>
        <v>0</v>
      </c>
      <c r="AK190" s="65">
        <v>185</v>
      </c>
      <c r="AL190" s="32"/>
      <c r="AM190" s="32"/>
      <c r="AN190" s="32"/>
      <c r="AO190" s="32"/>
      <c r="AP190" s="32"/>
      <c r="AQ190" s="32"/>
      <c r="AR190" s="32"/>
      <c r="AS190" s="32"/>
      <c r="AT190" s="32"/>
      <c r="AU190" s="72"/>
    </row>
    <row r="191" spans="5:47" x14ac:dyDescent="0.25">
      <c r="E191" s="24"/>
      <c r="I191" s="49">
        <v>186</v>
      </c>
      <c r="J191" s="32">
        <f t="shared" si="79"/>
        <v>0</v>
      </c>
      <c r="K191" s="32">
        <f t="shared" si="80"/>
        <v>0</v>
      </c>
      <c r="L191" s="32">
        <f t="shared" si="81"/>
        <v>0</v>
      </c>
      <c r="M191" s="32">
        <f t="shared" si="82"/>
        <v>0</v>
      </c>
      <c r="N191" s="32">
        <f t="shared" si="64"/>
        <v>0</v>
      </c>
      <c r="O191" s="33">
        <f t="shared" si="65"/>
        <v>0</v>
      </c>
      <c r="P191" s="49">
        <v>186</v>
      </c>
      <c r="Q191" s="32">
        <f t="shared" si="74"/>
        <v>0</v>
      </c>
      <c r="R191" s="32">
        <f t="shared" si="83"/>
        <v>0</v>
      </c>
      <c r="S191" s="32">
        <f t="shared" si="84"/>
        <v>0</v>
      </c>
      <c r="T191" s="32">
        <f t="shared" si="66"/>
        <v>0</v>
      </c>
      <c r="U191" s="32">
        <f t="shared" si="75"/>
        <v>0</v>
      </c>
      <c r="V191" s="32">
        <f t="shared" si="67"/>
        <v>0</v>
      </c>
      <c r="W191" s="32">
        <v>0</v>
      </c>
      <c r="X191" s="32">
        <f t="shared" si="68"/>
        <v>0</v>
      </c>
      <c r="Y191" s="38">
        <f t="shared" si="69"/>
        <v>0</v>
      </c>
      <c r="AA191" s="65">
        <v>186</v>
      </c>
      <c r="AB191" s="32">
        <f t="shared" si="70"/>
        <v>0</v>
      </c>
      <c r="AC191" s="98">
        <f t="shared" si="71"/>
        <v>0</v>
      </c>
      <c r="AD191" s="98">
        <f t="shared" si="72"/>
        <v>0</v>
      </c>
      <c r="AE191" s="98">
        <f t="shared" si="73"/>
        <v>0</v>
      </c>
      <c r="AF191" s="32">
        <f t="shared" si="76"/>
        <v>0</v>
      </c>
      <c r="AG191" s="32">
        <f t="shared" si="77"/>
        <v>0</v>
      </c>
      <c r="AH191" s="32">
        <f t="shared" si="78"/>
        <v>0</v>
      </c>
      <c r="AI191" s="72">
        <f t="shared" si="85"/>
        <v>0</v>
      </c>
      <c r="AK191" s="65">
        <v>186</v>
      </c>
      <c r="AL191" s="32"/>
      <c r="AM191" s="32"/>
      <c r="AN191" s="32"/>
      <c r="AO191" s="32"/>
      <c r="AP191" s="32"/>
      <c r="AQ191" s="32"/>
      <c r="AR191" s="32"/>
      <c r="AS191" s="32"/>
      <c r="AT191" s="32"/>
      <c r="AU191" s="72"/>
    </row>
    <row r="192" spans="5:47" x14ac:dyDescent="0.25">
      <c r="E192" s="24"/>
      <c r="I192" s="49">
        <v>187</v>
      </c>
      <c r="J192" s="32">
        <f t="shared" si="79"/>
        <v>0</v>
      </c>
      <c r="K192" s="32">
        <f t="shared" si="80"/>
        <v>0</v>
      </c>
      <c r="L192" s="32">
        <f t="shared" si="81"/>
        <v>0</v>
      </c>
      <c r="M192" s="32">
        <f t="shared" si="82"/>
        <v>0</v>
      </c>
      <c r="N192" s="32">
        <f t="shared" si="64"/>
        <v>0</v>
      </c>
      <c r="O192" s="33">
        <f t="shared" si="65"/>
        <v>0</v>
      </c>
      <c r="P192" s="49">
        <v>187</v>
      </c>
      <c r="Q192" s="32">
        <f t="shared" si="74"/>
        <v>0</v>
      </c>
      <c r="R192" s="32">
        <f t="shared" si="83"/>
        <v>0</v>
      </c>
      <c r="S192" s="32">
        <f t="shared" si="84"/>
        <v>0</v>
      </c>
      <c r="T192" s="32">
        <f t="shared" si="66"/>
        <v>0</v>
      </c>
      <c r="U192" s="32">
        <f t="shared" si="75"/>
        <v>0</v>
      </c>
      <c r="V192" s="32">
        <f t="shared" si="67"/>
        <v>0</v>
      </c>
      <c r="W192" s="32">
        <v>0</v>
      </c>
      <c r="X192" s="32">
        <f t="shared" si="68"/>
        <v>0</v>
      </c>
      <c r="Y192" s="38">
        <f t="shared" si="69"/>
        <v>0</v>
      </c>
      <c r="AA192" s="65">
        <v>187</v>
      </c>
      <c r="AB192" s="32">
        <f t="shared" si="70"/>
        <v>0</v>
      </c>
      <c r="AC192" s="98">
        <f t="shared" si="71"/>
        <v>0</v>
      </c>
      <c r="AD192" s="98">
        <f t="shared" si="72"/>
        <v>0</v>
      </c>
      <c r="AE192" s="98">
        <f t="shared" si="73"/>
        <v>0</v>
      </c>
      <c r="AF192" s="32">
        <f t="shared" si="76"/>
        <v>0</v>
      </c>
      <c r="AG192" s="32">
        <f t="shared" si="77"/>
        <v>0</v>
      </c>
      <c r="AH192" s="32">
        <f t="shared" si="78"/>
        <v>0</v>
      </c>
      <c r="AI192" s="72">
        <f t="shared" si="85"/>
        <v>0</v>
      </c>
      <c r="AK192" s="65">
        <v>187</v>
      </c>
      <c r="AL192" s="32"/>
      <c r="AM192" s="32"/>
      <c r="AN192" s="32"/>
      <c r="AO192" s="32"/>
      <c r="AP192" s="32"/>
      <c r="AQ192" s="32"/>
      <c r="AR192" s="32"/>
      <c r="AS192" s="32"/>
      <c r="AT192" s="32"/>
      <c r="AU192" s="72"/>
    </row>
    <row r="193" spans="5:47" x14ac:dyDescent="0.25">
      <c r="E193" s="24"/>
      <c r="I193" s="49">
        <v>188</v>
      </c>
      <c r="J193" s="32">
        <f t="shared" si="79"/>
        <v>0</v>
      </c>
      <c r="K193" s="32">
        <f t="shared" si="80"/>
        <v>0</v>
      </c>
      <c r="L193" s="32">
        <f t="shared" si="81"/>
        <v>0</v>
      </c>
      <c r="M193" s="32">
        <f t="shared" si="82"/>
        <v>0</v>
      </c>
      <c r="N193" s="32">
        <f t="shared" si="64"/>
        <v>0</v>
      </c>
      <c r="O193" s="33">
        <f t="shared" si="65"/>
        <v>0</v>
      </c>
      <c r="P193" s="49">
        <v>188</v>
      </c>
      <c r="Q193" s="32">
        <f t="shared" si="74"/>
        <v>0</v>
      </c>
      <c r="R193" s="32">
        <f t="shared" si="83"/>
        <v>0</v>
      </c>
      <c r="S193" s="32">
        <f t="shared" si="84"/>
        <v>0</v>
      </c>
      <c r="T193" s="32">
        <f t="shared" si="66"/>
        <v>0</v>
      </c>
      <c r="U193" s="32">
        <f t="shared" si="75"/>
        <v>0</v>
      </c>
      <c r="V193" s="32">
        <f t="shared" si="67"/>
        <v>0</v>
      </c>
      <c r="W193" s="32">
        <v>0</v>
      </c>
      <c r="X193" s="32">
        <f t="shared" si="68"/>
        <v>0</v>
      </c>
      <c r="Y193" s="38">
        <f t="shared" si="69"/>
        <v>0</v>
      </c>
      <c r="AA193" s="65">
        <v>188</v>
      </c>
      <c r="AB193" s="32">
        <f t="shared" si="70"/>
        <v>0</v>
      </c>
      <c r="AC193" s="98">
        <f t="shared" si="71"/>
        <v>0</v>
      </c>
      <c r="AD193" s="98">
        <f t="shared" si="72"/>
        <v>0</v>
      </c>
      <c r="AE193" s="98">
        <f t="shared" si="73"/>
        <v>0</v>
      </c>
      <c r="AF193" s="32">
        <f t="shared" si="76"/>
        <v>0</v>
      </c>
      <c r="AG193" s="32">
        <f t="shared" si="77"/>
        <v>0</v>
      </c>
      <c r="AH193" s="32">
        <f t="shared" si="78"/>
        <v>0</v>
      </c>
      <c r="AI193" s="72">
        <f t="shared" si="85"/>
        <v>0</v>
      </c>
      <c r="AK193" s="65">
        <v>188</v>
      </c>
      <c r="AL193" s="32"/>
      <c r="AM193" s="32"/>
      <c r="AN193" s="32"/>
      <c r="AO193" s="32"/>
      <c r="AP193" s="32"/>
      <c r="AQ193" s="32"/>
      <c r="AR193" s="32"/>
      <c r="AS193" s="32"/>
      <c r="AT193" s="32"/>
      <c r="AU193" s="72"/>
    </row>
    <row r="194" spans="5:47" x14ac:dyDescent="0.25">
      <c r="E194" s="24"/>
      <c r="I194" s="49">
        <v>189</v>
      </c>
      <c r="J194" s="32">
        <f t="shared" si="79"/>
        <v>0</v>
      </c>
      <c r="K194" s="32">
        <f t="shared" si="80"/>
        <v>0</v>
      </c>
      <c r="L194" s="32">
        <f t="shared" si="81"/>
        <v>0</v>
      </c>
      <c r="M194" s="32">
        <f t="shared" si="82"/>
        <v>0</v>
      </c>
      <c r="N194" s="32">
        <f t="shared" si="64"/>
        <v>0</v>
      </c>
      <c r="O194" s="33">
        <f t="shared" si="65"/>
        <v>0</v>
      </c>
      <c r="P194" s="49">
        <v>189</v>
      </c>
      <c r="Q194" s="32">
        <f t="shared" si="74"/>
        <v>0</v>
      </c>
      <c r="R194" s="32">
        <f t="shared" si="83"/>
        <v>0</v>
      </c>
      <c r="S194" s="32">
        <f t="shared" si="84"/>
        <v>0</v>
      </c>
      <c r="T194" s="32">
        <f t="shared" si="66"/>
        <v>0</v>
      </c>
      <c r="U194" s="32">
        <f t="shared" si="75"/>
        <v>0</v>
      </c>
      <c r="V194" s="32">
        <f t="shared" si="67"/>
        <v>0</v>
      </c>
      <c r="W194" s="32">
        <v>0</v>
      </c>
      <c r="X194" s="32">
        <f t="shared" si="68"/>
        <v>0</v>
      </c>
      <c r="Y194" s="38">
        <f t="shared" si="69"/>
        <v>0</v>
      </c>
      <c r="AA194" s="65">
        <v>189</v>
      </c>
      <c r="AB194" s="32">
        <f t="shared" si="70"/>
        <v>0</v>
      </c>
      <c r="AC194" s="98">
        <f t="shared" si="71"/>
        <v>0</v>
      </c>
      <c r="AD194" s="98">
        <f t="shared" si="72"/>
        <v>0</v>
      </c>
      <c r="AE194" s="98">
        <f t="shared" si="73"/>
        <v>0</v>
      </c>
      <c r="AF194" s="32">
        <f t="shared" si="76"/>
        <v>0</v>
      </c>
      <c r="AG194" s="32">
        <f t="shared" si="77"/>
        <v>0</v>
      </c>
      <c r="AH194" s="32">
        <f t="shared" si="78"/>
        <v>0</v>
      </c>
      <c r="AI194" s="72">
        <f t="shared" si="85"/>
        <v>0</v>
      </c>
      <c r="AK194" s="65">
        <v>189</v>
      </c>
      <c r="AL194" s="32"/>
      <c r="AM194" s="32"/>
      <c r="AN194" s="32"/>
      <c r="AO194" s="32"/>
      <c r="AP194" s="32"/>
      <c r="AQ194" s="32"/>
      <c r="AR194" s="32"/>
      <c r="AS194" s="32"/>
      <c r="AT194" s="32"/>
      <c r="AU194" s="72"/>
    </row>
    <row r="195" spans="5:47" x14ac:dyDescent="0.25">
      <c r="E195" s="24"/>
      <c r="I195" s="49">
        <v>190</v>
      </c>
      <c r="J195" s="32">
        <f t="shared" si="79"/>
        <v>0</v>
      </c>
      <c r="K195" s="32">
        <f t="shared" si="80"/>
        <v>0</v>
      </c>
      <c r="L195" s="32">
        <f t="shared" si="81"/>
        <v>0</v>
      </c>
      <c r="M195" s="32">
        <f t="shared" si="82"/>
        <v>0</v>
      </c>
      <c r="N195" s="32">
        <f t="shared" si="64"/>
        <v>0</v>
      </c>
      <c r="O195" s="33">
        <f t="shared" si="65"/>
        <v>0</v>
      </c>
      <c r="P195" s="49">
        <v>190</v>
      </c>
      <c r="Q195" s="32">
        <f t="shared" si="74"/>
        <v>0</v>
      </c>
      <c r="R195" s="32">
        <f t="shared" si="83"/>
        <v>0</v>
      </c>
      <c r="S195" s="32">
        <f t="shared" si="84"/>
        <v>0</v>
      </c>
      <c r="T195" s="32">
        <f t="shared" si="66"/>
        <v>0</v>
      </c>
      <c r="U195" s="32">
        <f t="shared" si="75"/>
        <v>0</v>
      </c>
      <c r="V195" s="32">
        <f t="shared" si="67"/>
        <v>0</v>
      </c>
      <c r="W195" s="32">
        <v>0</v>
      </c>
      <c r="X195" s="32">
        <f t="shared" si="68"/>
        <v>0</v>
      </c>
      <c r="Y195" s="38">
        <f t="shared" si="69"/>
        <v>0</v>
      </c>
      <c r="AA195" s="65">
        <v>190</v>
      </c>
      <c r="AB195" s="32">
        <f t="shared" si="70"/>
        <v>0</v>
      </c>
      <c r="AC195" s="98">
        <f t="shared" si="71"/>
        <v>0</v>
      </c>
      <c r="AD195" s="98">
        <f t="shared" si="72"/>
        <v>0</v>
      </c>
      <c r="AE195" s="98">
        <f t="shared" si="73"/>
        <v>0</v>
      </c>
      <c r="AF195" s="32">
        <f t="shared" si="76"/>
        <v>0</v>
      </c>
      <c r="AG195" s="32">
        <f t="shared" si="77"/>
        <v>0</v>
      </c>
      <c r="AH195" s="32">
        <f t="shared" si="78"/>
        <v>0</v>
      </c>
      <c r="AI195" s="72">
        <f t="shared" si="85"/>
        <v>0</v>
      </c>
      <c r="AK195" s="65">
        <v>190</v>
      </c>
      <c r="AL195" s="32"/>
      <c r="AM195" s="32"/>
      <c r="AN195" s="32"/>
      <c r="AO195" s="32"/>
      <c r="AP195" s="32"/>
      <c r="AQ195" s="32"/>
      <c r="AR195" s="32"/>
      <c r="AS195" s="32"/>
      <c r="AT195" s="32"/>
      <c r="AU195" s="72"/>
    </row>
    <row r="196" spans="5:47" x14ac:dyDescent="0.25">
      <c r="E196" s="24"/>
      <c r="I196" s="49">
        <v>191</v>
      </c>
      <c r="J196" s="32">
        <f t="shared" si="79"/>
        <v>0</v>
      </c>
      <c r="K196" s="32">
        <f t="shared" si="80"/>
        <v>0</v>
      </c>
      <c r="L196" s="32">
        <f t="shared" si="81"/>
        <v>0</v>
      </c>
      <c r="M196" s="32">
        <f t="shared" si="82"/>
        <v>0</v>
      </c>
      <c r="N196" s="32">
        <f t="shared" si="64"/>
        <v>0</v>
      </c>
      <c r="O196" s="33">
        <f t="shared" si="65"/>
        <v>0</v>
      </c>
      <c r="P196" s="49">
        <v>191</v>
      </c>
      <c r="Q196" s="32">
        <f t="shared" si="74"/>
        <v>0</v>
      </c>
      <c r="R196" s="32">
        <f t="shared" si="83"/>
        <v>0</v>
      </c>
      <c r="S196" s="32">
        <f t="shared" si="84"/>
        <v>0</v>
      </c>
      <c r="T196" s="32">
        <f t="shared" si="66"/>
        <v>0</v>
      </c>
      <c r="U196" s="32">
        <f t="shared" si="75"/>
        <v>0</v>
      </c>
      <c r="V196" s="32">
        <f t="shared" si="67"/>
        <v>0</v>
      </c>
      <c r="W196" s="32">
        <v>0</v>
      </c>
      <c r="X196" s="32">
        <f t="shared" si="68"/>
        <v>0</v>
      </c>
      <c r="Y196" s="38">
        <f t="shared" si="69"/>
        <v>0</v>
      </c>
      <c r="AA196" s="65">
        <v>191</v>
      </c>
      <c r="AB196" s="32">
        <f t="shared" si="70"/>
        <v>0</v>
      </c>
      <c r="AC196" s="98">
        <f t="shared" si="71"/>
        <v>0</v>
      </c>
      <c r="AD196" s="98">
        <f t="shared" si="72"/>
        <v>0</v>
      </c>
      <c r="AE196" s="98">
        <f t="shared" si="73"/>
        <v>0</v>
      </c>
      <c r="AF196" s="32">
        <f t="shared" si="76"/>
        <v>0</v>
      </c>
      <c r="AG196" s="32">
        <f t="shared" si="77"/>
        <v>0</v>
      </c>
      <c r="AH196" s="32">
        <f t="shared" si="78"/>
        <v>0</v>
      </c>
      <c r="AI196" s="72">
        <f t="shared" si="85"/>
        <v>0</v>
      </c>
      <c r="AK196" s="65">
        <v>191</v>
      </c>
      <c r="AL196" s="32"/>
      <c r="AM196" s="32"/>
      <c r="AN196" s="32"/>
      <c r="AO196" s="32"/>
      <c r="AP196" s="32"/>
      <c r="AQ196" s="32"/>
      <c r="AR196" s="32"/>
      <c r="AS196" s="32"/>
      <c r="AT196" s="32"/>
      <c r="AU196" s="72"/>
    </row>
    <row r="197" spans="5:47" x14ac:dyDescent="0.25">
      <c r="E197" s="24"/>
      <c r="I197" s="49">
        <v>192</v>
      </c>
      <c r="J197" s="32">
        <f t="shared" si="79"/>
        <v>0</v>
      </c>
      <c r="K197" s="32">
        <f t="shared" si="80"/>
        <v>0</v>
      </c>
      <c r="L197" s="32">
        <f t="shared" si="81"/>
        <v>0</v>
      </c>
      <c r="M197" s="32">
        <f t="shared" si="82"/>
        <v>0</v>
      </c>
      <c r="N197" s="32">
        <f t="shared" ref="N197:N204" si="86">IF(P198&lt;=$F$18,0,)</f>
        <v>0</v>
      </c>
      <c r="O197" s="33">
        <f t="shared" ref="O197:O205" si="87">((J197+K197)*0.475+L197+M197+N197)*44/12</f>
        <v>0</v>
      </c>
      <c r="P197" s="49">
        <v>192</v>
      </c>
      <c r="Q197" s="32">
        <f t="shared" si="74"/>
        <v>0</v>
      </c>
      <c r="R197" s="32">
        <f t="shared" si="83"/>
        <v>0</v>
      </c>
      <c r="S197" s="32">
        <f t="shared" si="84"/>
        <v>0</v>
      </c>
      <c r="T197" s="32">
        <f t="shared" ref="T197:T205" si="88">IF(S197=0,0,EXP(-1.0587+0.8836*LN(S197)+0.284))</f>
        <v>0</v>
      </c>
      <c r="U197" s="32">
        <f t="shared" si="75"/>
        <v>0</v>
      </c>
      <c r="V197" s="32">
        <f t="shared" ref="V197:V205" si="89">IF(P197&lt;=$F$18,IF(P197&lt;=30,P197*($F$16-$F$6)/30,$F$16-$F$6),)</f>
        <v>0</v>
      </c>
      <c r="W197" s="32">
        <v>0</v>
      </c>
      <c r="X197" s="32">
        <f t="shared" ref="X197:X205" si="90">((S197+T197)*0.475+U197+V197+W197)*44/12</f>
        <v>0</v>
      </c>
      <c r="Y197" s="38">
        <f t="shared" ref="Y197:Y205" si="91">IF(P197&lt;=$F$18,X197-O197,)</f>
        <v>0</v>
      </c>
      <c r="AA197" s="65">
        <v>192</v>
      </c>
      <c r="AB197" s="32">
        <f t="shared" ref="AB197:AB205" si="92">IF(AA197&lt;=$F$18,IFERROR(VLOOKUP($AA197,$B$82:$G$94,2,FALSE),0),)</f>
        <v>0</v>
      </c>
      <c r="AC197" s="98">
        <f t="shared" ref="AC197:AC205" si="93">IF(AA197&lt;=$F$18,IFERROR(VLOOKUP($AA197,$B$82:$G$94,3,FALSE),0),)</f>
        <v>0</v>
      </c>
      <c r="AD197" s="98">
        <f t="shared" ref="AD197:AD205" si="94">IF(AA197&lt;=$F$18,IFERROR(VLOOKUP($AA197,$B$82:$G$94,4,FALSE),0),)</f>
        <v>0</v>
      </c>
      <c r="AE197" s="98">
        <f t="shared" ref="AE197:AE205" si="95">IF(AA197&lt;=$F$18,IFERROR(VLOOKUP($AA197,$B$82:$G$94,5,FALSE),0),)</f>
        <v>0</v>
      </c>
      <c r="AF197" s="32">
        <f t="shared" si="76"/>
        <v>0</v>
      </c>
      <c r="AG197" s="32">
        <f t="shared" si="77"/>
        <v>0</v>
      </c>
      <c r="AH197" s="32">
        <f t="shared" si="78"/>
        <v>0</v>
      </c>
      <c r="AI197" s="72">
        <f t="shared" si="85"/>
        <v>0</v>
      </c>
      <c r="AK197" s="65">
        <v>192</v>
      </c>
      <c r="AL197" s="32"/>
      <c r="AM197" s="32"/>
      <c r="AN197" s="32"/>
      <c r="AO197" s="32"/>
      <c r="AP197" s="32"/>
      <c r="AQ197" s="32"/>
      <c r="AR197" s="32"/>
      <c r="AS197" s="32"/>
      <c r="AT197" s="32"/>
      <c r="AU197" s="72"/>
    </row>
    <row r="198" spans="5:47" x14ac:dyDescent="0.25">
      <c r="E198" s="24"/>
      <c r="I198" s="49">
        <v>193</v>
      </c>
      <c r="J198" s="32">
        <f t="shared" si="79"/>
        <v>0</v>
      </c>
      <c r="K198" s="32">
        <f t="shared" si="80"/>
        <v>0</v>
      </c>
      <c r="L198" s="32">
        <f t="shared" si="81"/>
        <v>0</v>
      </c>
      <c r="M198" s="32">
        <f t="shared" si="82"/>
        <v>0</v>
      </c>
      <c r="N198" s="32">
        <f t="shared" si="86"/>
        <v>0</v>
      </c>
      <c r="O198" s="33">
        <f t="shared" si="87"/>
        <v>0</v>
      </c>
      <c r="P198" s="49">
        <v>193</v>
      </c>
      <c r="Q198" s="32">
        <f t="shared" ref="Q198:Q205" si="96">IF(P198&lt;=$F$18,LOOKUP(P198-1,$B$25:$B$78,$G$25:$G$78),)</f>
        <v>0</v>
      </c>
      <c r="R198" s="32">
        <f t="shared" si="83"/>
        <v>0</v>
      </c>
      <c r="S198" s="32">
        <f t="shared" si="84"/>
        <v>0</v>
      </c>
      <c r="T198" s="32">
        <f t="shared" si="88"/>
        <v>0</v>
      </c>
      <c r="U198" s="32">
        <f t="shared" ref="U198:U205" si="97">IF(P198&lt;=$F$18,$F$5+($F$15-$F$5)*(1-EXP(-0.0175*P198)),)</f>
        <v>0</v>
      </c>
      <c r="V198" s="32">
        <f t="shared" si="89"/>
        <v>0</v>
      </c>
      <c r="W198" s="32">
        <v>0</v>
      </c>
      <c r="X198" s="32">
        <f t="shared" si="90"/>
        <v>0</v>
      </c>
      <c r="Y198" s="38">
        <f t="shared" si="91"/>
        <v>0</v>
      </c>
      <c r="AA198" s="65">
        <v>193</v>
      </c>
      <c r="AB198" s="32">
        <f t="shared" si="92"/>
        <v>0</v>
      </c>
      <c r="AC198" s="98">
        <f t="shared" si="93"/>
        <v>0</v>
      </c>
      <c r="AD198" s="98">
        <f t="shared" si="94"/>
        <v>0</v>
      </c>
      <c r="AE198" s="98">
        <f t="shared" si="95"/>
        <v>0</v>
      </c>
      <c r="AF198" s="32">
        <f t="shared" ref="AF198:AF205" si="98">IF(AA198&lt;=$F$18,EXP(-LN(2)/$D$104)*AF197+((1-EXP(-LN(2)/$D$104))/(LN(2)/$D$104))*$AB198*AC198*0.475*$F$19*44/12,)</f>
        <v>0</v>
      </c>
      <c r="AG198" s="32">
        <f t="shared" ref="AG198:AG205" si="99">IF(AA198&lt;=$F$18,EXP(-LN(2)/$D$106)*AG197+((1-EXP(-LN(2)/$D$106))/(LN(2)/$D$106))*$AB198*AD198*0.475*$F$19*44/12,)</f>
        <v>0</v>
      </c>
      <c r="AH198" s="32">
        <f t="shared" ref="AH198:AH205" si="100">IF(AA198&lt;=$F$18,EXP(-LN(2)/$D$105)*AH197+((1-EXP(-LN(2)/$D$105))/(LN(2)/$D$105))*$AB198*AE198*0.475*$F$19*44/12,)</f>
        <v>0</v>
      </c>
      <c r="AI198" s="72">
        <f t="shared" si="85"/>
        <v>0</v>
      </c>
      <c r="AK198" s="65">
        <v>193</v>
      </c>
      <c r="AL198" s="32"/>
      <c r="AM198" s="32"/>
      <c r="AN198" s="32"/>
      <c r="AO198" s="32"/>
      <c r="AP198" s="32"/>
      <c r="AQ198" s="32"/>
      <c r="AR198" s="32"/>
      <c r="AS198" s="32"/>
      <c r="AT198" s="32"/>
      <c r="AU198" s="72"/>
    </row>
    <row r="199" spans="5:47" x14ac:dyDescent="0.25">
      <c r="E199" s="24"/>
      <c r="I199" s="49">
        <v>194</v>
      </c>
      <c r="J199" s="32">
        <f t="shared" ref="J199:J205" si="101">IF($I199&lt;=$F$10,$F$11*$F$13+J198,)</f>
        <v>0</v>
      </c>
      <c r="K199" s="32">
        <f t="shared" ref="K199:K205" si="102">IF(J199=0,0,EXP(-1.0587+0.8836*LN(J199)+0.284))</f>
        <v>0</v>
      </c>
      <c r="L199" s="32">
        <f t="shared" ref="L199:L205" si="103">IF(I199&lt;=$F$10,$F$5+($F$8-$F$5)*(1-EXP(-0.0175*I199)),)</f>
        <v>0</v>
      </c>
      <c r="M199" s="32">
        <f t="shared" ref="M199:M205" si="104">IF(I199&lt;=$F$10,IF(I199&lt;=30,I199*($F$9-$F$6)/30,$F$9-$F$6),)</f>
        <v>0</v>
      </c>
      <c r="N199" s="32">
        <f t="shared" si="86"/>
        <v>0</v>
      </c>
      <c r="O199" s="33">
        <f t="shared" si="87"/>
        <v>0</v>
      </c>
      <c r="P199" s="49">
        <v>194</v>
      </c>
      <c r="Q199" s="32">
        <f t="shared" si="96"/>
        <v>0</v>
      </c>
      <c r="R199" s="32">
        <f t="shared" ref="R199:R205" si="105">IF(P199&lt;=$F$18,Q199+R198,)</f>
        <v>0</v>
      </c>
      <c r="S199" s="32">
        <f t="shared" ref="S199:S205" si="106">$F$19*R199</f>
        <v>0</v>
      </c>
      <c r="T199" s="32">
        <f t="shared" si="88"/>
        <v>0</v>
      </c>
      <c r="U199" s="32">
        <f t="shared" si="97"/>
        <v>0</v>
      </c>
      <c r="V199" s="32">
        <f t="shared" si="89"/>
        <v>0</v>
      </c>
      <c r="W199" s="32">
        <v>0</v>
      </c>
      <c r="X199" s="32">
        <f t="shared" si="90"/>
        <v>0</v>
      </c>
      <c r="Y199" s="38">
        <f t="shared" si="91"/>
        <v>0</v>
      </c>
      <c r="AA199" s="65">
        <v>194</v>
      </c>
      <c r="AB199" s="32">
        <f t="shared" si="92"/>
        <v>0</v>
      </c>
      <c r="AC199" s="98">
        <f t="shared" si="93"/>
        <v>0</v>
      </c>
      <c r="AD199" s="98">
        <f t="shared" si="94"/>
        <v>0</v>
      </c>
      <c r="AE199" s="98">
        <f t="shared" si="95"/>
        <v>0</v>
      </c>
      <c r="AF199" s="32">
        <f t="shared" si="98"/>
        <v>0</v>
      </c>
      <c r="AG199" s="32">
        <f t="shared" si="99"/>
        <v>0</v>
      </c>
      <c r="AH199" s="32">
        <f t="shared" si="100"/>
        <v>0</v>
      </c>
      <c r="AI199" s="72">
        <f t="shared" ref="AI199:AI205" si="107">IF(AA199&lt;=$F$18,SUM(AF199:AH199),)</f>
        <v>0</v>
      </c>
      <c r="AK199" s="65">
        <v>194</v>
      </c>
      <c r="AL199" s="32"/>
      <c r="AM199" s="32"/>
      <c r="AN199" s="32"/>
      <c r="AO199" s="32"/>
      <c r="AP199" s="32"/>
      <c r="AQ199" s="32"/>
      <c r="AR199" s="32"/>
      <c r="AS199" s="32"/>
      <c r="AT199" s="32"/>
      <c r="AU199" s="72"/>
    </row>
    <row r="200" spans="5:47" x14ac:dyDescent="0.25">
      <c r="E200" s="24"/>
      <c r="I200" s="49">
        <v>195</v>
      </c>
      <c r="J200" s="32">
        <f t="shared" si="101"/>
        <v>0</v>
      </c>
      <c r="K200" s="32">
        <f t="shared" si="102"/>
        <v>0</v>
      </c>
      <c r="L200" s="32">
        <f t="shared" si="103"/>
        <v>0</v>
      </c>
      <c r="M200" s="32">
        <f t="shared" si="104"/>
        <v>0</v>
      </c>
      <c r="N200" s="32">
        <f t="shared" si="86"/>
        <v>0</v>
      </c>
      <c r="O200" s="33">
        <f t="shared" si="87"/>
        <v>0</v>
      </c>
      <c r="P200" s="49">
        <v>195</v>
      </c>
      <c r="Q200" s="32">
        <f t="shared" si="96"/>
        <v>0</v>
      </c>
      <c r="R200" s="32">
        <f t="shared" si="105"/>
        <v>0</v>
      </c>
      <c r="S200" s="32">
        <f t="shared" si="106"/>
        <v>0</v>
      </c>
      <c r="T200" s="32">
        <f t="shared" si="88"/>
        <v>0</v>
      </c>
      <c r="U200" s="32">
        <f t="shared" si="97"/>
        <v>0</v>
      </c>
      <c r="V200" s="32">
        <f t="shared" si="89"/>
        <v>0</v>
      </c>
      <c r="W200" s="32">
        <v>0</v>
      </c>
      <c r="X200" s="32">
        <f t="shared" si="90"/>
        <v>0</v>
      </c>
      <c r="Y200" s="38">
        <f t="shared" si="91"/>
        <v>0</v>
      </c>
      <c r="AA200" s="65">
        <v>195</v>
      </c>
      <c r="AB200" s="32">
        <f t="shared" si="92"/>
        <v>0</v>
      </c>
      <c r="AC200" s="98">
        <f t="shared" si="93"/>
        <v>0</v>
      </c>
      <c r="AD200" s="98">
        <f t="shared" si="94"/>
        <v>0</v>
      </c>
      <c r="AE200" s="98">
        <f t="shared" si="95"/>
        <v>0</v>
      </c>
      <c r="AF200" s="32">
        <f t="shared" si="98"/>
        <v>0</v>
      </c>
      <c r="AG200" s="32">
        <f t="shared" si="99"/>
        <v>0</v>
      </c>
      <c r="AH200" s="32">
        <f t="shared" si="100"/>
        <v>0</v>
      </c>
      <c r="AI200" s="72">
        <f t="shared" si="107"/>
        <v>0</v>
      </c>
      <c r="AK200" s="65">
        <v>195</v>
      </c>
      <c r="AL200" s="32"/>
      <c r="AM200" s="32"/>
      <c r="AN200" s="32"/>
      <c r="AO200" s="32"/>
      <c r="AP200" s="32"/>
      <c r="AQ200" s="32"/>
      <c r="AR200" s="32"/>
      <c r="AS200" s="32"/>
      <c r="AT200" s="32"/>
      <c r="AU200" s="72"/>
    </row>
    <row r="201" spans="5:47" x14ac:dyDescent="0.25">
      <c r="E201" s="24"/>
      <c r="I201" s="49">
        <v>196</v>
      </c>
      <c r="J201" s="32">
        <f t="shared" si="101"/>
        <v>0</v>
      </c>
      <c r="K201" s="32">
        <f t="shared" si="102"/>
        <v>0</v>
      </c>
      <c r="L201" s="32">
        <f t="shared" si="103"/>
        <v>0</v>
      </c>
      <c r="M201" s="32">
        <f t="shared" si="104"/>
        <v>0</v>
      </c>
      <c r="N201" s="32">
        <f t="shared" si="86"/>
        <v>0</v>
      </c>
      <c r="O201" s="33">
        <f t="shared" si="87"/>
        <v>0</v>
      </c>
      <c r="P201" s="49">
        <v>196</v>
      </c>
      <c r="Q201" s="32">
        <f t="shared" si="96"/>
        <v>0</v>
      </c>
      <c r="R201" s="32">
        <f t="shared" si="105"/>
        <v>0</v>
      </c>
      <c r="S201" s="32">
        <f t="shared" si="106"/>
        <v>0</v>
      </c>
      <c r="T201" s="32">
        <f t="shared" si="88"/>
        <v>0</v>
      </c>
      <c r="U201" s="32">
        <f t="shared" si="97"/>
        <v>0</v>
      </c>
      <c r="V201" s="32">
        <f t="shared" si="89"/>
        <v>0</v>
      </c>
      <c r="W201" s="32">
        <v>0</v>
      </c>
      <c r="X201" s="32">
        <f t="shared" si="90"/>
        <v>0</v>
      </c>
      <c r="Y201" s="38">
        <f t="shared" si="91"/>
        <v>0</v>
      </c>
      <c r="AA201" s="65">
        <v>196</v>
      </c>
      <c r="AB201" s="32">
        <f t="shared" si="92"/>
        <v>0</v>
      </c>
      <c r="AC201" s="98">
        <f t="shared" si="93"/>
        <v>0</v>
      </c>
      <c r="AD201" s="98">
        <f t="shared" si="94"/>
        <v>0</v>
      </c>
      <c r="AE201" s="98">
        <f t="shared" si="95"/>
        <v>0</v>
      </c>
      <c r="AF201" s="32">
        <f t="shared" si="98"/>
        <v>0</v>
      </c>
      <c r="AG201" s="32">
        <f t="shared" si="99"/>
        <v>0</v>
      </c>
      <c r="AH201" s="32">
        <f t="shared" si="100"/>
        <v>0</v>
      </c>
      <c r="AI201" s="72">
        <f t="shared" si="107"/>
        <v>0</v>
      </c>
      <c r="AK201" s="65">
        <v>196</v>
      </c>
      <c r="AL201" s="32"/>
      <c r="AM201" s="32"/>
      <c r="AN201" s="32"/>
      <c r="AO201" s="32"/>
      <c r="AP201" s="32"/>
      <c r="AQ201" s="32"/>
      <c r="AR201" s="32"/>
      <c r="AS201" s="32"/>
      <c r="AT201" s="32"/>
      <c r="AU201" s="72"/>
    </row>
    <row r="202" spans="5:47" x14ac:dyDescent="0.25">
      <c r="E202" s="24"/>
      <c r="I202" s="49">
        <v>197</v>
      </c>
      <c r="J202" s="32">
        <f t="shared" si="101"/>
        <v>0</v>
      </c>
      <c r="K202" s="32">
        <f t="shared" si="102"/>
        <v>0</v>
      </c>
      <c r="L202" s="32">
        <f t="shared" si="103"/>
        <v>0</v>
      </c>
      <c r="M202" s="32">
        <f t="shared" si="104"/>
        <v>0</v>
      </c>
      <c r="N202" s="32">
        <f t="shared" si="86"/>
        <v>0</v>
      </c>
      <c r="O202" s="33">
        <f t="shared" si="87"/>
        <v>0</v>
      </c>
      <c r="P202" s="49">
        <v>197</v>
      </c>
      <c r="Q202" s="32">
        <f t="shared" si="96"/>
        <v>0</v>
      </c>
      <c r="R202" s="32">
        <f t="shared" si="105"/>
        <v>0</v>
      </c>
      <c r="S202" s="32">
        <f t="shared" si="106"/>
        <v>0</v>
      </c>
      <c r="T202" s="32">
        <f t="shared" si="88"/>
        <v>0</v>
      </c>
      <c r="U202" s="32">
        <f t="shared" si="97"/>
        <v>0</v>
      </c>
      <c r="V202" s="32">
        <f t="shared" si="89"/>
        <v>0</v>
      </c>
      <c r="W202" s="32">
        <v>0</v>
      </c>
      <c r="X202" s="32">
        <f t="shared" si="90"/>
        <v>0</v>
      </c>
      <c r="Y202" s="38">
        <f t="shared" si="91"/>
        <v>0</v>
      </c>
      <c r="AA202" s="65">
        <v>197</v>
      </c>
      <c r="AB202" s="32">
        <f t="shared" si="92"/>
        <v>0</v>
      </c>
      <c r="AC202" s="98">
        <f t="shared" si="93"/>
        <v>0</v>
      </c>
      <c r="AD202" s="98">
        <f t="shared" si="94"/>
        <v>0</v>
      </c>
      <c r="AE202" s="98">
        <f t="shared" si="95"/>
        <v>0</v>
      </c>
      <c r="AF202" s="32">
        <f t="shared" si="98"/>
        <v>0</v>
      </c>
      <c r="AG202" s="32">
        <f t="shared" si="99"/>
        <v>0</v>
      </c>
      <c r="AH202" s="32">
        <f t="shared" si="100"/>
        <v>0</v>
      </c>
      <c r="AI202" s="72">
        <f t="shared" si="107"/>
        <v>0</v>
      </c>
      <c r="AK202" s="65">
        <v>197</v>
      </c>
      <c r="AL202" s="32"/>
      <c r="AM202" s="32"/>
      <c r="AN202" s="32"/>
      <c r="AO202" s="32"/>
      <c r="AP202" s="32"/>
      <c r="AQ202" s="32"/>
      <c r="AR202" s="32"/>
      <c r="AS202" s="32"/>
      <c r="AT202" s="32"/>
      <c r="AU202" s="72"/>
    </row>
    <row r="203" spans="5:47" x14ac:dyDescent="0.25">
      <c r="E203" s="24"/>
      <c r="I203" s="49">
        <v>198</v>
      </c>
      <c r="J203" s="32">
        <f t="shared" si="101"/>
        <v>0</v>
      </c>
      <c r="K203" s="32">
        <f t="shared" si="102"/>
        <v>0</v>
      </c>
      <c r="L203" s="32">
        <f t="shared" si="103"/>
        <v>0</v>
      </c>
      <c r="M203" s="32">
        <f t="shared" si="104"/>
        <v>0</v>
      </c>
      <c r="N203" s="32">
        <f t="shared" si="86"/>
        <v>0</v>
      </c>
      <c r="O203" s="33">
        <f t="shared" si="87"/>
        <v>0</v>
      </c>
      <c r="P203" s="49">
        <v>198</v>
      </c>
      <c r="Q203" s="32">
        <f t="shared" si="96"/>
        <v>0</v>
      </c>
      <c r="R203" s="32">
        <f t="shared" si="105"/>
        <v>0</v>
      </c>
      <c r="S203" s="32">
        <f t="shared" si="106"/>
        <v>0</v>
      </c>
      <c r="T203" s="32">
        <f t="shared" si="88"/>
        <v>0</v>
      </c>
      <c r="U203" s="32">
        <f t="shared" si="97"/>
        <v>0</v>
      </c>
      <c r="V203" s="32">
        <f t="shared" si="89"/>
        <v>0</v>
      </c>
      <c r="W203" s="32">
        <v>0</v>
      </c>
      <c r="X203" s="32">
        <f t="shared" si="90"/>
        <v>0</v>
      </c>
      <c r="Y203" s="38">
        <f t="shared" si="91"/>
        <v>0</v>
      </c>
      <c r="AA203" s="65">
        <v>198</v>
      </c>
      <c r="AB203" s="32">
        <f t="shared" si="92"/>
        <v>0</v>
      </c>
      <c r="AC203" s="98">
        <f t="shared" si="93"/>
        <v>0</v>
      </c>
      <c r="AD203" s="98">
        <f t="shared" si="94"/>
        <v>0</v>
      </c>
      <c r="AE203" s="98">
        <f t="shared" si="95"/>
        <v>0</v>
      </c>
      <c r="AF203" s="32">
        <f t="shared" si="98"/>
        <v>0</v>
      </c>
      <c r="AG203" s="32">
        <f t="shared" si="99"/>
        <v>0</v>
      </c>
      <c r="AH203" s="32">
        <f t="shared" si="100"/>
        <v>0</v>
      </c>
      <c r="AI203" s="72">
        <f t="shared" si="107"/>
        <v>0</v>
      </c>
      <c r="AK203" s="65">
        <v>198</v>
      </c>
      <c r="AL203" s="32"/>
      <c r="AM203" s="32"/>
      <c r="AN203" s="32"/>
      <c r="AO203" s="32"/>
      <c r="AP203" s="32"/>
      <c r="AQ203" s="32"/>
      <c r="AR203" s="32"/>
      <c r="AS203" s="32"/>
      <c r="AT203" s="32"/>
      <c r="AU203" s="72"/>
    </row>
    <row r="204" spans="5:47" x14ac:dyDescent="0.25">
      <c r="E204" s="24"/>
      <c r="I204" s="49">
        <v>199</v>
      </c>
      <c r="J204" s="32">
        <f t="shared" si="101"/>
        <v>0</v>
      </c>
      <c r="K204" s="32">
        <f t="shared" si="102"/>
        <v>0</v>
      </c>
      <c r="L204" s="32">
        <f t="shared" si="103"/>
        <v>0</v>
      </c>
      <c r="M204" s="32">
        <f t="shared" si="104"/>
        <v>0</v>
      </c>
      <c r="N204" s="32">
        <f t="shared" si="86"/>
        <v>0</v>
      </c>
      <c r="O204" s="33">
        <f t="shared" si="87"/>
        <v>0</v>
      </c>
      <c r="P204" s="49">
        <v>199</v>
      </c>
      <c r="Q204" s="32">
        <f t="shared" si="96"/>
        <v>0</v>
      </c>
      <c r="R204" s="32">
        <f t="shared" si="105"/>
        <v>0</v>
      </c>
      <c r="S204" s="32">
        <f t="shared" si="106"/>
        <v>0</v>
      </c>
      <c r="T204" s="32">
        <f t="shared" si="88"/>
        <v>0</v>
      </c>
      <c r="U204" s="32">
        <f t="shared" si="97"/>
        <v>0</v>
      </c>
      <c r="V204" s="32">
        <f t="shared" si="89"/>
        <v>0</v>
      </c>
      <c r="W204" s="32">
        <v>0</v>
      </c>
      <c r="X204" s="32">
        <f t="shared" si="90"/>
        <v>0</v>
      </c>
      <c r="Y204" s="38">
        <f t="shared" si="91"/>
        <v>0</v>
      </c>
      <c r="AA204" s="65">
        <v>199</v>
      </c>
      <c r="AB204" s="32">
        <f t="shared" si="92"/>
        <v>0</v>
      </c>
      <c r="AC204" s="98">
        <f t="shared" si="93"/>
        <v>0</v>
      </c>
      <c r="AD204" s="98">
        <f t="shared" si="94"/>
        <v>0</v>
      </c>
      <c r="AE204" s="98">
        <f t="shared" si="95"/>
        <v>0</v>
      </c>
      <c r="AF204" s="32">
        <f t="shared" si="98"/>
        <v>0</v>
      </c>
      <c r="AG204" s="32">
        <f t="shared" si="99"/>
        <v>0</v>
      </c>
      <c r="AH204" s="32">
        <f t="shared" si="100"/>
        <v>0</v>
      </c>
      <c r="AI204" s="72">
        <f t="shared" si="107"/>
        <v>0</v>
      </c>
      <c r="AK204" s="65">
        <v>199</v>
      </c>
      <c r="AL204" s="32"/>
      <c r="AM204" s="32"/>
      <c r="AN204" s="32"/>
      <c r="AO204" s="32"/>
      <c r="AP204" s="32"/>
      <c r="AQ204" s="32"/>
      <c r="AR204" s="32"/>
      <c r="AS204" s="32"/>
      <c r="AT204" s="32"/>
      <c r="AU204" s="72"/>
    </row>
    <row r="205" spans="5:47" x14ac:dyDescent="0.25">
      <c r="E205" s="24"/>
      <c r="I205" s="50">
        <v>200</v>
      </c>
      <c r="J205" s="32">
        <f t="shared" si="101"/>
        <v>0</v>
      </c>
      <c r="K205" s="32">
        <f t="shared" si="102"/>
        <v>0</v>
      </c>
      <c r="L205" s="32">
        <f t="shared" si="103"/>
        <v>0</v>
      </c>
      <c r="M205" s="32">
        <f t="shared" si="104"/>
        <v>0</v>
      </c>
      <c r="N205" s="34">
        <f>IF(F208&lt;=$F$18,0,)</f>
        <v>0</v>
      </c>
      <c r="O205" s="33">
        <f t="shared" si="87"/>
        <v>0</v>
      </c>
      <c r="P205" s="50">
        <v>200</v>
      </c>
      <c r="Q205" s="34">
        <f t="shared" si="96"/>
        <v>0</v>
      </c>
      <c r="R205" s="34">
        <f t="shared" si="105"/>
        <v>0</v>
      </c>
      <c r="S205" s="34">
        <f t="shared" si="106"/>
        <v>0</v>
      </c>
      <c r="T205" s="34">
        <f t="shared" si="88"/>
        <v>0</v>
      </c>
      <c r="U205" s="34">
        <f t="shared" si="97"/>
        <v>0</v>
      </c>
      <c r="V205" s="34">
        <f t="shared" si="89"/>
        <v>0</v>
      </c>
      <c r="W205" s="34">
        <v>0</v>
      </c>
      <c r="X205" s="35">
        <f t="shared" si="90"/>
        <v>0</v>
      </c>
      <c r="Y205" s="39">
        <f t="shared" si="91"/>
        <v>0</v>
      </c>
      <c r="AA205" s="66">
        <v>200</v>
      </c>
      <c r="AB205" s="154">
        <f t="shared" si="92"/>
        <v>0</v>
      </c>
      <c r="AC205" s="155">
        <f t="shared" si="93"/>
        <v>0</v>
      </c>
      <c r="AD205" s="155">
        <f t="shared" si="94"/>
        <v>0</v>
      </c>
      <c r="AE205" s="155">
        <f t="shared" si="95"/>
        <v>0</v>
      </c>
      <c r="AF205" s="34">
        <f t="shared" si="98"/>
        <v>0</v>
      </c>
      <c r="AG205" s="34">
        <f t="shared" si="99"/>
        <v>0</v>
      </c>
      <c r="AH205" s="34">
        <f t="shared" si="100"/>
        <v>0</v>
      </c>
      <c r="AI205" s="73">
        <f t="shared" si="107"/>
        <v>0</v>
      </c>
      <c r="AK205" s="66">
        <v>200</v>
      </c>
      <c r="AL205" s="154"/>
      <c r="AM205" s="34"/>
      <c r="AN205" s="34"/>
      <c r="AO205" s="34"/>
      <c r="AP205" s="34"/>
      <c r="AQ205" s="34"/>
      <c r="AR205" s="34"/>
      <c r="AS205" s="34"/>
      <c r="AT205" s="34"/>
      <c r="AU205" s="73"/>
    </row>
    <row r="206" spans="5:47" x14ac:dyDescent="0.25">
      <c r="E206" s="24"/>
    </row>
    <row r="207" spans="5:47" x14ac:dyDescent="0.25">
      <c r="E207" s="24"/>
    </row>
  </sheetData>
  <mergeCells count="29">
    <mergeCell ref="P3:X3"/>
    <mergeCell ref="AA3:AI3"/>
    <mergeCell ref="AK3:AU3"/>
    <mergeCell ref="B5:B6"/>
    <mergeCell ref="D5:E5"/>
    <mergeCell ref="D6:E6"/>
    <mergeCell ref="D10:E10"/>
    <mergeCell ref="D11:E11"/>
    <mergeCell ref="D12:E12"/>
    <mergeCell ref="D13:E13"/>
    <mergeCell ref="I3:O3"/>
    <mergeCell ref="B4:F4"/>
    <mergeCell ref="B7:B13"/>
    <mergeCell ref="C7:F7"/>
    <mergeCell ref="D8:E8"/>
    <mergeCell ref="D9:E9"/>
    <mergeCell ref="C10:C13"/>
    <mergeCell ref="B80:G80"/>
    <mergeCell ref="B23:G23"/>
    <mergeCell ref="B14:B21"/>
    <mergeCell ref="C14:F14"/>
    <mergeCell ref="D15:E15"/>
    <mergeCell ref="D16:E16"/>
    <mergeCell ref="C17:C21"/>
    <mergeCell ref="D17:E17"/>
    <mergeCell ref="D18:E18"/>
    <mergeCell ref="D19:E19"/>
    <mergeCell ref="D20:E20"/>
    <mergeCell ref="D21:E21"/>
  </mergeCells>
  <dataValidations count="3">
    <dataValidation type="list" allowBlank="1" showInputMessage="1" showErrorMessage="1" sqref="F20">
      <mc:AlternateContent xmlns:x12ac="http://schemas.microsoft.com/office/spreadsheetml/2011/1/ac" xmlns:mc="http://schemas.openxmlformats.org/markup-compatibility/2006">
        <mc:Choice Requires="x12ac">
          <x12ac:list>"1,3","1,56"</x12ac:list>
        </mc:Choice>
        <mc:Fallback>
          <formula1>"1,3,1,56"</formula1>
        </mc:Fallback>
      </mc:AlternateContent>
    </dataValidation>
    <dataValidation type="list" allowBlank="1" showInputMessage="1" showErrorMessage="1" sqref="D81:G81">
      <formula1>$B$104:$B$108</formula1>
    </dataValidation>
    <dataValidation type="list" allowBlank="1" showInputMessage="1" showErrorMessage="1" sqref="D8:E8 D5:E5 D15">
      <formula1>$B$97:$B$100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Aerien!$B$23:$B$87</xm:f>
          </x14:formula1>
          <xm:sqref>F17</xm:sqref>
        </x14:dataValidation>
        <x14:dataValidation type="list" allowBlank="1" showInputMessage="1" showErrorMessage="1">
          <x14:formula1>
            <xm:f>'C:\Users\martal\Documents\URBAN ODYSSEY\OUTILS EXCEL\[BOISEMENT_Calcul_Cappelaere_Descolas.xlsx]Aerien'!#REF!</xm:f>
          </x14:formula1>
          <xm:sqref>F12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</sheetPr>
  <dimension ref="B3:AV207"/>
  <sheetViews>
    <sheetView topLeftCell="A103" zoomScale="85" zoomScaleNormal="85" workbookViewId="0">
      <selection activeCell="F127" sqref="F127"/>
    </sheetView>
  </sheetViews>
  <sheetFormatPr baseColWidth="10" defaultRowHeight="15" x14ac:dyDescent="0.25"/>
  <cols>
    <col min="3" max="5" width="13.7109375" customWidth="1"/>
    <col min="6" max="6" width="16.5703125" style="145" customWidth="1"/>
    <col min="7" max="7" width="14.42578125" style="24" customWidth="1"/>
    <col min="8" max="8" width="11.42578125" style="24"/>
    <col min="9" max="9" width="10.5703125" style="24" customWidth="1"/>
    <col min="10" max="11" width="10.5703125" style="10" customWidth="1"/>
    <col min="12" max="23" width="10.5703125" customWidth="1"/>
    <col min="24" max="25" width="11.5703125" customWidth="1"/>
    <col min="26" max="47" width="10.5703125" customWidth="1"/>
  </cols>
  <sheetData>
    <row r="3" spans="2:48" ht="15.75" x14ac:dyDescent="0.25">
      <c r="I3" s="211" t="s">
        <v>219</v>
      </c>
      <c r="J3" s="212"/>
      <c r="K3" s="212"/>
      <c r="L3" s="212"/>
      <c r="M3" s="212"/>
      <c r="N3" s="212"/>
      <c r="O3" s="213"/>
      <c r="P3" s="214" t="s">
        <v>191</v>
      </c>
      <c r="Q3" s="215"/>
      <c r="R3" s="215"/>
      <c r="S3" s="215"/>
      <c r="T3" s="215"/>
      <c r="U3" s="215"/>
      <c r="V3" s="215"/>
      <c r="W3" s="215"/>
      <c r="X3" s="216"/>
      <c r="Y3" s="87"/>
      <c r="Z3" s="87"/>
      <c r="AA3" s="202" t="s">
        <v>205</v>
      </c>
      <c r="AB3" s="203"/>
      <c r="AC3" s="203"/>
      <c r="AD3" s="203"/>
      <c r="AE3" s="203"/>
      <c r="AF3" s="203"/>
      <c r="AG3" s="203"/>
      <c r="AH3" s="203"/>
      <c r="AI3" s="204"/>
      <c r="AJ3" s="87"/>
      <c r="AK3" s="202" t="s">
        <v>218</v>
      </c>
      <c r="AL3" s="203"/>
      <c r="AM3" s="203"/>
      <c r="AN3" s="203"/>
      <c r="AO3" s="203"/>
      <c r="AP3" s="203"/>
      <c r="AQ3" s="203"/>
      <c r="AR3" s="203"/>
      <c r="AS3" s="203"/>
      <c r="AT3" s="203"/>
      <c r="AU3" s="204"/>
    </row>
    <row r="4" spans="2:48" ht="45" customHeight="1" x14ac:dyDescent="0.25">
      <c r="B4" s="206" t="s">
        <v>220</v>
      </c>
      <c r="C4" s="206"/>
      <c r="D4" s="206"/>
      <c r="E4" s="206"/>
      <c r="F4" s="206"/>
      <c r="I4" s="53" t="s">
        <v>120</v>
      </c>
      <c r="J4" s="54" t="s">
        <v>153</v>
      </c>
      <c r="K4" s="54" t="s">
        <v>154</v>
      </c>
      <c r="L4" s="54" t="s">
        <v>73</v>
      </c>
      <c r="M4" s="54" t="s">
        <v>155</v>
      </c>
      <c r="N4" s="54" t="s">
        <v>156</v>
      </c>
      <c r="O4" s="85" t="s">
        <v>158</v>
      </c>
      <c r="P4" s="53" t="s">
        <v>120</v>
      </c>
      <c r="Q4" s="55" t="s">
        <v>163</v>
      </c>
      <c r="R4" s="55" t="s">
        <v>164</v>
      </c>
      <c r="S4" s="56" t="s">
        <v>150</v>
      </c>
      <c r="T4" s="57" t="s">
        <v>149</v>
      </c>
      <c r="U4" s="54" t="s">
        <v>3</v>
      </c>
      <c r="V4" s="54" t="s">
        <v>151</v>
      </c>
      <c r="W4" s="54" t="s">
        <v>152</v>
      </c>
      <c r="X4" s="86" t="s">
        <v>157</v>
      </c>
      <c r="Y4" s="60" t="s">
        <v>165</v>
      </c>
      <c r="AA4" s="64" t="s">
        <v>120</v>
      </c>
      <c r="AB4" s="55" t="s">
        <v>193</v>
      </c>
      <c r="AC4" s="56" t="s">
        <v>194</v>
      </c>
      <c r="AD4" s="62" t="s">
        <v>195</v>
      </c>
      <c r="AE4" s="58" t="s">
        <v>196</v>
      </c>
      <c r="AF4" s="58" t="s">
        <v>197</v>
      </c>
      <c r="AG4" s="58" t="s">
        <v>198</v>
      </c>
      <c r="AH4" s="58" t="s">
        <v>199</v>
      </c>
      <c r="AI4" s="71" t="s">
        <v>200</v>
      </c>
      <c r="AK4" s="64" t="s">
        <v>120</v>
      </c>
      <c r="AL4" s="55" t="s">
        <v>193</v>
      </c>
      <c r="AM4" s="56" t="s">
        <v>194</v>
      </c>
      <c r="AN4" s="62" t="s">
        <v>195</v>
      </c>
      <c r="AO4" s="58" t="s">
        <v>196</v>
      </c>
      <c r="AP4" s="58" t="s">
        <v>208</v>
      </c>
      <c r="AQ4" s="58" t="s">
        <v>209</v>
      </c>
      <c r="AR4" s="58" t="s">
        <v>210</v>
      </c>
      <c r="AS4" s="58" t="s">
        <v>211</v>
      </c>
      <c r="AT4" s="58" t="s">
        <v>212</v>
      </c>
      <c r="AU4" s="71" t="s">
        <v>200</v>
      </c>
      <c r="AV4" s="222" t="s">
        <v>251</v>
      </c>
    </row>
    <row r="5" spans="2:48" x14ac:dyDescent="0.25">
      <c r="B5" s="192" t="s">
        <v>180</v>
      </c>
      <c r="C5" s="88" t="s">
        <v>74</v>
      </c>
      <c r="D5" s="207" t="s">
        <v>2</v>
      </c>
      <c r="E5" s="207"/>
      <c r="F5" s="89">
        <f>IF(D5="","",VLOOKUP(D5,$B$97:$C$100,2,0))</f>
        <v>70</v>
      </c>
      <c r="I5" s="49">
        <v>0</v>
      </c>
      <c r="J5" s="32">
        <v>0</v>
      </c>
      <c r="K5" s="32">
        <v>0</v>
      </c>
      <c r="L5" s="32">
        <v>0</v>
      </c>
      <c r="M5" s="32">
        <f>IF(I5&lt;=$F$10,IF(I5&lt;=30,I5*($F$9-$F$6)/30,$F$9-$F$6),)</f>
        <v>0</v>
      </c>
      <c r="N5" s="32">
        <f t="shared" ref="N5:N68" si="0">IF(P6&lt;=$F$18,0,)</f>
        <v>0</v>
      </c>
      <c r="O5" s="33">
        <f t="shared" ref="O5:O68" si="1">((J5+K5)*0.475+L5+M5+N5)*44/12</f>
        <v>0</v>
      </c>
      <c r="P5" s="49">
        <v>0</v>
      </c>
      <c r="Q5" s="32">
        <v>0</v>
      </c>
      <c r="R5" s="32">
        <v>0</v>
      </c>
      <c r="S5" s="32">
        <f>$F$19*R5</f>
        <v>0</v>
      </c>
      <c r="T5" s="32">
        <f t="shared" ref="T5:T68" si="2">IF(S5=0,0,EXP(-1.0587+0.8836*LN(S5)+0.284))</f>
        <v>0</v>
      </c>
      <c r="U5" s="32">
        <v>0</v>
      </c>
      <c r="V5" s="32">
        <f t="shared" ref="V5:V68" si="3">IF(P5&lt;=$F$18,IF(P5&lt;=30,P5*($F$16-$F$6)/30,$F$16-$F$6),)</f>
        <v>0</v>
      </c>
      <c r="W5" s="32">
        <v>0</v>
      </c>
      <c r="X5" s="32">
        <f t="shared" ref="X5:X68" si="4">((S5+T5)*0.475+U5+V5+W5)*44/12</f>
        <v>0</v>
      </c>
      <c r="Y5" s="38">
        <f t="shared" ref="Y5:Y68" si="5">IF(P5&lt;=$F$18,X5-O5,)</f>
        <v>0</v>
      </c>
      <c r="AA5" s="65">
        <v>0</v>
      </c>
      <c r="AB5" s="32">
        <f t="shared" ref="AB5:AB68" si="6">IF(AA5&lt;=$F$18,IFERROR(VLOOKUP($AA5,$B$82:$G$94,2,FALSE),0),)</f>
        <v>0</v>
      </c>
      <c r="AC5" s="98">
        <f t="shared" ref="AC5:AC68" si="7">IF(AA5&lt;=$F$18,IFERROR(VLOOKUP($AA5,$B$82:$G$94,3,FALSE),0),)</f>
        <v>0</v>
      </c>
      <c r="AD5" s="98">
        <f t="shared" ref="AD5:AD68" si="8">IF(AA5&lt;=$F$18,IFERROR(VLOOKUP($AA5,$B$82:$G$94,4,FALSE),0),)</f>
        <v>0</v>
      </c>
      <c r="AE5" s="98">
        <f t="shared" ref="AE5:AE68" si="9">IF(AA5&lt;=$F$18,IFERROR(VLOOKUP($AA5,$B$82:$G$94,5,FALSE),0),)</f>
        <v>0</v>
      </c>
      <c r="AF5" s="32">
        <v>0</v>
      </c>
      <c r="AG5" s="32">
        <v>0</v>
      </c>
      <c r="AH5" s="32">
        <v>0</v>
      </c>
      <c r="AI5" s="72">
        <f>SUM(AF5:AH5)</f>
        <v>0</v>
      </c>
      <c r="AK5" s="65">
        <v>0</v>
      </c>
      <c r="AL5" s="32">
        <f t="shared" ref="AL5:AL68" si="10">IF(AK5&lt;=$F$18,IFERROR(VLOOKUP($AA5,$B$82:$G$94,2,FALSE),0),)</f>
        <v>0</v>
      </c>
      <c r="AM5" s="32">
        <f t="shared" ref="AM5:AM68" si="11">IF(AK5&lt;=$F$18,IFERROR(VLOOKUP($AA5,$B$82:$G$94,3,FALSE),0),)</f>
        <v>0</v>
      </c>
      <c r="AN5" s="32">
        <f t="shared" ref="AN5:AN68" si="12">IF(AK5&lt;=$F$18,IFERROR(VLOOKUP($AA5,$B$82:$G$94,4,FALSE),0),)</f>
        <v>0</v>
      </c>
      <c r="AO5" s="32">
        <f t="shared" ref="AO5:AO68" si="13">IF(AK5&lt;=$F$18,IFERROR(VLOOKUP($AA5,$B$82:$G$94,5,FALSE),0),)</f>
        <v>0</v>
      </c>
      <c r="AP5" s="32">
        <f t="shared" ref="AP5:AP68" si="14">IF(AK5&lt;=$F$18,IFERROR(VLOOKUP($AA5,$B$82:$G$94,6,FALSE),0),)</f>
        <v>0</v>
      </c>
      <c r="AQ5" s="32">
        <v>0</v>
      </c>
      <c r="AR5" s="32">
        <v>0</v>
      </c>
      <c r="AS5" s="32">
        <v>0</v>
      </c>
      <c r="AT5" s="32">
        <v>0</v>
      </c>
      <c r="AU5" s="72">
        <f>IF(AK5&lt;=$F$18,SUM(AQ5:AT5),)</f>
        <v>0</v>
      </c>
      <c r="AV5" s="223"/>
    </row>
    <row r="6" spans="2:48" x14ac:dyDescent="0.25">
      <c r="B6" s="193"/>
      <c r="C6" s="96" t="s">
        <v>75</v>
      </c>
      <c r="D6" s="195" t="str">
        <f>IF(D5=$B$100,"partielle","néant")</f>
        <v>néant</v>
      </c>
      <c r="E6" s="195"/>
      <c r="F6" s="97">
        <f>VLOOKUP(D5,$B$97:$D$100,3,FALSE)</f>
        <v>0</v>
      </c>
      <c r="I6" s="49">
        <v>1</v>
      </c>
      <c r="J6" s="32">
        <f>IF($I6&lt;=$F$10,$F$11*$F$13+J5,)</f>
        <v>0</v>
      </c>
      <c r="K6" s="32">
        <f>IF(J6=0,0,EXP(-1.0587+0.8836*LN(J6)+0.284))</f>
        <v>0</v>
      </c>
      <c r="L6" s="32">
        <f>IF(I6&lt;=$F$10,$F$5+($F$8-$F$5)*(1-EXP(-0.0175*I6)),)</f>
        <v>70</v>
      </c>
      <c r="M6" s="32">
        <f>IF(I6&lt;=$F$10,IF(I6&lt;=30,I6*($F$9-$F$6)/30,$F$9-$F$6),)</f>
        <v>0</v>
      </c>
      <c r="N6" s="32">
        <f t="shared" si="0"/>
        <v>0</v>
      </c>
      <c r="O6" s="33">
        <f t="shared" si="1"/>
        <v>256.66666666666669</v>
      </c>
      <c r="P6" s="49">
        <v>1</v>
      </c>
      <c r="Q6" s="32">
        <f t="shared" ref="Q6:Q69" si="15">IF(P6&lt;=$F$18,LOOKUP(P6-1,$B$25:$B$78,$G$25:$G$78),)</f>
        <v>1.9500000000000002</v>
      </c>
      <c r="R6" s="32">
        <f>IF(P6&lt;=$F$18,Q6+R5,)</f>
        <v>1.9500000000000002</v>
      </c>
      <c r="S6" s="32">
        <f>$F$19*R6</f>
        <v>1.131</v>
      </c>
      <c r="T6" s="32">
        <f t="shared" si="2"/>
        <v>0.5137970691359065</v>
      </c>
      <c r="U6" s="32">
        <f t="shared" ref="U6:U69" si="16">IF(P6&lt;=$F$18,$F$5+($F$15-$F$5)*(1-EXP(-0.0175*P6)),)</f>
        <v>70</v>
      </c>
      <c r="V6" s="32">
        <f t="shared" si="3"/>
        <v>0.33333333333333331</v>
      </c>
      <c r="W6" s="32">
        <v>0</v>
      </c>
      <c r="X6" s="32">
        <f t="shared" si="4"/>
        <v>260.75357711763394</v>
      </c>
      <c r="Y6" s="38">
        <f t="shared" si="5"/>
        <v>4.0869104509672525</v>
      </c>
      <c r="AA6" s="65">
        <v>1</v>
      </c>
      <c r="AB6" s="32">
        <f t="shared" si="6"/>
        <v>0</v>
      </c>
      <c r="AC6" s="98">
        <f t="shared" si="7"/>
        <v>0</v>
      </c>
      <c r="AD6" s="98">
        <f t="shared" si="8"/>
        <v>0</v>
      </c>
      <c r="AE6" s="98">
        <f t="shared" si="9"/>
        <v>0</v>
      </c>
      <c r="AF6" s="32">
        <f t="shared" ref="AF6:AF69" si="17">IF(AA6&lt;=$F$18,EXP(-LN(2)/$D$104)*AF5+((1-EXP(-LN(2)/$D$104))/(LN(2)/$D$104))*$AB6*AC6*0.475*$F$19*44/12,)</f>
        <v>0</v>
      </c>
      <c r="AG6" s="32">
        <f t="shared" ref="AG6:AG69" si="18">IF(AA6&lt;=$F$18,EXP(-LN(2)/$D$106)*AG5+((1-EXP(-LN(2)/$D$106))/(LN(2)/$D$106))*$AB6*AD6*0.475*$F$19*44/12,)</f>
        <v>0</v>
      </c>
      <c r="AH6" s="32">
        <f t="shared" ref="AH6:AH69" si="19">IF(AA6&lt;=$F$18,EXP(-LN(2)/$D$105)*AH5+((1-EXP(-LN(2)/$D$105))/(LN(2)/$D$105))*$AB6*AE6*0.475*$F$19*44/12,)</f>
        <v>0</v>
      </c>
      <c r="AI6" s="72">
        <f>IF(AA6&lt;=$F$18,SUM(AF6:AH6),)</f>
        <v>0</v>
      </c>
      <c r="AK6" s="65">
        <v>1</v>
      </c>
      <c r="AL6" s="32">
        <f t="shared" si="10"/>
        <v>0</v>
      </c>
      <c r="AM6" s="32">
        <f t="shared" si="11"/>
        <v>0</v>
      </c>
      <c r="AN6" s="32">
        <f t="shared" si="12"/>
        <v>0</v>
      </c>
      <c r="AO6" s="32">
        <f t="shared" si="13"/>
        <v>0</v>
      </c>
      <c r="AP6" s="32">
        <f t="shared" si="14"/>
        <v>0</v>
      </c>
      <c r="AQ6" s="32">
        <f t="shared" ref="AQ6:AQ69" si="20">IF($AK6&lt;=$F$18,$C$104*$AL6*AM6,)</f>
        <v>0</v>
      </c>
      <c r="AR6" s="32">
        <f t="shared" ref="AR6:AR69" si="21">IF($AK6&lt;=$F$18,$C$106*$AL6*AN6,)</f>
        <v>0</v>
      </c>
      <c r="AS6" s="32">
        <f t="shared" ref="AS6:AS69" si="22">IF($AK6&lt;=$F$18,$C$105*$AL6*AO6,)</f>
        <v>0</v>
      </c>
      <c r="AT6" s="32">
        <f t="shared" ref="AT6:AT69" si="23">IF($AK6&lt;=$F$18,$C$108*$AL6*AP6,)</f>
        <v>0</v>
      </c>
      <c r="AU6" s="72">
        <f t="shared" ref="AU6:AU69" si="24">IF(AK6&lt;=$F$18,SUM(AQ6:AT6)+AU5,)</f>
        <v>0</v>
      </c>
      <c r="AV6" s="223">
        <f>AV5+AL6*0.25</f>
        <v>0</v>
      </c>
    </row>
    <row r="7" spans="2:48" x14ac:dyDescent="0.25">
      <c r="B7" s="192" t="s">
        <v>181</v>
      </c>
      <c r="C7" s="208"/>
      <c r="D7" s="209"/>
      <c r="E7" s="209"/>
      <c r="F7" s="210"/>
      <c r="I7" s="49">
        <v>2</v>
      </c>
      <c r="J7" s="32">
        <f t="shared" ref="J7:J70" si="25">IF($I7&lt;=$F$10,$F$11*$F$13+J6,)</f>
        <v>0</v>
      </c>
      <c r="K7" s="32">
        <f t="shared" ref="K7:K70" si="26">IF(J7=0,0,EXP(-1.0587+0.8836*LN(J7)+0.284))</f>
        <v>0</v>
      </c>
      <c r="L7" s="32">
        <f t="shared" ref="L7:L70" si="27">IF(I7&lt;=$F$10,$F$5+($F$8-$F$5)*(1-EXP(-0.0175*I7)),)</f>
        <v>70</v>
      </c>
      <c r="M7" s="32">
        <f t="shared" ref="M7:M70" si="28">IF(I7&lt;=$F$10,IF(I7&lt;=30,I7*($F$9-$F$6)/30,$F$9-$F$6),)</f>
        <v>0</v>
      </c>
      <c r="N7" s="32">
        <f t="shared" si="0"/>
        <v>0</v>
      </c>
      <c r="O7" s="33">
        <f t="shared" si="1"/>
        <v>256.66666666666669</v>
      </c>
      <c r="P7" s="49">
        <v>2</v>
      </c>
      <c r="Q7" s="32">
        <f t="shared" si="15"/>
        <v>1.9500000000000002</v>
      </c>
      <c r="R7" s="32">
        <f t="shared" ref="R7:R70" si="29">IF(P7&lt;=$F$18,Q7+R6,)</f>
        <v>3.9000000000000004</v>
      </c>
      <c r="S7" s="32">
        <f t="shared" ref="S7:S70" si="30">$F$19*R7</f>
        <v>2.262</v>
      </c>
      <c r="T7" s="32">
        <f t="shared" si="2"/>
        <v>0.94794191484043044</v>
      </c>
      <c r="U7" s="32">
        <f t="shared" si="16"/>
        <v>70</v>
      </c>
      <c r="V7" s="32">
        <f t="shared" si="3"/>
        <v>0.66666666666666663</v>
      </c>
      <c r="W7" s="32">
        <v>0</v>
      </c>
      <c r="X7" s="32">
        <f t="shared" si="4"/>
        <v>264.70175994612487</v>
      </c>
      <c r="Y7" s="38">
        <f t="shared" si="5"/>
        <v>8.0350932794581809</v>
      </c>
      <c r="AA7" s="65">
        <v>2</v>
      </c>
      <c r="AB7" s="32">
        <f t="shared" si="6"/>
        <v>0</v>
      </c>
      <c r="AC7" s="98">
        <f t="shared" si="7"/>
        <v>0</v>
      </c>
      <c r="AD7" s="98">
        <f t="shared" si="8"/>
        <v>0</v>
      </c>
      <c r="AE7" s="98">
        <f t="shared" si="9"/>
        <v>0</v>
      </c>
      <c r="AF7" s="32">
        <f t="shared" si="17"/>
        <v>0</v>
      </c>
      <c r="AG7" s="32">
        <f t="shared" si="18"/>
        <v>0</v>
      </c>
      <c r="AH7" s="32">
        <f t="shared" si="19"/>
        <v>0</v>
      </c>
      <c r="AI7" s="72">
        <f t="shared" ref="AI7:AI70" si="31">IF(AA7&lt;=$F$18,SUM(AF7:AH7),)</f>
        <v>0</v>
      </c>
      <c r="AK7" s="65">
        <v>2</v>
      </c>
      <c r="AL7" s="32">
        <f t="shared" si="10"/>
        <v>0</v>
      </c>
      <c r="AM7" s="32">
        <f t="shared" si="11"/>
        <v>0</v>
      </c>
      <c r="AN7" s="32">
        <f t="shared" si="12"/>
        <v>0</v>
      </c>
      <c r="AO7" s="32">
        <f t="shared" si="13"/>
        <v>0</v>
      </c>
      <c r="AP7" s="32">
        <f t="shared" si="14"/>
        <v>0</v>
      </c>
      <c r="AQ7" s="32">
        <f t="shared" si="20"/>
        <v>0</v>
      </c>
      <c r="AR7" s="32">
        <f t="shared" si="21"/>
        <v>0</v>
      </c>
      <c r="AS7" s="32">
        <f t="shared" si="22"/>
        <v>0</v>
      </c>
      <c r="AT7" s="32">
        <f t="shared" si="23"/>
        <v>0</v>
      </c>
      <c r="AU7" s="72">
        <f t="shared" si="24"/>
        <v>0</v>
      </c>
      <c r="AV7" s="223">
        <f t="shared" ref="AV7:AV35" si="32">AV6+AL7*0.25</f>
        <v>0</v>
      </c>
    </row>
    <row r="8" spans="2:48" x14ac:dyDescent="0.25">
      <c r="B8" s="205"/>
      <c r="C8" s="90" t="s">
        <v>74</v>
      </c>
      <c r="D8" s="198" t="s">
        <v>2</v>
      </c>
      <c r="E8" s="198"/>
      <c r="F8" s="91">
        <f>IF(D8="","",VLOOKUP(D8,$B$97:$C$100,2,0))</f>
        <v>70</v>
      </c>
      <c r="I8" s="49">
        <v>3</v>
      </c>
      <c r="J8" s="32">
        <f t="shared" si="25"/>
        <v>0</v>
      </c>
      <c r="K8" s="32">
        <f t="shared" si="26"/>
        <v>0</v>
      </c>
      <c r="L8" s="32">
        <f t="shared" si="27"/>
        <v>70</v>
      </c>
      <c r="M8" s="32">
        <f t="shared" si="28"/>
        <v>0</v>
      </c>
      <c r="N8" s="32">
        <f t="shared" si="0"/>
        <v>0</v>
      </c>
      <c r="O8" s="33">
        <f t="shared" si="1"/>
        <v>256.66666666666669</v>
      </c>
      <c r="P8" s="49">
        <v>3</v>
      </c>
      <c r="Q8" s="32">
        <f t="shared" si="15"/>
        <v>1.9500000000000002</v>
      </c>
      <c r="R8" s="32">
        <f t="shared" si="29"/>
        <v>5.8500000000000005</v>
      </c>
      <c r="S8" s="32">
        <f t="shared" si="30"/>
        <v>3.3930000000000002</v>
      </c>
      <c r="T8" s="32">
        <f t="shared" si="2"/>
        <v>1.3563630906681172</v>
      </c>
      <c r="U8" s="32">
        <f t="shared" si="16"/>
        <v>70</v>
      </c>
      <c r="V8" s="32">
        <f t="shared" si="3"/>
        <v>1</v>
      </c>
      <c r="W8" s="32">
        <v>0</v>
      </c>
      <c r="X8" s="32">
        <f t="shared" si="4"/>
        <v>268.60514071624698</v>
      </c>
      <c r="Y8" s="38">
        <f t="shared" si="5"/>
        <v>11.938474049580293</v>
      </c>
      <c r="AA8" s="65">
        <v>3</v>
      </c>
      <c r="AB8" s="32">
        <f t="shared" si="6"/>
        <v>0</v>
      </c>
      <c r="AC8" s="98">
        <f t="shared" si="7"/>
        <v>0</v>
      </c>
      <c r="AD8" s="98">
        <f t="shared" si="8"/>
        <v>0</v>
      </c>
      <c r="AE8" s="98">
        <f t="shared" si="9"/>
        <v>0</v>
      </c>
      <c r="AF8" s="32">
        <f t="shared" si="17"/>
        <v>0</v>
      </c>
      <c r="AG8" s="32">
        <f t="shared" si="18"/>
        <v>0</v>
      </c>
      <c r="AH8" s="32">
        <f t="shared" si="19"/>
        <v>0</v>
      </c>
      <c r="AI8" s="72">
        <f t="shared" si="31"/>
        <v>0</v>
      </c>
      <c r="AK8" s="65">
        <v>3</v>
      </c>
      <c r="AL8" s="32">
        <f t="shared" si="10"/>
        <v>0</v>
      </c>
      <c r="AM8" s="32">
        <f t="shared" si="11"/>
        <v>0</v>
      </c>
      <c r="AN8" s="32">
        <f t="shared" si="12"/>
        <v>0</v>
      </c>
      <c r="AO8" s="32">
        <f t="shared" si="13"/>
        <v>0</v>
      </c>
      <c r="AP8" s="32">
        <f t="shared" si="14"/>
        <v>0</v>
      </c>
      <c r="AQ8" s="32">
        <f t="shared" si="20"/>
        <v>0</v>
      </c>
      <c r="AR8" s="32">
        <f t="shared" si="21"/>
        <v>0</v>
      </c>
      <c r="AS8" s="32">
        <f t="shared" si="22"/>
        <v>0</v>
      </c>
      <c r="AT8" s="32">
        <f t="shared" si="23"/>
        <v>0</v>
      </c>
      <c r="AU8" s="72">
        <f t="shared" si="24"/>
        <v>0</v>
      </c>
      <c r="AV8" s="223">
        <f t="shared" si="32"/>
        <v>0</v>
      </c>
    </row>
    <row r="9" spans="2:48" x14ac:dyDescent="0.25">
      <c r="B9" s="205"/>
      <c r="C9" s="90" t="s">
        <v>75</v>
      </c>
      <c r="D9" s="194" t="str">
        <f>IF(D8=$B$100,"totale","néant")</f>
        <v>néant</v>
      </c>
      <c r="E9" s="194"/>
      <c r="F9" s="91">
        <f>IF(D8=B100,10,VLOOKUP(D8,$B$97:$D$100,3,FALSE))</f>
        <v>0</v>
      </c>
      <c r="I9" s="49">
        <v>4</v>
      </c>
      <c r="J9" s="32">
        <f t="shared" si="25"/>
        <v>0</v>
      </c>
      <c r="K9" s="32">
        <f t="shared" si="26"/>
        <v>0</v>
      </c>
      <c r="L9" s="32">
        <f t="shared" si="27"/>
        <v>70</v>
      </c>
      <c r="M9" s="32">
        <f t="shared" si="28"/>
        <v>0</v>
      </c>
      <c r="N9" s="32">
        <f t="shared" si="0"/>
        <v>0</v>
      </c>
      <c r="O9" s="33">
        <f t="shared" si="1"/>
        <v>256.66666666666669</v>
      </c>
      <c r="P9" s="49">
        <v>4</v>
      </c>
      <c r="Q9" s="32">
        <f t="shared" si="15"/>
        <v>1.9500000000000002</v>
      </c>
      <c r="R9" s="32">
        <f t="shared" si="29"/>
        <v>7.8000000000000007</v>
      </c>
      <c r="S9" s="32">
        <f t="shared" si="30"/>
        <v>4.524</v>
      </c>
      <c r="T9" s="32">
        <f t="shared" si="2"/>
        <v>1.7489275978599472</v>
      </c>
      <c r="U9" s="32">
        <f t="shared" si="16"/>
        <v>70</v>
      </c>
      <c r="V9" s="32">
        <f t="shared" si="3"/>
        <v>1.3333333333333333</v>
      </c>
      <c r="W9" s="32">
        <v>0</v>
      </c>
      <c r="X9" s="32">
        <f t="shared" si="4"/>
        <v>272.48090445516158</v>
      </c>
      <c r="Y9" s="38">
        <f t="shared" si="5"/>
        <v>15.814237788494893</v>
      </c>
      <c r="AA9" s="65">
        <v>4</v>
      </c>
      <c r="AB9" s="32">
        <f t="shared" si="6"/>
        <v>0</v>
      </c>
      <c r="AC9" s="98">
        <f t="shared" si="7"/>
        <v>0</v>
      </c>
      <c r="AD9" s="98">
        <f t="shared" si="8"/>
        <v>0</v>
      </c>
      <c r="AE9" s="98">
        <f t="shared" si="9"/>
        <v>0</v>
      </c>
      <c r="AF9" s="32">
        <f t="shared" si="17"/>
        <v>0</v>
      </c>
      <c r="AG9" s="32">
        <f t="shared" si="18"/>
        <v>0</v>
      </c>
      <c r="AH9" s="32">
        <f t="shared" si="19"/>
        <v>0</v>
      </c>
      <c r="AI9" s="72">
        <f t="shared" si="31"/>
        <v>0</v>
      </c>
      <c r="AK9" s="65">
        <v>4</v>
      </c>
      <c r="AL9" s="32">
        <f t="shared" si="10"/>
        <v>0</v>
      </c>
      <c r="AM9" s="32">
        <f t="shared" si="11"/>
        <v>0</v>
      </c>
      <c r="AN9" s="32">
        <f t="shared" si="12"/>
        <v>0</v>
      </c>
      <c r="AO9" s="32">
        <f t="shared" si="13"/>
        <v>0</v>
      </c>
      <c r="AP9" s="32">
        <f t="shared" si="14"/>
        <v>0</v>
      </c>
      <c r="AQ9" s="32">
        <f t="shared" si="20"/>
        <v>0</v>
      </c>
      <c r="AR9" s="32">
        <f t="shared" si="21"/>
        <v>0</v>
      </c>
      <c r="AS9" s="32">
        <f t="shared" si="22"/>
        <v>0</v>
      </c>
      <c r="AT9" s="32">
        <f t="shared" si="23"/>
        <v>0</v>
      </c>
      <c r="AU9" s="72">
        <f t="shared" si="24"/>
        <v>0</v>
      </c>
      <c r="AV9" s="223">
        <f t="shared" si="32"/>
        <v>0</v>
      </c>
    </row>
    <row r="10" spans="2:48" x14ac:dyDescent="0.25">
      <c r="B10" s="205"/>
      <c r="C10" s="196" t="s">
        <v>171</v>
      </c>
      <c r="D10" s="191" t="s">
        <v>183</v>
      </c>
      <c r="E10" s="191"/>
      <c r="F10" s="92">
        <f>F18</f>
        <v>125</v>
      </c>
      <c r="I10" s="49">
        <v>5</v>
      </c>
      <c r="J10" s="32">
        <f t="shared" si="25"/>
        <v>0</v>
      </c>
      <c r="K10" s="32">
        <f t="shared" si="26"/>
        <v>0</v>
      </c>
      <c r="L10" s="32">
        <f t="shared" si="27"/>
        <v>70</v>
      </c>
      <c r="M10" s="32">
        <f t="shared" si="28"/>
        <v>0</v>
      </c>
      <c r="N10" s="32">
        <f t="shared" si="0"/>
        <v>0</v>
      </c>
      <c r="O10" s="33">
        <f t="shared" si="1"/>
        <v>256.66666666666669</v>
      </c>
      <c r="P10" s="49">
        <v>5</v>
      </c>
      <c r="Q10" s="32">
        <f t="shared" si="15"/>
        <v>1.9500000000000002</v>
      </c>
      <c r="R10" s="32">
        <f t="shared" si="29"/>
        <v>9.75</v>
      </c>
      <c r="S10" s="32">
        <f t="shared" si="30"/>
        <v>5.6549999999999994</v>
      </c>
      <c r="T10" s="32">
        <f t="shared" si="2"/>
        <v>2.1301074848400221</v>
      </c>
      <c r="U10" s="32">
        <f t="shared" si="16"/>
        <v>70</v>
      </c>
      <c r="V10" s="32">
        <f t="shared" si="3"/>
        <v>1.6666666666666667</v>
      </c>
      <c r="W10" s="32">
        <v>0</v>
      </c>
      <c r="X10" s="32">
        <f t="shared" si="4"/>
        <v>276.33683998054079</v>
      </c>
      <c r="Y10" s="38">
        <f t="shared" si="5"/>
        <v>19.670173313874102</v>
      </c>
      <c r="AA10" s="65">
        <v>5</v>
      </c>
      <c r="AB10" s="32">
        <f t="shared" si="6"/>
        <v>0</v>
      </c>
      <c r="AC10" s="98">
        <f t="shared" si="7"/>
        <v>0</v>
      </c>
      <c r="AD10" s="98">
        <f t="shared" si="8"/>
        <v>0</v>
      </c>
      <c r="AE10" s="98">
        <f t="shared" si="9"/>
        <v>0</v>
      </c>
      <c r="AF10" s="32">
        <f t="shared" si="17"/>
        <v>0</v>
      </c>
      <c r="AG10" s="32">
        <f t="shared" si="18"/>
        <v>0</v>
      </c>
      <c r="AH10" s="32">
        <f t="shared" si="19"/>
        <v>0</v>
      </c>
      <c r="AI10" s="72">
        <f t="shared" si="31"/>
        <v>0</v>
      </c>
      <c r="AK10" s="65">
        <v>5</v>
      </c>
      <c r="AL10" s="32">
        <f t="shared" si="10"/>
        <v>0</v>
      </c>
      <c r="AM10" s="32">
        <f t="shared" si="11"/>
        <v>0</v>
      </c>
      <c r="AN10" s="32">
        <f t="shared" si="12"/>
        <v>0</v>
      </c>
      <c r="AO10" s="32">
        <f t="shared" si="13"/>
        <v>0</v>
      </c>
      <c r="AP10" s="32">
        <f t="shared" si="14"/>
        <v>0</v>
      </c>
      <c r="AQ10" s="32">
        <f t="shared" si="20"/>
        <v>0</v>
      </c>
      <c r="AR10" s="32">
        <f t="shared" si="21"/>
        <v>0</v>
      </c>
      <c r="AS10" s="32">
        <f t="shared" si="22"/>
        <v>0</v>
      </c>
      <c r="AT10" s="32">
        <f t="shared" si="23"/>
        <v>0</v>
      </c>
      <c r="AU10" s="72">
        <f t="shared" si="24"/>
        <v>0</v>
      </c>
      <c r="AV10" s="223">
        <f t="shared" si="32"/>
        <v>0</v>
      </c>
    </row>
    <row r="11" spans="2:48" x14ac:dyDescent="0.25">
      <c r="B11" s="205"/>
      <c r="C11" s="196"/>
      <c r="D11" s="194" t="s">
        <v>186</v>
      </c>
      <c r="E11" s="194"/>
      <c r="F11" s="36">
        <f>IF(D8=$B$100,1,0)</f>
        <v>0</v>
      </c>
      <c r="I11" s="49">
        <v>6</v>
      </c>
      <c r="J11" s="32">
        <f t="shared" si="25"/>
        <v>0</v>
      </c>
      <c r="K11" s="32">
        <f t="shared" si="26"/>
        <v>0</v>
      </c>
      <c r="L11" s="32">
        <f t="shared" si="27"/>
        <v>70</v>
      </c>
      <c r="M11" s="32">
        <f t="shared" si="28"/>
        <v>0</v>
      </c>
      <c r="N11" s="32">
        <f t="shared" si="0"/>
        <v>0</v>
      </c>
      <c r="O11" s="33">
        <f t="shared" si="1"/>
        <v>256.66666666666669</v>
      </c>
      <c r="P11" s="49">
        <v>6</v>
      </c>
      <c r="Q11" s="32">
        <f t="shared" si="15"/>
        <v>1.9500000000000002</v>
      </c>
      <c r="R11" s="32">
        <f t="shared" si="29"/>
        <v>11.7</v>
      </c>
      <c r="S11" s="32">
        <f t="shared" si="30"/>
        <v>6.7859999999999987</v>
      </c>
      <c r="T11" s="32">
        <f t="shared" si="2"/>
        <v>2.5024537947426859</v>
      </c>
      <c r="U11" s="32">
        <f t="shared" si="16"/>
        <v>70</v>
      </c>
      <c r="V11" s="32">
        <f t="shared" si="3"/>
        <v>2</v>
      </c>
      <c r="W11" s="32">
        <v>0</v>
      </c>
      <c r="X11" s="32">
        <f t="shared" si="4"/>
        <v>280.17739035917685</v>
      </c>
      <c r="Y11" s="38">
        <f t="shared" si="5"/>
        <v>23.510723692510169</v>
      </c>
      <c r="AA11" s="65">
        <v>6</v>
      </c>
      <c r="AB11" s="32">
        <f t="shared" si="6"/>
        <v>0</v>
      </c>
      <c r="AC11" s="98">
        <f t="shared" si="7"/>
        <v>0</v>
      </c>
      <c r="AD11" s="98">
        <f t="shared" si="8"/>
        <v>0</v>
      </c>
      <c r="AE11" s="98">
        <f t="shared" si="9"/>
        <v>0</v>
      </c>
      <c r="AF11" s="32">
        <f t="shared" si="17"/>
        <v>0</v>
      </c>
      <c r="AG11" s="32">
        <f t="shared" si="18"/>
        <v>0</v>
      </c>
      <c r="AH11" s="32">
        <f t="shared" si="19"/>
        <v>0</v>
      </c>
      <c r="AI11" s="72">
        <f t="shared" si="31"/>
        <v>0</v>
      </c>
      <c r="AK11" s="65">
        <v>6</v>
      </c>
      <c r="AL11" s="32">
        <f t="shared" si="10"/>
        <v>0</v>
      </c>
      <c r="AM11" s="32">
        <f t="shared" si="11"/>
        <v>0</v>
      </c>
      <c r="AN11" s="32">
        <f t="shared" si="12"/>
        <v>0</v>
      </c>
      <c r="AO11" s="32">
        <f t="shared" si="13"/>
        <v>0</v>
      </c>
      <c r="AP11" s="32">
        <f t="shared" si="14"/>
        <v>0</v>
      </c>
      <c r="AQ11" s="32">
        <f t="shared" si="20"/>
        <v>0</v>
      </c>
      <c r="AR11" s="32">
        <f t="shared" si="21"/>
        <v>0</v>
      </c>
      <c r="AS11" s="32">
        <f t="shared" si="22"/>
        <v>0</v>
      </c>
      <c r="AT11" s="32">
        <f t="shared" si="23"/>
        <v>0</v>
      </c>
      <c r="AU11" s="72">
        <f t="shared" si="24"/>
        <v>0</v>
      </c>
      <c r="AV11" s="223">
        <f t="shared" si="32"/>
        <v>0</v>
      </c>
    </row>
    <row r="12" spans="2:48" ht="30" x14ac:dyDescent="0.25">
      <c r="B12" s="205"/>
      <c r="C12" s="196"/>
      <c r="D12" s="191" t="s">
        <v>178</v>
      </c>
      <c r="E12" s="191"/>
      <c r="F12" s="93" t="s">
        <v>70</v>
      </c>
      <c r="I12" s="49">
        <v>7</v>
      </c>
      <c r="J12" s="32">
        <f t="shared" si="25"/>
        <v>0</v>
      </c>
      <c r="K12" s="32">
        <f t="shared" si="26"/>
        <v>0</v>
      </c>
      <c r="L12" s="32">
        <f t="shared" si="27"/>
        <v>70</v>
      </c>
      <c r="M12" s="32">
        <f t="shared" si="28"/>
        <v>0</v>
      </c>
      <c r="N12" s="32">
        <f t="shared" si="0"/>
        <v>0</v>
      </c>
      <c r="O12" s="33">
        <f t="shared" si="1"/>
        <v>256.66666666666669</v>
      </c>
      <c r="P12" s="49">
        <v>7</v>
      </c>
      <c r="Q12" s="32">
        <f t="shared" si="15"/>
        <v>1.9500000000000002</v>
      </c>
      <c r="R12" s="32">
        <f t="shared" si="29"/>
        <v>13.649999999999999</v>
      </c>
      <c r="S12" s="32">
        <f t="shared" si="30"/>
        <v>7.9169999999999989</v>
      </c>
      <c r="T12" s="32">
        <f t="shared" si="2"/>
        <v>2.8676110864391307</v>
      </c>
      <c r="U12" s="32">
        <f t="shared" si="16"/>
        <v>70</v>
      </c>
      <c r="V12" s="32">
        <f t="shared" si="3"/>
        <v>2.3333333333333335</v>
      </c>
      <c r="W12" s="32">
        <v>0</v>
      </c>
      <c r="X12" s="32">
        <f t="shared" si="4"/>
        <v>284.00541986443699</v>
      </c>
      <c r="Y12" s="38">
        <f t="shared" si="5"/>
        <v>27.338753197770302</v>
      </c>
      <c r="AA12" s="65">
        <v>7</v>
      </c>
      <c r="AB12" s="32">
        <f t="shared" si="6"/>
        <v>0</v>
      </c>
      <c r="AC12" s="98">
        <f t="shared" si="7"/>
        <v>0</v>
      </c>
      <c r="AD12" s="98">
        <f t="shared" si="8"/>
        <v>0</v>
      </c>
      <c r="AE12" s="98">
        <f t="shared" si="9"/>
        <v>0</v>
      </c>
      <c r="AF12" s="32">
        <f t="shared" si="17"/>
        <v>0</v>
      </c>
      <c r="AG12" s="32">
        <f t="shared" si="18"/>
        <v>0</v>
      </c>
      <c r="AH12" s="32">
        <f t="shared" si="19"/>
        <v>0</v>
      </c>
      <c r="AI12" s="72">
        <f t="shared" si="31"/>
        <v>0</v>
      </c>
      <c r="AK12" s="65">
        <v>7</v>
      </c>
      <c r="AL12" s="32">
        <f t="shared" si="10"/>
        <v>0</v>
      </c>
      <c r="AM12" s="32">
        <f t="shared" si="11"/>
        <v>0</v>
      </c>
      <c r="AN12" s="32">
        <f t="shared" si="12"/>
        <v>0</v>
      </c>
      <c r="AO12" s="32">
        <f t="shared" si="13"/>
        <v>0</v>
      </c>
      <c r="AP12" s="32">
        <f t="shared" si="14"/>
        <v>0</v>
      </c>
      <c r="AQ12" s="32">
        <f t="shared" si="20"/>
        <v>0</v>
      </c>
      <c r="AR12" s="32">
        <f t="shared" si="21"/>
        <v>0</v>
      </c>
      <c r="AS12" s="32">
        <f t="shared" si="22"/>
        <v>0</v>
      </c>
      <c r="AT12" s="32">
        <f t="shared" si="23"/>
        <v>0</v>
      </c>
      <c r="AU12" s="72">
        <f t="shared" si="24"/>
        <v>0</v>
      </c>
      <c r="AV12" s="223">
        <f t="shared" si="32"/>
        <v>0</v>
      </c>
    </row>
    <row r="13" spans="2:48" x14ac:dyDescent="0.25">
      <c r="B13" s="193"/>
      <c r="C13" s="197"/>
      <c r="D13" s="195" t="s">
        <v>202</v>
      </c>
      <c r="E13" s="195"/>
      <c r="F13" s="37">
        <f>IF(ISBLANK(F$12),,VLOOKUP(F$12,Aerien!$B$23:$C$88,2,FALSE))</f>
        <v>0.56999999999999995</v>
      </c>
      <c r="I13" s="49">
        <v>8</v>
      </c>
      <c r="J13" s="32">
        <f t="shared" si="25"/>
        <v>0</v>
      </c>
      <c r="K13" s="32">
        <f t="shared" si="26"/>
        <v>0</v>
      </c>
      <c r="L13" s="32">
        <f t="shared" si="27"/>
        <v>70</v>
      </c>
      <c r="M13" s="32">
        <f t="shared" si="28"/>
        <v>0</v>
      </c>
      <c r="N13" s="32">
        <f t="shared" si="0"/>
        <v>0</v>
      </c>
      <c r="O13" s="33">
        <f t="shared" si="1"/>
        <v>256.66666666666669</v>
      </c>
      <c r="P13" s="49">
        <v>8</v>
      </c>
      <c r="Q13" s="32">
        <f t="shared" si="15"/>
        <v>1.9500000000000002</v>
      </c>
      <c r="R13" s="32">
        <f t="shared" si="29"/>
        <v>15.599999999999998</v>
      </c>
      <c r="S13" s="32">
        <f t="shared" si="30"/>
        <v>9.0479999999999983</v>
      </c>
      <c r="T13" s="32">
        <f t="shared" si="2"/>
        <v>3.2267248601102847</v>
      </c>
      <c r="U13" s="32">
        <f t="shared" si="16"/>
        <v>70</v>
      </c>
      <c r="V13" s="32">
        <f t="shared" si="3"/>
        <v>2.6666666666666665</v>
      </c>
      <c r="W13" s="32">
        <v>0</v>
      </c>
      <c r="X13" s="32">
        <f t="shared" si="4"/>
        <v>287.82292357580326</v>
      </c>
      <c r="Y13" s="38">
        <f t="shared" si="5"/>
        <v>31.156256909136573</v>
      </c>
      <c r="AA13" s="65">
        <v>8</v>
      </c>
      <c r="AB13" s="32">
        <f t="shared" si="6"/>
        <v>0</v>
      </c>
      <c r="AC13" s="98">
        <f t="shared" si="7"/>
        <v>0</v>
      </c>
      <c r="AD13" s="98">
        <f t="shared" si="8"/>
        <v>0</v>
      </c>
      <c r="AE13" s="98">
        <f t="shared" si="9"/>
        <v>0</v>
      </c>
      <c r="AF13" s="32">
        <f t="shared" si="17"/>
        <v>0</v>
      </c>
      <c r="AG13" s="32">
        <f t="shared" si="18"/>
        <v>0</v>
      </c>
      <c r="AH13" s="32">
        <f t="shared" si="19"/>
        <v>0</v>
      </c>
      <c r="AI13" s="72">
        <f t="shared" si="31"/>
        <v>0</v>
      </c>
      <c r="AK13" s="65">
        <v>8</v>
      </c>
      <c r="AL13" s="32">
        <f t="shared" si="10"/>
        <v>0</v>
      </c>
      <c r="AM13" s="32">
        <f t="shared" si="11"/>
        <v>0</v>
      </c>
      <c r="AN13" s="32">
        <f t="shared" si="12"/>
        <v>0</v>
      </c>
      <c r="AO13" s="32">
        <f t="shared" si="13"/>
        <v>0</v>
      </c>
      <c r="AP13" s="32">
        <f t="shared" si="14"/>
        <v>0</v>
      </c>
      <c r="AQ13" s="32">
        <f t="shared" si="20"/>
        <v>0</v>
      </c>
      <c r="AR13" s="32">
        <f t="shared" si="21"/>
        <v>0</v>
      </c>
      <c r="AS13" s="32">
        <f t="shared" si="22"/>
        <v>0</v>
      </c>
      <c r="AT13" s="32">
        <f t="shared" si="23"/>
        <v>0</v>
      </c>
      <c r="AU13" s="72">
        <f t="shared" si="24"/>
        <v>0</v>
      </c>
      <c r="AV13" s="223">
        <f t="shared" si="32"/>
        <v>0</v>
      </c>
    </row>
    <row r="14" spans="2:48" x14ac:dyDescent="0.25">
      <c r="B14" s="192" t="s">
        <v>179</v>
      </c>
      <c r="C14" s="188"/>
      <c r="D14" s="189"/>
      <c r="E14" s="189"/>
      <c r="F14" s="190"/>
      <c r="I14" s="49">
        <v>9</v>
      </c>
      <c r="J14" s="32">
        <f t="shared" si="25"/>
        <v>0</v>
      </c>
      <c r="K14" s="32">
        <f t="shared" si="26"/>
        <v>0</v>
      </c>
      <c r="L14" s="32">
        <f t="shared" si="27"/>
        <v>70</v>
      </c>
      <c r="M14" s="32">
        <f t="shared" si="28"/>
        <v>0</v>
      </c>
      <c r="N14" s="32">
        <f t="shared" si="0"/>
        <v>0</v>
      </c>
      <c r="O14" s="33">
        <f t="shared" si="1"/>
        <v>256.66666666666669</v>
      </c>
      <c r="P14" s="49">
        <v>9</v>
      </c>
      <c r="Q14" s="32">
        <f t="shared" si="15"/>
        <v>1.9500000000000002</v>
      </c>
      <c r="R14" s="32">
        <f t="shared" si="29"/>
        <v>17.549999999999997</v>
      </c>
      <c r="S14" s="32">
        <f t="shared" si="30"/>
        <v>10.178999999999998</v>
      </c>
      <c r="T14" s="32">
        <f t="shared" si="2"/>
        <v>3.5806370729610664</v>
      </c>
      <c r="U14" s="32">
        <f t="shared" si="16"/>
        <v>70</v>
      </c>
      <c r="V14" s="32">
        <f t="shared" si="3"/>
        <v>3</v>
      </c>
      <c r="W14" s="32">
        <v>0</v>
      </c>
      <c r="X14" s="32">
        <f t="shared" si="4"/>
        <v>291.63136790207386</v>
      </c>
      <c r="Y14" s="38">
        <f t="shared" si="5"/>
        <v>34.964701235407176</v>
      </c>
      <c r="AA14" s="65">
        <v>9</v>
      </c>
      <c r="AB14" s="32">
        <f t="shared" si="6"/>
        <v>0</v>
      </c>
      <c r="AC14" s="98">
        <f t="shared" si="7"/>
        <v>0</v>
      </c>
      <c r="AD14" s="98">
        <f t="shared" si="8"/>
        <v>0</v>
      </c>
      <c r="AE14" s="98">
        <f t="shared" si="9"/>
        <v>0</v>
      </c>
      <c r="AF14" s="32">
        <f t="shared" si="17"/>
        <v>0</v>
      </c>
      <c r="AG14" s="32">
        <f t="shared" si="18"/>
        <v>0</v>
      </c>
      <c r="AH14" s="32">
        <f t="shared" si="19"/>
        <v>0</v>
      </c>
      <c r="AI14" s="72">
        <f t="shared" si="31"/>
        <v>0</v>
      </c>
      <c r="AK14" s="65">
        <v>9</v>
      </c>
      <c r="AL14" s="32">
        <f t="shared" si="10"/>
        <v>0</v>
      </c>
      <c r="AM14" s="32">
        <f t="shared" si="11"/>
        <v>0</v>
      </c>
      <c r="AN14" s="32">
        <f t="shared" si="12"/>
        <v>0</v>
      </c>
      <c r="AO14" s="32">
        <f t="shared" si="13"/>
        <v>0</v>
      </c>
      <c r="AP14" s="32">
        <f t="shared" si="14"/>
        <v>0</v>
      </c>
      <c r="AQ14" s="32">
        <f t="shared" si="20"/>
        <v>0</v>
      </c>
      <c r="AR14" s="32">
        <f t="shared" si="21"/>
        <v>0</v>
      </c>
      <c r="AS14" s="32">
        <f t="shared" si="22"/>
        <v>0</v>
      </c>
      <c r="AT14" s="32">
        <f t="shared" si="23"/>
        <v>0</v>
      </c>
      <c r="AU14" s="72">
        <f t="shared" si="24"/>
        <v>0</v>
      </c>
      <c r="AV14" s="223">
        <f t="shared" si="32"/>
        <v>0</v>
      </c>
    </row>
    <row r="15" spans="2:48" x14ac:dyDescent="0.25">
      <c r="B15" s="205"/>
      <c r="C15" s="90" t="s">
        <v>74</v>
      </c>
      <c r="D15" s="198" t="s">
        <v>182</v>
      </c>
      <c r="E15" s="198"/>
      <c r="F15" s="91">
        <f>IF(D15="","",VLOOKUP(D15,$B$97:$C$100,2,0))</f>
        <v>70</v>
      </c>
      <c r="I15" s="49">
        <v>10</v>
      </c>
      <c r="J15" s="32">
        <f t="shared" si="25"/>
        <v>0</v>
      </c>
      <c r="K15" s="32">
        <f t="shared" si="26"/>
        <v>0</v>
      </c>
      <c r="L15" s="32">
        <f t="shared" si="27"/>
        <v>70</v>
      </c>
      <c r="M15" s="32">
        <f t="shared" si="28"/>
        <v>0</v>
      </c>
      <c r="N15" s="32">
        <f t="shared" si="0"/>
        <v>0</v>
      </c>
      <c r="O15" s="33">
        <f t="shared" si="1"/>
        <v>256.66666666666669</v>
      </c>
      <c r="P15" s="49">
        <v>10</v>
      </c>
      <c r="Q15" s="32">
        <f t="shared" si="15"/>
        <v>1.9500000000000002</v>
      </c>
      <c r="R15" s="32">
        <f t="shared" si="29"/>
        <v>19.499999999999996</v>
      </c>
      <c r="S15" s="32">
        <f t="shared" si="30"/>
        <v>11.309999999999997</v>
      </c>
      <c r="T15" s="32">
        <f t="shared" si="2"/>
        <v>3.9299916042554761</v>
      </c>
      <c r="U15" s="32">
        <f t="shared" si="16"/>
        <v>70</v>
      </c>
      <c r="V15" s="32">
        <f t="shared" si="3"/>
        <v>3.3333333333333335</v>
      </c>
      <c r="W15" s="32">
        <v>0</v>
      </c>
      <c r="X15" s="32">
        <f t="shared" si="4"/>
        <v>295.43187426630044</v>
      </c>
      <c r="Y15" s="38">
        <f t="shared" si="5"/>
        <v>38.765207599633754</v>
      </c>
      <c r="AA15" s="65">
        <v>10</v>
      </c>
      <c r="AB15" s="32">
        <f t="shared" si="6"/>
        <v>0</v>
      </c>
      <c r="AC15" s="98">
        <f t="shared" si="7"/>
        <v>0</v>
      </c>
      <c r="AD15" s="98">
        <f t="shared" si="8"/>
        <v>0</v>
      </c>
      <c r="AE15" s="98">
        <f t="shared" si="9"/>
        <v>0</v>
      </c>
      <c r="AF15" s="32">
        <f t="shared" si="17"/>
        <v>0</v>
      </c>
      <c r="AG15" s="32">
        <f t="shared" si="18"/>
        <v>0</v>
      </c>
      <c r="AH15" s="32">
        <f t="shared" si="19"/>
        <v>0</v>
      </c>
      <c r="AI15" s="72">
        <f t="shared" si="31"/>
        <v>0</v>
      </c>
      <c r="AK15" s="65">
        <v>10</v>
      </c>
      <c r="AL15" s="32">
        <f t="shared" si="10"/>
        <v>0</v>
      </c>
      <c r="AM15" s="32">
        <f t="shared" si="11"/>
        <v>0</v>
      </c>
      <c r="AN15" s="32">
        <f t="shared" si="12"/>
        <v>0</v>
      </c>
      <c r="AO15" s="32">
        <f t="shared" si="13"/>
        <v>0</v>
      </c>
      <c r="AP15" s="32">
        <f t="shared" si="14"/>
        <v>0</v>
      </c>
      <c r="AQ15" s="32">
        <f t="shared" si="20"/>
        <v>0</v>
      </c>
      <c r="AR15" s="32">
        <f t="shared" si="21"/>
        <v>0</v>
      </c>
      <c r="AS15" s="32">
        <f t="shared" si="22"/>
        <v>0</v>
      </c>
      <c r="AT15" s="32">
        <f t="shared" si="23"/>
        <v>0</v>
      </c>
      <c r="AU15" s="72">
        <f t="shared" si="24"/>
        <v>0</v>
      </c>
      <c r="AV15" s="223">
        <f t="shared" si="32"/>
        <v>0</v>
      </c>
    </row>
    <row r="16" spans="2:48" x14ac:dyDescent="0.25">
      <c r="B16" s="205"/>
      <c r="C16" s="90" t="s">
        <v>75</v>
      </c>
      <c r="D16" s="194" t="s">
        <v>185</v>
      </c>
      <c r="E16" s="194"/>
      <c r="F16" s="91">
        <v>10</v>
      </c>
      <c r="I16" s="49">
        <v>11</v>
      </c>
      <c r="J16" s="32">
        <f t="shared" si="25"/>
        <v>0</v>
      </c>
      <c r="K16" s="32">
        <f t="shared" si="26"/>
        <v>0</v>
      </c>
      <c r="L16" s="32">
        <f t="shared" si="27"/>
        <v>70</v>
      </c>
      <c r="M16" s="32">
        <f t="shared" si="28"/>
        <v>0</v>
      </c>
      <c r="N16" s="32">
        <f t="shared" si="0"/>
        <v>0</v>
      </c>
      <c r="O16" s="33">
        <f t="shared" si="1"/>
        <v>256.66666666666669</v>
      </c>
      <c r="P16" s="49">
        <v>11</v>
      </c>
      <c r="Q16" s="32">
        <f t="shared" si="15"/>
        <v>1.9500000000000002</v>
      </c>
      <c r="R16" s="32">
        <f t="shared" si="29"/>
        <v>21.449999999999996</v>
      </c>
      <c r="S16" s="32">
        <f t="shared" si="30"/>
        <v>12.440999999999997</v>
      </c>
      <c r="T16" s="32">
        <f t="shared" si="2"/>
        <v>4.2752961054902983</v>
      </c>
      <c r="U16" s="32">
        <f t="shared" si="16"/>
        <v>70</v>
      </c>
      <c r="V16" s="32">
        <f t="shared" si="3"/>
        <v>3.6666666666666665</v>
      </c>
      <c r="W16" s="32">
        <v>0</v>
      </c>
      <c r="X16" s="32">
        <f t="shared" si="4"/>
        <v>299.22532682817342</v>
      </c>
      <c r="Y16" s="38">
        <f t="shared" si="5"/>
        <v>42.558660161506737</v>
      </c>
      <c r="AA16" s="65">
        <v>11</v>
      </c>
      <c r="AB16" s="32">
        <f t="shared" si="6"/>
        <v>0</v>
      </c>
      <c r="AC16" s="98">
        <f t="shared" si="7"/>
        <v>0</v>
      </c>
      <c r="AD16" s="98">
        <f t="shared" si="8"/>
        <v>0</v>
      </c>
      <c r="AE16" s="98">
        <f t="shared" si="9"/>
        <v>0</v>
      </c>
      <c r="AF16" s="32">
        <f t="shared" si="17"/>
        <v>0</v>
      </c>
      <c r="AG16" s="32">
        <f t="shared" si="18"/>
        <v>0</v>
      </c>
      <c r="AH16" s="32">
        <f t="shared" si="19"/>
        <v>0</v>
      </c>
      <c r="AI16" s="72">
        <f t="shared" si="31"/>
        <v>0</v>
      </c>
      <c r="AK16" s="65">
        <v>11</v>
      </c>
      <c r="AL16" s="32">
        <f t="shared" si="10"/>
        <v>0</v>
      </c>
      <c r="AM16" s="32">
        <f t="shared" si="11"/>
        <v>0</v>
      </c>
      <c r="AN16" s="32">
        <f t="shared" si="12"/>
        <v>0</v>
      </c>
      <c r="AO16" s="32">
        <f t="shared" si="13"/>
        <v>0</v>
      </c>
      <c r="AP16" s="32">
        <f t="shared" si="14"/>
        <v>0</v>
      </c>
      <c r="AQ16" s="32">
        <f t="shared" si="20"/>
        <v>0</v>
      </c>
      <c r="AR16" s="32">
        <f t="shared" si="21"/>
        <v>0</v>
      </c>
      <c r="AS16" s="32">
        <f t="shared" si="22"/>
        <v>0</v>
      </c>
      <c r="AT16" s="32">
        <f t="shared" si="23"/>
        <v>0</v>
      </c>
      <c r="AU16" s="72">
        <f t="shared" si="24"/>
        <v>0</v>
      </c>
      <c r="AV16" s="223">
        <f t="shared" si="32"/>
        <v>0</v>
      </c>
    </row>
    <row r="17" spans="2:48" ht="30" x14ac:dyDescent="0.25">
      <c r="B17" s="205"/>
      <c r="C17" s="196" t="s">
        <v>171</v>
      </c>
      <c r="D17" s="191" t="s">
        <v>178</v>
      </c>
      <c r="E17" s="191"/>
      <c r="F17" s="93" t="s">
        <v>20</v>
      </c>
      <c r="I17" s="49">
        <v>12</v>
      </c>
      <c r="J17" s="32">
        <f t="shared" si="25"/>
        <v>0</v>
      </c>
      <c r="K17" s="32">
        <f t="shared" si="26"/>
        <v>0</v>
      </c>
      <c r="L17" s="32">
        <f t="shared" si="27"/>
        <v>70</v>
      </c>
      <c r="M17" s="32">
        <f t="shared" si="28"/>
        <v>0</v>
      </c>
      <c r="N17" s="32">
        <f t="shared" si="0"/>
        <v>0</v>
      </c>
      <c r="O17" s="33">
        <f t="shared" si="1"/>
        <v>256.66666666666669</v>
      </c>
      <c r="P17" s="49">
        <v>12</v>
      </c>
      <c r="Q17" s="32">
        <f t="shared" si="15"/>
        <v>1.9500000000000002</v>
      </c>
      <c r="R17" s="32">
        <f t="shared" si="29"/>
        <v>23.399999999999995</v>
      </c>
      <c r="S17" s="32">
        <f t="shared" si="30"/>
        <v>13.571999999999996</v>
      </c>
      <c r="T17" s="32">
        <f t="shared" si="2"/>
        <v>4.6169606338501863</v>
      </c>
      <c r="U17" s="32">
        <f t="shared" si="16"/>
        <v>70</v>
      </c>
      <c r="V17" s="32">
        <f t="shared" si="3"/>
        <v>4</v>
      </c>
      <c r="W17" s="32">
        <v>0</v>
      </c>
      <c r="X17" s="32">
        <f t="shared" si="4"/>
        <v>303.01243977062239</v>
      </c>
      <c r="Y17" s="38">
        <f t="shared" si="5"/>
        <v>46.345773103955707</v>
      </c>
      <c r="AA17" s="65">
        <v>12</v>
      </c>
      <c r="AB17" s="32">
        <f t="shared" si="6"/>
        <v>0</v>
      </c>
      <c r="AC17" s="98">
        <f t="shared" si="7"/>
        <v>0</v>
      </c>
      <c r="AD17" s="98">
        <f t="shared" si="8"/>
        <v>0</v>
      </c>
      <c r="AE17" s="98">
        <f t="shared" si="9"/>
        <v>0</v>
      </c>
      <c r="AF17" s="32">
        <f t="shared" si="17"/>
        <v>0</v>
      </c>
      <c r="AG17" s="32">
        <f t="shared" si="18"/>
        <v>0</v>
      </c>
      <c r="AH17" s="32">
        <f t="shared" si="19"/>
        <v>0</v>
      </c>
      <c r="AI17" s="72">
        <f t="shared" si="31"/>
        <v>0</v>
      </c>
      <c r="AK17" s="65">
        <v>12</v>
      </c>
      <c r="AL17" s="32">
        <f t="shared" si="10"/>
        <v>0</v>
      </c>
      <c r="AM17" s="32">
        <f t="shared" si="11"/>
        <v>0</v>
      </c>
      <c r="AN17" s="32">
        <f t="shared" si="12"/>
        <v>0</v>
      </c>
      <c r="AO17" s="32">
        <f t="shared" si="13"/>
        <v>0</v>
      </c>
      <c r="AP17" s="32">
        <f t="shared" si="14"/>
        <v>0</v>
      </c>
      <c r="AQ17" s="32">
        <f t="shared" si="20"/>
        <v>0</v>
      </c>
      <c r="AR17" s="32">
        <f t="shared" si="21"/>
        <v>0</v>
      </c>
      <c r="AS17" s="32">
        <f t="shared" si="22"/>
        <v>0</v>
      </c>
      <c r="AT17" s="32">
        <f t="shared" si="23"/>
        <v>0</v>
      </c>
      <c r="AU17" s="72">
        <f t="shared" si="24"/>
        <v>0</v>
      </c>
      <c r="AV17" s="223">
        <f t="shared" si="32"/>
        <v>0</v>
      </c>
    </row>
    <row r="18" spans="2:48" x14ac:dyDescent="0.25">
      <c r="B18" s="205"/>
      <c r="C18" s="196"/>
      <c r="D18" s="191" t="s">
        <v>183</v>
      </c>
      <c r="E18" s="191"/>
      <c r="F18" s="94">
        <v>125</v>
      </c>
      <c r="I18" s="49">
        <v>13</v>
      </c>
      <c r="J18" s="32">
        <f t="shared" si="25"/>
        <v>0</v>
      </c>
      <c r="K18" s="32">
        <f t="shared" si="26"/>
        <v>0</v>
      </c>
      <c r="L18" s="32">
        <f t="shared" si="27"/>
        <v>70</v>
      </c>
      <c r="M18" s="32">
        <f t="shared" si="28"/>
        <v>0</v>
      </c>
      <c r="N18" s="32">
        <f t="shared" si="0"/>
        <v>0</v>
      </c>
      <c r="O18" s="33">
        <f t="shared" si="1"/>
        <v>256.66666666666669</v>
      </c>
      <c r="P18" s="49">
        <v>13</v>
      </c>
      <c r="Q18" s="32">
        <f t="shared" si="15"/>
        <v>1.9500000000000002</v>
      </c>
      <c r="R18" s="32">
        <f t="shared" si="29"/>
        <v>25.349999999999994</v>
      </c>
      <c r="S18" s="32">
        <f t="shared" si="30"/>
        <v>14.702999999999996</v>
      </c>
      <c r="T18" s="32">
        <f t="shared" si="2"/>
        <v>4.9553230064572249</v>
      </c>
      <c r="U18" s="32">
        <f t="shared" si="16"/>
        <v>70</v>
      </c>
      <c r="V18" s="32">
        <f t="shared" si="3"/>
        <v>4.333333333333333</v>
      </c>
      <c r="W18" s="32">
        <v>0</v>
      </c>
      <c r="X18" s="32">
        <f t="shared" si="4"/>
        <v>306.79380145846852</v>
      </c>
      <c r="Y18" s="38">
        <f t="shared" si="5"/>
        <v>50.127134791801836</v>
      </c>
      <c r="AA18" s="65">
        <v>13</v>
      </c>
      <c r="AB18" s="32">
        <f t="shared" si="6"/>
        <v>0</v>
      </c>
      <c r="AC18" s="98">
        <f t="shared" si="7"/>
        <v>0</v>
      </c>
      <c r="AD18" s="98">
        <f t="shared" si="8"/>
        <v>0</v>
      </c>
      <c r="AE18" s="98">
        <f t="shared" si="9"/>
        <v>0</v>
      </c>
      <c r="AF18" s="32">
        <f t="shared" si="17"/>
        <v>0</v>
      </c>
      <c r="AG18" s="32">
        <f t="shared" si="18"/>
        <v>0</v>
      </c>
      <c r="AH18" s="32">
        <f t="shared" si="19"/>
        <v>0</v>
      </c>
      <c r="AI18" s="72">
        <f t="shared" si="31"/>
        <v>0</v>
      </c>
      <c r="AK18" s="65">
        <v>13</v>
      </c>
      <c r="AL18" s="32">
        <f t="shared" si="10"/>
        <v>0</v>
      </c>
      <c r="AM18" s="32">
        <f t="shared" si="11"/>
        <v>0</v>
      </c>
      <c r="AN18" s="32">
        <f t="shared" si="12"/>
        <v>0</v>
      </c>
      <c r="AO18" s="32">
        <f t="shared" si="13"/>
        <v>0</v>
      </c>
      <c r="AP18" s="32">
        <f t="shared" si="14"/>
        <v>0</v>
      </c>
      <c r="AQ18" s="32">
        <f t="shared" si="20"/>
        <v>0</v>
      </c>
      <c r="AR18" s="32">
        <f t="shared" si="21"/>
        <v>0</v>
      </c>
      <c r="AS18" s="32">
        <f t="shared" si="22"/>
        <v>0</v>
      </c>
      <c r="AT18" s="32">
        <f t="shared" si="23"/>
        <v>0</v>
      </c>
      <c r="AU18" s="72">
        <f t="shared" si="24"/>
        <v>0</v>
      </c>
      <c r="AV18" s="223">
        <f t="shared" si="32"/>
        <v>0</v>
      </c>
    </row>
    <row r="19" spans="2:48" x14ac:dyDescent="0.25">
      <c r="B19" s="205"/>
      <c r="C19" s="196"/>
      <c r="D19" s="194" t="s">
        <v>202</v>
      </c>
      <c r="E19" s="194"/>
      <c r="F19" s="36">
        <f>IF(ISBLANK(F$17),,VLOOKUP(F$17,Aerien!$B$23:$C$87,2,FALSE))</f>
        <v>0.57999999999999996</v>
      </c>
      <c r="I19" s="49">
        <v>14</v>
      </c>
      <c r="J19" s="32">
        <f t="shared" si="25"/>
        <v>0</v>
      </c>
      <c r="K19" s="32">
        <f t="shared" si="26"/>
        <v>0</v>
      </c>
      <c r="L19" s="32">
        <f t="shared" si="27"/>
        <v>70</v>
      </c>
      <c r="M19" s="32">
        <f t="shared" si="28"/>
        <v>0</v>
      </c>
      <c r="N19" s="32">
        <f t="shared" si="0"/>
        <v>0</v>
      </c>
      <c r="O19" s="33">
        <f t="shared" si="1"/>
        <v>256.66666666666669</v>
      </c>
      <c r="P19" s="49">
        <v>14</v>
      </c>
      <c r="Q19" s="32">
        <f t="shared" si="15"/>
        <v>1.9500000000000002</v>
      </c>
      <c r="R19" s="32">
        <f t="shared" si="29"/>
        <v>27.299999999999994</v>
      </c>
      <c r="S19" s="32">
        <f t="shared" si="30"/>
        <v>15.833999999999996</v>
      </c>
      <c r="T19" s="32">
        <f t="shared" si="2"/>
        <v>5.2906661162322051</v>
      </c>
      <c r="U19" s="32">
        <f t="shared" si="16"/>
        <v>70</v>
      </c>
      <c r="V19" s="32">
        <f t="shared" si="3"/>
        <v>4.666666666666667</v>
      </c>
      <c r="W19" s="32">
        <v>0</v>
      </c>
      <c r="X19" s="32">
        <f t="shared" si="4"/>
        <v>310.56990459688222</v>
      </c>
      <c r="Y19" s="38">
        <f t="shared" si="5"/>
        <v>53.903237930215539</v>
      </c>
      <c r="AA19" s="65">
        <v>14</v>
      </c>
      <c r="AB19" s="32">
        <f t="shared" si="6"/>
        <v>0</v>
      </c>
      <c r="AC19" s="98">
        <f t="shared" si="7"/>
        <v>0</v>
      </c>
      <c r="AD19" s="98">
        <f t="shared" si="8"/>
        <v>0</v>
      </c>
      <c r="AE19" s="98">
        <f t="shared" si="9"/>
        <v>0</v>
      </c>
      <c r="AF19" s="32">
        <f t="shared" si="17"/>
        <v>0</v>
      </c>
      <c r="AG19" s="32">
        <f t="shared" si="18"/>
        <v>0</v>
      </c>
      <c r="AH19" s="32">
        <f t="shared" si="19"/>
        <v>0</v>
      </c>
      <c r="AI19" s="72">
        <f t="shared" si="31"/>
        <v>0</v>
      </c>
      <c r="AK19" s="65">
        <v>14</v>
      </c>
      <c r="AL19" s="32">
        <f t="shared" si="10"/>
        <v>0</v>
      </c>
      <c r="AM19" s="32">
        <f t="shared" si="11"/>
        <v>0</v>
      </c>
      <c r="AN19" s="32">
        <f t="shared" si="12"/>
        <v>0</v>
      </c>
      <c r="AO19" s="32">
        <f t="shared" si="13"/>
        <v>0</v>
      </c>
      <c r="AP19" s="32">
        <f t="shared" si="14"/>
        <v>0</v>
      </c>
      <c r="AQ19" s="32">
        <f t="shared" si="20"/>
        <v>0</v>
      </c>
      <c r="AR19" s="32">
        <f t="shared" si="21"/>
        <v>0</v>
      </c>
      <c r="AS19" s="32">
        <f t="shared" si="22"/>
        <v>0</v>
      </c>
      <c r="AT19" s="32">
        <f t="shared" si="23"/>
        <v>0</v>
      </c>
      <c r="AU19" s="72">
        <f t="shared" si="24"/>
        <v>0</v>
      </c>
      <c r="AV19" s="223">
        <f t="shared" si="32"/>
        <v>0</v>
      </c>
    </row>
    <row r="20" spans="2:48" x14ac:dyDescent="0.25">
      <c r="B20" s="205"/>
      <c r="C20" s="196"/>
      <c r="D20" s="194" t="s">
        <v>187</v>
      </c>
      <c r="E20" s="194"/>
      <c r="F20" s="95">
        <v>1.56</v>
      </c>
      <c r="I20" s="49">
        <v>15</v>
      </c>
      <c r="J20" s="32">
        <f t="shared" si="25"/>
        <v>0</v>
      </c>
      <c r="K20" s="32">
        <f t="shared" si="26"/>
        <v>0</v>
      </c>
      <c r="L20" s="32">
        <f t="shared" si="27"/>
        <v>70</v>
      </c>
      <c r="M20" s="32">
        <f t="shared" si="28"/>
        <v>0</v>
      </c>
      <c r="N20" s="32">
        <f t="shared" si="0"/>
        <v>0</v>
      </c>
      <c r="O20" s="33">
        <f t="shared" si="1"/>
        <v>256.66666666666669</v>
      </c>
      <c r="P20" s="49">
        <v>15</v>
      </c>
      <c r="Q20" s="32">
        <f t="shared" si="15"/>
        <v>1.9500000000000002</v>
      </c>
      <c r="R20" s="32">
        <f t="shared" si="29"/>
        <v>29.249999999999993</v>
      </c>
      <c r="S20" s="32">
        <f t="shared" si="30"/>
        <v>16.964999999999996</v>
      </c>
      <c r="T20" s="32">
        <f t="shared" si="2"/>
        <v>5.623230152814803</v>
      </c>
      <c r="U20" s="32">
        <f t="shared" si="16"/>
        <v>70</v>
      </c>
      <c r="V20" s="32">
        <f t="shared" si="3"/>
        <v>5</v>
      </c>
      <c r="W20" s="32">
        <v>0</v>
      </c>
      <c r="X20" s="32">
        <f t="shared" si="4"/>
        <v>314.34116751615244</v>
      </c>
      <c r="Y20" s="38">
        <f t="shared" si="5"/>
        <v>57.674500849485753</v>
      </c>
      <c r="AA20" s="65">
        <v>15</v>
      </c>
      <c r="AB20" s="32">
        <f t="shared" si="6"/>
        <v>0</v>
      </c>
      <c r="AC20" s="98">
        <f t="shared" si="7"/>
        <v>0</v>
      </c>
      <c r="AD20" s="98">
        <f t="shared" si="8"/>
        <v>0</v>
      </c>
      <c r="AE20" s="98">
        <f t="shared" si="9"/>
        <v>0</v>
      </c>
      <c r="AF20" s="32">
        <f t="shared" si="17"/>
        <v>0</v>
      </c>
      <c r="AG20" s="32">
        <f t="shared" si="18"/>
        <v>0</v>
      </c>
      <c r="AH20" s="32">
        <f t="shared" si="19"/>
        <v>0</v>
      </c>
      <c r="AI20" s="72">
        <f t="shared" si="31"/>
        <v>0</v>
      </c>
      <c r="AK20" s="65">
        <v>15</v>
      </c>
      <c r="AL20" s="32">
        <f t="shared" si="10"/>
        <v>0</v>
      </c>
      <c r="AM20" s="32">
        <f t="shared" si="11"/>
        <v>0</v>
      </c>
      <c r="AN20" s="32">
        <f t="shared" si="12"/>
        <v>0</v>
      </c>
      <c r="AO20" s="32">
        <f t="shared" si="13"/>
        <v>0</v>
      </c>
      <c r="AP20" s="32">
        <f t="shared" si="14"/>
        <v>0</v>
      </c>
      <c r="AQ20" s="32">
        <f t="shared" si="20"/>
        <v>0</v>
      </c>
      <c r="AR20" s="32">
        <f t="shared" si="21"/>
        <v>0</v>
      </c>
      <c r="AS20" s="32">
        <f t="shared" si="22"/>
        <v>0</v>
      </c>
      <c r="AT20" s="32">
        <f t="shared" si="23"/>
        <v>0</v>
      </c>
      <c r="AU20" s="72">
        <f t="shared" si="24"/>
        <v>0</v>
      </c>
      <c r="AV20" s="223">
        <f t="shared" si="32"/>
        <v>0</v>
      </c>
    </row>
    <row r="21" spans="2:48" x14ac:dyDescent="0.25">
      <c r="B21" s="193"/>
      <c r="C21" s="197"/>
      <c r="D21" s="195" t="s">
        <v>190</v>
      </c>
      <c r="E21" s="195"/>
      <c r="F21" s="99">
        <v>0.64</v>
      </c>
      <c r="I21" s="49">
        <v>16</v>
      </c>
      <c r="J21" s="32">
        <f t="shared" si="25"/>
        <v>0</v>
      </c>
      <c r="K21" s="32">
        <f t="shared" si="26"/>
        <v>0</v>
      </c>
      <c r="L21" s="32">
        <f t="shared" si="27"/>
        <v>70</v>
      </c>
      <c r="M21" s="32">
        <f t="shared" si="28"/>
        <v>0</v>
      </c>
      <c r="N21" s="32">
        <f t="shared" si="0"/>
        <v>0</v>
      </c>
      <c r="O21" s="33">
        <f t="shared" si="1"/>
        <v>256.66666666666669</v>
      </c>
      <c r="P21" s="49">
        <v>16</v>
      </c>
      <c r="Q21" s="32">
        <f t="shared" si="15"/>
        <v>1.9500000000000002</v>
      </c>
      <c r="R21" s="32">
        <f t="shared" si="29"/>
        <v>31.199999999999992</v>
      </c>
      <c r="S21" s="32">
        <f t="shared" si="30"/>
        <v>18.095999999999993</v>
      </c>
      <c r="T21" s="32">
        <f t="shared" si="2"/>
        <v>5.9532214687411598</v>
      </c>
      <c r="U21" s="32">
        <f t="shared" si="16"/>
        <v>70</v>
      </c>
      <c r="V21" s="32">
        <f t="shared" si="3"/>
        <v>5.333333333333333</v>
      </c>
      <c r="W21" s="32">
        <v>0</v>
      </c>
      <c r="X21" s="32">
        <f t="shared" si="4"/>
        <v>318.10794961361307</v>
      </c>
      <c r="Y21" s="38">
        <f t="shared" si="5"/>
        <v>61.441282946946387</v>
      </c>
      <c r="AA21" s="65">
        <v>16</v>
      </c>
      <c r="AB21" s="32">
        <f t="shared" si="6"/>
        <v>0</v>
      </c>
      <c r="AC21" s="98">
        <f t="shared" si="7"/>
        <v>0</v>
      </c>
      <c r="AD21" s="98">
        <f t="shared" si="8"/>
        <v>0</v>
      </c>
      <c r="AE21" s="98">
        <f t="shared" si="9"/>
        <v>0</v>
      </c>
      <c r="AF21" s="32">
        <f t="shared" si="17"/>
        <v>0</v>
      </c>
      <c r="AG21" s="32">
        <f t="shared" si="18"/>
        <v>0</v>
      </c>
      <c r="AH21" s="32">
        <f t="shared" si="19"/>
        <v>0</v>
      </c>
      <c r="AI21" s="72">
        <f t="shared" si="31"/>
        <v>0</v>
      </c>
      <c r="AK21" s="65">
        <v>16</v>
      </c>
      <c r="AL21" s="32">
        <f t="shared" si="10"/>
        <v>0</v>
      </c>
      <c r="AM21" s="32">
        <f t="shared" si="11"/>
        <v>0</v>
      </c>
      <c r="AN21" s="32">
        <f t="shared" si="12"/>
        <v>0</v>
      </c>
      <c r="AO21" s="32">
        <f t="shared" si="13"/>
        <v>0</v>
      </c>
      <c r="AP21" s="32">
        <f t="shared" si="14"/>
        <v>0</v>
      </c>
      <c r="AQ21" s="32">
        <f t="shared" si="20"/>
        <v>0</v>
      </c>
      <c r="AR21" s="32">
        <f t="shared" si="21"/>
        <v>0</v>
      </c>
      <c r="AS21" s="32">
        <f t="shared" si="22"/>
        <v>0</v>
      </c>
      <c r="AT21" s="32">
        <f t="shared" si="23"/>
        <v>0</v>
      </c>
      <c r="AU21" s="72">
        <f t="shared" si="24"/>
        <v>0</v>
      </c>
      <c r="AV21" s="223">
        <f t="shared" si="32"/>
        <v>0</v>
      </c>
    </row>
    <row r="22" spans="2:48" x14ac:dyDescent="0.25">
      <c r="E22" s="8"/>
      <c r="I22" s="49">
        <v>17</v>
      </c>
      <c r="J22" s="32">
        <f t="shared" si="25"/>
        <v>0</v>
      </c>
      <c r="K22" s="32">
        <f t="shared" si="26"/>
        <v>0</v>
      </c>
      <c r="L22" s="32">
        <f t="shared" si="27"/>
        <v>70</v>
      </c>
      <c r="M22" s="32">
        <f t="shared" si="28"/>
        <v>0</v>
      </c>
      <c r="N22" s="32">
        <f t="shared" si="0"/>
        <v>0</v>
      </c>
      <c r="O22" s="33">
        <f t="shared" si="1"/>
        <v>256.66666666666669</v>
      </c>
      <c r="P22" s="49">
        <v>17</v>
      </c>
      <c r="Q22" s="32">
        <f t="shared" si="15"/>
        <v>1.9500000000000002</v>
      </c>
      <c r="R22" s="32">
        <f t="shared" si="29"/>
        <v>33.149999999999991</v>
      </c>
      <c r="S22" s="32">
        <f t="shared" si="30"/>
        <v>19.226999999999993</v>
      </c>
      <c r="T22" s="32">
        <f t="shared" si="2"/>
        <v>6.2808191645950338</v>
      </c>
      <c r="U22" s="32">
        <f t="shared" si="16"/>
        <v>70</v>
      </c>
      <c r="V22" s="32">
        <f t="shared" si="3"/>
        <v>5.666666666666667</v>
      </c>
      <c r="W22" s="32">
        <v>0</v>
      </c>
      <c r="X22" s="32">
        <f t="shared" si="4"/>
        <v>321.87056282278081</v>
      </c>
      <c r="Y22" s="38">
        <f t="shared" si="5"/>
        <v>65.203896156114126</v>
      </c>
      <c r="AA22" s="65">
        <v>17</v>
      </c>
      <c r="AB22" s="32">
        <f t="shared" si="6"/>
        <v>0</v>
      </c>
      <c r="AC22" s="98">
        <f t="shared" si="7"/>
        <v>0</v>
      </c>
      <c r="AD22" s="98">
        <f t="shared" si="8"/>
        <v>0</v>
      </c>
      <c r="AE22" s="98">
        <f t="shared" si="9"/>
        <v>0</v>
      </c>
      <c r="AF22" s="32">
        <f t="shared" si="17"/>
        <v>0</v>
      </c>
      <c r="AG22" s="32">
        <f t="shared" si="18"/>
        <v>0</v>
      </c>
      <c r="AH22" s="32">
        <f t="shared" si="19"/>
        <v>0</v>
      </c>
      <c r="AI22" s="72">
        <f t="shared" si="31"/>
        <v>0</v>
      </c>
      <c r="AK22" s="65">
        <v>17</v>
      </c>
      <c r="AL22" s="32">
        <f t="shared" si="10"/>
        <v>0</v>
      </c>
      <c r="AM22" s="32">
        <f t="shared" si="11"/>
        <v>0</v>
      </c>
      <c r="AN22" s="32">
        <f t="shared" si="12"/>
        <v>0</v>
      </c>
      <c r="AO22" s="32">
        <f t="shared" si="13"/>
        <v>0</v>
      </c>
      <c r="AP22" s="32">
        <f t="shared" si="14"/>
        <v>0</v>
      </c>
      <c r="AQ22" s="32">
        <f t="shared" si="20"/>
        <v>0</v>
      </c>
      <c r="AR22" s="32">
        <f t="shared" si="21"/>
        <v>0</v>
      </c>
      <c r="AS22" s="32">
        <f t="shared" si="22"/>
        <v>0</v>
      </c>
      <c r="AT22" s="32">
        <f t="shared" si="23"/>
        <v>0</v>
      </c>
      <c r="AU22" s="72">
        <f t="shared" si="24"/>
        <v>0</v>
      </c>
      <c r="AV22" s="223">
        <f t="shared" si="32"/>
        <v>0</v>
      </c>
    </row>
    <row r="23" spans="2:48" x14ac:dyDescent="0.25">
      <c r="B23" s="199" t="s">
        <v>189</v>
      </c>
      <c r="C23" s="200"/>
      <c r="D23" s="200"/>
      <c r="E23" s="200"/>
      <c r="F23" s="200"/>
      <c r="G23" s="201"/>
      <c r="I23" s="49">
        <v>18</v>
      </c>
      <c r="J23" s="32">
        <f t="shared" si="25"/>
        <v>0</v>
      </c>
      <c r="K23" s="32">
        <f t="shared" si="26"/>
        <v>0</v>
      </c>
      <c r="L23" s="32">
        <f t="shared" si="27"/>
        <v>70</v>
      </c>
      <c r="M23" s="32">
        <f t="shared" si="28"/>
        <v>0</v>
      </c>
      <c r="N23" s="32">
        <f t="shared" si="0"/>
        <v>0</v>
      </c>
      <c r="O23" s="33">
        <f t="shared" si="1"/>
        <v>256.66666666666669</v>
      </c>
      <c r="P23" s="49">
        <v>18</v>
      </c>
      <c r="Q23" s="32">
        <f t="shared" si="15"/>
        <v>1.9500000000000002</v>
      </c>
      <c r="R23" s="32">
        <f t="shared" si="29"/>
        <v>35.099999999999994</v>
      </c>
      <c r="S23" s="32">
        <f t="shared" si="30"/>
        <v>20.357999999999997</v>
      </c>
      <c r="T23" s="32">
        <f t="shared" si="2"/>
        <v>6.6061800800064994</v>
      </c>
      <c r="U23" s="32">
        <f t="shared" si="16"/>
        <v>70</v>
      </c>
      <c r="V23" s="32">
        <f t="shared" si="3"/>
        <v>6</v>
      </c>
      <c r="W23" s="32">
        <v>0</v>
      </c>
      <c r="X23" s="32">
        <f t="shared" si="4"/>
        <v>325.62928030601131</v>
      </c>
      <c r="Y23" s="38">
        <f t="shared" si="5"/>
        <v>68.962613639344625</v>
      </c>
      <c r="AA23" s="65">
        <v>18</v>
      </c>
      <c r="AB23" s="32">
        <f t="shared" si="6"/>
        <v>0</v>
      </c>
      <c r="AC23" s="98">
        <f t="shared" si="7"/>
        <v>0</v>
      </c>
      <c r="AD23" s="98">
        <f t="shared" si="8"/>
        <v>0</v>
      </c>
      <c r="AE23" s="98">
        <f t="shared" si="9"/>
        <v>0</v>
      </c>
      <c r="AF23" s="32">
        <f t="shared" si="17"/>
        <v>0</v>
      </c>
      <c r="AG23" s="32">
        <f t="shared" si="18"/>
        <v>0</v>
      </c>
      <c r="AH23" s="32">
        <f t="shared" si="19"/>
        <v>0</v>
      </c>
      <c r="AI23" s="72">
        <f t="shared" si="31"/>
        <v>0</v>
      </c>
      <c r="AK23" s="65">
        <v>18</v>
      </c>
      <c r="AL23" s="32">
        <f t="shared" si="10"/>
        <v>0</v>
      </c>
      <c r="AM23" s="32">
        <f t="shared" si="11"/>
        <v>0</v>
      </c>
      <c r="AN23" s="32">
        <f t="shared" si="12"/>
        <v>0</v>
      </c>
      <c r="AO23" s="32">
        <f t="shared" si="13"/>
        <v>0</v>
      </c>
      <c r="AP23" s="32">
        <f t="shared" si="14"/>
        <v>0</v>
      </c>
      <c r="AQ23" s="32">
        <f t="shared" si="20"/>
        <v>0</v>
      </c>
      <c r="AR23" s="32">
        <f t="shared" si="21"/>
        <v>0</v>
      </c>
      <c r="AS23" s="32">
        <f t="shared" si="22"/>
        <v>0</v>
      </c>
      <c r="AT23" s="32">
        <f t="shared" si="23"/>
        <v>0</v>
      </c>
      <c r="AU23" s="72">
        <f t="shared" si="24"/>
        <v>0</v>
      </c>
      <c r="AV23" s="223">
        <f t="shared" si="32"/>
        <v>0</v>
      </c>
    </row>
    <row r="24" spans="2:48" x14ac:dyDescent="0.25">
      <c r="B24" s="43" t="s">
        <v>159</v>
      </c>
      <c r="C24" s="44" t="s">
        <v>160</v>
      </c>
      <c r="D24" s="44" t="s">
        <v>128</v>
      </c>
      <c r="E24" s="44" t="s">
        <v>162</v>
      </c>
      <c r="F24" s="44" t="s">
        <v>161</v>
      </c>
      <c r="G24" s="45" t="s">
        <v>188</v>
      </c>
      <c r="I24" s="49">
        <v>19</v>
      </c>
      <c r="J24" s="32">
        <f t="shared" si="25"/>
        <v>0</v>
      </c>
      <c r="K24" s="32">
        <f t="shared" si="26"/>
        <v>0</v>
      </c>
      <c r="L24" s="32">
        <f t="shared" si="27"/>
        <v>70</v>
      </c>
      <c r="M24" s="32">
        <f t="shared" si="28"/>
        <v>0</v>
      </c>
      <c r="N24" s="32">
        <f t="shared" si="0"/>
        <v>0</v>
      </c>
      <c r="O24" s="33">
        <f t="shared" si="1"/>
        <v>256.66666666666669</v>
      </c>
      <c r="P24" s="49">
        <v>19</v>
      </c>
      <c r="Q24" s="32">
        <f t="shared" si="15"/>
        <v>1.9500000000000002</v>
      </c>
      <c r="R24" s="32">
        <f t="shared" si="29"/>
        <v>37.049999999999997</v>
      </c>
      <c r="S24" s="32">
        <f t="shared" si="30"/>
        <v>21.488999999999997</v>
      </c>
      <c r="T24" s="32">
        <f t="shared" si="2"/>
        <v>6.9294426437426253</v>
      </c>
      <c r="U24" s="32">
        <f t="shared" si="16"/>
        <v>70</v>
      </c>
      <c r="V24" s="32">
        <f t="shared" si="3"/>
        <v>6.333333333333333</v>
      </c>
      <c r="W24" s="32">
        <v>0</v>
      </c>
      <c r="X24" s="32">
        <f t="shared" si="4"/>
        <v>329.38434316007391</v>
      </c>
      <c r="Y24" s="38">
        <f t="shared" si="5"/>
        <v>72.717676493407225</v>
      </c>
      <c r="AA24" s="65">
        <v>19</v>
      </c>
      <c r="AB24" s="32">
        <f t="shared" si="6"/>
        <v>0</v>
      </c>
      <c r="AC24" s="98">
        <f t="shared" si="7"/>
        <v>0</v>
      </c>
      <c r="AD24" s="98">
        <f t="shared" si="8"/>
        <v>0</v>
      </c>
      <c r="AE24" s="98">
        <f t="shared" si="9"/>
        <v>0</v>
      </c>
      <c r="AF24" s="32">
        <f t="shared" si="17"/>
        <v>0</v>
      </c>
      <c r="AG24" s="32">
        <f t="shared" si="18"/>
        <v>0</v>
      </c>
      <c r="AH24" s="32">
        <f t="shared" si="19"/>
        <v>0</v>
      </c>
      <c r="AI24" s="72">
        <f t="shared" si="31"/>
        <v>0</v>
      </c>
      <c r="AK24" s="65">
        <v>19</v>
      </c>
      <c r="AL24" s="32">
        <f t="shared" si="10"/>
        <v>0</v>
      </c>
      <c r="AM24" s="32">
        <f t="shared" si="11"/>
        <v>0</v>
      </c>
      <c r="AN24" s="32">
        <f t="shared" si="12"/>
        <v>0</v>
      </c>
      <c r="AO24" s="32">
        <f t="shared" si="13"/>
        <v>0</v>
      </c>
      <c r="AP24" s="32">
        <f t="shared" si="14"/>
        <v>0</v>
      </c>
      <c r="AQ24" s="32">
        <f t="shared" si="20"/>
        <v>0</v>
      </c>
      <c r="AR24" s="32">
        <f t="shared" si="21"/>
        <v>0</v>
      </c>
      <c r="AS24" s="32">
        <f t="shared" si="22"/>
        <v>0</v>
      </c>
      <c r="AT24" s="32">
        <f t="shared" si="23"/>
        <v>0</v>
      </c>
      <c r="AU24" s="72">
        <f t="shared" si="24"/>
        <v>0</v>
      </c>
      <c r="AV24" s="223">
        <f t="shared" si="32"/>
        <v>0</v>
      </c>
    </row>
    <row r="25" spans="2:48" x14ac:dyDescent="0.25">
      <c r="B25" s="146">
        <v>0</v>
      </c>
      <c r="C25" s="147">
        <v>24</v>
      </c>
      <c r="D25" s="135">
        <f>30+0</f>
        <v>30</v>
      </c>
      <c r="E25" s="148">
        <f t="shared" ref="E25:E76" si="33">$F$20</f>
        <v>1.56</v>
      </c>
      <c r="F25" s="149">
        <f t="shared" ref="F25:F76" si="34">D25*E25</f>
        <v>46.800000000000004</v>
      </c>
      <c r="G25" s="150">
        <f>F25/(C25-B25)</f>
        <v>1.9500000000000002</v>
      </c>
      <c r="I25" s="49">
        <v>20</v>
      </c>
      <c r="J25" s="32">
        <f t="shared" si="25"/>
        <v>0</v>
      </c>
      <c r="K25" s="32">
        <f t="shared" si="26"/>
        <v>0</v>
      </c>
      <c r="L25" s="32">
        <f t="shared" si="27"/>
        <v>70</v>
      </c>
      <c r="M25" s="32">
        <f t="shared" si="28"/>
        <v>0</v>
      </c>
      <c r="N25" s="32">
        <f t="shared" si="0"/>
        <v>0</v>
      </c>
      <c r="O25" s="33">
        <f t="shared" si="1"/>
        <v>256.66666666666669</v>
      </c>
      <c r="P25" s="49">
        <v>20</v>
      </c>
      <c r="Q25" s="32">
        <f t="shared" si="15"/>
        <v>1.9500000000000002</v>
      </c>
      <c r="R25" s="32">
        <f t="shared" si="29"/>
        <v>39</v>
      </c>
      <c r="S25" s="32">
        <f t="shared" si="30"/>
        <v>22.619999999999997</v>
      </c>
      <c r="T25" s="32">
        <f t="shared" si="2"/>
        <v>7.2507298901297004</v>
      </c>
      <c r="U25" s="32">
        <f t="shared" si="16"/>
        <v>70</v>
      </c>
      <c r="V25" s="32">
        <f t="shared" si="3"/>
        <v>6.666666666666667</v>
      </c>
      <c r="W25" s="32">
        <v>0</v>
      </c>
      <c r="X25" s="32">
        <f t="shared" si="4"/>
        <v>333.13596566975366</v>
      </c>
      <c r="Y25" s="38">
        <f t="shared" si="5"/>
        <v>76.469299003086974</v>
      </c>
      <c r="AA25" s="65">
        <v>20</v>
      </c>
      <c r="AB25" s="32">
        <f t="shared" si="6"/>
        <v>0</v>
      </c>
      <c r="AC25" s="98">
        <f t="shared" si="7"/>
        <v>0</v>
      </c>
      <c r="AD25" s="98">
        <f t="shared" si="8"/>
        <v>0</v>
      </c>
      <c r="AE25" s="98">
        <f t="shared" si="9"/>
        <v>0</v>
      </c>
      <c r="AF25" s="32">
        <f t="shared" si="17"/>
        <v>0</v>
      </c>
      <c r="AG25" s="32">
        <f t="shared" si="18"/>
        <v>0</v>
      </c>
      <c r="AH25" s="32">
        <f t="shared" si="19"/>
        <v>0</v>
      </c>
      <c r="AI25" s="72">
        <f t="shared" si="31"/>
        <v>0</v>
      </c>
      <c r="AK25" s="65">
        <v>20</v>
      </c>
      <c r="AL25" s="32">
        <f t="shared" si="10"/>
        <v>0</v>
      </c>
      <c r="AM25" s="32">
        <f t="shared" si="11"/>
        <v>0</v>
      </c>
      <c r="AN25" s="32">
        <f t="shared" si="12"/>
        <v>0</v>
      </c>
      <c r="AO25" s="32">
        <f t="shared" si="13"/>
        <v>0</v>
      </c>
      <c r="AP25" s="32">
        <f t="shared" si="14"/>
        <v>0</v>
      </c>
      <c r="AQ25" s="32">
        <f t="shared" si="20"/>
        <v>0</v>
      </c>
      <c r="AR25" s="32">
        <f t="shared" si="21"/>
        <v>0</v>
      </c>
      <c r="AS25" s="32">
        <f t="shared" si="22"/>
        <v>0</v>
      </c>
      <c r="AT25" s="32">
        <f t="shared" si="23"/>
        <v>0</v>
      </c>
      <c r="AU25" s="72">
        <f t="shared" si="24"/>
        <v>0</v>
      </c>
      <c r="AV25" s="223">
        <f t="shared" si="32"/>
        <v>0</v>
      </c>
    </row>
    <row r="26" spans="2:48" x14ac:dyDescent="0.25">
      <c r="B26" s="40">
        <f t="shared" ref="B26:B76" si="35">C25</f>
        <v>24</v>
      </c>
      <c r="C26" s="41">
        <f>B26+1</f>
        <v>25</v>
      </c>
      <c r="D26" s="173">
        <v>30</v>
      </c>
      <c r="E26" s="151">
        <f t="shared" si="33"/>
        <v>1.56</v>
      </c>
      <c r="F26" s="42">
        <f t="shared" si="34"/>
        <v>46.800000000000004</v>
      </c>
      <c r="G26" s="152">
        <f>(F26-F25)/(C26-B26)</f>
        <v>0</v>
      </c>
      <c r="I26" s="49">
        <v>21</v>
      </c>
      <c r="J26" s="32">
        <f t="shared" si="25"/>
        <v>0</v>
      </c>
      <c r="K26" s="32">
        <f t="shared" si="26"/>
        <v>0</v>
      </c>
      <c r="L26" s="32">
        <f t="shared" si="27"/>
        <v>70</v>
      </c>
      <c r="M26" s="32">
        <f t="shared" si="28"/>
        <v>0</v>
      </c>
      <c r="N26" s="32">
        <f t="shared" si="0"/>
        <v>0</v>
      </c>
      <c r="O26" s="33">
        <f t="shared" si="1"/>
        <v>256.66666666666669</v>
      </c>
      <c r="P26" s="49">
        <v>21</v>
      </c>
      <c r="Q26" s="32">
        <f t="shared" si="15"/>
        <v>1.9500000000000002</v>
      </c>
      <c r="R26" s="32">
        <f t="shared" si="29"/>
        <v>40.950000000000003</v>
      </c>
      <c r="S26" s="32">
        <f t="shared" si="30"/>
        <v>23.751000000000001</v>
      </c>
      <c r="T26" s="32">
        <f t="shared" si="2"/>
        <v>7.5701518550466913</v>
      </c>
      <c r="U26" s="32">
        <f t="shared" si="16"/>
        <v>70</v>
      </c>
      <c r="V26" s="32">
        <f t="shared" si="3"/>
        <v>7</v>
      </c>
      <c r="W26" s="32">
        <v>0</v>
      </c>
      <c r="X26" s="32">
        <f t="shared" si="4"/>
        <v>336.884339480873</v>
      </c>
      <c r="Y26" s="38">
        <f t="shared" si="5"/>
        <v>80.21767281420631</v>
      </c>
      <c r="AA26" s="65">
        <v>21</v>
      </c>
      <c r="AB26" s="32">
        <f t="shared" si="6"/>
        <v>0</v>
      </c>
      <c r="AC26" s="98">
        <f t="shared" si="7"/>
        <v>0</v>
      </c>
      <c r="AD26" s="98">
        <f t="shared" si="8"/>
        <v>0</v>
      </c>
      <c r="AE26" s="98">
        <f t="shared" si="9"/>
        <v>0</v>
      </c>
      <c r="AF26" s="32">
        <f t="shared" si="17"/>
        <v>0</v>
      </c>
      <c r="AG26" s="32">
        <f t="shared" si="18"/>
        <v>0</v>
      </c>
      <c r="AH26" s="32">
        <f t="shared" si="19"/>
        <v>0</v>
      </c>
      <c r="AI26" s="72">
        <f t="shared" si="31"/>
        <v>0</v>
      </c>
      <c r="AK26" s="65">
        <v>21</v>
      </c>
      <c r="AL26" s="32">
        <f t="shared" si="10"/>
        <v>0</v>
      </c>
      <c r="AM26" s="32">
        <f t="shared" si="11"/>
        <v>0</v>
      </c>
      <c r="AN26" s="32">
        <f t="shared" si="12"/>
        <v>0</v>
      </c>
      <c r="AO26" s="32">
        <f t="shared" si="13"/>
        <v>0</v>
      </c>
      <c r="AP26" s="32">
        <f t="shared" si="14"/>
        <v>0</v>
      </c>
      <c r="AQ26" s="32">
        <f t="shared" si="20"/>
        <v>0</v>
      </c>
      <c r="AR26" s="32">
        <f t="shared" si="21"/>
        <v>0</v>
      </c>
      <c r="AS26" s="32">
        <f t="shared" si="22"/>
        <v>0</v>
      </c>
      <c r="AT26" s="32">
        <f t="shared" si="23"/>
        <v>0</v>
      </c>
      <c r="AU26" s="72">
        <f t="shared" si="24"/>
        <v>0</v>
      </c>
      <c r="AV26" s="223">
        <f t="shared" si="32"/>
        <v>0</v>
      </c>
    </row>
    <row r="27" spans="2:48" x14ac:dyDescent="0.25">
      <c r="B27" s="40">
        <f t="shared" si="35"/>
        <v>25</v>
      </c>
      <c r="C27" s="153">
        <f>C25+5</f>
        <v>29</v>
      </c>
      <c r="D27" s="136">
        <f>54</f>
        <v>54</v>
      </c>
      <c r="E27" s="151">
        <f t="shared" si="33"/>
        <v>1.56</v>
      </c>
      <c r="F27" s="42">
        <f t="shared" si="34"/>
        <v>84.240000000000009</v>
      </c>
      <c r="G27" s="46">
        <f t="shared" ref="G27:G76" si="36">(F27-F26)/(C27-B27)</f>
        <v>9.3600000000000012</v>
      </c>
      <c r="I27" s="49">
        <v>22</v>
      </c>
      <c r="J27" s="32">
        <f t="shared" si="25"/>
        <v>0</v>
      </c>
      <c r="K27" s="32">
        <f t="shared" si="26"/>
        <v>0</v>
      </c>
      <c r="L27" s="32">
        <f t="shared" si="27"/>
        <v>70</v>
      </c>
      <c r="M27" s="32">
        <f t="shared" si="28"/>
        <v>0</v>
      </c>
      <c r="N27" s="32">
        <f t="shared" si="0"/>
        <v>0</v>
      </c>
      <c r="O27" s="33">
        <f t="shared" si="1"/>
        <v>256.66666666666669</v>
      </c>
      <c r="P27" s="49">
        <v>22</v>
      </c>
      <c r="Q27" s="32">
        <f t="shared" si="15"/>
        <v>1.9500000000000002</v>
      </c>
      <c r="R27" s="32">
        <f t="shared" si="29"/>
        <v>42.900000000000006</v>
      </c>
      <c r="S27" s="32">
        <f t="shared" si="30"/>
        <v>24.882000000000001</v>
      </c>
      <c r="T27" s="32">
        <f t="shared" si="2"/>
        <v>7.8878075026082017</v>
      </c>
      <c r="U27" s="32">
        <f t="shared" si="16"/>
        <v>70</v>
      </c>
      <c r="V27" s="32">
        <f t="shared" si="3"/>
        <v>7.333333333333333</v>
      </c>
      <c r="W27" s="32">
        <v>0</v>
      </c>
      <c r="X27" s="32">
        <f t="shared" si="4"/>
        <v>340.62963695593152</v>
      </c>
      <c r="Y27" s="38">
        <f t="shared" si="5"/>
        <v>83.962970289264831</v>
      </c>
      <c r="AA27" s="65">
        <v>22</v>
      </c>
      <c r="AB27" s="32">
        <f t="shared" si="6"/>
        <v>0</v>
      </c>
      <c r="AC27" s="98">
        <f t="shared" si="7"/>
        <v>0</v>
      </c>
      <c r="AD27" s="98">
        <f t="shared" si="8"/>
        <v>0</v>
      </c>
      <c r="AE27" s="98">
        <f t="shared" si="9"/>
        <v>0</v>
      </c>
      <c r="AF27" s="32">
        <f t="shared" si="17"/>
        <v>0</v>
      </c>
      <c r="AG27" s="32">
        <f t="shared" si="18"/>
        <v>0</v>
      </c>
      <c r="AH27" s="32">
        <f t="shared" si="19"/>
        <v>0</v>
      </c>
      <c r="AI27" s="72">
        <f t="shared" si="31"/>
        <v>0</v>
      </c>
      <c r="AK27" s="65">
        <v>22</v>
      </c>
      <c r="AL27" s="32">
        <f t="shared" si="10"/>
        <v>0</v>
      </c>
      <c r="AM27" s="32">
        <f t="shared" si="11"/>
        <v>0</v>
      </c>
      <c r="AN27" s="32">
        <f t="shared" si="12"/>
        <v>0</v>
      </c>
      <c r="AO27" s="32">
        <f t="shared" si="13"/>
        <v>0</v>
      </c>
      <c r="AP27" s="32">
        <f t="shared" si="14"/>
        <v>0</v>
      </c>
      <c r="AQ27" s="32">
        <f t="shared" si="20"/>
        <v>0</v>
      </c>
      <c r="AR27" s="32">
        <f t="shared" si="21"/>
        <v>0</v>
      </c>
      <c r="AS27" s="32">
        <f t="shared" si="22"/>
        <v>0</v>
      </c>
      <c r="AT27" s="32">
        <f t="shared" si="23"/>
        <v>0</v>
      </c>
      <c r="AU27" s="72">
        <f t="shared" si="24"/>
        <v>0</v>
      </c>
      <c r="AV27" s="223">
        <f t="shared" si="32"/>
        <v>0</v>
      </c>
    </row>
    <row r="28" spans="2:48" x14ac:dyDescent="0.25">
      <c r="B28" s="40">
        <f t="shared" si="35"/>
        <v>29</v>
      </c>
      <c r="C28" s="153">
        <f t="shared" ref="C28:C76" si="37">C26+5</f>
        <v>30</v>
      </c>
      <c r="D28" s="136">
        <f>54</f>
        <v>54</v>
      </c>
      <c r="E28" s="151">
        <f t="shared" si="33"/>
        <v>1.56</v>
      </c>
      <c r="F28" s="42">
        <f t="shared" si="34"/>
        <v>84.240000000000009</v>
      </c>
      <c r="G28" s="46">
        <f t="shared" si="36"/>
        <v>0</v>
      </c>
      <c r="I28" s="49">
        <v>23</v>
      </c>
      <c r="J28" s="32">
        <f t="shared" si="25"/>
        <v>0</v>
      </c>
      <c r="K28" s="32">
        <f t="shared" si="26"/>
        <v>0</v>
      </c>
      <c r="L28" s="32">
        <f t="shared" si="27"/>
        <v>70</v>
      </c>
      <c r="M28" s="32">
        <f t="shared" si="28"/>
        <v>0</v>
      </c>
      <c r="N28" s="32">
        <f t="shared" si="0"/>
        <v>0</v>
      </c>
      <c r="O28" s="33">
        <f t="shared" si="1"/>
        <v>256.66666666666669</v>
      </c>
      <c r="P28" s="49">
        <v>23</v>
      </c>
      <c r="Q28" s="32">
        <f t="shared" si="15"/>
        <v>1.9500000000000002</v>
      </c>
      <c r="R28" s="32">
        <f t="shared" si="29"/>
        <v>44.850000000000009</v>
      </c>
      <c r="S28" s="32">
        <f t="shared" si="30"/>
        <v>26.013000000000002</v>
      </c>
      <c r="T28" s="32">
        <f t="shared" si="2"/>
        <v>8.2037862916391067</v>
      </c>
      <c r="U28" s="32">
        <f t="shared" si="16"/>
        <v>70</v>
      </c>
      <c r="V28" s="32">
        <f t="shared" si="3"/>
        <v>7.666666666666667</v>
      </c>
      <c r="W28" s="32">
        <v>0</v>
      </c>
      <c r="X28" s="32">
        <f t="shared" si="4"/>
        <v>344.37201390238255</v>
      </c>
      <c r="Y28" s="38">
        <f t="shared" si="5"/>
        <v>87.705347235715863</v>
      </c>
      <c r="AA28" s="65">
        <v>23</v>
      </c>
      <c r="AB28" s="32">
        <f t="shared" si="6"/>
        <v>0</v>
      </c>
      <c r="AC28" s="98">
        <f t="shared" si="7"/>
        <v>0</v>
      </c>
      <c r="AD28" s="98">
        <f t="shared" si="8"/>
        <v>0</v>
      </c>
      <c r="AE28" s="98">
        <f t="shared" si="9"/>
        <v>0</v>
      </c>
      <c r="AF28" s="32">
        <f t="shared" si="17"/>
        <v>0</v>
      </c>
      <c r="AG28" s="32">
        <f t="shared" si="18"/>
        <v>0</v>
      </c>
      <c r="AH28" s="32">
        <f t="shared" si="19"/>
        <v>0</v>
      </c>
      <c r="AI28" s="72">
        <f t="shared" si="31"/>
        <v>0</v>
      </c>
      <c r="AK28" s="65">
        <v>23</v>
      </c>
      <c r="AL28" s="32">
        <f t="shared" si="10"/>
        <v>0</v>
      </c>
      <c r="AM28" s="32">
        <f t="shared" si="11"/>
        <v>0</v>
      </c>
      <c r="AN28" s="32">
        <f t="shared" si="12"/>
        <v>0</v>
      </c>
      <c r="AO28" s="32">
        <f t="shared" si="13"/>
        <v>0</v>
      </c>
      <c r="AP28" s="32">
        <f t="shared" si="14"/>
        <v>0</v>
      </c>
      <c r="AQ28" s="32">
        <f t="shared" si="20"/>
        <v>0</v>
      </c>
      <c r="AR28" s="32">
        <f t="shared" si="21"/>
        <v>0</v>
      </c>
      <c r="AS28" s="32">
        <f t="shared" si="22"/>
        <v>0</v>
      </c>
      <c r="AT28" s="32">
        <f t="shared" si="23"/>
        <v>0</v>
      </c>
      <c r="AU28" s="72">
        <f t="shared" si="24"/>
        <v>0</v>
      </c>
      <c r="AV28" s="223">
        <f t="shared" si="32"/>
        <v>0</v>
      </c>
    </row>
    <row r="29" spans="2:48" x14ac:dyDescent="0.25">
      <c r="B29" s="40">
        <f t="shared" si="35"/>
        <v>30</v>
      </c>
      <c r="C29" s="153">
        <f t="shared" si="37"/>
        <v>34</v>
      </c>
      <c r="D29" s="136">
        <f>66+13</f>
        <v>79</v>
      </c>
      <c r="E29" s="151">
        <f t="shared" si="33"/>
        <v>1.56</v>
      </c>
      <c r="F29" s="42">
        <f t="shared" si="34"/>
        <v>123.24000000000001</v>
      </c>
      <c r="G29" s="46">
        <f t="shared" si="36"/>
        <v>9.75</v>
      </c>
      <c r="I29" s="49">
        <v>24</v>
      </c>
      <c r="J29" s="32">
        <f t="shared" si="25"/>
        <v>0</v>
      </c>
      <c r="K29" s="32">
        <f t="shared" si="26"/>
        <v>0</v>
      </c>
      <c r="L29" s="32">
        <f t="shared" si="27"/>
        <v>70</v>
      </c>
      <c r="M29" s="32">
        <f t="shared" si="28"/>
        <v>0</v>
      </c>
      <c r="N29" s="32">
        <f t="shared" si="0"/>
        <v>0</v>
      </c>
      <c r="O29" s="33">
        <f t="shared" si="1"/>
        <v>256.66666666666669</v>
      </c>
      <c r="P29" s="49">
        <v>24</v>
      </c>
      <c r="Q29" s="32">
        <f t="shared" si="15"/>
        <v>1.9500000000000002</v>
      </c>
      <c r="R29" s="32">
        <f t="shared" si="29"/>
        <v>46.800000000000011</v>
      </c>
      <c r="S29" s="32">
        <f t="shared" si="30"/>
        <v>27.144000000000005</v>
      </c>
      <c r="T29" s="32">
        <f t="shared" si="2"/>
        <v>8.5181694620316346</v>
      </c>
      <c r="U29" s="32">
        <f t="shared" si="16"/>
        <v>70</v>
      </c>
      <c r="V29" s="32">
        <f t="shared" si="3"/>
        <v>8</v>
      </c>
      <c r="W29" s="32">
        <v>0</v>
      </c>
      <c r="X29" s="32">
        <f t="shared" si="4"/>
        <v>348.11161181303845</v>
      </c>
      <c r="Y29" s="38">
        <f t="shared" si="5"/>
        <v>91.444945146371765</v>
      </c>
      <c r="AA29" s="65">
        <v>24</v>
      </c>
      <c r="AB29" s="32">
        <f t="shared" si="6"/>
        <v>0</v>
      </c>
      <c r="AC29" s="98">
        <f t="shared" si="7"/>
        <v>0</v>
      </c>
      <c r="AD29" s="98">
        <f t="shared" si="8"/>
        <v>0</v>
      </c>
      <c r="AE29" s="98">
        <f t="shared" si="9"/>
        <v>0</v>
      </c>
      <c r="AF29" s="32">
        <f t="shared" si="17"/>
        <v>0</v>
      </c>
      <c r="AG29" s="32">
        <f t="shared" si="18"/>
        <v>0</v>
      </c>
      <c r="AH29" s="32">
        <f t="shared" si="19"/>
        <v>0</v>
      </c>
      <c r="AI29" s="72">
        <f t="shared" si="31"/>
        <v>0</v>
      </c>
      <c r="AK29" s="65">
        <v>24</v>
      </c>
      <c r="AL29" s="32">
        <f t="shared" si="10"/>
        <v>0</v>
      </c>
      <c r="AM29" s="32">
        <f t="shared" si="11"/>
        <v>0</v>
      </c>
      <c r="AN29" s="32">
        <f t="shared" si="12"/>
        <v>0</v>
      </c>
      <c r="AO29" s="32">
        <f t="shared" si="13"/>
        <v>0</v>
      </c>
      <c r="AP29" s="32">
        <f t="shared" si="14"/>
        <v>0</v>
      </c>
      <c r="AQ29" s="32">
        <f t="shared" si="20"/>
        <v>0</v>
      </c>
      <c r="AR29" s="32">
        <f t="shared" si="21"/>
        <v>0</v>
      </c>
      <c r="AS29" s="32">
        <f t="shared" si="22"/>
        <v>0</v>
      </c>
      <c r="AT29" s="32">
        <f t="shared" si="23"/>
        <v>0</v>
      </c>
      <c r="AU29" s="72">
        <f t="shared" si="24"/>
        <v>0</v>
      </c>
      <c r="AV29" s="223">
        <f t="shared" si="32"/>
        <v>0</v>
      </c>
    </row>
    <row r="30" spans="2:48" x14ac:dyDescent="0.25">
      <c r="B30" s="40">
        <f t="shared" si="35"/>
        <v>34</v>
      </c>
      <c r="C30" s="153">
        <f t="shared" si="37"/>
        <v>35</v>
      </c>
      <c r="D30" s="136">
        <v>66</v>
      </c>
      <c r="E30" s="151">
        <f t="shared" si="33"/>
        <v>1.56</v>
      </c>
      <c r="F30" s="42">
        <f t="shared" si="34"/>
        <v>102.96000000000001</v>
      </c>
      <c r="G30" s="46">
        <f t="shared" si="36"/>
        <v>-20.28</v>
      </c>
      <c r="I30" s="49">
        <v>25</v>
      </c>
      <c r="J30" s="32">
        <f t="shared" si="25"/>
        <v>0</v>
      </c>
      <c r="K30" s="32">
        <f t="shared" si="26"/>
        <v>0</v>
      </c>
      <c r="L30" s="32">
        <f t="shared" si="27"/>
        <v>70</v>
      </c>
      <c r="M30" s="32">
        <f t="shared" si="28"/>
        <v>0</v>
      </c>
      <c r="N30" s="32">
        <f t="shared" si="0"/>
        <v>0</v>
      </c>
      <c r="O30" s="33">
        <f t="shared" si="1"/>
        <v>256.66666666666669</v>
      </c>
      <c r="P30" s="49">
        <v>25</v>
      </c>
      <c r="Q30" s="32">
        <f t="shared" si="15"/>
        <v>0</v>
      </c>
      <c r="R30" s="32">
        <f t="shared" si="29"/>
        <v>46.800000000000011</v>
      </c>
      <c r="S30" s="32">
        <f t="shared" si="30"/>
        <v>27.144000000000005</v>
      </c>
      <c r="T30" s="32">
        <f t="shared" si="2"/>
        <v>8.5181694620316346</v>
      </c>
      <c r="U30" s="32">
        <f t="shared" si="16"/>
        <v>70</v>
      </c>
      <c r="V30" s="32">
        <f t="shared" si="3"/>
        <v>8.3333333333333339</v>
      </c>
      <c r="W30" s="32">
        <v>0</v>
      </c>
      <c r="X30" s="32">
        <f t="shared" si="4"/>
        <v>349.33383403526068</v>
      </c>
      <c r="Y30" s="38">
        <f t="shared" si="5"/>
        <v>92.667167368593994</v>
      </c>
      <c r="AA30" s="65">
        <v>25</v>
      </c>
      <c r="AB30" s="32">
        <f t="shared" si="6"/>
        <v>30</v>
      </c>
      <c r="AC30" s="98">
        <f t="shared" si="7"/>
        <v>0</v>
      </c>
      <c r="AD30" s="98">
        <f t="shared" si="8"/>
        <v>0</v>
      </c>
      <c r="AE30" s="98">
        <f t="shared" si="9"/>
        <v>0</v>
      </c>
      <c r="AF30" s="32">
        <f t="shared" si="17"/>
        <v>0</v>
      </c>
      <c r="AG30" s="32">
        <f t="shared" si="18"/>
        <v>0</v>
      </c>
      <c r="AH30" s="32">
        <f t="shared" si="19"/>
        <v>0</v>
      </c>
      <c r="AI30" s="72">
        <f t="shared" si="31"/>
        <v>0</v>
      </c>
      <c r="AK30" s="65">
        <v>25</v>
      </c>
      <c r="AL30" s="32">
        <f t="shared" si="10"/>
        <v>30</v>
      </c>
      <c r="AM30" s="32">
        <f t="shared" si="11"/>
        <v>0</v>
      </c>
      <c r="AN30" s="32">
        <f t="shared" si="12"/>
        <v>0</v>
      </c>
      <c r="AO30" s="32">
        <f t="shared" si="13"/>
        <v>0</v>
      </c>
      <c r="AP30" s="32">
        <f t="shared" si="14"/>
        <v>1</v>
      </c>
      <c r="AQ30" s="32">
        <f t="shared" si="20"/>
        <v>0</v>
      </c>
      <c r="AR30" s="32">
        <f t="shared" si="21"/>
        <v>0</v>
      </c>
      <c r="AS30" s="32">
        <f t="shared" si="22"/>
        <v>0</v>
      </c>
      <c r="AT30" s="32">
        <f t="shared" si="23"/>
        <v>7.5</v>
      </c>
      <c r="AU30" s="72">
        <f t="shared" si="24"/>
        <v>7.5</v>
      </c>
      <c r="AV30" s="223">
        <f t="shared" si="32"/>
        <v>7.5</v>
      </c>
    </row>
    <row r="31" spans="2:48" x14ac:dyDescent="0.25">
      <c r="B31" s="40">
        <f t="shared" si="35"/>
        <v>35</v>
      </c>
      <c r="C31" s="153">
        <f t="shared" si="37"/>
        <v>39</v>
      </c>
      <c r="D31" s="136">
        <f>79+14</f>
        <v>93</v>
      </c>
      <c r="E31" s="151">
        <f t="shared" si="33"/>
        <v>1.56</v>
      </c>
      <c r="F31" s="42">
        <f t="shared" si="34"/>
        <v>145.08000000000001</v>
      </c>
      <c r="G31" s="46">
        <f t="shared" si="36"/>
        <v>10.530000000000001</v>
      </c>
      <c r="I31" s="49">
        <v>26</v>
      </c>
      <c r="J31" s="32">
        <f t="shared" si="25"/>
        <v>0</v>
      </c>
      <c r="K31" s="32">
        <f t="shared" si="26"/>
        <v>0</v>
      </c>
      <c r="L31" s="32">
        <f t="shared" si="27"/>
        <v>70</v>
      </c>
      <c r="M31" s="32">
        <f t="shared" si="28"/>
        <v>0</v>
      </c>
      <c r="N31" s="32">
        <f t="shared" si="0"/>
        <v>0</v>
      </c>
      <c r="O31" s="33">
        <f t="shared" si="1"/>
        <v>256.66666666666669</v>
      </c>
      <c r="P31" s="49">
        <v>26</v>
      </c>
      <c r="Q31" s="32">
        <f t="shared" si="15"/>
        <v>9.3600000000000012</v>
      </c>
      <c r="R31" s="32">
        <f t="shared" si="29"/>
        <v>56.160000000000011</v>
      </c>
      <c r="S31" s="32">
        <f t="shared" si="30"/>
        <v>32.572800000000001</v>
      </c>
      <c r="T31" s="32">
        <f t="shared" si="2"/>
        <v>10.007159566468195</v>
      </c>
      <c r="U31" s="32">
        <f t="shared" si="16"/>
        <v>70</v>
      </c>
      <c r="V31" s="32">
        <f t="shared" si="3"/>
        <v>8.6666666666666661</v>
      </c>
      <c r="W31" s="32">
        <v>0</v>
      </c>
      <c r="X31" s="32">
        <f t="shared" si="4"/>
        <v>362.60454068937656</v>
      </c>
      <c r="Y31" s="38">
        <f t="shared" si="5"/>
        <v>105.93787402270988</v>
      </c>
      <c r="AA31" s="65">
        <v>26</v>
      </c>
      <c r="AB31" s="32">
        <f t="shared" si="6"/>
        <v>0</v>
      </c>
      <c r="AC31" s="98">
        <f t="shared" si="7"/>
        <v>0</v>
      </c>
      <c r="AD31" s="98">
        <f t="shared" si="8"/>
        <v>0</v>
      </c>
      <c r="AE31" s="98">
        <f t="shared" si="9"/>
        <v>0</v>
      </c>
      <c r="AF31" s="32">
        <f t="shared" si="17"/>
        <v>0</v>
      </c>
      <c r="AG31" s="32">
        <f t="shared" si="18"/>
        <v>0</v>
      </c>
      <c r="AH31" s="32">
        <f t="shared" si="19"/>
        <v>0</v>
      </c>
      <c r="AI31" s="72">
        <f t="shared" si="31"/>
        <v>0</v>
      </c>
      <c r="AK31" s="65">
        <v>26</v>
      </c>
      <c r="AL31" s="32">
        <f t="shared" si="10"/>
        <v>0</v>
      </c>
      <c r="AM31" s="32">
        <f t="shared" si="11"/>
        <v>0</v>
      </c>
      <c r="AN31" s="32">
        <f t="shared" si="12"/>
        <v>0</v>
      </c>
      <c r="AO31" s="32">
        <f t="shared" si="13"/>
        <v>0</v>
      </c>
      <c r="AP31" s="32">
        <f t="shared" si="14"/>
        <v>0</v>
      </c>
      <c r="AQ31" s="32">
        <f t="shared" si="20"/>
        <v>0</v>
      </c>
      <c r="AR31" s="32">
        <f t="shared" si="21"/>
        <v>0</v>
      </c>
      <c r="AS31" s="32">
        <f t="shared" si="22"/>
        <v>0</v>
      </c>
      <c r="AT31" s="32">
        <f t="shared" si="23"/>
        <v>0</v>
      </c>
      <c r="AU31" s="72">
        <f t="shared" si="24"/>
        <v>7.5</v>
      </c>
      <c r="AV31" s="223">
        <f>AV30+AL31*0.25</f>
        <v>7.5</v>
      </c>
    </row>
    <row r="32" spans="2:48" x14ac:dyDescent="0.25">
      <c r="B32" s="40">
        <f t="shared" si="35"/>
        <v>39</v>
      </c>
      <c r="C32" s="153">
        <f t="shared" si="37"/>
        <v>40</v>
      </c>
      <c r="D32" s="136">
        <v>79</v>
      </c>
      <c r="E32" s="151">
        <f t="shared" si="33"/>
        <v>1.56</v>
      </c>
      <c r="F32" s="42">
        <f t="shared" si="34"/>
        <v>123.24000000000001</v>
      </c>
      <c r="G32" s="46">
        <f t="shared" si="36"/>
        <v>-21.840000000000003</v>
      </c>
      <c r="I32" s="49">
        <v>27</v>
      </c>
      <c r="J32" s="32">
        <f t="shared" si="25"/>
        <v>0</v>
      </c>
      <c r="K32" s="32">
        <f t="shared" si="26"/>
        <v>0</v>
      </c>
      <c r="L32" s="32">
        <f t="shared" si="27"/>
        <v>70</v>
      </c>
      <c r="M32" s="32">
        <f t="shared" si="28"/>
        <v>0</v>
      </c>
      <c r="N32" s="32">
        <f t="shared" si="0"/>
        <v>0</v>
      </c>
      <c r="O32" s="33">
        <f t="shared" si="1"/>
        <v>256.66666666666669</v>
      </c>
      <c r="P32" s="49">
        <v>27</v>
      </c>
      <c r="Q32" s="32">
        <f t="shared" si="15"/>
        <v>9.3600000000000012</v>
      </c>
      <c r="R32" s="32">
        <f t="shared" si="29"/>
        <v>65.52000000000001</v>
      </c>
      <c r="S32" s="32">
        <f t="shared" si="30"/>
        <v>38.001600000000003</v>
      </c>
      <c r="T32" s="32">
        <f t="shared" si="2"/>
        <v>11.467401227090512</v>
      </c>
      <c r="U32" s="32">
        <f t="shared" si="16"/>
        <v>70</v>
      </c>
      <c r="V32" s="32">
        <f t="shared" si="3"/>
        <v>9</v>
      </c>
      <c r="W32" s="32">
        <v>0</v>
      </c>
      <c r="X32" s="32">
        <f t="shared" si="4"/>
        <v>375.82517713718266</v>
      </c>
      <c r="Y32" s="38">
        <f t="shared" si="5"/>
        <v>119.15851047051598</v>
      </c>
      <c r="AA32" s="65">
        <v>27</v>
      </c>
      <c r="AB32" s="32">
        <f t="shared" si="6"/>
        <v>0</v>
      </c>
      <c r="AC32" s="98">
        <f t="shared" si="7"/>
        <v>0</v>
      </c>
      <c r="AD32" s="98">
        <f t="shared" si="8"/>
        <v>0</v>
      </c>
      <c r="AE32" s="98">
        <f t="shared" si="9"/>
        <v>0</v>
      </c>
      <c r="AF32" s="32">
        <f t="shared" si="17"/>
        <v>0</v>
      </c>
      <c r="AG32" s="32">
        <f t="shared" si="18"/>
        <v>0</v>
      </c>
      <c r="AH32" s="32">
        <f t="shared" si="19"/>
        <v>0</v>
      </c>
      <c r="AI32" s="72">
        <f t="shared" si="31"/>
        <v>0</v>
      </c>
      <c r="AK32" s="65">
        <v>27</v>
      </c>
      <c r="AL32" s="32">
        <f t="shared" si="10"/>
        <v>0</v>
      </c>
      <c r="AM32" s="32">
        <f t="shared" si="11"/>
        <v>0</v>
      </c>
      <c r="AN32" s="32">
        <f t="shared" si="12"/>
        <v>0</v>
      </c>
      <c r="AO32" s="32">
        <f t="shared" si="13"/>
        <v>0</v>
      </c>
      <c r="AP32" s="32">
        <f t="shared" si="14"/>
        <v>0</v>
      </c>
      <c r="AQ32" s="32">
        <f t="shared" si="20"/>
        <v>0</v>
      </c>
      <c r="AR32" s="32">
        <f t="shared" si="21"/>
        <v>0</v>
      </c>
      <c r="AS32" s="32">
        <f t="shared" si="22"/>
        <v>0</v>
      </c>
      <c r="AT32" s="32">
        <f t="shared" si="23"/>
        <v>0</v>
      </c>
      <c r="AU32" s="72">
        <f t="shared" si="24"/>
        <v>7.5</v>
      </c>
      <c r="AV32" s="223">
        <f t="shared" si="32"/>
        <v>7.5</v>
      </c>
    </row>
    <row r="33" spans="2:48" x14ac:dyDescent="0.25">
      <c r="B33" s="40">
        <f t="shared" si="35"/>
        <v>40</v>
      </c>
      <c r="C33" s="153">
        <f t="shared" si="37"/>
        <v>44</v>
      </c>
      <c r="D33" s="136">
        <f>93+14</f>
        <v>107</v>
      </c>
      <c r="E33" s="151">
        <f t="shared" si="33"/>
        <v>1.56</v>
      </c>
      <c r="F33" s="42">
        <f t="shared" si="34"/>
        <v>166.92000000000002</v>
      </c>
      <c r="G33" s="46">
        <f t="shared" si="36"/>
        <v>10.920000000000002</v>
      </c>
      <c r="I33" s="49">
        <v>28</v>
      </c>
      <c r="J33" s="32">
        <f t="shared" si="25"/>
        <v>0</v>
      </c>
      <c r="K33" s="32">
        <f t="shared" si="26"/>
        <v>0</v>
      </c>
      <c r="L33" s="32">
        <f t="shared" si="27"/>
        <v>70</v>
      </c>
      <c r="M33" s="32">
        <f t="shared" si="28"/>
        <v>0</v>
      </c>
      <c r="N33" s="32">
        <f t="shared" si="0"/>
        <v>0</v>
      </c>
      <c r="O33" s="33">
        <f t="shared" si="1"/>
        <v>256.66666666666669</v>
      </c>
      <c r="P33" s="49">
        <v>28</v>
      </c>
      <c r="Q33" s="32">
        <f t="shared" si="15"/>
        <v>9.3600000000000012</v>
      </c>
      <c r="R33" s="32">
        <f t="shared" si="29"/>
        <v>74.88000000000001</v>
      </c>
      <c r="S33" s="32">
        <f t="shared" si="30"/>
        <v>43.430400000000006</v>
      </c>
      <c r="T33" s="32">
        <f t="shared" si="2"/>
        <v>12.903475229013621</v>
      </c>
      <c r="U33" s="32">
        <f t="shared" si="16"/>
        <v>70</v>
      </c>
      <c r="V33" s="32">
        <f t="shared" si="3"/>
        <v>9.3333333333333339</v>
      </c>
      <c r="W33" s="32">
        <v>0</v>
      </c>
      <c r="X33" s="32">
        <f t="shared" si="4"/>
        <v>389.00372157942093</v>
      </c>
      <c r="Y33" s="38">
        <f t="shared" si="5"/>
        <v>132.33705491275424</v>
      </c>
      <c r="AA33" s="65">
        <v>28</v>
      </c>
      <c r="AB33" s="32">
        <f t="shared" si="6"/>
        <v>0</v>
      </c>
      <c r="AC33" s="98">
        <f t="shared" si="7"/>
        <v>0</v>
      </c>
      <c r="AD33" s="98">
        <f t="shared" si="8"/>
        <v>0</v>
      </c>
      <c r="AE33" s="98">
        <f t="shared" si="9"/>
        <v>0</v>
      </c>
      <c r="AF33" s="32">
        <f t="shared" si="17"/>
        <v>0</v>
      </c>
      <c r="AG33" s="32">
        <f t="shared" si="18"/>
        <v>0</v>
      </c>
      <c r="AH33" s="32">
        <f t="shared" si="19"/>
        <v>0</v>
      </c>
      <c r="AI33" s="72">
        <f t="shared" si="31"/>
        <v>0</v>
      </c>
      <c r="AK33" s="65">
        <v>28</v>
      </c>
      <c r="AL33" s="32">
        <f t="shared" si="10"/>
        <v>0</v>
      </c>
      <c r="AM33" s="32">
        <f t="shared" si="11"/>
        <v>0</v>
      </c>
      <c r="AN33" s="32">
        <f t="shared" si="12"/>
        <v>0</v>
      </c>
      <c r="AO33" s="32">
        <f t="shared" si="13"/>
        <v>0</v>
      </c>
      <c r="AP33" s="32">
        <f t="shared" si="14"/>
        <v>0</v>
      </c>
      <c r="AQ33" s="32">
        <f t="shared" si="20"/>
        <v>0</v>
      </c>
      <c r="AR33" s="32">
        <f t="shared" si="21"/>
        <v>0</v>
      </c>
      <c r="AS33" s="32">
        <f t="shared" si="22"/>
        <v>0</v>
      </c>
      <c r="AT33" s="32">
        <f t="shared" si="23"/>
        <v>0</v>
      </c>
      <c r="AU33" s="72">
        <f t="shared" si="24"/>
        <v>7.5</v>
      </c>
      <c r="AV33" s="223">
        <f t="shared" si="32"/>
        <v>7.5</v>
      </c>
    </row>
    <row r="34" spans="2:48" ht="15.75" thickBot="1" x14ac:dyDescent="0.3">
      <c r="B34" s="40">
        <f t="shared" si="35"/>
        <v>44</v>
      </c>
      <c r="C34" s="153">
        <f t="shared" si="37"/>
        <v>45</v>
      </c>
      <c r="D34" s="136">
        <v>93</v>
      </c>
      <c r="E34" s="151">
        <f t="shared" si="33"/>
        <v>1.56</v>
      </c>
      <c r="F34" s="42">
        <f t="shared" si="34"/>
        <v>145.08000000000001</v>
      </c>
      <c r="G34" s="46">
        <f t="shared" si="36"/>
        <v>-21.840000000000003</v>
      </c>
      <c r="I34" s="49">
        <v>29</v>
      </c>
      <c r="J34" s="32">
        <f t="shared" si="25"/>
        <v>0</v>
      </c>
      <c r="K34" s="32">
        <f t="shared" si="26"/>
        <v>0</v>
      </c>
      <c r="L34" s="32">
        <f t="shared" si="27"/>
        <v>70</v>
      </c>
      <c r="M34" s="32">
        <f t="shared" si="28"/>
        <v>0</v>
      </c>
      <c r="N34" s="32">
        <f t="shared" si="0"/>
        <v>0</v>
      </c>
      <c r="O34" s="33">
        <f t="shared" si="1"/>
        <v>256.66666666666669</v>
      </c>
      <c r="P34" s="49">
        <v>29</v>
      </c>
      <c r="Q34" s="34">
        <f t="shared" si="15"/>
        <v>9.3600000000000012</v>
      </c>
      <c r="R34" s="32">
        <f t="shared" si="29"/>
        <v>84.240000000000009</v>
      </c>
      <c r="S34" s="32">
        <f t="shared" si="30"/>
        <v>48.859200000000001</v>
      </c>
      <c r="T34" s="32">
        <f t="shared" si="2"/>
        <v>14.318748507569314</v>
      </c>
      <c r="U34" s="32">
        <f t="shared" si="16"/>
        <v>70</v>
      </c>
      <c r="V34" s="32">
        <f t="shared" si="3"/>
        <v>9.6666666666666661</v>
      </c>
      <c r="W34" s="32">
        <v>0</v>
      </c>
      <c r="X34" s="32">
        <f t="shared" si="4"/>
        <v>402.14603809512772</v>
      </c>
      <c r="Y34" s="38">
        <f t="shared" si="5"/>
        <v>145.47937142846104</v>
      </c>
      <c r="AA34" s="65">
        <v>29</v>
      </c>
      <c r="AB34" s="154">
        <f t="shared" si="6"/>
        <v>0</v>
      </c>
      <c r="AC34" s="155">
        <f t="shared" si="7"/>
        <v>0</v>
      </c>
      <c r="AD34" s="155">
        <f t="shared" si="8"/>
        <v>0</v>
      </c>
      <c r="AE34" s="155">
        <f t="shared" si="9"/>
        <v>0</v>
      </c>
      <c r="AF34" s="34">
        <f t="shared" si="17"/>
        <v>0</v>
      </c>
      <c r="AG34" s="34">
        <f t="shared" si="18"/>
        <v>0</v>
      </c>
      <c r="AH34" s="32">
        <f t="shared" si="19"/>
        <v>0</v>
      </c>
      <c r="AI34" s="72">
        <f t="shared" si="31"/>
        <v>0</v>
      </c>
      <c r="AK34" s="65">
        <v>29</v>
      </c>
      <c r="AL34" s="154">
        <f t="shared" si="10"/>
        <v>0</v>
      </c>
      <c r="AM34" s="34">
        <f t="shared" si="11"/>
        <v>0</v>
      </c>
      <c r="AN34" s="34">
        <f t="shared" si="12"/>
        <v>0</v>
      </c>
      <c r="AO34" s="34">
        <f t="shared" si="13"/>
        <v>0</v>
      </c>
      <c r="AP34" s="34">
        <f t="shared" si="14"/>
        <v>0</v>
      </c>
      <c r="AQ34" s="32">
        <f t="shared" si="20"/>
        <v>0</v>
      </c>
      <c r="AR34" s="32">
        <f t="shared" si="21"/>
        <v>0</v>
      </c>
      <c r="AS34" s="32">
        <f t="shared" si="22"/>
        <v>0</v>
      </c>
      <c r="AT34" s="32">
        <f t="shared" si="23"/>
        <v>0</v>
      </c>
      <c r="AU34" s="72">
        <f t="shared" si="24"/>
        <v>7.5</v>
      </c>
      <c r="AV34" s="223">
        <f t="shared" si="32"/>
        <v>7.5</v>
      </c>
    </row>
    <row r="35" spans="2:48" ht="15.75" thickBot="1" x14ac:dyDescent="0.3">
      <c r="B35" s="40">
        <f t="shared" si="35"/>
        <v>45</v>
      </c>
      <c r="C35" s="153">
        <f t="shared" si="37"/>
        <v>49</v>
      </c>
      <c r="D35" s="136">
        <f>107+14</f>
        <v>121</v>
      </c>
      <c r="E35" s="151">
        <f t="shared" si="33"/>
        <v>1.56</v>
      </c>
      <c r="F35" s="42">
        <f t="shared" si="34"/>
        <v>188.76000000000002</v>
      </c>
      <c r="G35" s="46">
        <f t="shared" si="36"/>
        <v>10.920000000000002</v>
      </c>
      <c r="I35" s="84">
        <v>30</v>
      </c>
      <c r="J35" s="47">
        <f t="shared" si="25"/>
        <v>0</v>
      </c>
      <c r="K35" s="47">
        <f t="shared" si="26"/>
        <v>0</v>
      </c>
      <c r="L35" s="47">
        <f t="shared" si="27"/>
        <v>70</v>
      </c>
      <c r="M35" s="47">
        <f t="shared" si="28"/>
        <v>0</v>
      </c>
      <c r="N35" s="48">
        <f t="shared" si="0"/>
        <v>0</v>
      </c>
      <c r="O35" s="63">
        <f t="shared" si="1"/>
        <v>256.66666666666669</v>
      </c>
      <c r="P35" s="84">
        <v>30</v>
      </c>
      <c r="Q35" s="47">
        <f t="shared" si="15"/>
        <v>0</v>
      </c>
      <c r="R35" s="48">
        <f t="shared" si="29"/>
        <v>84.240000000000009</v>
      </c>
      <c r="S35" s="47">
        <f t="shared" si="30"/>
        <v>48.859200000000001</v>
      </c>
      <c r="T35" s="48">
        <f t="shared" si="2"/>
        <v>14.318748507569314</v>
      </c>
      <c r="U35" s="48">
        <f t="shared" si="16"/>
        <v>70</v>
      </c>
      <c r="V35" s="47">
        <f t="shared" si="3"/>
        <v>10</v>
      </c>
      <c r="W35" s="48">
        <v>0</v>
      </c>
      <c r="X35" s="63">
        <f t="shared" si="4"/>
        <v>403.36826031734989</v>
      </c>
      <c r="Y35" s="59">
        <f t="shared" si="5"/>
        <v>146.70159365068321</v>
      </c>
      <c r="AA35" s="68">
        <v>30</v>
      </c>
      <c r="AB35" s="154">
        <f t="shared" si="6"/>
        <v>0</v>
      </c>
      <c r="AC35" s="155">
        <f t="shared" si="7"/>
        <v>0</v>
      </c>
      <c r="AD35" s="155">
        <f t="shared" si="8"/>
        <v>0</v>
      </c>
      <c r="AE35" s="155">
        <f t="shared" si="9"/>
        <v>0</v>
      </c>
      <c r="AF35" s="156">
        <f t="shared" si="17"/>
        <v>0</v>
      </c>
      <c r="AG35" s="47">
        <f t="shared" si="18"/>
        <v>0</v>
      </c>
      <c r="AH35" s="67">
        <f t="shared" si="19"/>
        <v>0</v>
      </c>
      <c r="AI35" s="74">
        <f t="shared" si="31"/>
        <v>0</v>
      </c>
      <c r="AK35" s="68">
        <v>30</v>
      </c>
      <c r="AL35" s="154">
        <f t="shared" si="10"/>
        <v>0</v>
      </c>
      <c r="AM35" s="34">
        <f t="shared" si="11"/>
        <v>0</v>
      </c>
      <c r="AN35" s="34">
        <f t="shared" si="12"/>
        <v>0</v>
      </c>
      <c r="AO35" s="34">
        <f t="shared" si="13"/>
        <v>0</v>
      </c>
      <c r="AP35" s="34">
        <f t="shared" si="14"/>
        <v>0</v>
      </c>
      <c r="AQ35" s="47">
        <f t="shared" si="20"/>
        <v>0</v>
      </c>
      <c r="AR35" s="47">
        <f t="shared" si="21"/>
        <v>0</v>
      </c>
      <c r="AS35" s="47">
        <f t="shared" si="22"/>
        <v>0</v>
      </c>
      <c r="AT35" s="47">
        <f t="shared" si="23"/>
        <v>0</v>
      </c>
      <c r="AU35" s="69">
        <f t="shared" si="24"/>
        <v>7.5</v>
      </c>
      <c r="AV35" s="223">
        <f t="shared" si="32"/>
        <v>7.5</v>
      </c>
    </row>
    <row r="36" spans="2:48" x14ac:dyDescent="0.25">
      <c r="B36" s="40">
        <f t="shared" si="35"/>
        <v>49</v>
      </c>
      <c r="C36" s="153">
        <f t="shared" si="37"/>
        <v>50</v>
      </c>
      <c r="D36" s="136">
        <v>107</v>
      </c>
      <c r="E36" s="151">
        <f t="shared" si="33"/>
        <v>1.56</v>
      </c>
      <c r="F36" s="42">
        <f t="shared" si="34"/>
        <v>166.92000000000002</v>
      </c>
      <c r="G36" s="46">
        <f t="shared" si="36"/>
        <v>-21.840000000000003</v>
      </c>
      <c r="I36" s="49">
        <v>31</v>
      </c>
      <c r="J36" s="32">
        <f t="shared" si="25"/>
        <v>0</v>
      </c>
      <c r="K36" s="32">
        <f t="shared" si="26"/>
        <v>0</v>
      </c>
      <c r="L36" s="32">
        <f t="shared" si="27"/>
        <v>70</v>
      </c>
      <c r="M36" s="32">
        <f t="shared" si="28"/>
        <v>0</v>
      </c>
      <c r="N36" s="32">
        <f t="shared" si="0"/>
        <v>0</v>
      </c>
      <c r="O36" s="33">
        <f t="shared" si="1"/>
        <v>256.66666666666669</v>
      </c>
      <c r="P36" s="49">
        <v>31</v>
      </c>
      <c r="Q36" s="32">
        <f t="shared" si="15"/>
        <v>9.75</v>
      </c>
      <c r="R36" s="32">
        <f t="shared" si="29"/>
        <v>93.990000000000009</v>
      </c>
      <c r="S36" s="32">
        <f t="shared" si="30"/>
        <v>54.514200000000002</v>
      </c>
      <c r="T36" s="32">
        <f t="shared" si="2"/>
        <v>15.773642208999265</v>
      </c>
      <c r="U36" s="32">
        <f t="shared" si="16"/>
        <v>70</v>
      </c>
      <c r="V36" s="32">
        <f t="shared" si="3"/>
        <v>10</v>
      </c>
      <c r="W36" s="32">
        <v>0</v>
      </c>
      <c r="X36" s="32">
        <f t="shared" si="4"/>
        <v>415.75132518067375</v>
      </c>
      <c r="Y36" s="38">
        <f t="shared" si="5"/>
        <v>159.08465851400706</v>
      </c>
      <c r="AA36" s="65">
        <v>31</v>
      </c>
      <c r="AB36" s="32">
        <f t="shared" si="6"/>
        <v>0</v>
      </c>
      <c r="AC36" s="98">
        <f t="shared" si="7"/>
        <v>0</v>
      </c>
      <c r="AD36" s="98">
        <f t="shared" si="8"/>
        <v>0</v>
      </c>
      <c r="AE36" s="98">
        <f t="shared" si="9"/>
        <v>0</v>
      </c>
      <c r="AF36" s="32">
        <f t="shared" si="17"/>
        <v>0</v>
      </c>
      <c r="AG36" s="32">
        <f t="shared" si="18"/>
        <v>0</v>
      </c>
      <c r="AH36" s="32">
        <f t="shared" si="19"/>
        <v>0</v>
      </c>
      <c r="AI36" s="72">
        <f t="shared" si="31"/>
        <v>0</v>
      </c>
      <c r="AK36" s="65"/>
      <c r="AL36" s="32"/>
      <c r="AM36" s="32"/>
      <c r="AN36" s="32"/>
      <c r="AO36" s="32"/>
      <c r="AP36" s="32"/>
      <c r="AQ36" s="32"/>
      <c r="AR36" s="32"/>
      <c r="AS36" s="32"/>
      <c r="AT36" s="32"/>
      <c r="AU36" s="72"/>
    </row>
    <row r="37" spans="2:48" x14ac:dyDescent="0.25">
      <c r="B37" s="40">
        <f t="shared" si="35"/>
        <v>50</v>
      </c>
      <c r="C37" s="153">
        <f t="shared" si="37"/>
        <v>54</v>
      </c>
      <c r="D37" s="136">
        <f>121+14</f>
        <v>135</v>
      </c>
      <c r="E37" s="151">
        <f t="shared" si="33"/>
        <v>1.56</v>
      </c>
      <c r="F37" s="42">
        <f t="shared" si="34"/>
        <v>210.6</v>
      </c>
      <c r="G37" s="46">
        <f t="shared" si="36"/>
        <v>10.919999999999995</v>
      </c>
      <c r="I37" s="49">
        <v>32</v>
      </c>
      <c r="J37" s="32">
        <f t="shared" si="25"/>
        <v>0</v>
      </c>
      <c r="K37" s="32">
        <f t="shared" si="26"/>
        <v>0</v>
      </c>
      <c r="L37" s="32">
        <f t="shared" si="27"/>
        <v>70</v>
      </c>
      <c r="M37" s="32">
        <f t="shared" si="28"/>
        <v>0</v>
      </c>
      <c r="N37" s="32">
        <f t="shared" si="0"/>
        <v>0</v>
      </c>
      <c r="O37" s="33">
        <f t="shared" si="1"/>
        <v>256.66666666666669</v>
      </c>
      <c r="P37" s="49">
        <v>32</v>
      </c>
      <c r="Q37" s="32">
        <f t="shared" si="15"/>
        <v>9.75</v>
      </c>
      <c r="R37" s="32">
        <f t="shared" si="29"/>
        <v>103.74000000000001</v>
      </c>
      <c r="S37" s="32">
        <f t="shared" si="30"/>
        <v>60.169200000000004</v>
      </c>
      <c r="T37" s="32">
        <f t="shared" si="2"/>
        <v>17.211041067430926</v>
      </c>
      <c r="U37" s="32">
        <f t="shared" si="16"/>
        <v>70</v>
      </c>
      <c r="V37" s="32">
        <f t="shared" si="3"/>
        <v>10</v>
      </c>
      <c r="W37" s="32">
        <v>0</v>
      </c>
      <c r="X37" s="32">
        <f t="shared" si="4"/>
        <v>428.10391985910883</v>
      </c>
      <c r="Y37" s="38">
        <f t="shared" si="5"/>
        <v>171.43725319244214</v>
      </c>
      <c r="AA37" s="65">
        <v>32</v>
      </c>
      <c r="AB37" s="32">
        <f t="shared" si="6"/>
        <v>0</v>
      </c>
      <c r="AC37" s="98">
        <f t="shared" si="7"/>
        <v>0</v>
      </c>
      <c r="AD37" s="98">
        <f t="shared" si="8"/>
        <v>0</v>
      </c>
      <c r="AE37" s="98">
        <f t="shared" si="9"/>
        <v>0</v>
      </c>
      <c r="AF37" s="32">
        <f t="shared" si="17"/>
        <v>0</v>
      </c>
      <c r="AG37" s="32">
        <f t="shared" si="18"/>
        <v>0</v>
      </c>
      <c r="AH37" s="32">
        <f t="shared" si="19"/>
        <v>0</v>
      </c>
      <c r="AI37" s="72">
        <f t="shared" si="31"/>
        <v>0</v>
      </c>
      <c r="AK37" s="65"/>
      <c r="AL37" s="32"/>
      <c r="AM37" s="32"/>
      <c r="AN37" s="32"/>
      <c r="AO37" s="32"/>
      <c r="AP37" s="32"/>
      <c r="AQ37" s="32"/>
      <c r="AR37" s="32"/>
      <c r="AS37" s="32"/>
      <c r="AT37" s="32"/>
      <c r="AU37" s="72"/>
    </row>
    <row r="38" spans="2:48" x14ac:dyDescent="0.25">
      <c r="B38" s="40">
        <f t="shared" si="35"/>
        <v>54</v>
      </c>
      <c r="C38" s="153">
        <f t="shared" si="37"/>
        <v>55</v>
      </c>
      <c r="D38" s="136">
        <v>121</v>
      </c>
      <c r="E38" s="151">
        <f t="shared" si="33"/>
        <v>1.56</v>
      </c>
      <c r="F38" s="42">
        <f t="shared" si="34"/>
        <v>188.76000000000002</v>
      </c>
      <c r="G38" s="46">
        <f t="shared" si="36"/>
        <v>-21.839999999999975</v>
      </c>
      <c r="I38" s="49">
        <v>33</v>
      </c>
      <c r="J38" s="32">
        <f t="shared" si="25"/>
        <v>0</v>
      </c>
      <c r="K38" s="32">
        <f t="shared" si="26"/>
        <v>0</v>
      </c>
      <c r="L38" s="32">
        <f t="shared" si="27"/>
        <v>70</v>
      </c>
      <c r="M38" s="32">
        <f t="shared" si="28"/>
        <v>0</v>
      </c>
      <c r="N38" s="32">
        <f t="shared" si="0"/>
        <v>0</v>
      </c>
      <c r="O38" s="33">
        <f t="shared" si="1"/>
        <v>256.66666666666669</v>
      </c>
      <c r="P38" s="49">
        <v>33</v>
      </c>
      <c r="Q38" s="32">
        <f t="shared" si="15"/>
        <v>9.75</v>
      </c>
      <c r="R38" s="32">
        <f t="shared" si="29"/>
        <v>113.49000000000001</v>
      </c>
      <c r="S38" s="32">
        <f t="shared" si="30"/>
        <v>65.824200000000005</v>
      </c>
      <c r="T38" s="32">
        <f t="shared" si="2"/>
        <v>18.632776379037157</v>
      </c>
      <c r="U38" s="32">
        <f t="shared" si="16"/>
        <v>70</v>
      </c>
      <c r="V38" s="32">
        <f t="shared" si="3"/>
        <v>10</v>
      </c>
      <c r="W38" s="32">
        <v>0</v>
      </c>
      <c r="X38" s="32">
        <f t="shared" si="4"/>
        <v>440.42923386015644</v>
      </c>
      <c r="Y38" s="38">
        <f t="shared" si="5"/>
        <v>183.76256719348976</v>
      </c>
      <c r="AA38" s="65">
        <v>33</v>
      </c>
      <c r="AB38" s="32">
        <f t="shared" si="6"/>
        <v>0</v>
      </c>
      <c r="AC38" s="98">
        <f t="shared" si="7"/>
        <v>0</v>
      </c>
      <c r="AD38" s="98">
        <f t="shared" si="8"/>
        <v>0</v>
      </c>
      <c r="AE38" s="98">
        <f t="shared" si="9"/>
        <v>0</v>
      </c>
      <c r="AF38" s="32">
        <f t="shared" si="17"/>
        <v>0</v>
      </c>
      <c r="AG38" s="32">
        <f t="shared" si="18"/>
        <v>0</v>
      </c>
      <c r="AH38" s="32">
        <f t="shared" si="19"/>
        <v>0</v>
      </c>
      <c r="AI38" s="72">
        <f t="shared" si="31"/>
        <v>0</v>
      </c>
      <c r="AK38" s="65"/>
      <c r="AL38" s="32"/>
      <c r="AM38" s="32"/>
      <c r="AN38" s="32"/>
      <c r="AO38" s="32"/>
      <c r="AP38" s="32"/>
      <c r="AQ38" s="32"/>
      <c r="AR38" s="32"/>
      <c r="AS38" s="32"/>
      <c r="AT38" s="32"/>
      <c r="AU38" s="72"/>
    </row>
    <row r="39" spans="2:48" x14ac:dyDescent="0.25">
      <c r="B39" s="40">
        <f t="shared" si="35"/>
        <v>55</v>
      </c>
      <c r="C39" s="153">
        <f t="shared" si="37"/>
        <v>59</v>
      </c>
      <c r="D39" s="136">
        <f>134+14</f>
        <v>148</v>
      </c>
      <c r="E39" s="151">
        <f t="shared" si="33"/>
        <v>1.56</v>
      </c>
      <c r="F39" s="42">
        <f t="shared" si="34"/>
        <v>230.88</v>
      </c>
      <c r="G39" s="46">
        <f t="shared" si="36"/>
        <v>10.529999999999994</v>
      </c>
      <c r="I39" s="49">
        <v>34</v>
      </c>
      <c r="J39" s="32">
        <f t="shared" si="25"/>
        <v>0</v>
      </c>
      <c r="K39" s="32">
        <f t="shared" si="26"/>
        <v>0</v>
      </c>
      <c r="L39" s="32">
        <f t="shared" si="27"/>
        <v>70</v>
      </c>
      <c r="M39" s="32">
        <f t="shared" si="28"/>
        <v>0</v>
      </c>
      <c r="N39" s="32">
        <f t="shared" si="0"/>
        <v>0</v>
      </c>
      <c r="O39" s="33">
        <f t="shared" si="1"/>
        <v>256.66666666666669</v>
      </c>
      <c r="P39" s="49">
        <v>34</v>
      </c>
      <c r="Q39" s="32">
        <f t="shared" si="15"/>
        <v>9.75</v>
      </c>
      <c r="R39" s="32">
        <f t="shared" si="29"/>
        <v>123.24000000000001</v>
      </c>
      <c r="S39" s="32">
        <f t="shared" si="30"/>
        <v>71.479200000000006</v>
      </c>
      <c r="T39" s="32">
        <f t="shared" si="2"/>
        <v>20.040346808618612</v>
      </c>
      <c r="U39" s="32">
        <f t="shared" si="16"/>
        <v>70</v>
      </c>
      <c r="V39" s="32">
        <f t="shared" si="3"/>
        <v>10</v>
      </c>
      <c r="W39" s="32">
        <v>0</v>
      </c>
      <c r="X39" s="32">
        <f t="shared" si="4"/>
        <v>452.72987735834403</v>
      </c>
      <c r="Y39" s="38">
        <f t="shared" si="5"/>
        <v>196.06321069167734</v>
      </c>
      <c r="AA39" s="65">
        <v>34</v>
      </c>
      <c r="AB39" s="32">
        <f t="shared" si="6"/>
        <v>0</v>
      </c>
      <c r="AC39" s="98">
        <f t="shared" si="7"/>
        <v>0</v>
      </c>
      <c r="AD39" s="98">
        <f t="shared" si="8"/>
        <v>0</v>
      </c>
      <c r="AE39" s="98">
        <f t="shared" si="9"/>
        <v>0</v>
      </c>
      <c r="AF39" s="32">
        <f t="shared" si="17"/>
        <v>0</v>
      </c>
      <c r="AG39" s="32">
        <f t="shared" si="18"/>
        <v>0</v>
      </c>
      <c r="AH39" s="32">
        <f t="shared" si="19"/>
        <v>0</v>
      </c>
      <c r="AI39" s="72">
        <f t="shared" si="31"/>
        <v>0</v>
      </c>
      <c r="AK39" s="65"/>
      <c r="AL39" s="32"/>
      <c r="AM39" s="32"/>
      <c r="AN39" s="32"/>
      <c r="AO39" s="32"/>
      <c r="AP39" s="32"/>
      <c r="AQ39" s="32"/>
      <c r="AR39" s="32"/>
      <c r="AS39" s="32"/>
      <c r="AT39" s="32"/>
      <c r="AU39" s="72"/>
    </row>
    <row r="40" spans="2:48" x14ac:dyDescent="0.25">
      <c r="B40" s="40">
        <f t="shared" si="35"/>
        <v>59</v>
      </c>
      <c r="C40" s="153">
        <f t="shared" si="37"/>
        <v>60</v>
      </c>
      <c r="D40" s="136">
        <v>134</v>
      </c>
      <c r="E40" s="151">
        <f t="shared" si="33"/>
        <v>1.56</v>
      </c>
      <c r="F40" s="42">
        <f t="shared" si="34"/>
        <v>209.04000000000002</v>
      </c>
      <c r="G40" s="46">
        <f t="shared" si="36"/>
        <v>-21.839999999999975</v>
      </c>
      <c r="I40" s="49">
        <v>35</v>
      </c>
      <c r="J40" s="32">
        <f t="shared" si="25"/>
        <v>0</v>
      </c>
      <c r="K40" s="32">
        <f t="shared" si="26"/>
        <v>0</v>
      </c>
      <c r="L40" s="32">
        <f t="shared" si="27"/>
        <v>70</v>
      </c>
      <c r="M40" s="32">
        <f t="shared" si="28"/>
        <v>0</v>
      </c>
      <c r="N40" s="32">
        <f t="shared" si="0"/>
        <v>0</v>
      </c>
      <c r="O40" s="33">
        <f t="shared" si="1"/>
        <v>256.66666666666669</v>
      </c>
      <c r="P40" s="49">
        <v>35</v>
      </c>
      <c r="Q40" s="32">
        <f t="shared" si="15"/>
        <v>-20.28</v>
      </c>
      <c r="R40" s="32">
        <f t="shared" si="29"/>
        <v>102.96000000000001</v>
      </c>
      <c r="S40" s="32">
        <f t="shared" si="30"/>
        <v>59.716799999999999</v>
      </c>
      <c r="T40" s="32">
        <f t="shared" si="2"/>
        <v>17.096647463151534</v>
      </c>
      <c r="U40" s="32">
        <f t="shared" si="16"/>
        <v>70</v>
      </c>
      <c r="V40" s="32">
        <f t="shared" si="3"/>
        <v>10</v>
      </c>
      <c r="W40" s="32">
        <v>0</v>
      </c>
      <c r="X40" s="32">
        <f t="shared" si="4"/>
        <v>427.11675433165556</v>
      </c>
      <c r="Y40" s="38">
        <f t="shared" si="5"/>
        <v>170.45008766498887</v>
      </c>
      <c r="AA40" s="65">
        <v>35</v>
      </c>
      <c r="AB40" s="32">
        <f t="shared" si="6"/>
        <v>40</v>
      </c>
      <c r="AC40" s="98">
        <f t="shared" si="7"/>
        <v>0</v>
      </c>
      <c r="AD40" s="98">
        <f t="shared" si="8"/>
        <v>0</v>
      </c>
      <c r="AE40" s="98">
        <f t="shared" si="9"/>
        <v>0</v>
      </c>
      <c r="AF40" s="32">
        <f t="shared" si="17"/>
        <v>0</v>
      </c>
      <c r="AG40" s="32">
        <f t="shared" si="18"/>
        <v>0</v>
      </c>
      <c r="AH40" s="32">
        <f t="shared" si="19"/>
        <v>0</v>
      </c>
      <c r="AI40" s="72">
        <f t="shared" si="31"/>
        <v>0</v>
      </c>
      <c r="AK40" s="65"/>
      <c r="AL40" s="32"/>
      <c r="AM40" s="32"/>
      <c r="AN40" s="32"/>
      <c r="AO40" s="32"/>
      <c r="AP40" s="32"/>
      <c r="AQ40" s="32"/>
      <c r="AR40" s="32"/>
      <c r="AS40" s="32"/>
      <c r="AT40" s="32"/>
      <c r="AU40" s="72"/>
    </row>
    <row r="41" spans="2:48" x14ac:dyDescent="0.25">
      <c r="B41" s="40">
        <f t="shared" si="35"/>
        <v>60</v>
      </c>
      <c r="C41" s="153">
        <f t="shared" si="37"/>
        <v>64</v>
      </c>
      <c r="D41" s="136">
        <f>147+14</f>
        <v>161</v>
      </c>
      <c r="E41" s="151">
        <f t="shared" si="33"/>
        <v>1.56</v>
      </c>
      <c r="F41" s="42">
        <f t="shared" si="34"/>
        <v>251.16</v>
      </c>
      <c r="G41" s="46">
        <f t="shared" si="36"/>
        <v>10.529999999999994</v>
      </c>
      <c r="I41" s="49">
        <v>36</v>
      </c>
      <c r="J41" s="32">
        <f t="shared" si="25"/>
        <v>0</v>
      </c>
      <c r="K41" s="32">
        <f t="shared" si="26"/>
        <v>0</v>
      </c>
      <c r="L41" s="32">
        <f t="shared" si="27"/>
        <v>70</v>
      </c>
      <c r="M41" s="32">
        <f t="shared" si="28"/>
        <v>0</v>
      </c>
      <c r="N41" s="32">
        <f t="shared" si="0"/>
        <v>0</v>
      </c>
      <c r="O41" s="33">
        <f t="shared" si="1"/>
        <v>256.66666666666669</v>
      </c>
      <c r="P41" s="49">
        <v>36</v>
      </c>
      <c r="Q41" s="32">
        <f t="shared" si="15"/>
        <v>10.530000000000001</v>
      </c>
      <c r="R41" s="32">
        <f t="shared" si="29"/>
        <v>113.49000000000001</v>
      </c>
      <c r="S41" s="32">
        <f t="shared" si="30"/>
        <v>65.824200000000005</v>
      </c>
      <c r="T41" s="32">
        <f t="shared" si="2"/>
        <v>18.632776379037157</v>
      </c>
      <c r="U41" s="32">
        <f t="shared" si="16"/>
        <v>70</v>
      </c>
      <c r="V41" s="32">
        <f t="shared" si="3"/>
        <v>10</v>
      </c>
      <c r="W41" s="32">
        <v>0</v>
      </c>
      <c r="X41" s="32">
        <f t="shared" si="4"/>
        <v>440.42923386015644</v>
      </c>
      <c r="Y41" s="38">
        <f t="shared" si="5"/>
        <v>183.76256719348976</v>
      </c>
      <c r="AA41" s="65">
        <v>36</v>
      </c>
      <c r="AB41" s="32">
        <f t="shared" si="6"/>
        <v>0</v>
      </c>
      <c r="AC41" s="98">
        <f t="shared" si="7"/>
        <v>0</v>
      </c>
      <c r="AD41" s="98">
        <f t="shared" si="8"/>
        <v>0</v>
      </c>
      <c r="AE41" s="98">
        <f t="shared" si="9"/>
        <v>0</v>
      </c>
      <c r="AF41" s="32">
        <f t="shared" si="17"/>
        <v>0</v>
      </c>
      <c r="AG41" s="32">
        <f t="shared" si="18"/>
        <v>0</v>
      </c>
      <c r="AH41" s="32">
        <f t="shared" si="19"/>
        <v>0</v>
      </c>
      <c r="AI41" s="72">
        <f t="shared" si="31"/>
        <v>0</v>
      </c>
      <c r="AK41" s="65"/>
      <c r="AL41" s="32"/>
      <c r="AM41" s="32"/>
      <c r="AN41" s="32"/>
      <c r="AO41" s="32"/>
      <c r="AP41" s="32"/>
      <c r="AQ41" s="32"/>
      <c r="AR41" s="32"/>
      <c r="AS41" s="32"/>
      <c r="AT41" s="32"/>
      <c r="AU41" s="72"/>
    </row>
    <row r="42" spans="2:48" x14ac:dyDescent="0.25">
      <c r="B42" s="40">
        <f t="shared" si="35"/>
        <v>64</v>
      </c>
      <c r="C42" s="153">
        <f t="shared" si="37"/>
        <v>65</v>
      </c>
      <c r="D42" s="136">
        <v>147</v>
      </c>
      <c r="E42" s="151">
        <f t="shared" si="33"/>
        <v>1.56</v>
      </c>
      <c r="F42" s="42">
        <f t="shared" si="34"/>
        <v>229.32000000000002</v>
      </c>
      <c r="G42" s="46">
        <f t="shared" si="36"/>
        <v>-21.839999999999975</v>
      </c>
      <c r="I42" s="49">
        <v>37</v>
      </c>
      <c r="J42" s="32">
        <f t="shared" si="25"/>
        <v>0</v>
      </c>
      <c r="K42" s="32">
        <f t="shared" si="26"/>
        <v>0</v>
      </c>
      <c r="L42" s="32">
        <f t="shared" si="27"/>
        <v>70</v>
      </c>
      <c r="M42" s="32">
        <f t="shared" si="28"/>
        <v>0</v>
      </c>
      <c r="N42" s="32">
        <f t="shared" si="0"/>
        <v>0</v>
      </c>
      <c r="O42" s="33">
        <f t="shared" si="1"/>
        <v>256.66666666666669</v>
      </c>
      <c r="P42" s="49">
        <v>37</v>
      </c>
      <c r="Q42" s="32">
        <f t="shared" si="15"/>
        <v>10.530000000000001</v>
      </c>
      <c r="R42" s="32">
        <f t="shared" si="29"/>
        <v>124.02000000000001</v>
      </c>
      <c r="S42" s="32">
        <f t="shared" si="30"/>
        <v>71.931600000000003</v>
      </c>
      <c r="T42" s="32">
        <f t="shared" si="2"/>
        <v>20.152379359631826</v>
      </c>
      <c r="U42" s="32">
        <f t="shared" si="16"/>
        <v>70</v>
      </c>
      <c r="V42" s="32">
        <f t="shared" si="3"/>
        <v>10</v>
      </c>
      <c r="W42" s="32">
        <v>0</v>
      </c>
      <c r="X42" s="32">
        <f t="shared" si="4"/>
        <v>453.71293071802546</v>
      </c>
      <c r="Y42" s="38">
        <f t="shared" si="5"/>
        <v>197.04626405135878</v>
      </c>
      <c r="AA42" s="65">
        <v>37</v>
      </c>
      <c r="AB42" s="32">
        <f t="shared" si="6"/>
        <v>0</v>
      </c>
      <c r="AC42" s="98">
        <f t="shared" si="7"/>
        <v>0</v>
      </c>
      <c r="AD42" s="98">
        <f t="shared" si="8"/>
        <v>0</v>
      </c>
      <c r="AE42" s="98">
        <f t="shared" si="9"/>
        <v>0</v>
      </c>
      <c r="AF42" s="32">
        <f t="shared" si="17"/>
        <v>0</v>
      </c>
      <c r="AG42" s="32">
        <f t="shared" si="18"/>
        <v>0</v>
      </c>
      <c r="AH42" s="32">
        <f t="shared" si="19"/>
        <v>0</v>
      </c>
      <c r="AI42" s="72">
        <f t="shared" si="31"/>
        <v>0</v>
      </c>
      <c r="AK42" s="65"/>
      <c r="AL42" s="32"/>
      <c r="AM42" s="32"/>
      <c r="AN42" s="32"/>
      <c r="AO42" s="32"/>
      <c r="AP42" s="32"/>
      <c r="AQ42" s="32"/>
      <c r="AR42" s="32"/>
      <c r="AS42" s="32"/>
      <c r="AT42" s="32"/>
      <c r="AU42" s="72"/>
    </row>
    <row r="43" spans="2:48" x14ac:dyDescent="0.25">
      <c r="B43" s="40">
        <f t="shared" si="35"/>
        <v>65</v>
      </c>
      <c r="C43" s="153">
        <f t="shared" si="37"/>
        <v>69</v>
      </c>
      <c r="D43" s="136">
        <f>158+14</f>
        <v>172</v>
      </c>
      <c r="E43" s="151">
        <f t="shared" si="33"/>
        <v>1.56</v>
      </c>
      <c r="F43" s="42">
        <f t="shared" si="34"/>
        <v>268.32</v>
      </c>
      <c r="G43" s="46">
        <f t="shared" si="36"/>
        <v>9.7499999999999929</v>
      </c>
      <c r="I43" s="49">
        <v>38</v>
      </c>
      <c r="J43" s="32">
        <f t="shared" si="25"/>
        <v>0</v>
      </c>
      <c r="K43" s="32">
        <f t="shared" si="26"/>
        <v>0</v>
      </c>
      <c r="L43" s="32">
        <f t="shared" si="27"/>
        <v>70</v>
      </c>
      <c r="M43" s="32">
        <f t="shared" si="28"/>
        <v>0</v>
      </c>
      <c r="N43" s="32">
        <f t="shared" si="0"/>
        <v>0</v>
      </c>
      <c r="O43" s="33">
        <f t="shared" si="1"/>
        <v>256.66666666666669</v>
      </c>
      <c r="P43" s="49">
        <v>38</v>
      </c>
      <c r="Q43" s="32">
        <f t="shared" si="15"/>
        <v>10.530000000000001</v>
      </c>
      <c r="R43" s="32">
        <f t="shared" si="29"/>
        <v>134.55000000000001</v>
      </c>
      <c r="S43" s="32">
        <f t="shared" si="30"/>
        <v>78.039000000000001</v>
      </c>
      <c r="T43" s="32">
        <f t="shared" si="2"/>
        <v>21.657019080358005</v>
      </c>
      <c r="U43" s="32">
        <f t="shared" si="16"/>
        <v>70</v>
      </c>
      <c r="V43" s="32">
        <f t="shared" si="3"/>
        <v>10</v>
      </c>
      <c r="W43" s="32">
        <v>0</v>
      </c>
      <c r="X43" s="32">
        <f t="shared" si="4"/>
        <v>466.97056656495687</v>
      </c>
      <c r="Y43" s="38">
        <f t="shared" si="5"/>
        <v>210.30389989829018</v>
      </c>
      <c r="AA43" s="65">
        <v>38</v>
      </c>
      <c r="AB43" s="32">
        <f t="shared" si="6"/>
        <v>0</v>
      </c>
      <c r="AC43" s="98">
        <f t="shared" si="7"/>
        <v>0</v>
      </c>
      <c r="AD43" s="98">
        <f t="shared" si="8"/>
        <v>0</v>
      </c>
      <c r="AE43" s="98">
        <f t="shared" si="9"/>
        <v>0</v>
      </c>
      <c r="AF43" s="32">
        <f t="shared" si="17"/>
        <v>0</v>
      </c>
      <c r="AG43" s="32">
        <f t="shared" si="18"/>
        <v>0</v>
      </c>
      <c r="AH43" s="32">
        <f t="shared" si="19"/>
        <v>0</v>
      </c>
      <c r="AI43" s="72">
        <f t="shared" si="31"/>
        <v>0</v>
      </c>
      <c r="AK43" s="65"/>
      <c r="AL43" s="32"/>
      <c r="AM43" s="32"/>
      <c r="AN43" s="32"/>
      <c r="AO43" s="32"/>
      <c r="AP43" s="32"/>
      <c r="AQ43" s="32"/>
      <c r="AR43" s="32"/>
      <c r="AS43" s="32"/>
      <c r="AT43" s="32"/>
      <c r="AU43" s="72"/>
    </row>
    <row r="44" spans="2:48" x14ac:dyDescent="0.25">
      <c r="B44" s="40">
        <f t="shared" si="35"/>
        <v>69</v>
      </c>
      <c r="C44" s="153">
        <f t="shared" si="37"/>
        <v>70</v>
      </c>
      <c r="D44" s="136">
        <v>158</v>
      </c>
      <c r="E44" s="151">
        <f t="shared" si="33"/>
        <v>1.56</v>
      </c>
      <c r="F44" s="42">
        <f t="shared" si="34"/>
        <v>246.48000000000002</v>
      </c>
      <c r="G44" s="46">
        <f t="shared" si="36"/>
        <v>-21.839999999999975</v>
      </c>
      <c r="I44" s="49">
        <v>39</v>
      </c>
      <c r="J44" s="32">
        <f t="shared" si="25"/>
        <v>0</v>
      </c>
      <c r="K44" s="32">
        <f t="shared" si="26"/>
        <v>0</v>
      </c>
      <c r="L44" s="32">
        <f t="shared" si="27"/>
        <v>70</v>
      </c>
      <c r="M44" s="32">
        <f t="shared" si="28"/>
        <v>0</v>
      </c>
      <c r="N44" s="32">
        <f t="shared" si="0"/>
        <v>0</v>
      </c>
      <c r="O44" s="33">
        <f t="shared" si="1"/>
        <v>256.66666666666669</v>
      </c>
      <c r="P44" s="49">
        <v>39</v>
      </c>
      <c r="Q44" s="32">
        <f t="shared" si="15"/>
        <v>10.530000000000001</v>
      </c>
      <c r="R44" s="32">
        <f t="shared" si="29"/>
        <v>145.08000000000001</v>
      </c>
      <c r="S44" s="32">
        <f t="shared" si="30"/>
        <v>84.1464</v>
      </c>
      <c r="T44" s="32">
        <f t="shared" si="2"/>
        <v>23.14799971956144</v>
      </c>
      <c r="U44" s="32">
        <f t="shared" si="16"/>
        <v>70</v>
      </c>
      <c r="V44" s="32">
        <f t="shared" si="3"/>
        <v>10</v>
      </c>
      <c r="W44" s="32">
        <v>0</v>
      </c>
      <c r="X44" s="32">
        <f t="shared" si="4"/>
        <v>480.20441284490289</v>
      </c>
      <c r="Y44" s="38">
        <f t="shared" si="5"/>
        <v>223.5377461782362</v>
      </c>
      <c r="AA44" s="65">
        <v>39</v>
      </c>
      <c r="AB44" s="32">
        <f t="shared" si="6"/>
        <v>0</v>
      </c>
      <c r="AC44" s="98">
        <f t="shared" si="7"/>
        <v>0</v>
      </c>
      <c r="AD44" s="98">
        <f t="shared" si="8"/>
        <v>0</v>
      </c>
      <c r="AE44" s="98">
        <f t="shared" si="9"/>
        <v>0</v>
      </c>
      <c r="AF44" s="32">
        <f t="shared" si="17"/>
        <v>0</v>
      </c>
      <c r="AG44" s="32">
        <f t="shared" si="18"/>
        <v>0</v>
      </c>
      <c r="AH44" s="32">
        <f t="shared" si="19"/>
        <v>0</v>
      </c>
      <c r="AI44" s="72">
        <f t="shared" si="31"/>
        <v>0</v>
      </c>
      <c r="AK44" s="65"/>
      <c r="AL44" s="32"/>
      <c r="AM44" s="32"/>
      <c r="AN44" s="32"/>
      <c r="AO44" s="32"/>
      <c r="AP44" s="32"/>
      <c r="AQ44" s="32"/>
      <c r="AR44" s="32"/>
      <c r="AS44" s="32"/>
      <c r="AT44" s="32"/>
      <c r="AU44" s="72"/>
    </row>
    <row r="45" spans="2:48" x14ac:dyDescent="0.25">
      <c r="B45" s="40">
        <f t="shared" si="35"/>
        <v>70</v>
      </c>
      <c r="C45" s="153">
        <f t="shared" si="37"/>
        <v>74</v>
      </c>
      <c r="D45" s="136">
        <f>169+14</f>
        <v>183</v>
      </c>
      <c r="E45" s="151">
        <f t="shared" si="33"/>
        <v>1.56</v>
      </c>
      <c r="F45" s="42">
        <f t="shared" si="34"/>
        <v>285.48</v>
      </c>
      <c r="G45" s="46">
        <f t="shared" si="36"/>
        <v>9.75</v>
      </c>
      <c r="I45" s="49">
        <v>40</v>
      </c>
      <c r="J45" s="32">
        <f t="shared" si="25"/>
        <v>0</v>
      </c>
      <c r="K45" s="32">
        <f t="shared" si="26"/>
        <v>0</v>
      </c>
      <c r="L45" s="32">
        <f t="shared" si="27"/>
        <v>70</v>
      </c>
      <c r="M45" s="32">
        <f t="shared" si="28"/>
        <v>0</v>
      </c>
      <c r="N45" s="32">
        <f t="shared" si="0"/>
        <v>0</v>
      </c>
      <c r="O45" s="33">
        <f t="shared" si="1"/>
        <v>256.66666666666669</v>
      </c>
      <c r="P45" s="49">
        <v>40</v>
      </c>
      <c r="Q45" s="32">
        <f t="shared" si="15"/>
        <v>-21.840000000000003</v>
      </c>
      <c r="R45" s="32">
        <f t="shared" si="29"/>
        <v>123.24000000000001</v>
      </c>
      <c r="S45" s="32">
        <f t="shared" si="30"/>
        <v>71.479200000000006</v>
      </c>
      <c r="T45" s="32">
        <f t="shared" si="2"/>
        <v>20.040346808618612</v>
      </c>
      <c r="U45" s="32">
        <f t="shared" si="16"/>
        <v>70</v>
      </c>
      <c r="V45" s="32">
        <f t="shared" si="3"/>
        <v>10</v>
      </c>
      <c r="W45" s="32">
        <v>0</v>
      </c>
      <c r="X45" s="32">
        <f t="shared" si="4"/>
        <v>452.72987735834403</v>
      </c>
      <c r="Y45" s="38">
        <f t="shared" si="5"/>
        <v>196.06321069167734</v>
      </c>
      <c r="AA45" s="65">
        <v>40</v>
      </c>
      <c r="AB45" s="32">
        <f t="shared" si="6"/>
        <v>0</v>
      </c>
      <c r="AC45" s="98">
        <f t="shared" si="7"/>
        <v>0</v>
      </c>
      <c r="AD45" s="98">
        <f t="shared" si="8"/>
        <v>0</v>
      </c>
      <c r="AE45" s="98">
        <f t="shared" si="9"/>
        <v>0</v>
      </c>
      <c r="AF45" s="32">
        <f t="shared" si="17"/>
        <v>0</v>
      </c>
      <c r="AG45" s="32">
        <f t="shared" si="18"/>
        <v>0</v>
      </c>
      <c r="AH45" s="32">
        <f t="shared" si="19"/>
        <v>0</v>
      </c>
      <c r="AI45" s="72">
        <f t="shared" si="31"/>
        <v>0</v>
      </c>
      <c r="AK45" s="65"/>
      <c r="AL45" s="32"/>
      <c r="AM45" s="32"/>
      <c r="AN45" s="32"/>
      <c r="AO45" s="32"/>
      <c r="AP45" s="32"/>
      <c r="AQ45" s="32"/>
      <c r="AR45" s="32"/>
      <c r="AS45" s="32"/>
      <c r="AT45" s="32"/>
      <c r="AU45" s="72"/>
    </row>
    <row r="46" spans="2:48" x14ac:dyDescent="0.25">
      <c r="B46" s="40">
        <f t="shared" si="35"/>
        <v>74</v>
      </c>
      <c r="C46" s="153">
        <f t="shared" si="37"/>
        <v>75</v>
      </c>
      <c r="D46" s="136">
        <v>169</v>
      </c>
      <c r="E46" s="151">
        <f t="shared" si="33"/>
        <v>1.56</v>
      </c>
      <c r="F46" s="42">
        <f t="shared" si="34"/>
        <v>263.64</v>
      </c>
      <c r="G46" s="46">
        <f t="shared" si="36"/>
        <v>-21.840000000000032</v>
      </c>
      <c r="I46" s="49">
        <v>41</v>
      </c>
      <c r="J46" s="32">
        <f t="shared" si="25"/>
        <v>0</v>
      </c>
      <c r="K46" s="32">
        <f t="shared" si="26"/>
        <v>0</v>
      </c>
      <c r="L46" s="32">
        <f t="shared" si="27"/>
        <v>70</v>
      </c>
      <c r="M46" s="32">
        <f t="shared" si="28"/>
        <v>0</v>
      </c>
      <c r="N46" s="32">
        <f t="shared" si="0"/>
        <v>0</v>
      </c>
      <c r="O46" s="33">
        <f t="shared" si="1"/>
        <v>256.66666666666669</v>
      </c>
      <c r="P46" s="49">
        <v>41</v>
      </c>
      <c r="Q46" s="32">
        <f t="shared" si="15"/>
        <v>10.920000000000002</v>
      </c>
      <c r="R46" s="32">
        <f t="shared" si="29"/>
        <v>134.16000000000003</v>
      </c>
      <c r="S46" s="32">
        <f t="shared" si="30"/>
        <v>77.81280000000001</v>
      </c>
      <c r="T46" s="32">
        <f t="shared" si="2"/>
        <v>21.601542634761511</v>
      </c>
      <c r="U46" s="32">
        <f t="shared" si="16"/>
        <v>70</v>
      </c>
      <c r="V46" s="32">
        <f t="shared" si="3"/>
        <v>10</v>
      </c>
      <c r="W46" s="32">
        <v>0</v>
      </c>
      <c r="X46" s="32">
        <f t="shared" si="4"/>
        <v>466.47998008887635</v>
      </c>
      <c r="Y46" s="38">
        <f t="shared" si="5"/>
        <v>209.81331342220966</v>
      </c>
      <c r="AA46" s="65">
        <v>41</v>
      </c>
      <c r="AB46" s="32">
        <f t="shared" si="6"/>
        <v>0</v>
      </c>
      <c r="AC46" s="98">
        <f t="shared" si="7"/>
        <v>0</v>
      </c>
      <c r="AD46" s="98">
        <f t="shared" si="8"/>
        <v>0</v>
      </c>
      <c r="AE46" s="98">
        <f t="shared" si="9"/>
        <v>0</v>
      </c>
      <c r="AF46" s="32">
        <f t="shared" si="17"/>
        <v>0</v>
      </c>
      <c r="AG46" s="32">
        <f t="shared" si="18"/>
        <v>0</v>
      </c>
      <c r="AH46" s="32">
        <f t="shared" si="19"/>
        <v>0</v>
      </c>
      <c r="AI46" s="72">
        <f t="shared" si="31"/>
        <v>0</v>
      </c>
      <c r="AK46" s="65"/>
      <c r="AL46" s="32"/>
      <c r="AM46" s="32"/>
      <c r="AN46" s="32"/>
      <c r="AO46" s="32"/>
      <c r="AP46" s="32"/>
      <c r="AQ46" s="32"/>
      <c r="AR46" s="32"/>
      <c r="AS46" s="32"/>
      <c r="AT46" s="32"/>
      <c r="AU46" s="72"/>
    </row>
    <row r="47" spans="2:48" x14ac:dyDescent="0.25">
      <c r="B47" s="40">
        <f t="shared" si="35"/>
        <v>75</v>
      </c>
      <c r="C47" s="153">
        <f t="shared" si="37"/>
        <v>79</v>
      </c>
      <c r="D47" s="136">
        <f>178+14</f>
        <v>192</v>
      </c>
      <c r="E47" s="151">
        <f t="shared" si="33"/>
        <v>1.56</v>
      </c>
      <c r="F47" s="42">
        <f t="shared" si="34"/>
        <v>299.52</v>
      </c>
      <c r="G47" s="46">
        <f t="shared" si="36"/>
        <v>8.9699999999999989</v>
      </c>
      <c r="I47" s="49">
        <v>42</v>
      </c>
      <c r="J47" s="32">
        <f t="shared" si="25"/>
        <v>0</v>
      </c>
      <c r="K47" s="32">
        <f t="shared" si="26"/>
        <v>0</v>
      </c>
      <c r="L47" s="32">
        <f t="shared" si="27"/>
        <v>70</v>
      </c>
      <c r="M47" s="32">
        <f t="shared" si="28"/>
        <v>0</v>
      </c>
      <c r="N47" s="32">
        <f t="shared" si="0"/>
        <v>0</v>
      </c>
      <c r="O47" s="33">
        <f t="shared" si="1"/>
        <v>256.66666666666669</v>
      </c>
      <c r="P47" s="49">
        <v>42</v>
      </c>
      <c r="Q47" s="32">
        <f t="shared" si="15"/>
        <v>10.920000000000002</v>
      </c>
      <c r="R47" s="32">
        <f t="shared" si="29"/>
        <v>145.08000000000004</v>
      </c>
      <c r="S47" s="32">
        <f t="shared" si="30"/>
        <v>84.146400000000014</v>
      </c>
      <c r="T47" s="32">
        <f t="shared" si="2"/>
        <v>23.14799971956144</v>
      </c>
      <c r="U47" s="32">
        <f t="shared" si="16"/>
        <v>70</v>
      </c>
      <c r="V47" s="32">
        <f t="shared" si="3"/>
        <v>10</v>
      </c>
      <c r="W47" s="32">
        <v>0</v>
      </c>
      <c r="X47" s="32">
        <f t="shared" si="4"/>
        <v>480.20441284490289</v>
      </c>
      <c r="Y47" s="38">
        <f t="shared" si="5"/>
        <v>223.5377461782362</v>
      </c>
      <c r="AA47" s="65">
        <v>42</v>
      </c>
      <c r="AB47" s="32">
        <f t="shared" si="6"/>
        <v>0</v>
      </c>
      <c r="AC47" s="98">
        <f t="shared" si="7"/>
        <v>0</v>
      </c>
      <c r="AD47" s="98">
        <f t="shared" si="8"/>
        <v>0</v>
      </c>
      <c r="AE47" s="98">
        <f t="shared" si="9"/>
        <v>0</v>
      </c>
      <c r="AF47" s="32">
        <f t="shared" si="17"/>
        <v>0</v>
      </c>
      <c r="AG47" s="32">
        <f t="shared" si="18"/>
        <v>0</v>
      </c>
      <c r="AH47" s="32">
        <f t="shared" si="19"/>
        <v>0</v>
      </c>
      <c r="AI47" s="72">
        <f t="shared" si="31"/>
        <v>0</v>
      </c>
      <c r="AK47" s="65"/>
      <c r="AL47" s="32"/>
      <c r="AM47" s="32"/>
      <c r="AN47" s="32"/>
      <c r="AO47" s="32"/>
      <c r="AP47" s="32"/>
      <c r="AQ47" s="32"/>
      <c r="AR47" s="32"/>
      <c r="AS47" s="32"/>
      <c r="AT47" s="32"/>
      <c r="AU47" s="72"/>
    </row>
    <row r="48" spans="2:48" x14ac:dyDescent="0.25">
      <c r="B48" s="40">
        <f t="shared" si="35"/>
        <v>79</v>
      </c>
      <c r="C48" s="153">
        <f t="shared" si="37"/>
        <v>80</v>
      </c>
      <c r="D48" s="136">
        <v>178</v>
      </c>
      <c r="E48" s="151">
        <f t="shared" si="33"/>
        <v>1.56</v>
      </c>
      <c r="F48" s="42">
        <f t="shared" si="34"/>
        <v>277.68</v>
      </c>
      <c r="G48" s="46">
        <f t="shared" si="36"/>
        <v>-21.839999999999975</v>
      </c>
      <c r="I48" s="49">
        <v>43</v>
      </c>
      <c r="J48" s="32">
        <f t="shared" si="25"/>
        <v>0</v>
      </c>
      <c r="K48" s="32">
        <f t="shared" si="26"/>
        <v>0</v>
      </c>
      <c r="L48" s="32">
        <f t="shared" si="27"/>
        <v>70</v>
      </c>
      <c r="M48" s="32">
        <f t="shared" si="28"/>
        <v>0</v>
      </c>
      <c r="N48" s="32">
        <f t="shared" si="0"/>
        <v>0</v>
      </c>
      <c r="O48" s="33">
        <f t="shared" si="1"/>
        <v>256.66666666666669</v>
      </c>
      <c r="P48" s="49">
        <v>43</v>
      </c>
      <c r="Q48" s="32">
        <f t="shared" si="15"/>
        <v>10.920000000000002</v>
      </c>
      <c r="R48" s="32">
        <f t="shared" si="29"/>
        <v>156.00000000000006</v>
      </c>
      <c r="S48" s="32">
        <f t="shared" si="30"/>
        <v>90.480000000000032</v>
      </c>
      <c r="T48" s="32">
        <f t="shared" si="2"/>
        <v>24.680953573367994</v>
      </c>
      <c r="U48" s="32">
        <f t="shared" si="16"/>
        <v>70</v>
      </c>
      <c r="V48" s="32">
        <f t="shared" si="3"/>
        <v>10</v>
      </c>
      <c r="W48" s="32">
        <v>0</v>
      </c>
      <c r="X48" s="32">
        <f t="shared" si="4"/>
        <v>493.90532747361596</v>
      </c>
      <c r="Y48" s="38">
        <f t="shared" si="5"/>
        <v>237.23866080694927</v>
      </c>
      <c r="AA48" s="65">
        <v>43</v>
      </c>
      <c r="AB48" s="32">
        <f t="shared" si="6"/>
        <v>0</v>
      </c>
      <c r="AC48" s="98">
        <f t="shared" si="7"/>
        <v>0</v>
      </c>
      <c r="AD48" s="98">
        <f t="shared" si="8"/>
        <v>0</v>
      </c>
      <c r="AE48" s="98">
        <f t="shared" si="9"/>
        <v>0</v>
      </c>
      <c r="AF48" s="32">
        <f t="shared" si="17"/>
        <v>0</v>
      </c>
      <c r="AG48" s="32">
        <f t="shared" si="18"/>
        <v>0</v>
      </c>
      <c r="AH48" s="32">
        <f t="shared" si="19"/>
        <v>0</v>
      </c>
      <c r="AI48" s="72">
        <f t="shared" si="31"/>
        <v>0</v>
      </c>
      <c r="AK48" s="65"/>
      <c r="AL48" s="32"/>
      <c r="AM48" s="32"/>
      <c r="AN48" s="32"/>
      <c r="AO48" s="32"/>
      <c r="AP48" s="32"/>
      <c r="AQ48" s="32"/>
      <c r="AR48" s="32"/>
      <c r="AS48" s="32"/>
      <c r="AT48" s="32"/>
      <c r="AU48" s="72"/>
    </row>
    <row r="49" spans="2:47" x14ac:dyDescent="0.25">
      <c r="B49" s="40">
        <f t="shared" si="35"/>
        <v>80</v>
      </c>
      <c r="C49" s="153">
        <f t="shared" si="37"/>
        <v>84</v>
      </c>
      <c r="D49" s="136">
        <f>186+14</f>
        <v>200</v>
      </c>
      <c r="E49" s="151">
        <f t="shared" si="33"/>
        <v>1.56</v>
      </c>
      <c r="F49" s="42">
        <f t="shared" si="34"/>
        <v>312</v>
      </c>
      <c r="G49" s="46">
        <f t="shared" si="36"/>
        <v>8.5799999999999983</v>
      </c>
      <c r="I49" s="49">
        <v>44</v>
      </c>
      <c r="J49" s="32">
        <f t="shared" si="25"/>
        <v>0</v>
      </c>
      <c r="K49" s="32">
        <f t="shared" si="26"/>
        <v>0</v>
      </c>
      <c r="L49" s="32">
        <f t="shared" si="27"/>
        <v>70</v>
      </c>
      <c r="M49" s="32">
        <f t="shared" si="28"/>
        <v>0</v>
      </c>
      <c r="N49" s="32">
        <f t="shared" si="0"/>
        <v>0</v>
      </c>
      <c r="O49" s="33">
        <f t="shared" si="1"/>
        <v>256.66666666666669</v>
      </c>
      <c r="P49" s="49">
        <v>44</v>
      </c>
      <c r="Q49" s="32">
        <f t="shared" si="15"/>
        <v>10.920000000000002</v>
      </c>
      <c r="R49" s="32">
        <f t="shared" si="29"/>
        <v>166.92000000000007</v>
      </c>
      <c r="S49" s="32">
        <f t="shared" si="30"/>
        <v>96.813600000000037</v>
      </c>
      <c r="T49" s="32">
        <f t="shared" si="2"/>
        <v>26.201456938925336</v>
      </c>
      <c r="U49" s="32">
        <f t="shared" si="16"/>
        <v>70</v>
      </c>
      <c r="V49" s="32">
        <f t="shared" si="3"/>
        <v>10</v>
      </c>
      <c r="W49" s="32">
        <v>0</v>
      </c>
      <c r="X49" s="32">
        <f t="shared" si="4"/>
        <v>507.58455750196163</v>
      </c>
      <c r="Y49" s="38">
        <f t="shared" si="5"/>
        <v>250.91789083529494</v>
      </c>
      <c r="AA49" s="65">
        <v>44</v>
      </c>
      <c r="AB49" s="32">
        <f t="shared" si="6"/>
        <v>0</v>
      </c>
      <c r="AC49" s="98">
        <f t="shared" si="7"/>
        <v>0</v>
      </c>
      <c r="AD49" s="98">
        <f t="shared" si="8"/>
        <v>0</v>
      </c>
      <c r="AE49" s="98">
        <f t="shared" si="9"/>
        <v>0</v>
      </c>
      <c r="AF49" s="32">
        <f t="shared" si="17"/>
        <v>0</v>
      </c>
      <c r="AG49" s="32">
        <f t="shared" si="18"/>
        <v>0</v>
      </c>
      <c r="AH49" s="32">
        <f t="shared" si="19"/>
        <v>0</v>
      </c>
      <c r="AI49" s="72">
        <f t="shared" si="31"/>
        <v>0</v>
      </c>
      <c r="AK49" s="65"/>
      <c r="AL49" s="32"/>
      <c r="AM49" s="32"/>
      <c r="AN49" s="32"/>
      <c r="AO49" s="32"/>
      <c r="AP49" s="32"/>
      <c r="AQ49" s="32"/>
      <c r="AR49" s="32"/>
      <c r="AS49" s="32"/>
      <c r="AT49" s="32"/>
      <c r="AU49" s="72"/>
    </row>
    <row r="50" spans="2:47" x14ac:dyDescent="0.25">
      <c r="B50" s="40">
        <f t="shared" si="35"/>
        <v>84</v>
      </c>
      <c r="C50" s="153">
        <f t="shared" si="37"/>
        <v>85</v>
      </c>
      <c r="D50" s="136">
        <v>186</v>
      </c>
      <c r="E50" s="151">
        <f t="shared" si="33"/>
        <v>1.56</v>
      </c>
      <c r="F50" s="42">
        <f t="shared" si="34"/>
        <v>290.16000000000003</v>
      </c>
      <c r="G50" s="46">
        <f t="shared" si="36"/>
        <v>-21.839999999999975</v>
      </c>
      <c r="I50" s="49">
        <v>45</v>
      </c>
      <c r="J50" s="32">
        <f t="shared" si="25"/>
        <v>0</v>
      </c>
      <c r="K50" s="32">
        <f t="shared" si="26"/>
        <v>0</v>
      </c>
      <c r="L50" s="32">
        <f t="shared" si="27"/>
        <v>70</v>
      </c>
      <c r="M50" s="32">
        <f t="shared" si="28"/>
        <v>0</v>
      </c>
      <c r="N50" s="32">
        <f t="shared" si="0"/>
        <v>0</v>
      </c>
      <c r="O50" s="33">
        <f t="shared" si="1"/>
        <v>256.66666666666669</v>
      </c>
      <c r="P50" s="49">
        <v>45</v>
      </c>
      <c r="Q50" s="32">
        <f t="shared" si="15"/>
        <v>-21.840000000000003</v>
      </c>
      <c r="R50" s="32">
        <f t="shared" si="29"/>
        <v>145.08000000000007</v>
      </c>
      <c r="S50" s="32">
        <f t="shared" si="30"/>
        <v>84.146400000000028</v>
      </c>
      <c r="T50" s="32">
        <f t="shared" si="2"/>
        <v>23.14799971956144</v>
      </c>
      <c r="U50" s="32">
        <f t="shared" si="16"/>
        <v>70</v>
      </c>
      <c r="V50" s="32">
        <f t="shared" si="3"/>
        <v>10</v>
      </c>
      <c r="W50" s="32">
        <v>0</v>
      </c>
      <c r="X50" s="32">
        <f t="shared" si="4"/>
        <v>480.20441284490289</v>
      </c>
      <c r="Y50" s="38">
        <f t="shared" si="5"/>
        <v>223.5377461782362</v>
      </c>
      <c r="AA50" s="65">
        <v>45</v>
      </c>
      <c r="AB50" s="32">
        <f t="shared" si="6"/>
        <v>40</v>
      </c>
      <c r="AC50" s="98">
        <f t="shared" si="7"/>
        <v>0.1</v>
      </c>
      <c r="AD50" s="98">
        <f t="shared" si="8"/>
        <v>0</v>
      </c>
      <c r="AE50" s="98">
        <f t="shared" si="9"/>
        <v>0</v>
      </c>
      <c r="AF50" s="32">
        <f t="shared" si="17"/>
        <v>4.0009183976056528</v>
      </c>
      <c r="AG50" s="32">
        <f t="shared" si="18"/>
        <v>0</v>
      </c>
      <c r="AH50" s="32">
        <f t="shared" si="19"/>
        <v>0</v>
      </c>
      <c r="AI50" s="72">
        <f t="shared" si="31"/>
        <v>4.0009183976056528</v>
      </c>
      <c r="AK50" s="65"/>
      <c r="AL50" s="32"/>
      <c r="AM50" s="32"/>
      <c r="AN50" s="32"/>
      <c r="AO50" s="32"/>
      <c r="AP50" s="32"/>
      <c r="AQ50" s="32"/>
      <c r="AR50" s="32"/>
      <c r="AS50" s="32"/>
      <c r="AT50" s="32"/>
      <c r="AU50" s="72"/>
    </row>
    <row r="51" spans="2:47" x14ac:dyDescent="0.25">
      <c r="B51" s="40">
        <f t="shared" si="35"/>
        <v>85</v>
      </c>
      <c r="C51" s="153">
        <f t="shared" si="37"/>
        <v>89</v>
      </c>
      <c r="D51" s="136">
        <f>193+14</f>
        <v>207</v>
      </c>
      <c r="E51" s="151">
        <f t="shared" si="33"/>
        <v>1.56</v>
      </c>
      <c r="F51" s="42">
        <f t="shared" si="34"/>
        <v>322.92</v>
      </c>
      <c r="G51" s="46">
        <f t="shared" si="36"/>
        <v>8.1899999999999977</v>
      </c>
      <c r="I51" s="49">
        <v>46</v>
      </c>
      <c r="J51" s="32">
        <f t="shared" si="25"/>
        <v>0</v>
      </c>
      <c r="K51" s="32">
        <f t="shared" si="26"/>
        <v>0</v>
      </c>
      <c r="L51" s="32">
        <f t="shared" si="27"/>
        <v>70</v>
      </c>
      <c r="M51" s="32">
        <f t="shared" si="28"/>
        <v>0</v>
      </c>
      <c r="N51" s="32">
        <f t="shared" si="0"/>
        <v>0</v>
      </c>
      <c r="O51" s="33">
        <f t="shared" si="1"/>
        <v>256.66666666666669</v>
      </c>
      <c r="P51" s="49">
        <v>46</v>
      </c>
      <c r="Q51" s="32">
        <f t="shared" si="15"/>
        <v>10.920000000000002</v>
      </c>
      <c r="R51" s="32">
        <f t="shared" si="29"/>
        <v>156.00000000000006</v>
      </c>
      <c r="S51" s="32">
        <f t="shared" si="30"/>
        <v>90.480000000000032</v>
      </c>
      <c r="T51" s="32">
        <f t="shared" si="2"/>
        <v>24.680953573367994</v>
      </c>
      <c r="U51" s="32">
        <f t="shared" si="16"/>
        <v>70</v>
      </c>
      <c r="V51" s="32">
        <f t="shared" si="3"/>
        <v>10</v>
      </c>
      <c r="W51" s="32">
        <v>0</v>
      </c>
      <c r="X51" s="32">
        <f t="shared" si="4"/>
        <v>493.90532747361596</v>
      </c>
      <c r="Y51" s="38">
        <f t="shared" si="5"/>
        <v>237.23866080694927</v>
      </c>
      <c r="AA51" s="65">
        <v>46</v>
      </c>
      <c r="AB51" s="32">
        <f t="shared" si="6"/>
        <v>0</v>
      </c>
      <c r="AC51" s="98">
        <f t="shared" si="7"/>
        <v>0</v>
      </c>
      <c r="AD51" s="98">
        <f t="shared" si="8"/>
        <v>0</v>
      </c>
      <c r="AE51" s="98">
        <f t="shared" si="9"/>
        <v>0</v>
      </c>
      <c r="AF51" s="32">
        <f t="shared" si="17"/>
        <v>3.9224628281478671</v>
      </c>
      <c r="AG51" s="32">
        <f t="shared" si="18"/>
        <v>0</v>
      </c>
      <c r="AH51" s="32">
        <f t="shared" si="19"/>
        <v>0</v>
      </c>
      <c r="AI51" s="72">
        <f t="shared" si="31"/>
        <v>3.9224628281478671</v>
      </c>
      <c r="AK51" s="65"/>
      <c r="AL51" s="32"/>
      <c r="AM51" s="32"/>
      <c r="AN51" s="32"/>
      <c r="AO51" s="32"/>
      <c r="AP51" s="32"/>
      <c r="AQ51" s="32"/>
      <c r="AR51" s="32"/>
      <c r="AS51" s="32"/>
      <c r="AT51" s="32"/>
      <c r="AU51" s="72"/>
    </row>
    <row r="52" spans="2:47" x14ac:dyDescent="0.25">
      <c r="B52" s="40">
        <f t="shared" si="35"/>
        <v>89</v>
      </c>
      <c r="C52" s="153">
        <f t="shared" si="37"/>
        <v>90</v>
      </c>
      <c r="D52" s="136">
        <v>193</v>
      </c>
      <c r="E52" s="151">
        <f t="shared" si="33"/>
        <v>1.56</v>
      </c>
      <c r="F52" s="42">
        <f t="shared" si="34"/>
        <v>301.08</v>
      </c>
      <c r="G52" s="46">
        <f t="shared" si="36"/>
        <v>-21.840000000000032</v>
      </c>
      <c r="I52" s="49">
        <v>47</v>
      </c>
      <c r="J52" s="32">
        <f t="shared" si="25"/>
        <v>0</v>
      </c>
      <c r="K52" s="32">
        <f t="shared" si="26"/>
        <v>0</v>
      </c>
      <c r="L52" s="32">
        <f t="shared" si="27"/>
        <v>70</v>
      </c>
      <c r="M52" s="32">
        <f t="shared" si="28"/>
        <v>0</v>
      </c>
      <c r="N52" s="32">
        <f t="shared" si="0"/>
        <v>0</v>
      </c>
      <c r="O52" s="33">
        <f t="shared" si="1"/>
        <v>256.66666666666669</v>
      </c>
      <c r="P52" s="49">
        <v>47</v>
      </c>
      <c r="Q52" s="32">
        <f t="shared" si="15"/>
        <v>10.920000000000002</v>
      </c>
      <c r="R52" s="32">
        <f t="shared" si="29"/>
        <v>166.92000000000007</v>
      </c>
      <c r="S52" s="32">
        <f t="shared" si="30"/>
        <v>96.813600000000037</v>
      </c>
      <c r="T52" s="32">
        <f t="shared" si="2"/>
        <v>26.201456938925336</v>
      </c>
      <c r="U52" s="32">
        <f t="shared" si="16"/>
        <v>70</v>
      </c>
      <c r="V52" s="32">
        <f t="shared" si="3"/>
        <v>10</v>
      </c>
      <c r="W52" s="32">
        <v>0</v>
      </c>
      <c r="X52" s="32">
        <f t="shared" si="4"/>
        <v>507.58455750196163</v>
      </c>
      <c r="Y52" s="38">
        <f t="shared" si="5"/>
        <v>250.91789083529494</v>
      </c>
      <c r="AA52" s="65">
        <v>47</v>
      </c>
      <c r="AB52" s="32">
        <f t="shared" si="6"/>
        <v>0</v>
      </c>
      <c r="AC52" s="98">
        <f t="shared" si="7"/>
        <v>0</v>
      </c>
      <c r="AD52" s="98">
        <f t="shared" si="8"/>
        <v>0</v>
      </c>
      <c r="AE52" s="98">
        <f t="shared" si="9"/>
        <v>0</v>
      </c>
      <c r="AF52" s="32">
        <f t="shared" si="17"/>
        <v>3.8455457245539764</v>
      </c>
      <c r="AG52" s="32">
        <f t="shared" si="18"/>
        <v>0</v>
      </c>
      <c r="AH52" s="32">
        <f t="shared" si="19"/>
        <v>0</v>
      </c>
      <c r="AI52" s="72">
        <f t="shared" si="31"/>
        <v>3.8455457245539764</v>
      </c>
      <c r="AK52" s="65"/>
      <c r="AL52" s="32"/>
      <c r="AM52" s="32"/>
      <c r="AN52" s="32"/>
      <c r="AO52" s="32"/>
      <c r="AP52" s="32"/>
      <c r="AQ52" s="32"/>
      <c r="AR52" s="32"/>
      <c r="AS52" s="32"/>
      <c r="AT52" s="32"/>
      <c r="AU52" s="72"/>
    </row>
    <row r="53" spans="2:47" x14ac:dyDescent="0.25">
      <c r="B53" s="40">
        <f t="shared" si="35"/>
        <v>90</v>
      </c>
      <c r="C53" s="153">
        <f t="shared" si="37"/>
        <v>94</v>
      </c>
      <c r="D53" s="136">
        <f>198+14</f>
        <v>212</v>
      </c>
      <c r="E53" s="151">
        <f t="shared" si="33"/>
        <v>1.56</v>
      </c>
      <c r="F53" s="42">
        <f t="shared" si="34"/>
        <v>330.72</v>
      </c>
      <c r="G53" s="46">
        <f t="shared" si="36"/>
        <v>7.4100000000000108</v>
      </c>
      <c r="I53" s="49">
        <v>48</v>
      </c>
      <c r="J53" s="32">
        <f t="shared" si="25"/>
        <v>0</v>
      </c>
      <c r="K53" s="32">
        <f t="shared" si="26"/>
        <v>0</v>
      </c>
      <c r="L53" s="32">
        <f t="shared" si="27"/>
        <v>70</v>
      </c>
      <c r="M53" s="32">
        <f t="shared" si="28"/>
        <v>0</v>
      </c>
      <c r="N53" s="32">
        <f t="shared" si="0"/>
        <v>0</v>
      </c>
      <c r="O53" s="33">
        <f t="shared" si="1"/>
        <v>256.66666666666669</v>
      </c>
      <c r="P53" s="49">
        <v>48</v>
      </c>
      <c r="Q53" s="32">
        <f t="shared" si="15"/>
        <v>10.920000000000002</v>
      </c>
      <c r="R53" s="32">
        <f t="shared" si="29"/>
        <v>177.84000000000009</v>
      </c>
      <c r="S53" s="32">
        <f t="shared" si="30"/>
        <v>103.14720000000004</v>
      </c>
      <c r="T53" s="32">
        <f t="shared" si="2"/>
        <v>27.710417026801451</v>
      </c>
      <c r="U53" s="32">
        <f t="shared" si="16"/>
        <v>70</v>
      </c>
      <c r="V53" s="32">
        <f t="shared" si="3"/>
        <v>10</v>
      </c>
      <c r="W53" s="32">
        <v>0</v>
      </c>
      <c r="X53" s="32">
        <f t="shared" si="4"/>
        <v>521.24368298834588</v>
      </c>
      <c r="Y53" s="38">
        <f t="shared" si="5"/>
        <v>264.5770163216792</v>
      </c>
      <c r="AA53" s="65">
        <v>48</v>
      </c>
      <c r="AB53" s="32">
        <f t="shared" si="6"/>
        <v>0</v>
      </c>
      <c r="AC53" s="98">
        <f t="shared" si="7"/>
        <v>0</v>
      </c>
      <c r="AD53" s="98">
        <f t="shared" si="8"/>
        <v>0</v>
      </c>
      <c r="AE53" s="98">
        <f t="shared" si="9"/>
        <v>0</v>
      </c>
      <c r="AF53" s="32">
        <f t="shared" si="17"/>
        <v>3.7701369184467608</v>
      </c>
      <c r="AG53" s="32">
        <f t="shared" si="18"/>
        <v>0</v>
      </c>
      <c r="AH53" s="32">
        <f t="shared" si="19"/>
        <v>0</v>
      </c>
      <c r="AI53" s="72">
        <f t="shared" si="31"/>
        <v>3.7701369184467608</v>
      </c>
      <c r="AK53" s="65"/>
      <c r="AL53" s="32"/>
      <c r="AM53" s="32"/>
      <c r="AN53" s="32"/>
      <c r="AO53" s="32"/>
      <c r="AP53" s="32"/>
      <c r="AQ53" s="32"/>
      <c r="AR53" s="32"/>
      <c r="AS53" s="32"/>
      <c r="AT53" s="32"/>
      <c r="AU53" s="72"/>
    </row>
    <row r="54" spans="2:47" x14ac:dyDescent="0.25">
      <c r="B54" s="40">
        <f t="shared" si="35"/>
        <v>94</v>
      </c>
      <c r="C54" s="153">
        <f t="shared" si="37"/>
        <v>95</v>
      </c>
      <c r="D54" s="136">
        <v>198</v>
      </c>
      <c r="E54" s="151">
        <f t="shared" si="33"/>
        <v>1.56</v>
      </c>
      <c r="F54" s="42">
        <f t="shared" si="34"/>
        <v>308.88</v>
      </c>
      <c r="G54" s="46">
        <f t="shared" si="36"/>
        <v>-21.840000000000032</v>
      </c>
      <c r="I54" s="49">
        <v>49</v>
      </c>
      <c r="J54" s="32">
        <f t="shared" si="25"/>
        <v>0</v>
      </c>
      <c r="K54" s="32">
        <f t="shared" si="26"/>
        <v>0</v>
      </c>
      <c r="L54" s="32">
        <f t="shared" si="27"/>
        <v>70</v>
      </c>
      <c r="M54" s="32">
        <f t="shared" si="28"/>
        <v>0</v>
      </c>
      <c r="N54" s="32">
        <f t="shared" si="0"/>
        <v>0</v>
      </c>
      <c r="O54" s="33">
        <f t="shared" si="1"/>
        <v>256.66666666666669</v>
      </c>
      <c r="P54" s="49">
        <v>49</v>
      </c>
      <c r="Q54" s="32">
        <f t="shared" si="15"/>
        <v>10.920000000000002</v>
      </c>
      <c r="R54" s="32">
        <f t="shared" si="29"/>
        <v>188.7600000000001</v>
      </c>
      <c r="S54" s="32">
        <f t="shared" si="30"/>
        <v>109.48080000000006</v>
      </c>
      <c r="T54" s="32">
        <f t="shared" si="2"/>
        <v>29.208623339903923</v>
      </c>
      <c r="U54" s="32">
        <f t="shared" si="16"/>
        <v>70</v>
      </c>
      <c r="V54" s="32">
        <f t="shared" si="3"/>
        <v>10</v>
      </c>
      <c r="W54" s="32">
        <v>0</v>
      </c>
      <c r="X54" s="32">
        <f t="shared" si="4"/>
        <v>534.8840789836662</v>
      </c>
      <c r="Y54" s="38">
        <f t="shared" si="5"/>
        <v>278.21741231699951</v>
      </c>
      <c r="AA54" s="65">
        <v>49</v>
      </c>
      <c r="AB54" s="32">
        <f t="shared" si="6"/>
        <v>0</v>
      </c>
      <c r="AC54" s="98">
        <f t="shared" si="7"/>
        <v>0</v>
      </c>
      <c r="AD54" s="98">
        <f t="shared" si="8"/>
        <v>0</v>
      </c>
      <c r="AE54" s="98">
        <f t="shared" si="9"/>
        <v>0</v>
      </c>
      <c r="AF54" s="32">
        <f t="shared" si="17"/>
        <v>3.6962068330324778</v>
      </c>
      <c r="AG54" s="32">
        <f t="shared" si="18"/>
        <v>0</v>
      </c>
      <c r="AH54" s="32">
        <f t="shared" si="19"/>
        <v>0</v>
      </c>
      <c r="AI54" s="72">
        <f t="shared" si="31"/>
        <v>3.6962068330324778</v>
      </c>
      <c r="AK54" s="65"/>
      <c r="AL54" s="32"/>
      <c r="AM54" s="32"/>
      <c r="AN54" s="32"/>
      <c r="AO54" s="32"/>
      <c r="AP54" s="32"/>
      <c r="AQ54" s="32"/>
      <c r="AR54" s="32"/>
      <c r="AS54" s="32"/>
      <c r="AT54" s="32"/>
      <c r="AU54" s="72"/>
    </row>
    <row r="55" spans="2:47" x14ac:dyDescent="0.25">
      <c r="B55" s="40">
        <f t="shared" si="35"/>
        <v>95</v>
      </c>
      <c r="C55" s="153">
        <f t="shared" si="37"/>
        <v>99</v>
      </c>
      <c r="D55" s="136">
        <f>202+14</f>
        <v>216</v>
      </c>
      <c r="E55" s="151">
        <f t="shared" si="33"/>
        <v>1.56</v>
      </c>
      <c r="F55" s="42">
        <f t="shared" si="34"/>
        <v>336.96000000000004</v>
      </c>
      <c r="G55" s="46">
        <f t="shared" si="36"/>
        <v>7.0200000000000102</v>
      </c>
      <c r="I55" s="49">
        <v>50</v>
      </c>
      <c r="J55" s="32">
        <f t="shared" si="25"/>
        <v>0</v>
      </c>
      <c r="K55" s="32">
        <f t="shared" si="26"/>
        <v>0</v>
      </c>
      <c r="L55" s="32">
        <f t="shared" si="27"/>
        <v>70</v>
      </c>
      <c r="M55" s="32">
        <f t="shared" si="28"/>
        <v>0</v>
      </c>
      <c r="N55" s="32">
        <f t="shared" si="0"/>
        <v>0</v>
      </c>
      <c r="O55" s="33">
        <f t="shared" si="1"/>
        <v>256.66666666666669</v>
      </c>
      <c r="P55" s="49">
        <v>50</v>
      </c>
      <c r="Q55" s="32">
        <f t="shared" si="15"/>
        <v>-21.840000000000003</v>
      </c>
      <c r="R55" s="32">
        <f t="shared" si="29"/>
        <v>166.9200000000001</v>
      </c>
      <c r="S55" s="32">
        <f t="shared" si="30"/>
        <v>96.813600000000051</v>
      </c>
      <c r="T55" s="32">
        <f t="shared" si="2"/>
        <v>26.201456938925336</v>
      </c>
      <c r="U55" s="32">
        <f t="shared" si="16"/>
        <v>70</v>
      </c>
      <c r="V55" s="32">
        <f t="shared" si="3"/>
        <v>10</v>
      </c>
      <c r="W55" s="32">
        <v>0</v>
      </c>
      <c r="X55" s="32">
        <f t="shared" si="4"/>
        <v>507.58455750196163</v>
      </c>
      <c r="Y55" s="38">
        <f t="shared" si="5"/>
        <v>250.91789083529494</v>
      </c>
      <c r="AA55" s="65">
        <v>50</v>
      </c>
      <c r="AB55" s="32">
        <f t="shared" si="6"/>
        <v>0</v>
      </c>
      <c r="AC55" s="98">
        <f t="shared" si="7"/>
        <v>0</v>
      </c>
      <c r="AD55" s="98">
        <f t="shared" si="8"/>
        <v>0</v>
      </c>
      <c r="AE55" s="98">
        <f t="shared" si="9"/>
        <v>0</v>
      </c>
      <c r="AF55" s="32">
        <f t="shared" si="17"/>
        <v>3.6237264715002691</v>
      </c>
      <c r="AG55" s="32">
        <f t="shared" si="18"/>
        <v>0</v>
      </c>
      <c r="AH55" s="32">
        <f t="shared" si="19"/>
        <v>0</v>
      </c>
      <c r="AI55" s="72">
        <f t="shared" si="31"/>
        <v>3.6237264715002691</v>
      </c>
      <c r="AK55" s="65"/>
      <c r="AL55" s="32"/>
      <c r="AM55" s="32"/>
      <c r="AN55" s="32"/>
      <c r="AO55" s="32"/>
      <c r="AP55" s="32"/>
      <c r="AQ55" s="32"/>
      <c r="AR55" s="32"/>
      <c r="AS55" s="32"/>
      <c r="AT55" s="32"/>
      <c r="AU55" s="72"/>
    </row>
    <row r="56" spans="2:47" x14ac:dyDescent="0.25">
      <c r="B56" s="40">
        <f t="shared" si="35"/>
        <v>99</v>
      </c>
      <c r="C56" s="153">
        <f t="shared" si="37"/>
        <v>100</v>
      </c>
      <c r="D56" s="136">
        <v>202</v>
      </c>
      <c r="E56" s="151">
        <f t="shared" si="33"/>
        <v>1.56</v>
      </c>
      <c r="F56" s="42">
        <f t="shared" si="34"/>
        <v>315.12</v>
      </c>
      <c r="G56" s="46">
        <f t="shared" si="36"/>
        <v>-21.840000000000032</v>
      </c>
      <c r="I56" s="49">
        <v>51</v>
      </c>
      <c r="J56" s="32">
        <f t="shared" si="25"/>
        <v>0</v>
      </c>
      <c r="K56" s="32">
        <f t="shared" si="26"/>
        <v>0</v>
      </c>
      <c r="L56" s="32">
        <f t="shared" si="27"/>
        <v>70</v>
      </c>
      <c r="M56" s="32">
        <f t="shared" si="28"/>
        <v>0</v>
      </c>
      <c r="N56" s="32">
        <f t="shared" si="0"/>
        <v>0</v>
      </c>
      <c r="O56" s="33">
        <f t="shared" si="1"/>
        <v>256.66666666666669</v>
      </c>
      <c r="P56" s="49">
        <v>51</v>
      </c>
      <c r="Q56" s="32">
        <f t="shared" si="15"/>
        <v>10.919999999999995</v>
      </c>
      <c r="R56" s="32">
        <f t="shared" si="29"/>
        <v>177.84000000000009</v>
      </c>
      <c r="S56" s="32">
        <f t="shared" si="30"/>
        <v>103.14720000000004</v>
      </c>
      <c r="T56" s="32">
        <f t="shared" si="2"/>
        <v>27.710417026801451</v>
      </c>
      <c r="U56" s="32">
        <f t="shared" si="16"/>
        <v>70</v>
      </c>
      <c r="V56" s="32">
        <f t="shared" si="3"/>
        <v>10</v>
      </c>
      <c r="W56" s="32">
        <v>0</v>
      </c>
      <c r="X56" s="32">
        <f t="shared" si="4"/>
        <v>521.24368298834588</v>
      </c>
      <c r="Y56" s="38">
        <f t="shared" si="5"/>
        <v>264.5770163216792</v>
      </c>
      <c r="AA56" s="65">
        <v>51</v>
      </c>
      <c r="AB56" s="32">
        <f t="shared" si="6"/>
        <v>0</v>
      </c>
      <c r="AC56" s="98">
        <f t="shared" si="7"/>
        <v>0</v>
      </c>
      <c r="AD56" s="98">
        <f t="shared" si="8"/>
        <v>0</v>
      </c>
      <c r="AE56" s="98">
        <f t="shared" si="9"/>
        <v>0</v>
      </c>
      <c r="AF56" s="32">
        <f t="shared" si="17"/>
        <v>3.5526674056490517</v>
      </c>
      <c r="AG56" s="32">
        <f t="shared" si="18"/>
        <v>0</v>
      </c>
      <c r="AH56" s="32">
        <f t="shared" si="19"/>
        <v>0</v>
      </c>
      <c r="AI56" s="72">
        <f t="shared" si="31"/>
        <v>3.5526674056490517</v>
      </c>
      <c r="AK56" s="65"/>
      <c r="AL56" s="32"/>
      <c r="AM56" s="32"/>
      <c r="AN56" s="32"/>
      <c r="AO56" s="32"/>
      <c r="AP56" s="32"/>
      <c r="AQ56" s="32"/>
      <c r="AR56" s="32"/>
      <c r="AS56" s="32"/>
      <c r="AT56" s="32"/>
      <c r="AU56" s="72"/>
    </row>
    <row r="57" spans="2:47" x14ac:dyDescent="0.25">
      <c r="B57" s="40">
        <f t="shared" si="35"/>
        <v>100</v>
      </c>
      <c r="C57" s="153">
        <f t="shared" si="37"/>
        <v>104</v>
      </c>
      <c r="D57" s="136">
        <f>204+14</f>
        <v>218</v>
      </c>
      <c r="E57" s="151">
        <f t="shared" si="33"/>
        <v>1.56</v>
      </c>
      <c r="F57" s="42">
        <f t="shared" si="34"/>
        <v>340.08</v>
      </c>
      <c r="G57" s="46">
        <f t="shared" si="36"/>
        <v>6.2399999999999949</v>
      </c>
      <c r="I57" s="49">
        <v>52</v>
      </c>
      <c r="J57" s="32">
        <f t="shared" si="25"/>
        <v>0</v>
      </c>
      <c r="K57" s="32">
        <f t="shared" si="26"/>
        <v>0</v>
      </c>
      <c r="L57" s="32">
        <f t="shared" si="27"/>
        <v>70</v>
      </c>
      <c r="M57" s="32">
        <f t="shared" si="28"/>
        <v>0</v>
      </c>
      <c r="N57" s="32">
        <f t="shared" si="0"/>
        <v>0</v>
      </c>
      <c r="O57" s="33">
        <f t="shared" si="1"/>
        <v>256.66666666666669</v>
      </c>
      <c r="P57" s="49">
        <v>52</v>
      </c>
      <c r="Q57" s="32">
        <f t="shared" si="15"/>
        <v>10.919999999999995</v>
      </c>
      <c r="R57" s="32">
        <f t="shared" si="29"/>
        <v>188.76000000000008</v>
      </c>
      <c r="S57" s="32">
        <f t="shared" si="30"/>
        <v>109.48080000000003</v>
      </c>
      <c r="T57" s="32">
        <f t="shared" si="2"/>
        <v>29.208623339903898</v>
      </c>
      <c r="U57" s="32">
        <f t="shared" si="16"/>
        <v>70</v>
      </c>
      <c r="V57" s="32">
        <f t="shared" si="3"/>
        <v>10</v>
      </c>
      <c r="W57" s="32">
        <v>0</v>
      </c>
      <c r="X57" s="32">
        <f t="shared" si="4"/>
        <v>534.88407898366597</v>
      </c>
      <c r="Y57" s="38">
        <f t="shared" si="5"/>
        <v>278.21741231699929</v>
      </c>
      <c r="AA57" s="65">
        <v>52</v>
      </c>
      <c r="AB57" s="32">
        <f t="shared" si="6"/>
        <v>0</v>
      </c>
      <c r="AC57" s="98">
        <f t="shared" si="7"/>
        <v>0</v>
      </c>
      <c r="AD57" s="98">
        <f t="shared" si="8"/>
        <v>0</v>
      </c>
      <c r="AE57" s="98">
        <f t="shared" si="9"/>
        <v>0</v>
      </c>
      <c r="AF57" s="32">
        <f t="shared" si="17"/>
        <v>3.4830017647374265</v>
      </c>
      <c r="AG57" s="32">
        <f t="shared" si="18"/>
        <v>0</v>
      </c>
      <c r="AH57" s="32">
        <f t="shared" si="19"/>
        <v>0</v>
      </c>
      <c r="AI57" s="72">
        <f t="shared" si="31"/>
        <v>3.4830017647374265</v>
      </c>
      <c r="AK57" s="65"/>
      <c r="AL57" s="32"/>
      <c r="AM57" s="32"/>
      <c r="AN57" s="32"/>
      <c r="AO57" s="32"/>
      <c r="AP57" s="32"/>
      <c r="AQ57" s="32"/>
      <c r="AR57" s="32"/>
      <c r="AS57" s="32"/>
      <c r="AT57" s="32"/>
      <c r="AU57" s="72"/>
    </row>
    <row r="58" spans="2:47" x14ac:dyDescent="0.25">
      <c r="B58" s="40">
        <f t="shared" si="35"/>
        <v>104</v>
      </c>
      <c r="C58" s="153">
        <f t="shared" si="37"/>
        <v>105</v>
      </c>
      <c r="D58" s="136">
        <v>204</v>
      </c>
      <c r="E58" s="151">
        <f t="shared" si="33"/>
        <v>1.56</v>
      </c>
      <c r="F58" s="42">
        <f t="shared" si="34"/>
        <v>318.24</v>
      </c>
      <c r="G58" s="46">
        <f t="shared" si="36"/>
        <v>-21.839999999999975</v>
      </c>
      <c r="I58" s="49">
        <v>53</v>
      </c>
      <c r="J58" s="32">
        <f t="shared" si="25"/>
        <v>0</v>
      </c>
      <c r="K58" s="32">
        <f t="shared" si="26"/>
        <v>0</v>
      </c>
      <c r="L58" s="32">
        <f t="shared" si="27"/>
        <v>70</v>
      </c>
      <c r="M58" s="32">
        <f t="shared" si="28"/>
        <v>0</v>
      </c>
      <c r="N58" s="32">
        <f t="shared" si="0"/>
        <v>0</v>
      </c>
      <c r="O58" s="33">
        <f t="shared" si="1"/>
        <v>256.66666666666669</v>
      </c>
      <c r="P58" s="49">
        <v>53</v>
      </c>
      <c r="Q58" s="32">
        <f t="shared" si="15"/>
        <v>10.919999999999995</v>
      </c>
      <c r="R58" s="32">
        <f t="shared" si="29"/>
        <v>199.68000000000006</v>
      </c>
      <c r="S58" s="32">
        <f t="shared" si="30"/>
        <v>115.81440000000003</v>
      </c>
      <c r="T58" s="32">
        <f t="shared" si="2"/>
        <v>30.696768873861426</v>
      </c>
      <c r="U58" s="32">
        <f t="shared" si="16"/>
        <v>70</v>
      </c>
      <c r="V58" s="32">
        <f t="shared" si="3"/>
        <v>10</v>
      </c>
      <c r="W58" s="32">
        <v>0</v>
      </c>
      <c r="X58" s="32">
        <f t="shared" si="4"/>
        <v>548.50695245530869</v>
      </c>
      <c r="Y58" s="38">
        <f t="shared" si="5"/>
        <v>291.84028578864201</v>
      </c>
      <c r="AA58" s="65">
        <v>53</v>
      </c>
      <c r="AB58" s="32">
        <f t="shared" si="6"/>
        <v>0</v>
      </c>
      <c r="AC58" s="98">
        <f t="shared" si="7"/>
        <v>0</v>
      </c>
      <c r="AD58" s="98">
        <f t="shared" si="8"/>
        <v>0</v>
      </c>
      <c r="AE58" s="98">
        <f t="shared" si="9"/>
        <v>0</v>
      </c>
      <c r="AF58" s="32">
        <f t="shared" si="17"/>
        <v>3.4147022245522329</v>
      </c>
      <c r="AG58" s="32">
        <f t="shared" si="18"/>
        <v>0</v>
      </c>
      <c r="AH58" s="32">
        <f t="shared" si="19"/>
        <v>0</v>
      </c>
      <c r="AI58" s="72">
        <f t="shared" si="31"/>
        <v>3.4147022245522329</v>
      </c>
      <c r="AK58" s="65"/>
      <c r="AL58" s="32"/>
      <c r="AM58" s="32"/>
      <c r="AN58" s="32"/>
      <c r="AO58" s="32"/>
      <c r="AP58" s="32"/>
      <c r="AQ58" s="32"/>
      <c r="AR58" s="32"/>
      <c r="AS58" s="32"/>
      <c r="AT58" s="32"/>
      <c r="AU58" s="72"/>
    </row>
    <row r="59" spans="2:47" x14ac:dyDescent="0.25">
      <c r="B59" s="40">
        <f t="shared" si="35"/>
        <v>105</v>
      </c>
      <c r="C59" s="153">
        <f t="shared" si="37"/>
        <v>109</v>
      </c>
      <c r="D59" s="136">
        <f>206+13</f>
        <v>219</v>
      </c>
      <c r="E59" s="151">
        <f t="shared" si="33"/>
        <v>1.56</v>
      </c>
      <c r="F59" s="42">
        <f t="shared" si="34"/>
        <v>341.64</v>
      </c>
      <c r="G59" s="46">
        <f t="shared" si="36"/>
        <v>5.8499999999999943</v>
      </c>
      <c r="I59" s="49">
        <v>54</v>
      </c>
      <c r="J59" s="32">
        <f t="shared" si="25"/>
        <v>0</v>
      </c>
      <c r="K59" s="32">
        <f t="shared" si="26"/>
        <v>0</v>
      </c>
      <c r="L59" s="32">
        <f t="shared" si="27"/>
        <v>70</v>
      </c>
      <c r="M59" s="32">
        <f t="shared" si="28"/>
        <v>0</v>
      </c>
      <c r="N59" s="32">
        <f t="shared" si="0"/>
        <v>0</v>
      </c>
      <c r="O59" s="33">
        <f t="shared" si="1"/>
        <v>256.66666666666669</v>
      </c>
      <c r="P59" s="49">
        <v>54</v>
      </c>
      <c r="Q59" s="32">
        <f t="shared" si="15"/>
        <v>10.919999999999995</v>
      </c>
      <c r="R59" s="32">
        <f t="shared" si="29"/>
        <v>210.60000000000005</v>
      </c>
      <c r="S59" s="32">
        <f t="shared" si="30"/>
        <v>122.14800000000002</v>
      </c>
      <c r="T59" s="32">
        <f t="shared" si="2"/>
        <v>32.175466547071615</v>
      </c>
      <c r="U59" s="32">
        <f t="shared" si="16"/>
        <v>70</v>
      </c>
      <c r="V59" s="32">
        <f t="shared" si="3"/>
        <v>10</v>
      </c>
      <c r="W59" s="32">
        <v>0</v>
      </c>
      <c r="X59" s="32">
        <f t="shared" si="4"/>
        <v>562.11337090281643</v>
      </c>
      <c r="Y59" s="38">
        <f t="shared" si="5"/>
        <v>305.44670423614974</v>
      </c>
      <c r="AA59" s="65">
        <v>54</v>
      </c>
      <c r="AB59" s="32">
        <f t="shared" si="6"/>
        <v>0</v>
      </c>
      <c r="AC59" s="98">
        <f t="shared" si="7"/>
        <v>0</v>
      </c>
      <c r="AD59" s="98">
        <f t="shared" si="8"/>
        <v>0</v>
      </c>
      <c r="AE59" s="98">
        <f t="shared" si="9"/>
        <v>0</v>
      </c>
      <c r="AF59" s="32">
        <f t="shared" si="17"/>
        <v>3.347741996691465</v>
      </c>
      <c r="AG59" s="32">
        <f t="shared" si="18"/>
        <v>0</v>
      </c>
      <c r="AH59" s="32">
        <f t="shared" si="19"/>
        <v>0</v>
      </c>
      <c r="AI59" s="72">
        <f t="shared" si="31"/>
        <v>3.347741996691465</v>
      </c>
      <c r="AK59" s="65"/>
      <c r="AL59" s="32"/>
      <c r="AM59" s="32"/>
      <c r="AN59" s="32"/>
      <c r="AO59" s="32"/>
      <c r="AP59" s="32"/>
      <c r="AQ59" s="32"/>
      <c r="AR59" s="32"/>
      <c r="AS59" s="32"/>
      <c r="AT59" s="32"/>
      <c r="AU59" s="72"/>
    </row>
    <row r="60" spans="2:47" x14ac:dyDescent="0.25">
      <c r="B60" s="40">
        <f t="shared" si="35"/>
        <v>109</v>
      </c>
      <c r="C60" s="153">
        <f t="shared" si="37"/>
        <v>110</v>
      </c>
      <c r="D60" s="136">
        <v>206</v>
      </c>
      <c r="E60" s="151">
        <f t="shared" si="33"/>
        <v>1.56</v>
      </c>
      <c r="F60" s="42">
        <f t="shared" si="34"/>
        <v>321.36</v>
      </c>
      <c r="G60" s="46">
        <f t="shared" si="36"/>
        <v>-20.279999999999973</v>
      </c>
      <c r="I60" s="49">
        <v>55</v>
      </c>
      <c r="J60" s="32">
        <f t="shared" si="25"/>
        <v>0</v>
      </c>
      <c r="K60" s="32">
        <f t="shared" si="26"/>
        <v>0</v>
      </c>
      <c r="L60" s="32">
        <f t="shared" si="27"/>
        <v>70</v>
      </c>
      <c r="M60" s="32">
        <f t="shared" si="28"/>
        <v>0</v>
      </c>
      <c r="N60" s="32">
        <f t="shared" si="0"/>
        <v>0</v>
      </c>
      <c r="O60" s="33">
        <f t="shared" si="1"/>
        <v>256.66666666666669</v>
      </c>
      <c r="P60" s="49">
        <v>55</v>
      </c>
      <c r="Q60" s="32">
        <f t="shared" si="15"/>
        <v>-21.839999999999975</v>
      </c>
      <c r="R60" s="32">
        <f t="shared" si="29"/>
        <v>188.76000000000008</v>
      </c>
      <c r="S60" s="32">
        <f t="shared" si="30"/>
        <v>109.48080000000003</v>
      </c>
      <c r="T60" s="32">
        <f t="shared" si="2"/>
        <v>29.208623339903898</v>
      </c>
      <c r="U60" s="32">
        <f t="shared" si="16"/>
        <v>70</v>
      </c>
      <c r="V60" s="32">
        <f t="shared" si="3"/>
        <v>10</v>
      </c>
      <c r="W60" s="32">
        <v>0</v>
      </c>
      <c r="X60" s="32">
        <f t="shared" si="4"/>
        <v>534.88407898366597</v>
      </c>
      <c r="Y60" s="38">
        <f t="shared" si="5"/>
        <v>278.21741231699929</v>
      </c>
      <c r="AA60" s="65">
        <v>55</v>
      </c>
      <c r="AB60" s="32">
        <f t="shared" si="6"/>
        <v>15</v>
      </c>
      <c r="AC60" s="98">
        <f t="shared" si="7"/>
        <v>0.6</v>
      </c>
      <c r="AD60" s="98">
        <f t="shared" si="8"/>
        <v>0.22400000000000003</v>
      </c>
      <c r="AE60" s="98">
        <f t="shared" si="9"/>
        <v>0.17600000000000002</v>
      </c>
      <c r="AF60" s="32">
        <f t="shared" si="17"/>
        <v>12.284161212670059</v>
      </c>
      <c r="AG60" s="32">
        <f t="shared" si="18"/>
        <v>3.347538816220077</v>
      </c>
      <c r="AH60" s="32">
        <f t="shared" si="19"/>
        <v>2.2537763221642821</v>
      </c>
      <c r="AI60" s="72">
        <f t="shared" si="31"/>
        <v>17.885476351054418</v>
      </c>
      <c r="AK60" s="65"/>
      <c r="AL60" s="32"/>
      <c r="AM60" s="32"/>
      <c r="AN60" s="32"/>
      <c r="AO60" s="32"/>
      <c r="AP60" s="32"/>
      <c r="AQ60" s="32"/>
      <c r="AR60" s="32"/>
      <c r="AS60" s="32"/>
      <c r="AT60" s="32"/>
      <c r="AU60" s="72"/>
    </row>
    <row r="61" spans="2:47" x14ac:dyDescent="0.25">
      <c r="B61" s="40">
        <f t="shared" si="35"/>
        <v>110</v>
      </c>
      <c r="C61" s="153">
        <f t="shared" si="37"/>
        <v>114</v>
      </c>
      <c r="D61" s="136">
        <f>208+13</f>
        <v>221</v>
      </c>
      <c r="E61" s="151">
        <f t="shared" si="33"/>
        <v>1.56</v>
      </c>
      <c r="F61" s="42">
        <f t="shared" si="34"/>
        <v>344.76</v>
      </c>
      <c r="G61" s="46">
        <f t="shared" si="36"/>
        <v>5.8499999999999943</v>
      </c>
      <c r="I61" s="49">
        <v>56</v>
      </c>
      <c r="J61" s="32">
        <f t="shared" si="25"/>
        <v>0</v>
      </c>
      <c r="K61" s="32">
        <f t="shared" si="26"/>
        <v>0</v>
      </c>
      <c r="L61" s="32">
        <f t="shared" si="27"/>
        <v>70</v>
      </c>
      <c r="M61" s="32">
        <f t="shared" si="28"/>
        <v>0</v>
      </c>
      <c r="N61" s="32">
        <f t="shared" si="0"/>
        <v>0</v>
      </c>
      <c r="O61" s="33">
        <f t="shared" si="1"/>
        <v>256.66666666666669</v>
      </c>
      <c r="P61" s="49">
        <v>56</v>
      </c>
      <c r="Q61" s="32">
        <f t="shared" si="15"/>
        <v>10.529999999999994</v>
      </c>
      <c r="R61" s="32">
        <f t="shared" si="29"/>
        <v>199.29000000000008</v>
      </c>
      <c r="S61" s="32">
        <f t="shared" si="30"/>
        <v>115.58820000000004</v>
      </c>
      <c r="T61" s="32">
        <f t="shared" si="2"/>
        <v>30.64378693945115</v>
      </c>
      <c r="U61" s="32">
        <f t="shared" si="16"/>
        <v>70</v>
      </c>
      <c r="V61" s="32">
        <f t="shared" si="3"/>
        <v>10</v>
      </c>
      <c r="W61" s="32">
        <v>0</v>
      </c>
      <c r="X61" s="32">
        <f t="shared" si="4"/>
        <v>548.02071058621084</v>
      </c>
      <c r="Y61" s="38">
        <f t="shared" si="5"/>
        <v>291.35404391954415</v>
      </c>
      <c r="AA61" s="65">
        <v>56</v>
      </c>
      <c r="AB61" s="32">
        <f t="shared" si="6"/>
        <v>0</v>
      </c>
      <c r="AC61" s="98">
        <f t="shared" si="7"/>
        <v>0</v>
      </c>
      <c r="AD61" s="98">
        <f t="shared" si="8"/>
        <v>0</v>
      </c>
      <c r="AE61" s="98">
        <f t="shared" si="9"/>
        <v>0</v>
      </c>
      <c r="AF61" s="32">
        <f t="shared" si="17"/>
        <v>12.043276303888106</v>
      </c>
      <c r="AG61" s="32">
        <f t="shared" si="18"/>
        <v>3.2560001912511236</v>
      </c>
      <c r="AH61" s="32">
        <f t="shared" si="19"/>
        <v>1.5936605206800409</v>
      </c>
      <c r="AI61" s="72">
        <f t="shared" si="31"/>
        <v>16.892937015819271</v>
      </c>
      <c r="AK61" s="65"/>
      <c r="AL61" s="32"/>
      <c r="AM61" s="32"/>
      <c r="AN61" s="32"/>
      <c r="AO61" s="32"/>
      <c r="AP61" s="32"/>
      <c r="AQ61" s="32"/>
      <c r="AR61" s="32"/>
      <c r="AS61" s="32"/>
      <c r="AT61" s="32"/>
      <c r="AU61" s="72"/>
    </row>
    <row r="62" spans="2:47" x14ac:dyDescent="0.25">
      <c r="B62" s="40">
        <f t="shared" si="35"/>
        <v>114</v>
      </c>
      <c r="C62" s="153">
        <f t="shared" si="37"/>
        <v>115</v>
      </c>
      <c r="D62" s="136">
        <v>208</v>
      </c>
      <c r="E62" s="151">
        <f t="shared" si="33"/>
        <v>1.56</v>
      </c>
      <c r="F62" s="42">
        <f t="shared" si="34"/>
        <v>324.48</v>
      </c>
      <c r="G62" s="46">
        <f t="shared" si="36"/>
        <v>-20.279999999999973</v>
      </c>
      <c r="I62" s="49">
        <v>57</v>
      </c>
      <c r="J62" s="32">
        <f t="shared" si="25"/>
        <v>0</v>
      </c>
      <c r="K62" s="32">
        <f t="shared" si="26"/>
        <v>0</v>
      </c>
      <c r="L62" s="32">
        <f t="shared" si="27"/>
        <v>70</v>
      </c>
      <c r="M62" s="32">
        <f t="shared" si="28"/>
        <v>0</v>
      </c>
      <c r="N62" s="32">
        <f t="shared" si="0"/>
        <v>0</v>
      </c>
      <c r="O62" s="33">
        <f t="shared" si="1"/>
        <v>256.66666666666669</v>
      </c>
      <c r="P62" s="49">
        <v>57</v>
      </c>
      <c r="Q62" s="32">
        <f t="shared" si="15"/>
        <v>10.529999999999994</v>
      </c>
      <c r="R62" s="32">
        <f t="shared" si="29"/>
        <v>209.82000000000008</v>
      </c>
      <c r="S62" s="32">
        <f t="shared" si="30"/>
        <v>121.69560000000004</v>
      </c>
      <c r="T62" s="32">
        <f t="shared" si="2"/>
        <v>32.070146624846814</v>
      </c>
      <c r="U62" s="32">
        <f t="shared" si="16"/>
        <v>70</v>
      </c>
      <c r="V62" s="32">
        <f t="shared" si="3"/>
        <v>10</v>
      </c>
      <c r="W62" s="32">
        <v>0</v>
      </c>
      <c r="X62" s="32">
        <f t="shared" si="4"/>
        <v>561.14200870494165</v>
      </c>
      <c r="Y62" s="38">
        <f t="shared" si="5"/>
        <v>304.47534203827496</v>
      </c>
      <c r="AA62" s="65">
        <v>57</v>
      </c>
      <c r="AB62" s="32">
        <f t="shared" si="6"/>
        <v>0</v>
      </c>
      <c r="AC62" s="98">
        <f t="shared" si="7"/>
        <v>0</v>
      </c>
      <c r="AD62" s="98">
        <f t="shared" si="8"/>
        <v>0</v>
      </c>
      <c r="AE62" s="98">
        <f t="shared" si="9"/>
        <v>0</v>
      </c>
      <c r="AF62" s="32">
        <f t="shared" si="17"/>
        <v>11.807115001242082</v>
      </c>
      <c r="AG62" s="32">
        <f t="shared" si="18"/>
        <v>3.1669646947957535</v>
      </c>
      <c r="AH62" s="32">
        <f t="shared" si="19"/>
        <v>1.1268881610821411</v>
      </c>
      <c r="AI62" s="72">
        <f t="shared" si="31"/>
        <v>16.100967857119976</v>
      </c>
      <c r="AK62" s="65"/>
      <c r="AL62" s="32"/>
      <c r="AM62" s="32"/>
      <c r="AN62" s="32"/>
      <c r="AO62" s="32"/>
      <c r="AP62" s="32"/>
      <c r="AQ62" s="32"/>
      <c r="AR62" s="32"/>
      <c r="AS62" s="32"/>
      <c r="AT62" s="32"/>
      <c r="AU62" s="72"/>
    </row>
    <row r="63" spans="2:47" x14ac:dyDescent="0.25">
      <c r="B63" s="40">
        <f t="shared" si="35"/>
        <v>115</v>
      </c>
      <c r="C63" s="153">
        <f t="shared" si="37"/>
        <v>119</v>
      </c>
      <c r="D63" s="136">
        <f>209+12</f>
        <v>221</v>
      </c>
      <c r="E63" s="151">
        <f t="shared" si="33"/>
        <v>1.56</v>
      </c>
      <c r="F63" s="42">
        <f t="shared" si="34"/>
        <v>344.76</v>
      </c>
      <c r="G63" s="46">
        <f t="shared" si="36"/>
        <v>5.0699999999999932</v>
      </c>
      <c r="I63" s="49">
        <v>58</v>
      </c>
      <c r="J63" s="32">
        <f t="shared" si="25"/>
        <v>0</v>
      </c>
      <c r="K63" s="32">
        <f t="shared" si="26"/>
        <v>0</v>
      </c>
      <c r="L63" s="32">
        <f t="shared" si="27"/>
        <v>70</v>
      </c>
      <c r="M63" s="32">
        <f t="shared" si="28"/>
        <v>0</v>
      </c>
      <c r="N63" s="32">
        <f t="shared" si="0"/>
        <v>0</v>
      </c>
      <c r="O63" s="33">
        <f t="shared" si="1"/>
        <v>256.66666666666669</v>
      </c>
      <c r="P63" s="49">
        <v>58</v>
      </c>
      <c r="Q63" s="32">
        <f t="shared" si="15"/>
        <v>10.529999999999994</v>
      </c>
      <c r="R63" s="32">
        <f t="shared" si="29"/>
        <v>220.35000000000008</v>
      </c>
      <c r="S63" s="32">
        <f t="shared" si="30"/>
        <v>127.80300000000004</v>
      </c>
      <c r="T63" s="32">
        <f t="shared" si="2"/>
        <v>33.488194642806725</v>
      </c>
      <c r="U63" s="32">
        <f t="shared" si="16"/>
        <v>70</v>
      </c>
      <c r="V63" s="32">
        <f t="shared" si="3"/>
        <v>10</v>
      </c>
      <c r="W63" s="32">
        <v>0</v>
      </c>
      <c r="X63" s="32">
        <f t="shared" si="4"/>
        <v>574.2488306695551</v>
      </c>
      <c r="Y63" s="38">
        <f t="shared" si="5"/>
        <v>317.58216400288842</v>
      </c>
      <c r="AA63" s="65">
        <v>58</v>
      </c>
      <c r="AB63" s="32">
        <f t="shared" si="6"/>
        <v>0</v>
      </c>
      <c r="AC63" s="98">
        <f t="shared" si="7"/>
        <v>0</v>
      </c>
      <c r="AD63" s="98">
        <f t="shared" si="8"/>
        <v>0</v>
      </c>
      <c r="AE63" s="98">
        <f t="shared" si="9"/>
        <v>0</v>
      </c>
      <c r="AF63" s="32">
        <f t="shared" si="17"/>
        <v>11.575584677696773</v>
      </c>
      <c r="AG63" s="32">
        <f t="shared" si="18"/>
        <v>3.0803638786731287</v>
      </c>
      <c r="AH63" s="32">
        <f t="shared" si="19"/>
        <v>0.79683026034002047</v>
      </c>
      <c r="AI63" s="72">
        <f t="shared" si="31"/>
        <v>15.452778816709921</v>
      </c>
      <c r="AK63" s="65"/>
      <c r="AL63" s="32"/>
      <c r="AM63" s="32"/>
      <c r="AN63" s="32"/>
      <c r="AO63" s="32"/>
      <c r="AP63" s="32"/>
      <c r="AQ63" s="32"/>
      <c r="AR63" s="32"/>
      <c r="AS63" s="32"/>
      <c r="AT63" s="32"/>
      <c r="AU63" s="72"/>
    </row>
    <row r="64" spans="2:47" x14ac:dyDescent="0.25">
      <c r="B64" s="40">
        <f t="shared" si="35"/>
        <v>119</v>
      </c>
      <c r="C64" s="153">
        <f t="shared" si="37"/>
        <v>120</v>
      </c>
      <c r="D64" s="136">
        <v>209</v>
      </c>
      <c r="E64" s="151">
        <f t="shared" si="33"/>
        <v>1.56</v>
      </c>
      <c r="F64" s="42">
        <f t="shared" si="34"/>
        <v>326.04000000000002</v>
      </c>
      <c r="G64" s="46">
        <f t="shared" si="36"/>
        <v>-18.71999999999997</v>
      </c>
      <c r="I64" s="49">
        <v>59</v>
      </c>
      <c r="J64" s="32">
        <f t="shared" si="25"/>
        <v>0</v>
      </c>
      <c r="K64" s="32">
        <f t="shared" si="26"/>
        <v>0</v>
      </c>
      <c r="L64" s="32">
        <f t="shared" si="27"/>
        <v>70</v>
      </c>
      <c r="M64" s="32">
        <f t="shared" si="28"/>
        <v>0</v>
      </c>
      <c r="N64" s="32">
        <f t="shared" si="0"/>
        <v>0</v>
      </c>
      <c r="O64" s="33">
        <f t="shared" si="1"/>
        <v>256.66666666666669</v>
      </c>
      <c r="P64" s="49">
        <v>59</v>
      </c>
      <c r="Q64" s="32">
        <f t="shared" si="15"/>
        <v>10.529999999999994</v>
      </c>
      <c r="R64" s="32">
        <f t="shared" si="29"/>
        <v>230.88000000000008</v>
      </c>
      <c r="S64" s="32">
        <f t="shared" si="30"/>
        <v>133.91040000000004</v>
      </c>
      <c r="T64" s="32">
        <f t="shared" si="2"/>
        <v>34.898373535125124</v>
      </c>
      <c r="U64" s="32">
        <f t="shared" si="16"/>
        <v>70</v>
      </c>
      <c r="V64" s="32">
        <f t="shared" si="3"/>
        <v>10</v>
      </c>
      <c r="W64" s="32">
        <v>0</v>
      </c>
      <c r="X64" s="32">
        <f t="shared" si="4"/>
        <v>587.34194724034307</v>
      </c>
      <c r="Y64" s="38">
        <f t="shared" si="5"/>
        <v>330.67528057367639</v>
      </c>
      <c r="AA64" s="65">
        <v>59</v>
      </c>
      <c r="AB64" s="32">
        <f t="shared" si="6"/>
        <v>0</v>
      </c>
      <c r="AC64" s="98">
        <f t="shared" si="7"/>
        <v>0</v>
      </c>
      <c r="AD64" s="98">
        <f t="shared" si="8"/>
        <v>0</v>
      </c>
      <c r="AE64" s="98">
        <f t="shared" si="9"/>
        <v>0</v>
      </c>
      <c r="AF64" s="32">
        <f t="shared" si="17"/>
        <v>11.348594522576635</v>
      </c>
      <c r="AG64" s="32">
        <f t="shared" si="18"/>
        <v>2.9961311664215158</v>
      </c>
      <c r="AH64" s="32">
        <f t="shared" si="19"/>
        <v>0.56344408054107054</v>
      </c>
      <c r="AI64" s="72">
        <f t="shared" si="31"/>
        <v>14.908169769539221</v>
      </c>
      <c r="AK64" s="65"/>
      <c r="AL64" s="32"/>
      <c r="AM64" s="32"/>
      <c r="AN64" s="32"/>
      <c r="AO64" s="32"/>
      <c r="AP64" s="32"/>
      <c r="AQ64" s="32"/>
      <c r="AR64" s="32"/>
      <c r="AS64" s="32"/>
      <c r="AT64" s="32"/>
      <c r="AU64" s="72"/>
    </row>
    <row r="65" spans="2:47" x14ac:dyDescent="0.25">
      <c r="B65" s="40">
        <f t="shared" si="35"/>
        <v>120</v>
      </c>
      <c r="C65" s="153">
        <f t="shared" si="37"/>
        <v>124</v>
      </c>
      <c r="D65" s="136">
        <f>209+11</f>
        <v>220</v>
      </c>
      <c r="E65" s="151">
        <f t="shared" si="33"/>
        <v>1.56</v>
      </c>
      <c r="F65" s="42">
        <f t="shared" si="34"/>
        <v>343.2</v>
      </c>
      <c r="G65" s="46">
        <f t="shared" si="36"/>
        <v>4.289999999999992</v>
      </c>
      <c r="I65" s="49">
        <v>60</v>
      </c>
      <c r="J65" s="32">
        <f t="shared" si="25"/>
        <v>0</v>
      </c>
      <c r="K65" s="32">
        <f t="shared" si="26"/>
        <v>0</v>
      </c>
      <c r="L65" s="32">
        <f t="shared" si="27"/>
        <v>70</v>
      </c>
      <c r="M65" s="32">
        <f t="shared" si="28"/>
        <v>0</v>
      </c>
      <c r="N65" s="32">
        <f t="shared" si="0"/>
        <v>0</v>
      </c>
      <c r="O65" s="33">
        <f t="shared" si="1"/>
        <v>256.66666666666669</v>
      </c>
      <c r="P65" s="49">
        <v>60</v>
      </c>
      <c r="Q65" s="32">
        <f t="shared" si="15"/>
        <v>-21.839999999999975</v>
      </c>
      <c r="R65" s="32">
        <f t="shared" si="29"/>
        <v>209.04000000000011</v>
      </c>
      <c r="S65" s="32">
        <f t="shared" si="30"/>
        <v>121.24320000000006</v>
      </c>
      <c r="T65" s="32">
        <f t="shared" si="2"/>
        <v>31.964781119270363</v>
      </c>
      <c r="U65" s="32">
        <f t="shared" si="16"/>
        <v>70</v>
      </c>
      <c r="V65" s="32">
        <f t="shared" si="3"/>
        <v>10</v>
      </c>
      <c r="W65" s="32">
        <v>0</v>
      </c>
      <c r="X65" s="32">
        <f t="shared" si="4"/>
        <v>560.17056711606267</v>
      </c>
      <c r="Y65" s="38">
        <f t="shared" si="5"/>
        <v>303.50390044939599</v>
      </c>
      <c r="AA65" s="65">
        <v>60</v>
      </c>
      <c r="AB65" s="32">
        <f t="shared" si="6"/>
        <v>0</v>
      </c>
      <c r="AC65" s="98">
        <f t="shared" si="7"/>
        <v>0</v>
      </c>
      <c r="AD65" s="98">
        <f t="shared" si="8"/>
        <v>0</v>
      </c>
      <c r="AE65" s="98">
        <f t="shared" si="9"/>
        <v>0</v>
      </c>
      <c r="AF65" s="32">
        <f t="shared" si="17"/>
        <v>11.126055505948079</v>
      </c>
      <c r="AG65" s="32">
        <f t="shared" si="18"/>
        <v>2.914201802116029</v>
      </c>
      <c r="AH65" s="32">
        <f t="shared" si="19"/>
        <v>0.39841513017001023</v>
      </c>
      <c r="AI65" s="72">
        <f t="shared" si="31"/>
        <v>14.438672438234118</v>
      </c>
      <c r="AK65" s="65"/>
      <c r="AL65" s="32"/>
      <c r="AM65" s="32"/>
      <c r="AN65" s="32"/>
      <c r="AO65" s="32"/>
      <c r="AP65" s="32"/>
      <c r="AQ65" s="32"/>
      <c r="AR65" s="32"/>
      <c r="AS65" s="32"/>
      <c r="AT65" s="32"/>
      <c r="AU65" s="72"/>
    </row>
    <row r="66" spans="2:47" x14ac:dyDescent="0.25">
      <c r="B66" s="40">
        <f t="shared" si="35"/>
        <v>124</v>
      </c>
      <c r="C66" s="153">
        <f t="shared" si="37"/>
        <v>125</v>
      </c>
      <c r="D66" s="136">
        <v>209</v>
      </c>
      <c r="E66" s="151">
        <f t="shared" si="33"/>
        <v>1.56</v>
      </c>
      <c r="F66" s="42">
        <f t="shared" si="34"/>
        <v>326.04000000000002</v>
      </c>
      <c r="G66" s="46">
        <f t="shared" si="36"/>
        <v>-17.159999999999968</v>
      </c>
      <c r="I66" s="49">
        <v>61</v>
      </c>
      <c r="J66" s="32">
        <f t="shared" si="25"/>
        <v>0</v>
      </c>
      <c r="K66" s="32">
        <f t="shared" si="26"/>
        <v>0</v>
      </c>
      <c r="L66" s="32">
        <f t="shared" si="27"/>
        <v>70</v>
      </c>
      <c r="M66" s="32">
        <f t="shared" si="28"/>
        <v>0</v>
      </c>
      <c r="N66" s="32">
        <f t="shared" si="0"/>
        <v>0</v>
      </c>
      <c r="O66" s="33">
        <f t="shared" si="1"/>
        <v>256.66666666666669</v>
      </c>
      <c r="P66" s="49">
        <v>61</v>
      </c>
      <c r="Q66" s="32">
        <f t="shared" si="15"/>
        <v>10.529999999999994</v>
      </c>
      <c r="R66" s="32">
        <f t="shared" si="29"/>
        <v>219.57000000000011</v>
      </c>
      <c r="S66" s="32">
        <f t="shared" si="30"/>
        <v>127.35060000000006</v>
      </c>
      <c r="T66" s="32">
        <f t="shared" si="2"/>
        <v>33.383429074912023</v>
      </c>
      <c r="U66" s="32">
        <f t="shared" si="16"/>
        <v>70</v>
      </c>
      <c r="V66" s="32">
        <f t="shared" si="3"/>
        <v>10</v>
      </c>
      <c r="W66" s="32">
        <v>0</v>
      </c>
      <c r="X66" s="32">
        <f t="shared" si="4"/>
        <v>573.27843397213849</v>
      </c>
      <c r="Y66" s="38">
        <f t="shared" si="5"/>
        <v>316.6117673054718</v>
      </c>
      <c r="AA66" s="65">
        <v>61</v>
      </c>
      <c r="AB66" s="32">
        <f t="shared" si="6"/>
        <v>0</v>
      </c>
      <c r="AC66" s="98">
        <f t="shared" si="7"/>
        <v>0</v>
      </c>
      <c r="AD66" s="98">
        <f t="shared" si="8"/>
        <v>0</v>
      </c>
      <c r="AE66" s="98">
        <f t="shared" si="9"/>
        <v>0</v>
      </c>
      <c r="AF66" s="32">
        <f t="shared" si="17"/>
        <v>10.907880343700212</v>
      </c>
      <c r="AG66" s="32">
        <f t="shared" si="18"/>
        <v>2.8345128005859537</v>
      </c>
      <c r="AH66" s="32">
        <f t="shared" si="19"/>
        <v>0.28172204027053527</v>
      </c>
      <c r="AI66" s="72">
        <f t="shared" si="31"/>
        <v>14.024115184556701</v>
      </c>
      <c r="AK66" s="65"/>
      <c r="AL66" s="32"/>
      <c r="AM66" s="32"/>
      <c r="AN66" s="32"/>
      <c r="AO66" s="32"/>
      <c r="AP66" s="32"/>
      <c r="AQ66" s="32"/>
      <c r="AR66" s="32"/>
      <c r="AS66" s="32"/>
      <c r="AT66" s="32"/>
      <c r="AU66" s="72"/>
    </row>
    <row r="67" spans="2:47" x14ac:dyDescent="0.25">
      <c r="B67" s="40">
        <f t="shared" si="35"/>
        <v>125</v>
      </c>
      <c r="C67" s="153">
        <f t="shared" si="37"/>
        <v>129</v>
      </c>
      <c r="D67" s="136">
        <f>210+10</f>
        <v>220</v>
      </c>
      <c r="E67" s="151">
        <f t="shared" si="33"/>
        <v>1.56</v>
      </c>
      <c r="F67" s="42">
        <f t="shared" si="34"/>
        <v>343.2</v>
      </c>
      <c r="G67" s="46">
        <f t="shared" si="36"/>
        <v>4.289999999999992</v>
      </c>
      <c r="I67" s="49">
        <v>62</v>
      </c>
      <c r="J67" s="32">
        <f t="shared" si="25"/>
        <v>0</v>
      </c>
      <c r="K67" s="32">
        <f t="shared" si="26"/>
        <v>0</v>
      </c>
      <c r="L67" s="32">
        <f t="shared" si="27"/>
        <v>70</v>
      </c>
      <c r="M67" s="32">
        <f t="shared" si="28"/>
        <v>0</v>
      </c>
      <c r="N67" s="32">
        <f t="shared" si="0"/>
        <v>0</v>
      </c>
      <c r="O67" s="33">
        <f t="shared" si="1"/>
        <v>256.66666666666669</v>
      </c>
      <c r="P67" s="49">
        <v>62</v>
      </c>
      <c r="Q67" s="32">
        <f t="shared" si="15"/>
        <v>10.529999999999994</v>
      </c>
      <c r="R67" s="32">
        <f t="shared" si="29"/>
        <v>230.10000000000011</v>
      </c>
      <c r="S67" s="32">
        <f t="shared" si="30"/>
        <v>133.45800000000006</v>
      </c>
      <c r="T67" s="32">
        <f t="shared" si="2"/>
        <v>34.794176665003405</v>
      </c>
      <c r="U67" s="32">
        <f t="shared" si="16"/>
        <v>70</v>
      </c>
      <c r="V67" s="32">
        <f t="shared" si="3"/>
        <v>10</v>
      </c>
      <c r="W67" s="32">
        <v>0</v>
      </c>
      <c r="X67" s="32">
        <f t="shared" si="4"/>
        <v>586.37254102488089</v>
      </c>
      <c r="Y67" s="38">
        <f t="shared" si="5"/>
        <v>329.7058743582142</v>
      </c>
      <c r="AA67" s="65">
        <v>62</v>
      </c>
      <c r="AB67" s="32">
        <f t="shared" si="6"/>
        <v>0</v>
      </c>
      <c r="AC67" s="98">
        <f t="shared" si="7"/>
        <v>0</v>
      </c>
      <c r="AD67" s="98">
        <f t="shared" si="8"/>
        <v>0</v>
      </c>
      <c r="AE67" s="98">
        <f t="shared" si="9"/>
        <v>0</v>
      </c>
      <c r="AF67" s="32">
        <f t="shared" si="17"/>
        <v>10.693983463310316</v>
      </c>
      <c r="AG67" s="32">
        <f t="shared" si="18"/>
        <v>2.757002898993381</v>
      </c>
      <c r="AH67" s="32">
        <f t="shared" si="19"/>
        <v>0.19920756508500512</v>
      </c>
      <c r="AI67" s="72">
        <f t="shared" si="31"/>
        <v>13.650193927388703</v>
      </c>
      <c r="AK67" s="65"/>
      <c r="AL67" s="32"/>
      <c r="AM67" s="32"/>
      <c r="AN67" s="32"/>
      <c r="AO67" s="32"/>
      <c r="AP67" s="32"/>
      <c r="AQ67" s="32"/>
      <c r="AR67" s="32"/>
      <c r="AS67" s="32"/>
      <c r="AT67" s="32"/>
      <c r="AU67" s="72"/>
    </row>
    <row r="68" spans="2:47" x14ac:dyDescent="0.25">
      <c r="B68" s="40">
        <f t="shared" si="35"/>
        <v>129</v>
      </c>
      <c r="C68" s="153">
        <f t="shared" si="37"/>
        <v>130</v>
      </c>
      <c r="D68" s="136">
        <v>210</v>
      </c>
      <c r="E68" s="151">
        <f t="shared" si="33"/>
        <v>1.56</v>
      </c>
      <c r="F68" s="42">
        <f t="shared" si="34"/>
        <v>327.60000000000002</v>
      </c>
      <c r="G68" s="46">
        <f t="shared" si="36"/>
        <v>-15.599999999999966</v>
      </c>
      <c r="I68" s="49">
        <v>63</v>
      </c>
      <c r="J68" s="32">
        <f t="shared" si="25"/>
        <v>0</v>
      </c>
      <c r="K68" s="32">
        <f t="shared" si="26"/>
        <v>0</v>
      </c>
      <c r="L68" s="32">
        <f t="shared" si="27"/>
        <v>70</v>
      </c>
      <c r="M68" s="32">
        <f t="shared" si="28"/>
        <v>0</v>
      </c>
      <c r="N68" s="32">
        <f t="shared" si="0"/>
        <v>0</v>
      </c>
      <c r="O68" s="33">
        <f t="shared" si="1"/>
        <v>256.66666666666669</v>
      </c>
      <c r="P68" s="49">
        <v>63</v>
      </c>
      <c r="Q68" s="32">
        <f t="shared" si="15"/>
        <v>10.529999999999994</v>
      </c>
      <c r="R68" s="32">
        <f t="shared" si="29"/>
        <v>240.63000000000011</v>
      </c>
      <c r="S68" s="32">
        <f t="shared" si="30"/>
        <v>139.56540000000007</v>
      </c>
      <c r="T68" s="32">
        <f t="shared" si="2"/>
        <v>36.197426729463089</v>
      </c>
      <c r="U68" s="32">
        <f t="shared" si="16"/>
        <v>70</v>
      </c>
      <c r="V68" s="32">
        <f t="shared" si="3"/>
        <v>10</v>
      </c>
      <c r="W68" s="32">
        <v>0</v>
      </c>
      <c r="X68" s="32">
        <f t="shared" si="4"/>
        <v>599.45358988714827</v>
      </c>
      <c r="Y68" s="38">
        <f t="shared" si="5"/>
        <v>342.78692322048158</v>
      </c>
      <c r="AA68" s="65">
        <v>63</v>
      </c>
      <c r="AB68" s="32">
        <f t="shared" si="6"/>
        <v>0</v>
      </c>
      <c r="AC68" s="98">
        <f t="shared" si="7"/>
        <v>0</v>
      </c>
      <c r="AD68" s="98">
        <f t="shared" si="8"/>
        <v>0</v>
      </c>
      <c r="AE68" s="98">
        <f t="shared" si="9"/>
        <v>0</v>
      </c>
      <c r="AF68" s="32">
        <f t="shared" si="17"/>
        <v>10.484280970280651</v>
      </c>
      <c r="AG68" s="32">
        <f t="shared" si="18"/>
        <v>2.6816125097359258</v>
      </c>
      <c r="AH68" s="32">
        <f t="shared" si="19"/>
        <v>0.14086102013526763</v>
      </c>
      <c r="AI68" s="72">
        <f t="shared" si="31"/>
        <v>13.306754500151843</v>
      </c>
      <c r="AK68" s="65"/>
      <c r="AL68" s="32"/>
      <c r="AM68" s="32"/>
      <c r="AN68" s="32"/>
      <c r="AO68" s="32"/>
      <c r="AP68" s="32"/>
      <c r="AQ68" s="32"/>
      <c r="AR68" s="32"/>
      <c r="AS68" s="32"/>
      <c r="AT68" s="32"/>
      <c r="AU68" s="72"/>
    </row>
    <row r="69" spans="2:47" x14ac:dyDescent="0.25">
      <c r="B69" s="40">
        <f t="shared" si="35"/>
        <v>130</v>
      </c>
      <c r="C69" s="153">
        <f t="shared" si="37"/>
        <v>134</v>
      </c>
      <c r="D69" s="136">
        <f>210+9</f>
        <v>219</v>
      </c>
      <c r="E69" s="151">
        <f t="shared" si="33"/>
        <v>1.56</v>
      </c>
      <c r="F69" s="42">
        <f t="shared" si="34"/>
        <v>341.64</v>
      </c>
      <c r="G69" s="46">
        <f t="shared" si="36"/>
        <v>3.5099999999999909</v>
      </c>
      <c r="I69" s="49">
        <v>64</v>
      </c>
      <c r="J69" s="32">
        <f t="shared" si="25"/>
        <v>0</v>
      </c>
      <c r="K69" s="32">
        <f t="shared" si="26"/>
        <v>0</v>
      </c>
      <c r="L69" s="32">
        <f t="shared" si="27"/>
        <v>70</v>
      </c>
      <c r="M69" s="32">
        <f t="shared" si="28"/>
        <v>0</v>
      </c>
      <c r="N69" s="32">
        <f t="shared" ref="N69:N132" si="38">IF(P70&lt;=$F$18,0,)</f>
        <v>0</v>
      </c>
      <c r="O69" s="33">
        <f t="shared" ref="O69:O132" si="39">((J69+K69)*0.475+L69+M69+N69)*44/12</f>
        <v>256.66666666666669</v>
      </c>
      <c r="P69" s="49">
        <v>64</v>
      </c>
      <c r="Q69" s="32">
        <f t="shared" si="15"/>
        <v>10.529999999999994</v>
      </c>
      <c r="R69" s="32">
        <f t="shared" si="29"/>
        <v>251.16000000000011</v>
      </c>
      <c r="S69" s="32">
        <f t="shared" si="30"/>
        <v>145.67280000000005</v>
      </c>
      <c r="T69" s="32">
        <f t="shared" ref="T69:T132" si="40">IF(S69=0,0,EXP(-1.0587+0.8836*LN(S69)+0.284))</f>
        <v>37.593544857919731</v>
      </c>
      <c r="U69" s="32">
        <f t="shared" si="16"/>
        <v>70</v>
      </c>
      <c r="V69" s="32">
        <f t="shared" ref="V69:V132" si="41">IF(P69&lt;=$F$18,IF(P69&lt;=30,P69*($F$16-$F$6)/30,$F$16-$F$6),)</f>
        <v>10</v>
      </c>
      <c r="W69" s="32">
        <v>0</v>
      </c>
      <c r="X69" s="32">
        <f t="shared" ref="X69:X132" si="42">((S69+T69)*0.475+U69+V69+W69)*44/12</f>
        <v>612.52221729421024</v>
      </c>
      <c r="Y69" s="38">
        <f t="shared" ref="Y69:Y132" si="43">IF(P69&lt;=$F$18,X69-O69,)</f>
        <v>355.85555062754355</v>
      </c>
      <c r="AA69" s="65">
        <v>64</v>
      </c>
      <c r="AB69" s="32">
        <f t="shared" ref="AB69:AB132" si="44">IF(AA69&lt;=$F$18,IFERROR(VLOOKUP($AA69,$B$82:$G$94,2,FALSE),0),)</f>
        <v>0</v>
      </c>
      <c r="AC69" s="98">
        <f t="shared" ref="AC69:AC132" si="45">IF(AA69&lt;=$F$18,IFERROR(VLOOKUP($AA69,$B$82:$G$94,3,FALSE),0),)</f>
        <v>0</v>
      </c>
      <c r="AD69" s="98">
        <f t="shared" ref="AD69:AD132" si="46">IF(AA69&lt;=$F$18,IFERROR(VLOOKUP($AA69,$B$82:$G$94,4,FALSE),0),)</f>
        <v>0</v>
      </c>
      <c r="AE69" s="98">
        <f t="shared" ref="AE69:AE132" si="47">IF(AA69&lt;=$F$18,IFERROR(VLOOKUP($AA69,$B$82:$G$94,5,FALSE),0),)</f>
        <v>0</v>
      </c>
      <c r="AF69" s="32">
        <f t="shared" si="17"/>
        <v>10.278690615233407</v>
      </c>
      <c r="AG69" s="32">
        <f t="shared" si="18"/>
        <v>2.6082836746373239</v>
      </c>
      <c r="AH69" s="32">
        <f t="shared" si="19"/>
        <v>9.9603782542502559E-2</v>
      </c>
      <c r="AI69" s="72">
        <f t="shared" si="31"/>
        <v>12.986578072413232</v>
      </c>
      <c r="AK69" s="65"/>
      <c r="AL69" s="32"/>
      <c r="AM69" s="32"/>
      <c r="AN69" s="32"/>
      <c r="AO69" s="32"/>
      <c r="AP69" s="32"/>
      <c r="AQ69" s="32"/>
      <c r="AR69" s="32"/>
      <c r="AS69" s="32"/>
      <c r="AT69" s="32"/>
      <c r="AU69" s="72"/>
    </row>
    <row r="70" spans="2:47" x14ac:dyDescent="0.25">
      <c r="B70" s="40">
        <f t="shared" si="35"/>
        <v>134</v>
      </c>
      <c r="C70" s="153">
        <f t="shared" si="37"/>
        <v>135</v>
      </c>
      <c r="D70" s="136">
        <v>210</v>
      </c>
      <c r="E70" s="151">
        <f t="shared" si="33"/>
        <v>1.56</v>
      </c>
      <c r="F70" s="42">
        <f t="shared" si="34"/>
        <v>327.60000000000002</v>
      </c>
      <c r="G70" s="46">
        <f t="shared" si="36"/>
        <v>-14.039999999999964</v>
      </c>
      <c r="I70" s="49">
        <v>65</v>
      </c>
      <c r="J70" s="32">
        <f t="shared" si="25"/>
        <v>0</v>
      </c>
      <c r="K70" s="32">
        <f t="shared" si="26"/>
        <v>0</v>
      </c>
      <c r="L70" s="32">
        <f t="shared" si="27"/>
        <v>70</v>
      </c>
      <c r="M70" s="32">
        <f t="shared" si="28"/>
        <v>0</v>
      </c>
      <c r="N70" s="32">
        <f t="shared" si="38"/>
        <v>0</v>
      </c>
      <c r="O70" s="33">
        <f t="shared" si="39"/>
        <v>256.66666666666669</v>
      </c>
      <c r="P70" s="49">
        <v>65</v>
      </c>
      <c r="Q70" s="32">
        <f t="shared" ref="Q70:Q133" si="48">IF(P70&lt;=$F$18,LOOKUP(P70-1,$B$25:$B$78,$G$25:$G$78),)</f>
        <v>-21.839999999999975</v>
      </c>
      <c r="R70" s="32">
        <f t="shared" si="29"/>
        <v>229.32000000000014</v>
      </c>
      <c r="S70" s="32">
        <f t="shared" si="30"/>
        <v>133.00560000000007</v>
      </c>
      <c r="T70" s="32">
        <f t="shared" si="40"/>
        <v>34.689938673073549</v>
      </c>
      <c r="U70" s="32">
        <f t="shared" ref="U70:U133" si="49">IF(P70&lt;=$F$18,$F$5+($F$15-$F$5)*(1-EXP(-0.0175*P70)),)</f>
        <v>70</v>
      </c>
      <c r="V70" s="32">
        <f t="shared" si="41"/>
        <v>10</v>
      </c>
      <c r="W70" s="32">
        <v>0</v>
      </c>
      <c r="X70" s="32">
        <f t="shared" si="42"/>
        <v>585.40306318893658</v>
      </c>
      <c r="Y70" s="38">
        <f t="shared" si="43"/>
        <v>328.7363965222699</v>
      </c>
      <c r="AA70" s="65">
        <v>65</v>
      </c>
      <c r="AB70" s="32">
        <f t="shared" si="44"/>
        <v>15</v>
      </c>
      <c r="AC70" s="98">
        <f t="shared" si="45"/>
        <v>0.7</v>
      </c>
      <c r="AD70" s="98">
        <f t="shared" si="46"/>
        <v>0.16800000000000004</v>
      </c>
      <c r="AE70" s="98">
        <f t="shared" si="47"/>
        <v>0.13200000000000003</v>
      </c>
      <c r="AF70" s="32">
        <f t="shared" ref="AF70:AF133" si="50">IF(AA70&lt;=$F$18,EXP(-LN(2)/$D$104)*AF69+((1-EXP(-LN(2)/$D$104))/(LN(2)/$D$104))*$AB70*AC70*0.475*$F$19*44/12,)</f>
        <v>20.579542555365745</v>
      </c>
      <c r="AG70" s="32">
        <f t="shared" ref="AG70:AG133" si="51">IF(AA70&lt;=$F$18,EXP(-LN(2)/$D$106)*AG69+((1-EXP(-LN(2)/$D$106))/(LN(2)/$D$106))*$AB70*AD70*0.475*$F$19*44/12,)</f>
        <v>5.0476141325557471</v>
      </c>
      <c r="AH70" s="32">
        <f t="shared" ref="AH70:AH133" si="52">IF(AA70&lt;=$F$18,EXP(-LN(2)/$D$105)*AH69+((1-EXP(-LN(2)/$D$105))/(LN(2)/$D$105))*$AB70*AE70*0.475*$F$19*44/12,)</f>
        <v>1.7607627516908457</v>
      </c>
      <c r="AI70" s="72">
        <f t="shared" si="31"/>
        <v>27.387919439612336</v>
      </c>
      <c r="AK70" s="65"/>
      <c r="AL70" s="32"/>
      <c r="AM70" s="32"/>
      <c r="AN70" s="32"/>
      <c r="AO70" s="32"/>
      <c r="AP70" s="32"/>
      <c r="AQ70" s="32"/>
      <c r="AR70" s="32"/>
      <c r="AS70" s="32"/>
      <c r="AT70" s="32"/>
      <c r="AU70" s="72"/>
    </row>
    <row r="71" spans="2:47" x14ac:dyDescent="0.25">
      <c r="B71" s="40">
        <f t="shared" si="35"/>
        <v>135</v>
      </c>
      <c r="C71" s="153">
        <f t="shared" si="37"/>
        <v>139</v>
      </c>
      <c r="D71" s="136">
        <f>210+8</f>
        <v>218</v>
      </c>
      <c r="E71" s="151">
        <f t="shared" si="33"/>
        <v>1.56</v>
      </c>
      <c r="F71" s="42">
        <f t="shared" si="34"/>
        <v>340.08</v>
      </c>
      <c r="G71" s="46">
        <f t="shared" si="36"/>
        <v>3.1199999999999903</v>
      </c>
      <c r="I71" s="49">
        <v>66</v>
      </c>
      <c r="J71" s="32">
        <f t="shared" ref="J71:J134" si="53">IF($I71&lt;=$F$10,$F$11*$F$13+J70,)</f>
        <v>0</v>
      </c>
      <c r="K71" s="32">
        <f t="shared" ref="K71:K134" si="54">IF(J71=0,0,EXP(-1.0587+0.8836*LN(J71)+0.284))</f>
        <v>0</v>
      </c>
      <c r="L71" s="32">
        <f t="shared" ref="L71:L134" si="55">IF(I71&lt;=$F$10,$F$5+($F$8-$F$5)*(1-EXP(-0.0175*I71)),)</f>
        <v>70</v>
      </c>
      <c r="M71" s="32">
        <f t="shared" ref="M71:M134" si="56">IF(I71&lt;=$F$10,IF(I71&lt;=30,I71*($F$9-$F$6)/30,$F$9-$F$6),)</f>
        <v>0</v>
      </c>
      <c r="N71" s="32">
        <f t="shared" si="38"/>
        <v>0</v>
      </c>
      <c r="O71" s="33">
        <f t="shared" si="39"/>
        <v>256.66666666666669</v>
      </c>
      <c r="P71" s="49">
        <v>66</v>
      </c>
      <c r="Q71" s="32">
        <f t="shared" si="48"/>
        <v>9.7499999999999929</v>
      </c>
      <c r="R71" s="32">
        <f t="shared" ref="R71:R134" si="57">IF(P71&lt;=$F$18,Q71+R70,)</f>
        <v>239.07000000000014</v>
      </c>
      <c r="S71" s="32">
        <f t="shared" ref="S71:S134" si="58">$F$19*R71</f>
        <v>138.66060000000007</v>
      </c>
      <c r="T71" s="32">
        <f t="shared" si="40"/>
        <v>35.989996302499669</v>
      </c>
      <c r="U71" s="32">
        <f t="shared" si="49"/>
        <v>70</v>
      </c>
      <c r="V71" s="32">
        <f t="shared" si="41"/>
        <v>10</v>
      </c>
      <c r="W71" s="32">
        <v>0</v>
      </c>
      <c r="X71" s="32">
        <f t="shared" si="42"/>
        <v>597.51645522685374</v>
      </c>
      <c r="Y71" s="38">
        <f t="shared" si="43"/>
        <v>340.84978856018705</v>
      </c>
      <c r="AA71" s="65">
        <v>66</v>
      </c>
      <c r="AB71" s="32">
        <f t="shared" si="44"/>
        <v>0</v>
      </c>
      <c r="AC71" s="98">
        <f t="shared" si="45"/>
        <v>0</v>
      </c>
      <c r="AD71" s="98">
        <f t="shared" si="46"/>
        <v>0</v>
      </c>
      <c r="AE71" s="98">
        <f t="shared" si="47"/>
        <v>0</v>
      </c>
      <c r="AF71" s="32">
        <f t="shared" si="50"/>
        <v>20.175990278136545</v>
      </c>
      <c r="AG71" s="32">
        <f t="shared" si="51"/>
        <v>4.9095868586585194</v>
      </c>
      <c r="AH71" s="32">
        <f t="shared" si="52"/>
        <v>1.2450472817812823</v>
      </c>
      <c r="AI71" s="72">
        <f t="shared" ref="AI71:AI134" si="59">IF(AA71&lt;=$F$18,SUM(AF71:AH71),)</f>
        <v>26.330624418576349</v>
      </c>
      <c r="AK71" s="65"/>
      <c r="AL71" s="32"/>
      <c r="AM71" s="32"/>
      <c r="AN71" s="32"/>
      <c r="AO71" s="32"/>
      <c r="AP71" s="32"/>
      <c r="AQ71" s="32"/>
      <c r="AR71" s="32"/>
      <c r="AS71" s="32"/>
      <c r="AT71" s="32"/>
      <c r="AU71" s="72"/>
    </row>
    <row r="72" spans="2:47" x14ac:dyDescent="0.25">
      <c r="B72" s="40">
        <f t="shared" si="35"/>
        <v>139</v>
      </c>
      <c r="C72" s="153">
        <f t="shared" si="37"/>
        <v>140</v>
      </c>
      <c r="D72" s="136">
        <v>210</v>
      </c>
      <c r="E72" s="151">
        <f t="shared" si="33"/>
        <v>1.56</v>
      </c>
      <c r="F72" s="42">
        <f t="shared" si="34"/>
        <v>327.60000000000002</v>
      </c>
      <c r="G72" s="46">
        <f t="shared" si="36"/>
        <v>-12.479999999999961</v>
      </c>
      <c r="I72" s="49">
        <v>67</v>
      </c>
      <c r="J72" s="32">
        <f t="shared" si="53"/>
        <v>0</v>
      </c>
      <c r="K72" s="32">
        <f t="shared" si="54"/>
        <v>0</v>
      </c>
      <c r="L72" s="32">
        <f t="shared" si="55"/>
        <v>70</v>
      </c>
      <c r="M72" s="32">
        <f t="shared" si="56"/>
        <v>0</v>
      </c>
      <c r="N72" s="32">
        <f t="shared" si="38"/>
        <v>0</v>
      </c>
      <c r="O72" s="33">
        <f t="shared" si="39"/>
        <v>256.66666666666669</v>
      </c>
      <c r="P72" s="49">
        <v>67</v>
      </c>
      <c r="Q72" s="32">
        <f t="shared" si="48"/>
        <v>9.7499999999999929</v>
      </c>
      <c r="R72" s="32">
        <f t="shared" si="57"/>
        <v>248.82000000000014</v>
      </c>
      <c r="S72" s="32">
        <f t="shared" si="58"/>
        <v>144.31560000000007</v>
      </c>
      <c r="T72" s="32">
        <f t="shared" si="40"/>
        <v>37.283895192040532</v>
      </c>
      <c r="U72" s="32">
        <f t="shared" si="49"/>
        <v>70</v>
      </c>
      <c r="V72" s="32">
        <f t="shared" si="41"/>
        <v>10</v>
      </c>
      <c r="W72" s="32">
        <v>0</v>
      </c>
      <c r="X72" s="32">
        <f t="shared" si="42"/>
        <v>609.61912079280398</v>
      </c>
      <c r="Y72" s="38">
        <f t="shared" si="43"/>
        <v>352.9524541261373</v>
      </c>
      <c r="AA72" s="65">
        <v>67</v>
      </c>
      <c r="AB72" s="32">
        <f t="shared" si="44"/>
        <v>0</v>
      </c>
      <c r="AC72" s="98">
        <f t="shared" si="45"/>
        <v>0</v>
      </c>
      <c r="AD72" s="98">
        <f t="shared" si="46"/>
        <v>0</v>
      </c>
      <c r="AE72" s="98">
        <f t="shared" si="47"/>
        <v>0</v>
      </c>
      <c r="AF72" s="32">
        <f t="shared" si="50"/>
        <v>19.780351414921228</v>
      </c>
      <c r="AG72" s="32">
        <f t="shared" si="51"/>
        <v>4.7753339478245502</v>
      </c>
      <c r="AH72" s="32">
        <f t="shared" si="52"/>
        <v>0.88038137584542309</v>
      </c>
      <c r="AI72" s="72">
        <f t="shared" si="59"/>
        <v>25.436066738591201</v>
      </c>
      <c r="AK72" s="65"/>
      <c r="AL72" s="32"/>
      <c r="AM72" s="32"/>
      <c r="AN72" s="32"/>
      <c r="AO72" s="32"/>
      <c r="AP72" s="32"/>
      <c r="AQ72" s="32"/>
      <c r="AR72" s="32"/>
      <c r="AS72" s="32"/>
      <c r="AT72" s="32"/>
      <c r="AU72" s="72"/>
    </row>
    <row r="73" spans="2:47" x14ac:dyDescent="0.25">
      <c r="B73" s="40">
        <f t="shared" si="35"/>
        <v>140</v>
      </c>
      <c r="C73" s="153">
        <f t="shared" si="37"/>
        <v>144</v>
      </c>
      <c r="D73" s="136">
        <f>211+7</f>
        <v>218</v>
      </c>
      <c r="E73" s="151">
        <f t="shared" si="33"/>
        <v>1.56</v>
      </c>
      <c r="F73" s="42">
        <f t="shared" si="34"/>
        <v>340.08</v>
      </c>
      <c r="G73" s="46">
        <f t="shared" si="36"/>
        <v>3.1199999999999903</v>
      </c>
      <c r="I73" s="49">
        <v>68</v>
      </c>
      <c r="J73" s="32">
        <f t="shared" si="53"/>
        <v>0</v>
      </c>
      <c r="K73" s="32">
        <f t="shared" si="54"/>
        <v>0</v>
      </c>
      <c r="L73" s="32">
        <f t="shared" si="55"/>
        <v>70</v>
      </c>
      <c r="M73" s="32">
        <f t="shared" si="56"/>
        <v>0</v>
      </c>
      <c r="N73" s="32">
        <f t="shared" si="38"/>
        <v>0</v>
      </c>
      <c r="O73" s="33">
        <f t="shared" si="39"/>
        <v>256.66666666666669</v>
      </c>
      <c r="P73" s="49">
        <v>68</v>
      </c>
      <c r="Q73" s="32">
        <f t="shared" si="48"/>
        <v>9.7499999999999929</v>
      </c>
      <c r="R73" s="32">
        <f t="shared" si="57"/>
        <v>258.57000000000011</v>
      </c>
      <c r="S73" s="32">
        <f t="shared" si="58"/>
        <v>149.97060000000005</v>
      </c>
      <c r="T73" s="32">
        <f t="shared" si="40"/>
        <v>38.571904289135816</v>
      </c>
      <c r="U73" s="32">
        <f t="shared" si="49"/>
        <v>70</v>
      </c>
      <c r="V73" s="32">
        <f t="shared" si="41"/>
        <v>10</v>
      </c>
      <c r="W73" s="32">
        <v>0</v>
      </c>
      <c r="X73" s="32">
        <f t="shared" si="42"/>
        <v>621.71152830357835</v>
      </c>
      <c r="Y73" s="38">
        <f t="shared" si="43"/>
        <v>365.04486163691166</v>
      </c>
      <c r="AA73" s="65">
        <v>68</v>
      </c>
      <c r="AB73" s="32">
        <f t="shared" si="44"/>
        <v>0</v>
      </c>
      <c r="AC73" s="98">
        <f t="shared" si="45"/>
        <v>0</v>
      </c>
      <c r="AD73" s="98">
        <f t="shared" si="46"/>
        <v>0</v>
      </c>
      <c r="AE73" s="98">
        <f t="shared" si="47"/>
        <v>0</v>
      </c>
      <c r="AF73" s="32">
        <f t="shared" si="50"/>
        <v>19.392470788497683</v>
      </c>
      <c r="AG73" s="32">
        <f t="shared" si="51"/>
        <v>4.6447521898973898</v>
      </c>
      <c r="AH73" s="32">
        <f t="shared" si="52"/>
        <v>0.62252364089064127</v>
      </c>
      <c r="AI73" s="72">
        <f t="shared" si="59"/>
        <v>24.659746619285713</v>
      </c>
      <c r="AK73" s="65"/>
      <c r="AL73" s="32"/>
      <c r="AM73" s="32"/>
      <c r="AN73" s="32"/>
      <c r="AO73" s="32"/>
      <c r="AP73" s="32"/>
      <c r="AQ73" s="32"/>
      <c r="AR73" s="32"/>
      <c r="AS73" s="32"/>
      <c r="AT73" s="32"/>
      <c r="AU73" s="72"/>
    </row>
    <row r="74" spans="2:47" x14ac:dyDescent="0.25">
      <c r="B74" s="40">
        <f t="shared" si="35"/>
        <v>144</v>
      </c>
      <c r="C74" s="153">
        <f t="shared" si="37"/>
        <v>145</v>
      </c>
      <c r="D74" s="136">
        <v>211</v>
      </c>
      <c r="E74" s="151">
        <f t="shared" si="33"/>
        <v>1.56</v>
      </c>
      <c r="F74" s="42">
        <f t="shared" si="34"/>
        <v>329.16</v>
      </c>
      <c r="G74" s="46">
        <f t="shared" si="36"/>
        <v>-10.919999999999959</v>
      </c>
      <c r="I74" s="49">
        <v>69</v>
      </c>
      <c r="J74" s="32">
        <f t="shared" si="53"/>
        <v>0</v>
      </c>
      <c r="K74" s="32">
        <f t="shared" si="54"/>
        <v>0</v>
      </c>
      <c r="L74" s="32">
        <f t="shared" si="55"/>
        <v>70</v>
      </c>
      <c r="M74" s="32">
        <f t="shared" si="56"/>
        <v>0</v>
      </c>
      <c r="N74" s="32">
        <f t="shared" si="38"/>
        <v>0</v>
      </c>
      <c r="O74" s="33">
        <f t="shared" si="39"/>
        <v>256.66666666666669</v>
      </c>
      <c r="P74" s="49">
        <v>69</v>
      </c>
      <c r="Q74" s="32">
        <f t="shared" si="48"/>
        <v>9.7499999999999929</v>
      </c>
      <c r="R74" s="32">
        <f t="shared" si="57"/>
        <v>268.32000000000011</v>
      </c>
      <c r="S74" s="32">
        <f t="shared" si="58"/>
        <v>155.62560000000005</v>
      </c>
      <c r="T74" s="32">
        <f t="shared" si="40"/>
        <v>39.854271109683154</v>
      </c>
      <c r="U74" s="32">
        <f t="shared" si="49"/>
        <v>70</v>
      </c>
      <c r="V74" s="32">
        <f t="shared" si="41"/>
        <v>10</v>
      </c>
      <c r="W74" s="32">
        <v>0</v>
      </c>
      <c r="X74" s="32">
        <f t="shared" si="42"/>
        <v>633.79410884936476</v>
      </c>
      <c r="Y74" s="38">
        <f t="shared" si="43"/>
        <v>377.12744218269808</v>
      </c>
      <c r="AA74" s="65">
        <v>69</v>
      </c>
      <c r="AB74" s="32">
        <f t="shared" si="44"/>
        <v>0</v>
      </c>
      <c r="AC74" s="98">
        <f t="shared" si="45"/>
        <v>0</v>
      </c>
      <c r="AD74" s="98">
        <f t="shared" si="46"/>
        <v>0</v>
      </c>
      <c r="AE74" s="98">
        <f t="shared" si="47"/>
        <v>0</v>
      </c>
      <c r="AF74" s="32">
        <f t="shared" si="50"/>
        <v>19.012196264574481</v>
      </c>
      <c r="AG74" s="32">
        <f t="shared" si="51"/>
        <v>4.5177411970077435</v>
      </c>
      <c r="AH74" s="32">
        <f t="shared" si="52"/>
        <v>0.4401906879227116</v>
      </c>
      <c r="AI74" s="72">
        <f t="shared" si="59"/>
        <v>23.970128149504937</v>
      </c>
      <c r="AK74" s="65"/>
      <c r="AL74" s="32"/>
      <c r="AM74" s="32"/>
      <c r="AN74" s="32"/>
      <c r="AO74" s="32"/>
      <c r="AP74" s="32"/>
      <c r="AQ74" s="32"/>
      <c r="AR74" s="32"/>
      <c r="AS74" s="32"/>
      <c r="AT74" s="32"/>
      <c r="AU74" s="72"/>
    </row>
    <row r="75" spans="2:47" x14ac:dyDescent="0.25">
      <c r="B75" s="40">
        <f t="shared" si="35"/>
        <v>145</v>
      </c>
      <c r="C75" s="153">
        <f t="shared" si="37"/>
        <v>149</v>
      </c>
      <c r="D75" s="136">
        <f>211+6</f>
        <v>217</v>
      </c>
      <c r="E75" s="151">
        <f t="shared" si="33"/>
        <v>1.56</v>
      </c>
      <c r="F75" s="42">
        <f t="shared" si="34"/>
        <v>338.52000000000004</v>
      </c>
      <c r="G75" s="46">
        <f t="shared" si="36"/>
        <v>2.3400000000000034</v>
      </c>
      <c r="I75" s="49">
        <v>70</v>
      </c>
      <c r="J75" s="32">
        <f t="shared" si="53"/>
        <v>0</v>
      </c>
      <c r="K75" s="32">
        <f t="shared" si="54"/>
        <v>0</v>
      </c>
      <c r="L75" s="32">
        <f t="shared" si="55"/>
        <v>70</v>
      </c>
      <c r="M75" s="32">
        <f t="shared" si="56"/>
        <v>0</v>
      </c>
      <c r="N75" s="32">
        <f t="shared" si="38"/>
        <v>0</v>
      </c>
      <c r="O75" s="33">
        <f t="shared" si="39"/>
        <v>256.66666666666669</v>
      </c>
      <c r="P75" s="49">
        <v>70</v>
      </c>
      <c r="Q75" s="32">
        <f t="shared" si="48"/>
        <v>-21.839999999999975</v>
      </c>
      <c r="R75" s="32">
        <f t="shared" si="57"/>
        <v>246.48000000000013</v>
      </c>
      <c r="S75" s="32">
        <f t="shared" si="58"/>
        <v>142.95840000000007</v>
      </c>
      <c r="T75" s="32">
        <f t="shared" si="40"/>
        <v>36.973906370811264</v>
      </c>
      <c r="U75" s="32">
        <f t="shared" si="49"/>
        <v>70</v>
      </c>
      <c r="V75" s="32">
        <f t="shared" si="41"/>
        <v>10</v>
      </c>
      <c r="W75" s="32">
        <v>0</v>
      </c>
      <c r="X75" s="32">
        <f t="shared" si="42"/>
        <v>606.71543359582972</v>
      </c>
      <c r="Y75" s="38">
        <f t="shared" si="43"/>
        <v>350.04876692916304</v>
      </c>
      <c r="AA75" s="65">
        <v>70</v>
      </c>
      <c r="AB75" s="32">
        <f t="shared" si="44"/>
        <v>0</v>
      </c>
      <c r="AC75" s="98">
        <f t="shared" si="45"/>
        <v>0</v>
      </c>
      <c r="AD75" s="98">
        <f t="shared" si="46"/>
        <v>0</v>
      </c>
      <c r="AE75" s="98">
        <f t="shared" si="47"/>
        <v>0</v>
      </c>
      <c r="AF75" s="32">
        <f t="shared" si="50"/>
        <v>18.639378692120857</v>
      </c>
      <c r="AG75" s="32">
        <f t="shared" si="51"/>
        <v>4.394203326397883</v>
      </c>
      <c r="AH75" s="32">
        <f t="shared" si="52"/>
        <v>0.31126182044532069</v>
      </c>
      <c r="AI75" s="72">
        <f t="shared" si="59"/>
        <v>23.34484383896406</v>
      </c>
      <c r="AK75" s="65"/>
      <c r="AL75" s="32"/>
      <c r="AM75" s="32"/>
      <c r="AN75" s="32"/>
      <c r="AO75" s="32"/>
      <c r="AP75" s="32"/>
      <c r="AQ75" s="32"/>
      <c r="AR75" s="32"/>
      <c r="AS75" s="32"/>
      <c r="AT75" s="32"/>
      <c r="AU75" s="72"/>
    </row>
    <row r="76" spans="2:47" x14ac:dyDescent="0.25">
      <c r="B76" s="40">
        <f t="shared" si="35"/>
        <v>149</v>
      </c>
      <c r="C76" s="153">
        <f t="shared" si="37"/>
        <v>150</v>
      </c>
      <c r="D76" s="136">
        <v>211</v>
      </c>
      <c r="E76" s="151">
        <f t="shared" si="33"/>
        <v>1.56</v>
      </c>
      <c r="F76" s="42">
        <f t="shared" si="34"/>
        <v>329.16</v>
      </c>
      <c r="G76" s="46">
        <f t="shared" si="36"/>
        <v>-9.3600000000000136</v>
      </c>
      <c r="I76" s="49">
        <v>71</v>
      </c>
      <c r="J76" s="32">
        <f t="shared" si="53"/>
        <v>0</v>
      </c>
      <c r="K76" s="32">
        <f t="shared" si="54"/>
        <v>0</v>
      </c>
      <c r="L76" s="32">
        <f t="shared" si="55"/>
        <v>70</v>
      </c>
      <c r="M76" s="32">
        <f t="shared" si="56"/>
        <v>0</v>
      </c>
      <c r="N76" s="32">
        <f t="shared" si="38"/>
        <v>0</v>
      </c>
      <c r="O76" s="33">
        <f t="shared" si="39"/>
        <v>256.66666666666669</v>
      </c>
      <c r="P76" s="49">
        <v>71</v>
      </c>
      <c r="Q76" s="32">
        <f t="shared" si="48"/>
        <v>9.75</v>
      </c>
      <c r="R76" s="32">
        <f t="shared" si="57"/>
        <v>256.23000000000013</v>
      </c>
      <c r="S76" s="32">
        <f t="shared" si="58"/>
        <v>148.61340000000007</v>
      </c>
      <c r="T76" s="32">
        <f t="shared" si="40"/>
        <v>38.263305679840109</v>
      </c>
      <c r="U76" s="32">
        <f t="shared" si="49"/>
        <v>70</v>
      </c>
      <c r="V76" s="32">
        <f t="shared" si="41"/>
        <v>10</v>
      </c>
      <c r="W76" s="32">
        <v>0</v>
      </c>
      <c r="X76" s="32">
        <f t="shared" si="42"/>
        <v>618.81026239238827</v>
      </c>
      <c r="Y76" s="38">
        <f t="shared" si="43"/>
        <v>362.14359572572158</v>
      </c>
      <c r="AA76" s="65">
        <v>71</v>
      </c>
      <c r="AB76" s="32">
        <f t="shared" si="44"/>
        <v>0</v>
      </c>
      <c r="AC76" s="98">
        <f t="shared" si="45"/>
        <v>0</v>
      </c>
      <c r="AD76" s="98">
        <f t="shared" si="46"/>
        <v>0</v>
      </c>
      <c r="AE76" s="98">
        <f t="shared" si="47"/>
        <v>0</v>
      </c>
      <c r="AF76" s="32">
        <f t="shared" si="50"/>
        <v>18.273871844866783</v>
      </c>
      <c r="AG76" s="32">
        <f t="shared" si="51"/>
        <v>4.2740436053564235</v>
      </c>
      <c r="AH76" s="32">
        <f t="shared" si="52"/>
        <v>0.22009534396135583</v>
      </c>
      <c r="AI76" s="72">
        <f t="shared" si="59"/>
        <v>22.768010794184562</v>
      </c>
      <c r="AK76" s="65"/>
      <c r="AL76" s="32"/>
      <c r="AM76" s="32"/>
      <c r="AN76" s="32"/>
      <c r="AO76" s="32"/>
      <c r="AP76" s="32"/>
      <c r="AQ76" s="32"/>
      <c r="AR76" s="32"/>
      <c r="AS76" s="32"/>
      <c r="AT76" s="32"/>
      <c r="AU76" s="72"/>
    </row>
    <row r="77" spans="2:47" x14ac:dyDescent="0.25">
      <c r="B77" s="40"/>
      <c r="C77" s="153"/>
      <c r="D77" s="136"/>
      <c r="E77" s="151"/>
      <c r="F77" s="42"/>
      <c r="G77" s="46"/>
      <c r="I77" s="49">
        <v>72</v>
      </c>
      <c r="J77" s="32">
        <f t="shared" si="53"/>
        <v>0</v>
      </c>
      <c r="K77" s="32">
        <f t="shared" si="54"/>
        <v>0</v>
      </c>
      <c r="L77" s="32">
        <f t="shared" si="55"/>
        <v>70</v>
      </c>
      <c r="M77" s="32">
        <f t="shared" si="56"/>
        <v>0</v>
      </c>
      <c r="N77" s="32">
        <f t="shared" si="38"/>
        <v>0</v>
      </c>
      <c r="O77" s="33">
        <f t="shared" si="39"/>
        <v>256.66666666666669</v>
      </c>
      <c r="P77" s="49">
        <v>72</v>
      </c>
      <c r="Q77" s="32">
        <f t="shared" si="48"/>
        <v>9.75</v>
      </c>
      <c r="R77" s="32">
        <f t="shared" si="57"/>
        <v>265.98000000000013</v>
      </c>
      <c r="S77" s="32">
        <f t="shared" si="58"/>
        <v>154.26840000000007</v>
      </c>
      <c r="T77" s="32">
        <f t="shared" si="40"/>
        <v>39.547005127064757</v>
      </c>
      <c r="U77" s="32">
        <f t="shared" si="49"/>
        <v>70</v>
      </c>
      <c r="V77" s="32">
        <f t="shared" si="41"/>
        <v>10</v>
      </c>
      <c r="W77" s="32">
        <v>0</v>
      </c>
      <c r="X77" s="32">
        <f t="shared" si="42"/>
        <v>630.89516392963787</v>
      </c>
      <c r="Y77" s="38">
        <f t="shared" si="43"/>
        <v>374.22849726297119</v>
      </c>
      <c r="AA77" s="65">
        <v>72</v>
      </c>
      <c r="AB77" s="32">
        <f t="shared" si="44"/>
        <v>0</v>
      </c>
      <c r="AC77" s="98">
        <f t="shared" si="45"/>
        <v>0</v>
      </c>
      <c r="AD77" s="98">
        <f t="shared" si="46"/>
        <v>0</v>
      </c>
      <c r="AE77" s="98">
        <f t="shared" si="47"/>
        <v>0</v>
      </c>
      <c r="AF77" s="32">
        <f t="shared" si="50"/>
        <v>17.915532363950199</v>
      </c>
      <c r="AG77" s="32">
        <f t="shared" si="51"/>
        <v>4.1571696582057669</v>
      </c>
      <c r="AH77" s="32">
        <f t="shared" si="52"/>
        <v>0.15563091022266035</v>
      </c>
      <c r="AI77" s="72">
        <f t="shared" si="59"/>
        <v>22.228332932378628</v>
      </c>
      <c r="AK77" s="65"/>
      <c r="AL77" s="32"/>
      <c r="AM77" s="32"/>
      <c r="AN77" s="32"/>
      <c r="AO77" s="32"/>
      <c r="AP77" s="32"/>
      <c r="AQ77" s="32"/>
      <c r="AR77" s="32"/>
      <c r="AS77" s="32"/>
      <c r="AT77" s="32"/>
      <c r="AU77" s="72"/>
    </row>
    <row r="78" spans="2:47" x14ac:dyDescent="0.25">
      <c r="B78" s="157"/>
      <c r="C78" s="158"/>
      <c r="D78" s="159"/>
      <c r="E78" s="160"/>
      <c r="F78" s="161"/>
      <c r="G78" s="162"/>
      <c r="I78" s="49">
        <v>73</v>
      </c>
      <c r="J78" s="32">
        <f t="shared" si="53"/>
        <v>0</v>
      </c>
      <c r="K78" s="32">
        <f t="shared" si="54"/>
        <v>0</v>
      </c>
      <c r="L78" s="32">
        <f t="shared" si="55"/>
        <v>70</v>
      </c>
      <c r="M78" s="32">
        <f t="shared" si="56"/>
        <v>0</v>
      </c>
      <c r="N78" s="32">
        <f t="shared" si="38"/>
        <v>0</v>
      </c>
      <c r="O78" s="33">
        <f t="shared" si="39"/>
        <v>256.66666666666669</v>
      </c>
      <c r="P78" s="49">
        <v>73</v>
      </c>
      <c r="Q78" s="32">
        <f t="shared" si="48"/>
        <v>9.75</v>
      </c>
      <c r="R78" s="32">
        <f t="shared" si="57"/>
        <v>275.73000000000013</v>
      </c>
      <c r="S78" s="32">
        <f t="shared" si="58"/>
        <v>159.92340000000007</v>
      </c>
      <c r="T78" s="32">
        <f t="shared" si="40"/>
        <v>40.825237581390951</v>
      </c>
      <c r="U78" s="32">
        <f t="shared" si="49"/>
        <v>70</v>
      </c>
      <c r="V78" s="32">
        <f t="shared" si="41"/>
        <v>10</v>
      </c>
      <c r="W78" s="32">
        <v>0</v>
      </c>
      <c r="X78" s="32">
        <f t="shared" si="42"/>
        <v>642.97054378758924</v>
      </c>
      <c r="Y78" s="38">
        <f t="shared" si="43"/>
        <v>386.30387712092255</v>
      </c>
      <c r="AA78" s="65">
        <v>73</v>
      </c>
      <c r="AB78" s="32">
        <f t="shared" si="44"/>
        <v>0</v>
      </c>
      <c r="AC78" s="98">
        <f t="shared" si="45"/>
        <v>0</v>
      </c>
      <c r="AD78" s="98">
        <f t="shared" si="46"/>
        <v>0</v>
      </c>
      <c r="AE78" s="98">
        <f t="shared" si="47"/>
        <v>0</v>
      </c>
      <c r="AF78" s="32">
        <f t="shared" si="50"/>
        <v>17.564219701688888</v>
      </c>
      <c r="AG78" s="32">
        <f t="shared" si="51"/>
        <v>4.0434916352860792</v>
      </c>
      <c r="AH78" s="32">
        <f t="shared" si="52"/>
        <v>0.11004767198067791</v>
      </c>
      <c r="AI78" s="72">
        <f t="shared" si="59"/>
        <v>21.717759008955642</v>
      </c>
      <c r="AK78" s="65"/>
      <c r="AL78" s="32"/>
      <c r="AM78" s="32"/>
      <c r="AN78" s="32"/>
      <c r="AO78" s="32"/>
      <c r="AP78" s="32"/>
      <c r="AQ78" s="32"/>
      <c r="AR78" s="32"/>
      <c r="AS78" s="32"/>
      <c r="AT78" s="32"/>
      <c r="AU78" s="72"/>
    </row>
    <row r="79" spans="2:47" x14ac:dyDescent="0.25">
      <c r="I79" s="49">
        <v>74</v>
      </c>
      <c r="J79" s="32">
        <f t="shared" si="53"/>
        <v>0</v>
      </c>
      <c r="K79" s="32">
        <f t="shared" si="54"/>
        <v>0</v>
      </c>
      <c r="L79" s="32">
        <f t="shared" si="55"/>
        <v>70</v>
      </c>
      <c r="M79" s="32">
        <f t="shared" si="56"/>
        <v>0</v>
      </c>
      <c r="N79" s="32">
        <f t="shared" si="38"/>
        <v>0</v>
      </c>
      <c r="O79" s="33">
        <f t="shared" si="39"/>
        <v>256.66666666666669</v>
      </c>
      <c r="P79" s="49">
        <v>74</v>
      </c>
      <c r="Q79" s="32">
        <f t="shared" si="48"/>
        <v>9.75</v>
      </c>
      <c r="R79" s="32">
        <f t="shared" si="57"/>
        <v>285.48000000000013</v>
      </c>
      <c r="S79" s="32">
        <f t="shared" si="58"/>
        <v>165.57840000000007</v>
      </c>
      <c r="T79" s="32">
        <f t="shared" si="40"/>
        <v>42.098218509199697</v>
      </c>
      <c r="U79" s="32">
        <f t="shared" si="49"/>
        <v>70</v>
      </c>
      <c r="V79" s="32">
        <f t="shared" si="41"/>
        <v>10</v>
      </c>
      <c r="W79" s="32">
        <v>0</v>
      </c>
      <c r="X79" s="32">
        <f t="shared" si="42"/>
        <v>655.03677723685632</v>
      </c>
      <c r="Y79" s="38">
        <f t="shared" si="43"/>
        <v>398.37011057018964</v>
      </c>
      <c r="AA79" s="65">
        <v>74</v>
      </c>
      <c r="AB79" s="32">
        <f t="shared" si="44"/>
        <v>0</v>
      </c>
      <c r="AC79" s="98">
        <f t="shared" si="45"/>
        <v>0</v>
      </c>
      <c r="AD79" s="98">
        <f t="shared" si="46"/>
        <v>0</v>
      </c>
      <c r="AE79" s="98">
        <f t="shared" si="47"/>
        <v>0</v>
      </c>
      <c r="AF79" s="32">
        <f t="shared" si="50"/>
        <v>17.219796066454954</v>
      </c>
      <c r="AG79" s="32">
        <f t="shared" si="51"/>
        <v>3.9329221438811977</v>
      </c>
      <c r="AH79" s="32">
        <f t="shared" si="52"/>
        <v>7.7815455111330173E-2</v>
      </c>
      <c r="AI79" s="72">
        <f t="shared" si="59"/>
        <v>21.230533665447481</v>
      </c>
      <c r="AK79" s="65"/>
      <c r="AL79" s="32"/>
      <c r="AM79" s="32"/>
      <c r="AN79" s="32"/>
      <c r="AO79" s="32"/>
      <c r="AP79" s="32"/>
      <c r="AQ79" s="32"/>
      <c r="AR79" s="32"/>
      <c r="AS79" s="32"/>
      <c r="AT79" s="32"/>
      <c r="AU79" s="72"/>
    </row>
    <row r="80" spans="2:47" x14ac:dyDescent="0.25">
      <c r="B80" s="185" t="s">
        <v>206</v>
      </c>
      <c r="C80" s="186"/>
      <c r="D80" s="186"/>
      <c r="E80" s="186"/>
      <c r="F80" s="186"/>
      <c r="G80" s="187"/>
      <c r="H80" s="23"/>
      <c r="I80" s="49">
        <v>75</v>
      </c>
      <c r="J80" s="32">
        <f t="shared" si="53"/>
        <v>0</v>
      </c>
      <c r="K80" s="32">
        <f t="shared" si="54"/>
        <v>0</v>
      </c>
      <c r="L80" s="32">
        <f t="shared" si="55"/>
        <v>70</v>
      </c>
      <c r="M80" s="32">
        <f t="shared" si="56"/>
        <v>0</v>
      </c>
      <c r="N80" s="32">
        <f t="shared" si="38"/>
        <v>0</v>
      </c>
      <c r="O80" s="33">
        <f t="shared" si="39"/>
        <v>256.66666666666669</v>
      </c>
      <c r="P80" s="49">
        <v>75</v>
      </c>
      <c r="Q80" s="32">
        <f t="shared" si="48"/>
        <v>-21.840000000000032</v>
      </c>
      <c r="R80" s="32">
        <f t="shared" si="57"/>
        <v>263.6400000000001</v>
      </c>
      <c r="S80" s="32">
        <f t="shared" si="58"/>
        <v>152.91120000000004</v>
      </c>
      <c r="T80" s="32">
        <f t="shared" si="40"/>
        <v>39.239424324197543</v>
      </c>
      <c r="U80" s="32">
        <f t="shared" si="49"/>
        <v>70</v>
      </c>
      <c r="V80" s="32">
        <f t="shared" si="41"/>
        <v>10</v>
      </c>
      <c r="W80" s="32">
        <v>0</v>
      </c>
      <c r="X80" s="32">
        <f t="shared" si="42"/>
        <v>627.99567069797752</v>
      </c>
      <c r="Y80" s="38">
        <f t="shared" si="43"/>
        <v>371.32900403131083</v>
      </c>
      <c r="AA80" s="65">
        <v>75</v>
      </c>
      <c r="AB80" s="32">
        <f t="shared" si="44"/>
        <v>15</v>
      </c>
      <c r="AC80" s="98">
        <f t="shared" si="45"/>
        <v>0.7</v>
      </c>
      <c r="AD80" s="98">
        <f t="shared" si="46"/>
        <v>0.16800000000000004</v>
      </c>
      <c r="AE80" s="98">
        <f t="shared" si="47"/>
        <v>0.13200000000000003</v>
      </c>
      <c r="AF80" s="32">
        <f t="shared" si="50"/>
        <v>27.384537162345126</v>
      </c>
      <c r="AG80" s="32">
        <f t="shared" si="51"/>
        <v>6.336030293198438</v>
      </c>
      <c r="AH80" s="32">
        <f t="shared" si="52"/>
        <v>1.7453560776135508</v>
      </c>
      <c r="AI80" s="72">
        <f t="shared" si="59"/>
        <v>35.465923533157117</v>
      </c>
      <c r="AK80" s="65"/>
      <c r="AL80" s="32"/>
      <c r="AM80" s="32"/>
      <c r="AN80" s="32"/>
      <c r="AO80" s="32"/>
      <c r="AP80" s="32"/>
      <c r="AQ80" s="32"/>
      <c r="AR80" s="32"/>
      <c r="AS80" s="32"/>
      <c r="AT80" s="32"/>
      <c r="AU80" s="72"/>
    </row>
    <row r="81" spans="2:47" x14ac:dyDescent="0.25">
      <c r="B81" s="139" t="s">
        <v>120</v>
      </c>
      <c r="C81" s="131" t="s">
        <v>249</v>
      </c>
      <c r="D81" s="129" t="s">
        <v>123</v>
      </c>
      <c r="E81" s="129" t="s">
        <v>126</v>
      </c>
      <c r="F81" s="129" t="s">
        <v>125</v>
      </c>
      <c r="G81" s="130" t="s">
        <v>124</v>
      </c>
      <c r="H81" s="51"/>
      <c r="I81" s="49">
        <v>76</v>
      </c>
      <c r="J81" s="32">
        <f t="shared" si="53"/>
        <v>0</v>
      </c>
      <c r="K81" s="32">
        <f t="shared" si="54"/>
        <v>0</v>
      </c>
      <c r="L81" s="32">
        <f t="shared" si="55"/>
        <v>70</v>
      </c>
      <c r="M81" s="32">
        <f t="shared" si="56"/>
        <v>0</v>
      </c>
      <c r="N81" s="32">
        <f t="shared" si="38"/>
        <v>0</v>
      </c>
      <c r="O81" s="33">
        <f t="shared" si="39"/>
        <v>256.66666666666669</v>
      </c>
      <c r="P81" s="49">
        <v>76</v>
      </c>
      <c r="Q81" s="32">
        <f t="shared" si="48"/>
        <v>8.9699999999999989</v>
      </c>
      <c r="R81" s="32">
        <f t="shared" si="57"/>
        <v>272.61000000000013</v>
      </c>
      <c r="S81" s="32">
        <f t="shared" si="58"/>
        <v>158.11380000000005</v>
      </c>
      <c r="T81" s="32">
        <f t="shared" si="40"/>
        <v>40.416784548074205</v>
      </c>
      <c r="U81" s="32">
        <f t="shared" si="49"/>
        <v>70</v>
      </c>
      <c r="V81" s="32">
        <f t="shared" si="41"/>
        <v>10</v>
      </c>
      <c r="W81" s="32">
        <v>0</v>
      </c>
      <c r="X81" s="32">
        <f t="shared" si="42"/>
        <v>639.10743475456275</v>
      </c>
      <c r="Y81" s="38">
        <f t="shared" si="43"/>
        <v>382.44076808789606</v>
      </c>
      <c r="AA81" s="65">
        <v>76</v>
      </c>
      <c r="AB81" s="32">
        <f t="shared" si="44"/>
        <v>0</v>
      </c>
      <c r="AC81" s="98">
        <f t="shared" si="45"/>
        <v>0</v>
      </c>
      <c r="AD81" s="98">
        <f t="shared" si="46"/>
        <v>0</v>
      </c>
      <c r="AE81" s="98">
        <f t="shared" si="47"/>
        <v>0</v>
      </c>
      <c r="AF81" s="32">
        <f t="shared" si="50"/>
        <v>26.84754309150993</v>
      </c>
      <c r="AG81" s="32">
        <f t="shared" si="51"/>
        <v>6.1627712116335749</v>
      </c>
      <c r="AH81" s="32">
        <f t="shared" si="52"/>
        <v>1.2341531180656959</v>
      </c>
      <c r="AI81" s="72">
        <f t="shared" si="59"/>
        <v>34.244467421209201</v>
      </c>
      <c r="AK81" s="65"/>
      <c r="AL81" s="32"/>
      <c r="AM81" s="32"/>
      <c r="AN81" s="32"/>
      <c r="AO81" s="32"/>
      <c r="AP81" s="32"/>
      <c r="AQ81" s="32"/>
      <c r="AR81" s="32"/>
      <c r="AS81" s="32"/>
      <c r="AT81" s="32"/>
      <c r="AU81" s="72"/>
    </row>
    <row r="82" spans="2:47" x14ac:dyDescent="0.25">
      <c r="B82" s="163">
        <v>25</v>
      </c>
      <c r="C82" s="164">
        <v>30</v>
      </c>
      <c r="D82" s="165">
        <v>0</v>
      </c>
      <c r="E82" s="217">
        <f>IF(G82+D82&lt;&gt;1,(1-(G82+D82))*56%,0)</f>
        <v>0</v>
      </c>
      <c r="F82" s="217">
        <f>IF(G82+D82&lt;&gt;1,(1-(G82+D82))*44%,0)</f>
        <v>0</v>
      </c>
      <c r="G82" s="219">
        <v>1</v>
      </c>
      <c r="H82" s="52">
        <f t="shared" ref="H82:H94" si="60">IF(C82=0,0,IF(SUM(D82:G82)&lt;&gt;1,"erreur",))</f>
        <v>0</v>
      </c>
      <c r="I82" s="49">
        <v>77</v>
      </c>
      <c r="J82" s="32">
        <f t="shared" si="53"/>
        <v>0</v>
      </c>
      <c r="K82" s="32">
        <f t="shared" si="54"/>
        <v>0</v>
      </c>
      <c r="L82" s="32">
        <f t="shared" si="55"/>
        <v>70</v>
      </c>
      <c r="M82" s="32">
        <f t="shared" si="56"/>
        <v>0</v>
      </c>
      <c r="N82" s="32">
        <f t="shared" si="38"/>
        <v>0</v>
      </c>
      <c r="O82" s="33">
        <f t="shared" si="39"/>
        <v>256.66666666666669</v>
      </c>
      <c r="P82" s="49">
        <v>77</v>
      </c>
      <c r="Q82" s="32">
        <f t="shared" si="48"/>
        <v>8.9699999999999989</v>
      </c>
      <c r="R82" s="32">
        <f t="shared" si="57"/>
        <v>281.58000000000015</v>
      </c>
      <c r="S82" s="32">
        <f t="shared" si="58"/>
        <v>163.31640000000007</v>
      </c>
      <c r="T82" s="32">
        <f t="shared" si="40"/>
        <v>41.58964319807982</v>
      </c>
      <c r="U82" s="32">
        <f t="shared" si="49"/>
        <v>70</v>
      </c>
      <c r="V82" s="32">
        <f t="shared" si="41"/>
        <v>10</v>
      </c>
      <c r="W82" s="32">
        <v>0</v>
      </c>
      <c r="X82" s="32">
        <f t="shared" si="42"/>
        <v>650.2113585699891</v>
      </c>
      <c r="Y82" s="38">
        <f t="shared" si="43"/>
        <v>393.54469190332242</v>
      </c>
      <c r="AA82" s="65">
        <v>77</v>
      </c>
      <c r="AB82" s="32">
        <f t="shared" si="44"/>
        <v>0</v>
      </c>
      <c r="AC82" s="98">
        <f t="shared" si="45"/>
        <v>0</v>
      </c>
      <c r="AD82" s="98">
        <f t="shared" si="46"/>
        <v>0</v>
      </c>
      <c r="AE82" s="98">
        <f t="shared" si="47"/>
        <v>0</v>
      </c>
      <c r="AF82" s="32">
        <f t="shared" si="50"/>
        <v>26.321079146869771</v>
      </c>
      <c r="AG82" s="32">
        <f t="shared" si="51"/>
        <v>5.9942499087654015</v>
      </c>
      <c r="AH82" s="32">
        <f t="shared" si="52"/>
        <v>0.87267803880677552</v>
      </c>
      <c r="AI82" s="72">
        <f t="shared" si="59"/>
        <v>33.18800709444195</v>
      </c>
      <c r="AK82" s="65"/>
      <c r="AL82" s="32"/>
      <c r="AM82" s="32"/>
      <c r="AN82" s="32"/>
      <c r="AO82" s="32"/>
      <c r="AP82" s="32"/>
      <c r="AQ82" s="32"/>
      <c r="AR82" s="32"/>
      <c r="AS82" s="32"/>
      <c r="AT82" s="32"/>
      <c r="AU82" s="72"/>
    </row>
    <row r="83" spans="2:47" x14ac:dyDescent="0.25">
      <c r="B83" s="132">
        <v>35</v>
      </c>
      <c r="C83" s="167">
        <v>40</v>
      </c>
      <c r="D83" s="168">
        <v>0</v>
      </c>
      <c r="E83" s="218">
        <f t="shared" ref="E83:E85" si="61">IF(G83+D83&lt;&gt;1,(1-(G83+D83))*56%,0)</f>
        <v>0</v>
      </c>
      <c r="F83" s="218">
        <f t="shared" ref="F83:F85" si="62">IF(G83+D83&lt;&gt;1,(1-(G83+D83))*44%,0)</f>
        <v>0</v>
      </c>
      <c r="G83" s="220">
        <v>1</v>
      </c>
      <c r="H83" s="52">
        <f t="shared" si="60"/>
        <v>0</v>
      </c>
      <c r="I83" s="49">
        <v>78</v>
      </c>
      <c r="J83" s="32">
        <f t="shared" si="53"/>
        <v>0</v>
      </c>
      <c r="K83" s="32">
        <f t="shared" si="54"/>
        <v>0</v>
      </c>
      <c r="L83" s="32">
        <f t="shared" si="55"/>
        <v>70</v>
      </c>
      <c r="M83" s="32">
        <f t="shared" si="56"/>
        <v>0</v>
      </c>
      <c r="N83" s="32">
        <f t="shared" si="38"/>
        <v>0</v>
      </c>
      <c r="O83" s="33">
        <f t="shared" si="39"/>
        <v>256.66666666666669</v>
      </c>
      <c r="P83" s="49">
        <v>78</v>
      </c>
      <c r="Q83" s="32">
        <f t="shared" si="48"/>
        <v>8.9699999999999989</v>
      </c>
      <c r="R83" s="32">
        <f t="shared" si="57"/>
        <v>290.55000000000018</v>
      </c>
      <c r="S83" s="32">
        <f t="shared" si="58"/>
        <v>168.51900000000009</v>
      </c>
      <c r="T83" s="32">
        <f t="shared" si="40"/>
        <v>42.758160126563205</v>
      </c>
      <c r="U83" s="32">
        <f t="shared" si="49"/>
        <v>70</v>
      </c>
      <c r="V83" s="32">
        <f t="shared" si="41"/>
        <v>10</v>
      </c>
      <c r="W83" s="32">
        <v>0</v>
      </c>
      <c r="X83" s="32">
        <f t="shared" si="42"/>
        <v>661.3077205537644</v>
      </c>
      <c r="Y83" s="38">
        <f t="shared" si="43"/>
        <v>404.64105388709771</v>
      </c>
      <c r="AA83" s="65">
        <v>78</v>
      </c>
      <c r="AB83" s="32">
        <f t="shared" si="44"/>
        <v>0</v>
      </c>
      <c r="AC83" s="98">
        <f t="shared" si="45"/>
        <v>0</v>
      </c>
      <c r="AD83" s="98">
        <f t="shared" si="46"/>
        <v>0</v>
      </c>
      <c r="AE83" s="98">
        <f t="shared" si="47"/>
        <v>0</v>
      </c>
      <c r="AF83" s="32">
        <f t="shared" si="50"/>
        <v>25.804938839072705</v>
      </c>
      <c r="AG83" s="32">
        <f t="shared" si="51"/>
        <v>5.830336829786309</v>
      </c>
      <c r="AH83" s="32">
        <f t="shared" si="52"/>
        <v>0.61707655903284808</v>
      </c>
      <c r="AI83" s="72">
        <f t="shared" si="59"/>
        <v>32.252352227891862</v>
      </c>
      <c r="AK83" s="65"/>
      <c r="AL83" s="32"/>
      <c r="AM83" s="32"/>
      <c r="AN83" s="32"/>
      <c r="AO83" s="32"/>
      <c r="AP83" s="32"/>
      <c r="AQ83" s="32"/>
      <c r="AR83" s="32"/>
      <c r="AS83" s="32"/>
      <c r="AT83" s="32"/>
      <c r="AU83" s="72"/>
    </row>
    <row r="84" spans="2:47" x14ac:dyDescent="0.25">
      <c r="B84" s="132">
        <v>45</v>
      </c>
      <c r="C84" s="167">
        <v>40</v>
      </c>
      <c r="D84" s="221">
        <v>0.1</v>
      </c>
      <c r="E84" s="218">
        <f t="shared" si="61"/>
        <v>0</v>
      </c>
      <c r="F84" s="218">
        <f t="shared" si="62"/>
        <v>0</v>
      </c>
      <c r="G84" s="220">
        <v>0.9</v>
      </c>
      <c r="H84" s="52">
        <f t="shared" si="60"/>
        <v>0</v>
      </c>
      <c r="I84" s="49">
        <v>79</v>
      </c>
      <c r="J84" s="32">
        <f t="shared" si="53"/>
        <v>0</v>
      </c>
      <c r="K84" s="32">
        <f t="shared" si="54"/>
        <v>0</v>
      </c>
      <c r="L84" s="32">
        <f t="shared" si="55"/>
        <v>70</v>
      </c>
      <c r="M84" s="32">
        <f t="shared" si="56"/>
        <v>0</v>
      </c>
      <c r="N84" s="32">
        <f t="shared" si="38"/>
        <v>0</v>
      </c>
      <c r="O84" s="33">
        <f t="shared" si="39"/>
        <v>256.66666666666669</v>
      </c>
      <c r="P84" s="49">
        <v>79</v>
      </c>
      <c r="Q84" s="32">
        <f t="shared" si="48"/>
        <v>8.9699999999999989</v>
      </c>
      <c r="R84" s="32">
        <f t="shared" si="57"/>
        <v>299.52000000000021</v>
      </c>
      <c r="S84" s="32">
        <f t="shared" si="58"/>
        <v>173.72160000000011</v>
      </c>
      <c r="T84" s="32">
        <f t="shared" si="40"/>
        <v>43.922484755075146</v>
      </c>
      <c r="U84" s="32">
        <f t="shared" si="49"/>
        <v>70</v>
      </c>
      <c r="V84" s="32">
        <f t="shared" si="41"/>
        <v>10</v>
      </c>
      <c r="W84" s="32">
        <v>0</v>
      </c>
      <c r="X84" s="32">
        <f t="shared" si="42"/>
        <v>672.39678094842282</v>
      </c>
      <c r="Y84" s="38">
        <f t="shared" si="43"/>
        <v>415.73011428175613</v>
      </c>
      <c r="AA84" s="65">
        <v>79</v>
      </c>
      <c r="AB84" s="32">
        <f t="shared" si="44"/>
        <v>0</v>
      </c>
      <c r="AC84" s="98">
        <f t="shared" si="45"/>
        <v>0</v>
      </c>
      <c r="AD84" s="98">
        <f t="shared" si="46"/>
        <v>0</v>
      </c>
      <c r="AE84" s="98">
        <f t="shared" si="47"/>
        <v>0</v>
      </c>
      <c r="AF84" s="32">
        <f t="shared" si="50"/>
        <v>25.298919727897037</v>
      </c>
      <c r="AG84" s="32">
        <f t="shared" si="51"/>
        <v>5.6709059625717142</v>
      </c>
      <c r="AH84" s="32">
        <f t="shared" si="52"/>
        <v>0.43633901940338782</v>
      </c>
      <c r="AI84" s="72">
        <f t="shared" si="59"/>
        <v>31.40616470987214</v>
      </c>
      <c r="AK84" s="65"/>
      <c r="AL84" s="32"/>
      <c r="AM84" s="32"/>
      <c r="AN84" s="32"/>
      <c r="AO84" s="32"/>
      <c r="AP84" s="32"/>
      <c r="AQ84" s="32"/>
      <c r="AR84" s="32"/>
      <c r="AS84" s="32"/>
      <c r="AT84" s="32"/>
      <c r="AU84" s="72"/>
    </row>
    <row r="85" spans="2:47" x14ac:dyDescent="0.25">
      <c r="B85" s="132">
        <v>55</v>
      </c>
      <c r="C85" s="167">
        <v>15</v>
      </c>
      <c r="D85" s="168">
        <v>0.6</v>
      </c>
      <c r="E85" s="218">
        <f t="shared" si="61"/>
        <v>0.22400000000000003</v>
      </c>
      <c r="F85" s="218">
        <f t="shared" si="62"/>
        <v>0.17600000000000002</v>
      </c>
      <c r="G85" s="169"/>
      <c r="H85" s="52">
        <f t="shared" si="60"/>
        <v>0</v>
      </c>
      <c r="I85" s="49">
        <v>80</v>
      </c>
      <c r="J85" s="32">
        <f t="shared" si="53"/>
        <v>0</v>
      </c>
      <c r="K85" s="32">
        <f t="shared" si="54"/>
        <v>0</v>
      </c>
      <c r="L85" s="32">
        <f t="shared" si="55"/>
        <v>70</v>
      </c>
      <c r="M85" s="32">
        <f t="shared" si="56"/>
        <v>0</v>
      </c>
      <c r="N85" s="32">
        <f t="shared" si="38"/>
        <v>0</v>
      </c>
      <c r="O85" s="33">
        <f t="shared" si="39"/>
        <v>256.66666666666669</v>
      </c>
      <c r="P85" s="49">
        <v>80</v>
      </c>
      <c r="Q85" s="32">
        <f t="shared" si="48"/>
        <v>-21.839999999999975</v>
      </c>
      <c r="R85" s="32">
        <f t="shared" si="57"/>
        <v>277.68000000000023</v>
      </c>
      <c r="S85" s="32">
        <f t="shared" si="58"/>
        <v>161.05440000000013</v>
      </c>
      <c r="T85" s="32">
        <f t="shared" si="40"/>
        <v>41.080247278685491</v>
      </c>
      <c r="U85" s="32">
        <f t="shared" si="49"/>
        <v>70</v>
      </c>
      <c r="V85" s="32">
        <f t="shared" si="41"/>
        <v>10</v>
      </c>
      <c r="W85" s="32">
        <v>0</v>
      </c>
      <c r="X85" s="32">
        <f t="shared" si="42"/>
        <v>645.3845106770442</v>
      </c>
      <c r="Y85" s="38">
        <f t="shared" si="43"/>
        <v>388.71784401037752</v>
      </c>
      <c r="AA85" s="65">
        <v>80</v>
      </c>
      <c r="AB85" s="32">
        <f t="shared" si="44"/>
        <v>0</v>
      </c>
      <c r="AC85" s="98">
        <f t="shared" si="45"/>
        <v>0</v>
      </c>
      <c r="AD85" s="98">
        <f t="shared" si="46"/>
        <v>0</v>
      </c>
      <c r="AE85" s="98">
        <f t="shared" si="47"/>
        <v>0</v>
      </c>
      <c r="AF85" s="32">
        <f t="shared" si="50"/>
        <v>24.802823342850342</v>
      </c>
      <c r="AG85" s="32">
        <f t="shared" si="51"/>
        <v>5.5158347408052073</v>
      </c>
      <c r="AH85" s="32">
        <f t="shared" si="52"/>
        <v>0.3085382795164241</v>
      </c>
      <c r="AI85" s="72">
        <f t="shared" si="59"/>
        <v>30.627196363171972</v>
      </c>
      <c r="AK85" s="65"/>
      <c r="AL85" s="32"/>
      <c r="AM85" s="32"/>
      <c r="AN85" s="32"/>
      <c r="AO85" s="32"/>
      <c r="AP85" s="32"/>
      <c r="AQ85" s="32"/>
      <c r="AR85" s="32"/>
      <c r="AS85" s="32"/>
      <c r="AT85" s="32"/>
      <c r="AU85" s="72"/>
    </row>
    <row r="86" spans="2:47" x14ac:dyDescent="0.25">
      <c r="B86" s="132">
        <v>65</v>
      </c>
      <c r="C86" s="167">
        <v>15</v>
      </c>
      <c r="D86" s="168">
        <v>0.7</v>
      </c>
      <c r="E86" s="218">
        <f t="shared" ref="E86:E91" si="63">IF(G86+D86&lt;&gt;1,(1-(G86+D86))*56%,0)</f>
        <v>0.16800000000000004</v>
      </c>
      <c r="F86" s="218">
        <f t="shared" ref="F86:F91" si="64">IF(G86+D86&lt;&gt;1,(1-(G86+D86))*44%,0)</f>
        <v>0.13200000000000003</v>
      </c>
      <c r="G86" s="169"/>
      <c r="H86" s="52">
        <f t="shared" si="60"/>
        <v>0</v>
      </c>
      <c r="I86" s="49">
        <v>81</v>
      </c>
      <c r="J86" s="32">
        <f t="shared" si="53"/>
        <v>0</v>
      </c>
      <c r="K86" s="32">
        <f t="shared" si="54"/>
        <v>0</v>
      </c>
      <c r="L86" s="32">
        <f t="shared" si="55"/>
        <v>70</v>
      </c>
      <c r="M86" s="32">
        <f t="shared" si="56"/>
        <v>0</v>
      </c>
      <c r="N86" s="32">
        <f t="shared" si="38"/>
        <v>0</v>
      </c>
      <c r="O86" s="33">
        <f t="shared" si="39"/>
        <v>256.66666666666669</v>
      </c>
      <c r="P86" s="49">
        <v>81</v>
      </c>
      <c r="Q86" s="32">
        <f t="shared" si="48"/>
        <v>8.5799999999999983</v>
      </c>
      <c r="R86" s="32">
        <f t="shared" si="57"/>
        <v>286.26000000000022</v>
      </c>
      <c r="S86" s="32">
        <f t="shared" si="58"/>
        <v>166.03080000000011</v>
      </c>
      <c r="T86" s="32">
        <f t="shared" si="40"/>
        <v>42.199836205349172</v>
      </c>
      <c r="U86" s="32">
        <f t="shared" si="49"/>
        <v>70</v>
      </c>
      <c r="V86" s="32">
        <f t="shared" si="41"/>
        <v>10</v>
      </c>
      <c r="W86" s="32">
        <v>0</v>
      </c>
      <c r="X86" s="32">
        <f t="shared" si="42"/>
        <v>656.0016913909833</v>
      </c>
      <c r="Y86" s="38">
        <f t="shared" si="43"/>
        <v>399.33502472431661</v>
      </c>
      <c r="AA86" s="65">
        <v>81</v>
      </c>
      <c r="AB86" s="32">
        <f t="shared" si="44"/>
        <v>0</v>
      </c>
      <c r="AC86" s="98">
        <f t="shared" si="45"/>
        <v>0</v>
      </c>
      <c r="AD86" s="98">
        <f t="shared" si="46"/>
        <v>0</v>
      </c>
      <c r="AE86" s="98">
        <f t="shared" si="47"/>
        <v>0</v>
      </c>
      <c r="AF86" s="32">
        <f t="shared" si="50"/>
        <v>24.316455105325499</v>
      </c>
      <c r="AG86" s="32">
        <f t="shared" si="51"/>
        <v>5.3650039497527464</v>
      </c>
      <c r="AH86" s="32">
        <f t="shared" si="52"/>
        <v>0.21816950970169394</v>
      </c>
      <c r="AI86" s="72">
        <f t="shared" si="59"/>
        <v>29.899628564779942</v>
      </c>
      <c r="AK86" s="65"/>
      <c r="AL86" s="32"/>
      <c r="AM86" s="32"/>
      <c r="AN86" s="32"/>
      <c r="AO86" s="32"/>
      <c r="AP86" s="32"/>
      <c r="AQ86" s="32"/>
      <c r="AR86" s="32"/>
      <c r="AS86" s="32"/>
      <c r="AT86" s="32"/>
      <c r="AU86" s="72"/>
    </row>
    <row r="87" spans="2:47" x14ac:dyDescent="0.25">
      <c r="B87" s="132">
        <v>75</v>
      </c>
      <c r="C87" s="167">
        <v>15</v>
      </c>
      <c r="D87" s="168">
        <v>0.7</v>
      </c>
      <c r="E87" s="218">
        <f t="shared" si="63"/>
        <v>0.16800000000000004</v>
      </c>
      <c r="F87" s="218">
        <f t="shared" si="64"/>
        <v>0.13200000000000003</v>
      </c>
      <c r="G87" s="169"/>
      <c r="H87" s="52">
        <f t="shared" si="60"/>
        <v>0</v>
      </c>
      <c r="I87" s="49">
        <v>82</v>
      </c>
      <c r="J87" s="32">
        <f t="shared" si="53"/>
        <v>0</v>
      </c>
      <c r="K87" s="32">
        <f t="shared" si="54"/>
        <v>0</v>
      </c>
      <c r="L87" s="32">
        <f t="shared" si="55"/>
        <v>70</v>
      </c>
      <c r="M87" s="32">
        <f t="shared" si="56"/>
        <v>0</v>
      </c>
      <c r="N87" s="32">
        <f t="shared" si="38"/>
        <v>0</v>
      </c>
      <c r="O87" s="33">
        <f t="shared" si="39"/>
        <v>256.66666666666669</v>
      </c>
      <c r="P87" s="49">
        <v>82</v>
      </c>
      <c r="Q87" s="32">
        <f t="shared" si="48"/>
        <v>8.5799999999999983</v>
      </c>
      <c r="R87" s="32">
        <f t="shared" si="57"/>
        <v>294.8400000000002</v>
      </c>
      <c r="S87" s="32">
        <f t="shared" si="58"/>
        <v>171.0072000000001</v>
      </c>
      <c r="T87" s="32">
        <f t="shared" si="40"/>
        <v>43.315525267338131</v>
      </c>
      <c r="U87" s="32">
        <f t="shared" si="49"/>
        <v>70</v>
      </c>
      <c r="V87" s="32">
        <f t="shared" si="41"/>
        <v>10</v>
      </c>
      <c r="W87" s="32">
        <v>0</v>
      </c>
      <c r="X87" s="32">
        <f t="shared" si="42"/>
        <v>666.612079840614</v>
      </c>
      <c r="Y87" s="38">
        <f t="shared" si="43"/>
        <v>409.94541317394732</v>
      </c>
      <c r="AA87" s="65">
        <v>82</v>
      </c>
      <c r="AB87" s="32">
        <f t="shared" si="44"/>
        <v>0</v>
      </c>
      <c r="AC87" s="98">
        <f t="shared" si="45"/>
        <v>0</v>
      </c>
      <c r="AD87" s="98">
        <f t="shared" si="46"/>
        <v>0</v>
      </c>
      <c r="AE87" s="98">
        <f t="shared" si="47"/>
        <v>0</v>
      </c>
      <c r="AF87" s="32">
        <f t="shared" si="50"/>
        <v>23.839624252283183</v>
      </c>
      <c r="AG87" s="32">
        <f t="shared" si="51"/>
        <v>5.218297634613462</v>
      </c>
      <c r="AH87" s="32">
        <f t="shared" si="52"/>
        <v>0.15426913975821208</v>
      </c>
      <c r="AI87" s="72">
        <f t="shared" si="59"/>
        <v>29.212191026654857</v>
      </c>
      <c r="AK87" s="65"/>
      <c r="AL87" s="32"/>
      <c r="AM87" s="32"/>
      <c r="AN87" s="32"/>
      <c r="AO87" s="32"/>
      <c r="AP87" s="32"/>
      <c r="AQ87" s="32"/>
      <c r="AR87" s="32"/>
      <c r="AS87" s="32"/>
      <c r="AT87" s="32"/>
      <c r="AU87" s="72"/>
    </row>
    <row r="88" spans="2:47" x14ac:dyDescent="0.25">
      <c r="B88" s="132">
        <v>85</v>
      </c>
      <c r="C88" s="167">
        <v>15</v>
      </c>
      <c r="D88" s="168">
        <v>0.7</v>
      </c>
      <c r="E88" s="218">
        <f t="shared" si="63"/>
        <v>0.16800000000000004</v>
      </c>
      <c r="F88" s="218">
        <f t="shared" si="64"/>
        <v>0.13200000000000003</v>
      </c>
      <c r="G88" s="169"/>
      <c r="H88" s="52">
        <f t="shared" si="60"/>
        <v>0</v>
      </c>
      <c r="I88" s="49">
        <v>83</v>
      </c>
      <c r="J88" s="32">
        <f t="shared" si="53"/>
        <v>0</v>
      </c>
      <c r="K88" s="32">
        <f t="shared" si="54"/>
        <v>0</v>
      </c>
      <c r="L88" s="32">
        <f t="shared" si="55"/>
        <v>70</v>
      </c>
      <c r="M88" s="32">
        <f t="shared" si="56"/>
        <v>0</v>
      </c>
      <c r="N88" s="32">
        <f t="shared" si="38"/>
        <v>0</v>
      </c>
      <c r="O88" s="33">
        <f t="shared" si="39"/>
        <v>256.66666666666669</v>
      </c>
      <c r="P88" s="49">
        <v>83</v>
      </c>
      <c r="Q88" s="32">
        <f t="shared" si="48"/>
        <v>8.5799999999999983</v>
      </c>
      <c r="R88" s="32">
        <f t="shared" si="57"/>
        <v>303.42000000000019</v>
      </c>
      <c r="S88" s="32">
        <f t="shared" si="58"/>
        <v>175.98360000000011</v>
      </c>
      <c r="T88" s="32">
        <f t="shared" si="40"/>
        <v>44.427440984651376</v>
      </c>
      <c r="U88" s="32">
        <f t="shared" si="49"/>
        <v>70</v>
      </c>
      <c r="V88" s="32">
        <f t="shared" si="41"/>
        <v>10</v>
      </c>
      <c r="W88" s="32">
        <v>0</v>
      </c>
      <c r="X88" s="32">
        <f t="shared" si="42"/>
        <v>677.2158963816014</v>
      </c>
      <c r="Y88" s="38">
        <f t="shared" si="43"/>
        <v>420.54922971493471</v>
      </c>
      <c r="AA88" s="65">
        <v>83</v>
      </c>
      <c r="AB88" s="32">
        <f t="shared" si="44"/>
        <v>0</v>
      </c>
      <c r="AC88" s="98">
        <f t="shared" si="45"/>
        <v>0</v>
      </c>
      <c r="AD88" s="98">
        <f t="shared" si="46"/>
        <v>0</v>
      </c>
      <c r="AE88" s="98">
        <f t="shared" si="47"/>
        <v>0</v>
      </c>
      <c r="AF88" s="32">
        <f t="shared" si="50"/>
        <v>23.372143761430927</v>
      </c>
      <c r="AG88" s="32">
        <f t="shared" si="51"/>
        <v>5.0756030113766109</v>
      </c>
      <c r="AH88" s="32">
        <f t="shared" si="52"/>
        <v>0.109084754850847</v>
      </c>
      <c r="AI88" s="72">
        <f t="shared" si="59"/>
        <v>28.556831527658385</v>
      </c>
      <c r="AK88" s="65"/>
      <c r="AL88" s="32"/>
      <c r="AM88" s="32"/>
      <c r="AN88" s="32"/>
      <c r="AO88" s="32"/>
      <c r="AP88" s="32"/>
      <c r="AQ88" s="32"/>
      <c r="AR88" s="32"/>
      <c r="AS88" s="32"/>
      <c r="AT88" s="32"/>
      <c r="AU88" s="72"/>
    </row>
    <row r="89" spans="2:47" x14ac:dyDescent="0.25">
      <c r="B89" s="132">
        <v>95</v>
      </c>
      <c r="C89" s="167">
        <v>15</v>
      </c>
      <c r="D89" s="168">
        <v>0.7</v>
      </c>
      <c r="E89" s="218">
        <f t="shared" si="63"/>
        <v>0.16800000000000004</v>
      </c>
      <c r="F89" s="218">
        <f t="shared" si="64"/>
        <v>0.13200000000000003</v>
      </c>
      <c r="G89" s="169"/>
      <c r="H89" s="52">
        <f t="shared" si="60"/>
        <v>0</v>
      </c>
      <c r="I89" s="49">
        <v>84</v>
      </c>
      <c r="J89" s="32">
        <f t="shared" si="53"/>
        <v>0</v>
      </c>
      <c r="K89" s="32">
        <f t="shared" si="54"/>
        <v>0</v>
      </c>
      <c r="L89" s="32">
        <f t="shared" si="55"/>
        <v>70</v>
      </c>
      <c r="M89" s="32">
        <f t="shared" si="56"/>
        <v>0</v>
      </c>
      <c r="N89" s="32">
        <f t="shared" si="38"/>
        <v>0</v>
      </c>
      <c r="O89" s="33">
        <f t="shared" si="39"/>
        <v>256.66666666666669</v>
      </c>
      <c r="P89" s="49">
        <v>84</v>
      </c>
      <c r="Q89" s="32">
        <f t="shared" si="48"/>
        <v>8.5799999999999983</v>
      </c>
      <c r="R89" s="32">
        <f t="shared" si="57"/>
        <v>312.00000000000017</v>
      </c>
      <c r="S89" s="32">
        <f t="shared" si="58"/>
        <v>180.96000000000009</v>
      </c>
      <c r="T89" s="32">
        <f t="shared" si="40"/>
        <v>45.535702314871763</v>
      </c>
      <c r="U89" s="32">
        <f t="shared" si="49"/>
        <v>70</v>
      </c>
      <c r="V89" s="32">
        <f t="shared" si="41"/>
        <v>10</v>
      </c>
      <c r="W89" s="32">
        <v>0</v>
      </c>
      <c r="X89" s="32">
        <f t="shared" si="42"/>
        <v>687.81334819840185</v>
      </c>
      <c r="Y89" s="38">
        <f t="shared" si="43"/>
        <v>431.14668153173517</v>
      </c>
      <c r="AA89" s="65">
        <v>84</v>
      </c>
      <c r="AB89" s="32">
        <f t="shared" si="44"/>
        <v>0</v>
      </c>
      <c r="AC89" s="98">
        <f t="shared" si="45"/>
        <v>0</v>
      </c>
      <c r="AD89" s="98">
        <f t="shared" si="46"/>
        <v>0</v>
      </c>
      <c r="AE89" s="98">
        <f t="shared" si="47"/>
        <v>0</v>
      </c>
      <c r="AF89" s="32">
        <f t="shared" si="50"/>
        <v>22.913830277869337</v>
      </c>
      <c r="AG89" s="32">
        <f t="shared" si="51"/>
        <v>4.9368103801161558</v>
      </c>
      <c r="AH89" s="32">
        <f t="shared" si="52"/>
        <v>7.7134569879106052E-2</v>
      </c>
      <c r="AI89" s="72">
        <f t="shared" si="59"/>
        <v>27.927775227864601</v>
      </c>
      <c r="AK89" s="65"/>
      <c r="AL89" s="32"/>
      <c r="AM89" s="32"/>
      <c r="AN89" s="32"/>
      <c r="AO89" s="32"/>
      <c r="AP89" s="32"/>
      <c r="AQ89" s="32"/>
      <c r="AR89" s="32"/>
      <c r="AS89" s="32"/>
      <c r="AT89" s="32"/>
      <c r="AU89" s="72"/>
    </row>
    <row r="90" spans="2:47" x14ac:dyDescent="0.25">
      <c r="B90" s="132">
        <v>105</v>
      </c>
      <c r="C90" s="167">
        <v>15</v>
      </c>
      <c r="D90" s="168">
        <v>0.7</v>
      </c>
      <c r="E90" s="218">
        <f t="shared" si="63"/>
        <v>0.16800000000000004</v>
      </c>
      <c r="F90" s="218">
        <f t="shared" si="64"/>
        <v>0.13200000000000003</v>
      </c>
      <c r="G90" s="169"/>
      <c r="H90" s="52">
        <f t="shared" si="60"/>
        <v>0</v>
      </c>
      <c r="I90" s="49">
        <v>85</v>
      </c>
      <c r="J90" s="32">
        <f t="shared" si="53"/>
        <v>0</v>
      </c>
      <c r="K90" s="32">
        <f t="shared" si="54"/>
        <v>0</v>
      </c>
      <c r="L90" s="32">
        <f t="shared" si="55"/>
        <v>70</v>
      </c>
      <c r="M90" s="32">
        <f t="shared" si="56"/>
        <v>0</v>
      </c>
      <c r="N90" s="32">
        <f t="shared" si="38"/>
        <v>0</v>
      </c>
      <c r="O90" s="33">
        <f t="shared" si="39"/>
        <v>256.66666666666669</v>
      </c>
      <c r="P90" s="49">
        <v>85</v>
      </c>
      <c r="Q90" s="32">
        <f t="shared" si="48"/>
        <v>-21.839999999999975</v>
      </c>
      <c r="R90" s="32">
        <f t="shared" si="57"/>
        <v>290.1600000000002</v>
      </c>
      <c r="S90" s="32">
        <f t="shared" si="58"/>
        <v>168.29280000000011</v>
      </c>
      <c r="T90" s="32">
        <f t="shared" si="40"/>
        <v>42.707443263135104</v>
      </c>
      <c r="U90" s="32">
        <f t="shared" si="49"/>
        <v>70</v>
      </c>
      <c r="V90" s="32">
        <f t="shared" si="41"/>
        <v>10</v>
      </c>
      <c r="W90" s="32">
        <v>0</v>
      </c>
      <c r="X90" s="32">
        <f t="shared" si="42"/>
        <v>660.82542368329382</v>
      </c>
      <c r="Y90" s="38">
        <f t="shared" si="43"/>
        <v>404.15875701662713</v>
      </c>
      <c r="AA90" s="65">
        <v>85</v>
      </c>
      <c r="AB90" s="32">
        <f t="shared" si="44"/>
        <v>15</v>
      </c>
      <c r="AC90" s="98">
        <f t="shared" si="45"/>
        <v>0.7</v>
      </c>
      <c r="AD90" s="98">
        <f t="shared" si="46"/>
        <v>0.16800000000000004</v>
      </c>
      <c r="AE90" s="98">
        <f t="shared" si="47"/>
        <v>0.13200000000000003</v>
      </c>
      <c r="AF90" s="32">
        <f t="shared" si="50"/>
        <v>32.966914835891608</v>
      </c>
      <c r="AG90" s="32">
        <f t="shared" si="51"/>
        <v>7.3124671528213634</v>
      </c>
      <c r="AH90" s="32">
        <f t="shared" si="52"/>
        <v>1.7448746190486353</v>
      </c>
      <c r="AI90" s="72">
        <f t="shared" si="59"/>
        <v>42.024256607761608</v>
      </c>
      <c r="AK90" s="65"/>
      <c r="AL90" s="32"/>
      <c r="AM90" s="32"/>
      <c r="AN90" s="32"/>
      <c r="AO90" s="32"/>
      <c r="AP90" s="32"/>
      <c r="AQ90" s="32"/>
      <c r="AR90" s="32"/>
      <c r="AS90" s="32"/>
      <c r="AT90" s="32"/>
      <c r="AU90" s="72"/>
    </row>
    <row r="91" spans="2:47" x14ac:dyDescent="0.25">
      <c r="B91" s="132">
        <v>115</v>
      </c>
      <c r="C91" s="167">
        <v>15</v>
      </c>
      <c r="D91" s="168">
        <v>0.8</v>
      </c>
      <c r="E91" s="218">
        <f t="shared" si="63"/>
        <v>0.11199999999999999</v>
      </c>
      <c r="F91" s="218">
        <f t="shared" si="64"/>
        <v>8.7999999999999981E-2</v>
      </c>
      <c r="G91" s="169"/>
      <c r="H91" s="52">
        <f t="shared" si="60"/>
        <v>0</v>
      </c>
      <c r="I91" s="49">
        <v>86</v>
      </c>
      <c r="J91" s="32">
        <f t="shared" si="53"/>
        <v>0</v>
      </c>
      <c r="K91" s="32">
        <f t="shared" si="54"/>
        <v>0</v>
      </c>
      <c r="L91" s="32">
        <f t="shared" si="55"/>
        <v>70</v>
      </c>
      <c r="M91" s="32">
        <f t="shared" si="56"/>
        <v>0</v>
      </c>
      <c r="N91" s="32">
        <f t="shared" si="38"/>
        <v>0</v>
      </c>
      <c r="O91" s="33">
        <f t="shared" si="39"/>
        <v>256.66666666666669</v>
      </c>
      <c r="P91" s="49">
        <v>86</v>
      </c>
      <c r="Q91" s="32">
        <f t="shared" si="48"/>
        <v>8.1899999999999977</v>
      </c>
      <c r="R91" s="32">
        <f t="shared" si="57"/>
        <v>298.35000000000019</v>
      </c>
      <c r="S91" s="32">
        <f t="shared" si="58"/>
        <v>173.04300000000009</v>
      </c>
      <c r="T91" s="32">
        <f t="shared" si="40"/>
        <v>43.770849037997529</v>
      </c>
      <c r="U91" s="32">
        <f t="shared" si="49"/>
        <v>70</v>
      </c>
      <c r="V91" s="32">
        <f t="shared" si="41"/>
        <v>10</v>
      </c>
      <c r="W91" s="32">
        <v>0</v>
      </c>
      <c r="X91" s="32">
        <f t="shared" si="42"/>
        <v>670.9507870745125</v>
      </c>
      <c r="Y91" s="38">
        <f t="shared" si="43"/>
        <v>414.28412040784582</v>
      </c>
      <c r="AA91" s="65">
        <v>86</v>
      </c>
      <c r="AB91" s="32">
        <f t="shared" si="44"/>
        <v>0</v>
      </c>
      <c r="AC91" s="98">
        <f t="shared" si="45"/>
        <v>0</v>
      </c>
      <c r="AD91" s="98">
        <f t="shared" si="46"/>
        <v>0</v>
      </c>
      <c r="AE91" s="98">
        <f t="shared" si="47"/>
        <v>0</v>
      </c>
      <c r="AF91" s="32">
        <f t="shared" si="50"/>
        <v>32.320453743792342</v>
      </c>
      <c r="AG91" s="32">
        <f t="shared" si="51"/>
        <v>7.1125073539815284</v>
      </c>
      <c r="AH91" s="32">
        <f t="shared" si="52"/>
        <v>1.233812675449584</v>
      </c>
      <c r="AI91" s="72">
        <f t="shared" si="59"/>
        <v>40.666773773223454</v>
      </c>
      <c r="AK91" s="65"/>
      <c r="AL91" s="32"/>
      <c r="AM91" s="32"/>
      <c r="AN91" s="32"/>
      <c r="AO91" s="32"/>
      <c r="AP91" s="32"/>
      <c r="AQ91" s="32"/>
      <c r="AR91" s="32"/>
      <c r="AS91" s="32"/>
      <c r="AT91" s="32"/>
      <c r="AU91" s="72"/>
    </row>
    <row r="92" spans="2:47" x14ac:dyDescent="0.25">
      <c r="B92" s="132"/>
      <c r="C92" s="167"/>
      <c r="D92" s="168"/>
      <c r="E92" s="128"/>
      <c r="F92" s="128"/>
      <c r="G92" s="169"/>
      <c r="H92" s="52">
        <f t="shared" si="60"/>
        <v>0</v>
      </c>
      <c r="I92" s="49">
        <v>87</v>
      </c>
      <c r="J92" s="32">
        <f t="shared" si="53"/>
        <v>0</v>
      </c>
      <c r="K92" s="32">
        <f t="shared" si="54"/>
        <v>0</v>
      </c>
      <c r="L92" s="32">
        <f t="shared" si="55"/>
        <v>70</v>
      </c>
      <c r="M92" s="32">
        <f t="shared" si="56"/>
        <v>0</v>
      </c>
      <c r="N92" s="32">
        <f t="shared" si="38"/>
        <v>0</v>
      </c>
      <c r="O92" s="33">
        <f t="shared" si="39"/>
        <v>256.66666666666669</v>
      </c>
      <c r="P92" s="49">
        <v>87</v>
      </c>
      <c r="Q92" s="32">
        <f t="shared" si="48"/>
        <v>8.1899999999999977</v>
      </c>
      <c r="R92" s="32">
        <f t="shared" si="57"/>
        <v>306.54000000000019</v>
      </c>
      <c r="S92" s="32">
        <f t="shared" si="58"/>
        <v>177.7932000000001</v>
      </c>
      <c r="T92" s="32">
        <f t="shared" si="40"/>
        <v>44.830861891212123</v>
      </c>
      <c r="U92" s="32">
        <f t="shared" si="49"/>
        <v>70</v>
      </c>
      <c r="V92" s="32">
        <f t="shared" si="41"/>
        <v>10</v>
      </c>
      <c r="W92" s="32">
        <v>0</v>
      </c>
      <c r="X92" s="32">
        <f t="shared" si="42"/>
        <v>681.07024112719466</v>
      </c>
      <c r="Y92" s="38">
        <f t="shared" si="43"/>
        <v>424.40357446052798</v>
      </c>
      <c r="AA92" s="65">
        <v>87</v>
      </c>
      <c r="AB92" s="32">
        <f t="shared" si="44"/>
        <v>0</v>
      </c>
      <c r="AC92" s="98">
        <f t="shared" si="45"/>
        <v>0</v>
      </c>
      <c r="AD92" s="98">
        <f t="shared" si="46"/>
        <v>0</v>
      </c>
      <c r="AE92" s="98">
        <f t="shared" si="47"/>
        <v>0</v>
      </c>
      <c r="AF92" s="32">
        <f t="shared" si="50"/>
        <v>31.686669359406807</v>
      </c>
      <c r="AG92" s="32">
        <f t="shared" si="51"/>
        <v>6.9180154663563975</v>
      </c>
      <c r="AH92" s="32">
        <f t="shared" si="52"/>
        <v>0.87243730952431775</v>
      </c>
      <c r="AI92" s="72">
        <f t="shared" si="59"/>
        <v>39.477122135287516</v>
      </c>
      <c r="AK92" s="65"/>
      <c r="AL92" s="32"/>
      <c r="AM92" s="32"/>
      <c r="AN92" s="32"/>
      <c r="AO92" s="32"/>
      <c r="AP92" s="32"/>
      <c r="AQ92" s="32"/>
      <c r="AR92" s="32"/>
      <c r="AS92" s="32"/>
      <c r="AT92" s="32"/>
      <c r="AU92" s="72"/>
    </row>
    <row r="93" spans="2:47" x14ac:dyDescent="0.25">
      <c r="B93" s="132"/>
      <c r="C93" s="167"/>
      <c r="D93" s="168"/>
      <c r="E93" s="128"/>
      <c r="F93" s="128"/>
      <c r="G93" s="169"/>
      <c r="H93" s="52">
        <f t="shared" si="60"/>
        <v>0</v>
      </c>
      <c r="I93" s="49">
        <v>88</v>
      </c>
      <c r="J93" s="32">
        <f t="shared" si="53"/>
        <v>0</v>
      </c>
      <c r="K93" s="32">
        <f t="shared" si="54"/>
        <v>0</v>
      </c>
      <c r="L93" s="32">
        <f t="shared" si="55"/>
        <v>70</v>
      </c>
      <c r="M93" s="32">
        <f t="shared" si="56"/>
        <v>0</v>
      </c>
      <c r="N93" s="32">
        <f t="shared" si="38"/>
        <v>0</v>
      </c>
      <c r="O93" s="33">
        <f t="shared" si="39"/>
        <v>256.66666666666669</v>
      </c>
      <c r="P93" s="49">
        <v>88</v>
      </c>
      <c r="Q93" s="32">
        <f t="shared" si="48"/>
        <v>8.1899999999999977</v>
      </c>
      <c r="R93" s="32">
        <f t="shared" si="57"/>
        <v>314.73000000000019</v>
      </c>
      <c r="S93" s="32">
        <f t="shared" si="58"/>
        <v>182.5434000000001</v>
      </c>
      <c r="T93" s="32">
        <f t="shared" si="40"/>
        <v>45.887582892227293</v>
      </c>
      <c r="U93" s="32">
        <f t="shared" si="49"/>
        <v>70</v>
      </c>
      <c r="V93" s="32">
        <f t="shared" si="41"/>
        <v>10</v>
      </c>
      <c r="W93" s="32">
        <v>0</v>
      </c>
      <c r="X93" s="32">
        <f t="shared" si="42"/>
        <v>691.18396187062933</v>
      </c>
      <c r="Y93" s="38">
        <f t="shared" si="43"/>
        <v>434.51729520396265</v>
      </c>
      <c r="AA93" s="65">
        <v>88</v>
      </c>
      <c r="AB93" s="32">
        <f t="shared" si="44"/>
        <v>0</v>
      </c>
      <c r="AC93" s="98">
        <f t="shared" si="45"/>
        <v>0</v>
      </c>
      <c r="AD93" s="98">
        <f t="shared" si="46"/>
        <v>0</v>
      </c>
      <c r="AE93" s="98">
        <f t="shared" si="47"/>
        <v>0</v>
      </c>
      <c r="AF93" s="32">
        <f t="shared" si="50"/>
        <v>31.065313100228771</v>
      </c>
      <c r="AG93" s="32">
        <f t="shared" si="51"/>
        <v>6.7288419696262594</v>
      </c>
      <c r="AH93" s="32">
        <f t="shared" si="52"/>
        <v>0.61690633772479198</v>
      </c>
      <c r="AI93" s="72">
        <f t="shared" si="59"/>
        <v>38.411061407579822</v>
      </c>
      <c r="AK93" s="65"/>
      <c r="AL93" s="32"/>
      <c r="AM93" s="32"/>
      <c r="AN93" s="32"/>
      <c r="AO93" s="32"/>
      <c r="AP93" s="32"/>
      <c r="AQ93" s="32"/>
      <c r="AR93" s="32"/>
      <c r="AS93" s="32"/>
      <c r="AT93" s="32"/>
      <c r="AU93" s="72"/>
    </row>
    <row r="94" spans="2:47" x14ac:dyDescent="0.25">
      <c r="B94" s="133"/>
      <c r="C94" s="170"/>
      <c r="D94" s="171"/>
      <c r="E94" s="127"/>
      <c r="F94" s="127"/>
      <c r="G94" s="172"/>
      <c r="H94" s="52">
        <f t="shared" si="60"/>
        <v>0</v>
      </c>
      <c r="I94" s="49">
        <v>89</v>
      </c>
      <c r="J94" s="32">
        <f t="shared" si="53"/>
        <v>0</v>
      </c>
      <c r="K94" s="32">
        <f t="shared" si="54"/>
        <v>0</v>
      </c>
      <c r="L94" s="32">
        <f t="shared" si="55"/>
        <v>70</v>
      </c>
      <c r="M94" s="32">
        <f t="shared" si="56"/>
        <v>0</v>
      </c>
      <c r="N94" s="32">
        <f t="shared" si="38"/>
        <v>0</v>
      </c>
      <c r="O94" s="33">
        <f t="shared" si="39"/>
        <v>256.66666666666669</v>
      </c>
      <c r="P94" s="49">
        <v>89</v>
      </c>
      <c r="Q94" s="32">
        <f t="shared" si="48"/>
        <v>8.1899999999999977</v>
      </c>
      <c r="R94" s="32">
        <f t="shared" si="57"/>
        <v>322.92000000000019</v>
      </c>
      <c r="S94" s="32">
        <f t="shared" si="58"/>
        <v>187.29360000000008</v>
      </c>
      <c r="T94" s="32">
        <f t="shared" si="40"/>
        <v>46.941107550760456</v>
      </c>
      <c r="U94" s="32">
        <f t="shared" si="49"/>
        <v>70</v>
      </c>
      <c r="V94" s="32">
        <f t="shared" si="41"/>
        <v>10</v>
      </c>
      <c r="W94" s="32">
        <v>0</v>
      </c>
      <c r="X94" s="32">
        <f t="shared" si="42"/>
        <v>701.29211565090782</v>
      </c>
      <c r="Y94" s="38">
        <f t="shared" si="43"/>
        <v>444.62544898424113</v>
      </c>
      <c r="AA94" s="65">
        <v>89</v>
      </c>
      <c r="AB94" s="32">
        <f t="shared" si="44"/>
        <v>0</v>
      </c>
      <c r="AC94" s="98">
        <f t="shared" si="45"/>
        <v>0</v>
      </c>
      <c r="AD94" s="98">
        <f t="shared" si="46"/>
        <v>0</v>
      </c>
      <c r="AE94" s="98">
        <f t="shared" si="47"/>
        <v>0</v>
      </c>
      <c r="AF94" s="32">
        <f t="shared" si="50"/>
        <v>30.456141258303319</v>
      </c>
      <c r="AG94" s="32">
        <f t="shared" si="51"/>
        <v>6.5448414321124089</v>
      </c>
      <c r="AH94" s="32">
        <f t="shared" si="52"/>
        <v>0.43621865476215888</v>
      </c>
      <c r="AI94" s="72">
        <f t="shared" si="59"/>
        <v>37.437201345177883</v>
      </c>
      <c r="AK94" s="65"/>
      <c r="AL94" s="32"/>
      <c r="AM94" s="32"/>
      <c r="AN94" s="32"/>
      <c r="AO94" s="32"/>
      <c r="AP94" s="32"/>
      <c r="AQ94" s="32"/>
      <c r="AR94" s="32"/>
      <c r="AS94" s="32"/>
      <c r="AT94" s="32"/>
      <c r="AU94" s="72"/>
    </row>
    <row r="95" spans="2:47" x14ac:dyDescent="0.25">
      <c r="I95" s="49">
        <v>90</v>
      </c>
      <c r="J95" s="32">
        <f t="shared" si="53"/>
        <v>0</v>
      </c>
      <c r="K95" s="32">
        <f t="shared" si="54"/>
        <v>0</v>
      </c>
      <c r="L95" s="32">
        <f t="shared" si="55"/>
        <v>70</v>
      </c>
      <c r="M95" s="32">
        <f t="shared" si="56"/>
        <v>0</v>
      </c>
      <c r="N95" s="32">
        <f t="shared" si="38"/>
        <v>0</v>
      </c>
      <c r="O95" s="33">
        <f t="shared" si="39"/>
        <v>256.66666666666669</v>
      </c>
      <c r="P95" s="49">
        <v>90</v>
      </c>
      <c r="Q95" s="32">
        <f t="shared" si="48"/>
        <v>-21.840000000000032</v>
      </c>
      <c r="R95" s="32">
        <f t="shared" si="57"/>
        <v>301.08000000000015</v>
      </c>
      <c r="S95" s="32">
        <f t="shared" si="58"/>
        <v>174.62640000000007</v>
      </c>
      <c r="T95" s="32">
        <f t="shared" si="40"/>
        <v>44.12455853640401</v>
      </c>
      <c r="U95" s="32">
        <f t="shared" si="49"/>
        <v>70</v>
      </c>
      <c r="V95" s="32">
        <f t="shared" si="41"/>
        <v>10</v>
      </c>
      <c r="W95" s="32">
        <v>0</v>
      </c>
      <c r="X95" s="32">
        <f t="shared" si="42"/>
        <v>674.32458611757045</v>
      </c>
      <c r="Y95" s="38">
        <f t="shared" si="43"/>
        <v>417.65791945090376</v>
      </c>
      <c r="AA95" s="65">
        <v>90</v>
      </c>
      <c r="AB95" s="32">
        <f t="shared" si="44"/>
        <v>0</v>
      </c>
      <c r="AC95" s="98">
        <f t="shared" si="45"/>
        <v>0</v>
      </c>
      <c r="AD95" s="98">
        <f t="shared" si="46"/>
        <v>0</v>
      </c>
      <c r="AE95" s="98">
        <f t="shared" si="47"/>
        <v>0</v>
      </c>
      <c r="AF95" s="32">
        <f t="shared" si="50"/>
        <v>29.858914904639889</v>
      </c>
      <c r="AG95" s="32">
        <f t="shared" si="51"/>
        <v>6.3658723989730426</v>
      </c>
      <c r="AH95" s="32">
        <f t="shared" si="52"/>
        <v>0.30845316886239599</v>
      </c>
      <c r="AI95" s="72">
        <f t="shared" si="59"/>
        <v>36.53324047247532</v>
      </c>
      <c r="AK95" s="65"/>
      <c r="AL95" s="32"/>
      <c r="AM95" s="32"/>
      <c r="AN95" s="32"/>
      <c r="AO95" s="32"/>
      <c r="AP95" s="32"/>
      <c r="AQ95" s="32"/>
      <c r="AR95" s="32"/>
      <c r="AS95" s="32"/>
      <c r="AT95" s="32"/>
      <c r="AU95" s="72"/>
    </row>
    <row r="96" spans="2:47" x14ac:dyDescent="0.25">
      <c r="C96" s="61" t="s">
        <v>201</v>
      </c>
      <c r="D96" t="s">
        <v>184</v>
      </c>
      <c r="E96" s="8"/>
      <c r="I96" s="49">
        <v>91</v>
      </c>
      <c r="J96" s="32">
        <f t="shared" si="53"/>
        <v>0</v>
      </c>
      <c r="K96" s="32">
        <f t="shared" si="54"/>
        <v>0</v>
      </c>
      <c r="L96" s="32">
        <f t="shared" si="55"/>
        <v>70</v>
      </c>
      <c r="M96" s="32">
        <f t="shared" si="56"/>
        <v>0</v>
      </c>
      <c r="N96" s="32">
        <f t="shared" si="38"/>
        <v>0</v>
      </c>
      <c r="O96" s="33">
        <f t="shared" si="39"/>
        <v>256.66666666666669</v>
      </c>
      <c r="P96" s="49">
        <v>91</v>
      </c>
      <c r="Q96" s="32">
        <f t="shared" si="48"/>
        <v>7.4100000000000108</v>
      </c>
      <c r="R96" s="32">
        <f t="shared" si="57"/>
        <v>308.49000000000018</v>
      </c>
      <c r="S96" s="32">
        <f t="shared" si="58"/>
        <v>178.9242000000001</v>
      </c>
      <c r="T96" s="32">
        <f t="shared" si="40"/>
        <v>45.082757046767682</v>
      </c>
      <c r="U96" s="32">
        <f t="shared" si="49"/>
        <v>70</v>
      </c>
      <c r="V96" s="32">
        <f t="shared" si="41"/>
        <v>10</v>
      </c>
      <c r="W96" s="32">
        <v>0</v>
      </c>
      <c r="X96" s="32">
        <f t="shared" si="42"/>
        <v>683.47878352312046</v>
      </c>
      <c r="Y96" s="38">
        <f t="shared" si="43"/>
        <v>426.81211685645377</v>
      </c>
      <c r="AA96" s="65">
        <v>91</v>
      </c>
      <c r="AB96" s="32">
        <f t="shared" si="44"/>
        <v>0</v>
      </c>
      <c r="AC96" s="98">
        <f t="shared" si="45"/>
        <v>0</v>
      </c>
      <c r="AD96" s="98">
        <f t="shared" si="46"/>
        <v>0</v>
      </c>
      <c r="AE96" s="98">
        <f t="shared" si="47"/>
        <v>0</v>
      </c>
      <c r="AF96" s="32">
        <f t="shared" si="50"/>
        <v>29.273399795499692</v>
      </c>
      <c r="AG96" s="32">
        <f t="shared" si="51"/>
        <v>6.1917972834564443</v>
      </c>
      <c r="AH96" s="32">
        <f t="shared" si="52"/>
        <v>0.21810932738107944</v>
      </c>
      <c r="AI96" s="72">
        <f t="shared" si="59"/>
        <v>35.683306406337216</v>
      </c>
      <c r="AK96" s="65"/>
      <c r="AL96" s="32"/>
      <c r="AM96" s="32"/>
      <c r="AN96" s="32"/>
      <c r="AO96" s="32"/>
      <c r="AP96" s="32"/>
      <c r="AQ96" s="32"/>
      <c r="AR96" s="32"/>
      <c r="AS96" s="32"/>
      <c r="AT96" s="32"/>
      <c r="AU96" s="72"/>
    </row>
    <row r="97" spans="2:47" x14ac:dyDescent="0.25">
      <c r="B97" s="2" t="s">
        <v>0</v>
      </c>
      <c r="C97">
        <v>32</v>
      </c>
      <c r="D97">
        <v>0</v>
      </c>
      <c r="E97" s="8"/>
      <c r="I97" s="49">
        <v>92</v>
      </c>
      <c r="J97" s="32">
        <f t="shared" si="53"/>
        <v>0</v>
      </c>
      <c r="K97" s="32">
        <f t="shared" si="54"/>
        <v>0</v>
      </c>
      <c r="L97" s="32">
        <f t="shared" si="55"/>
        <v>70</v>
      </c>
      <c r="M97" s="32">
        <f t="shared" si="56"/>
        <v>0</v>
      </c>
      <c r="N97" s="32">
        <f t="shared" si="38"/>
        <v>0</v>
      </c>
      <c r="O97" s="33">
        <f t="shared" si="39"/>
        <v>256.66666666666669</v>
      </c>
      <c r="P97" s="49">
        <v>92</v>
      </c>
      <c r="Q97" s="32">
        <f t="shared" si="48"/>
        <v>7.4100000000000108</v>
      </c>
      <c r="R97" s="32">
        <f t="shared" si="57"/>
        <v>315.9000000000002</v>
      </c>
      <c r="S97" s="32">
        <f t="shared" si="58"/>
        <v>183.22200000000009</v>
      </c>
      <c r="T97" s="32">
        <f t="shared" si="40"/>
        <v>46.038279947586226</v>
      </c>
      <c r="U97" s="32">
        <f t="shared" si="49"/>
        <v>70</v>
      </c>
      <c r="V97" s="32">
        <f t="shared" si="41"/>
        <v>10</v>
      </c>
      <c r="W97" s="32">
        <v>0</v>
      </c>
      <c r="X97" s="32">
        <f t="shared" si="42"/>
        <v>692.62832090871291</v>
      </c>
      <c r="Y97" s="38">
        <f t="shared" si="43"/>
        <v>435.96165424204622</v>
      </c>
      <c r="AA97" s="65">
        <v>92</v>
      </c>
      <c r="AB97" s="32">
        <f t="shared" si="44"/>
        <v>0</v>
      </c>
      <c r="AC97" s="98">
        <f t="shared" si="45"/>
        <v>0</v>
      </c>
      <c r="AD97" s="98">
        <f t="shared" si="46"/>
        <v>0</v>
      </c>
      <c r="AE97" s="98">
        <f t="shared" si="47"/>
        <v>0</v>
      </c>
      <c r="AF97" s="32">
        <f t="shared" si="50"/>
        <v>28.699366280520781</v>
      </c>
      <c r="AG97" s="32">
        <f t="shared" si="51"/>
        <v>6.0224822611278599</v>
      </c>
      <c r="AH97" s="32">
        <f t="shared" si="52"/>
        <v>0.15422658443119799</v>
      </c>
      <c r="AI97" s="72">
        <f t="shared" si="59"/>
        <v>34.87607512607984</v>
      </c>
      <c r="AK97" s="65"/>
      <c r="AL97" s="32"/>
      <c r="AM97" s="32"/>
      <c r="AN97" s="32"/>
      <c r="AO97" s="32"/>
      <c r="AP97" s="32"/>
      <c r="AQ97" s="32"/>
      <c r="AR97" s="32"/>
      <c r="AS97" s="32"/>
      <c r="AT97" s="32"/>
      <c r="AU97" s="72"/>
    </row>
    <row r="98" spans="2:47" x14ac:dyDescent="0.25">
      <c r="B98" s="2" t="s">
        <v>1</v>
      </c>
      <c r="C98">
        <v>45</v>
      </c>
      <c r="D98">
        <v>0</v>
      </c>
      <c r="E98" s="8"/>
      <c r="I98" s="49">
        <v>93</v>
      </c>
      <c r="J98" s="32">
        <f t="shared" si="53"/>
        <v>0</v>
      </c>
      <c r="K98" s="32">
        <f t="shared" si="54"/>
        <v>0</v>
      </c>
      <c r="L98" s="32">
        <f t="shared" si="55"/>
        <v>70</v>
      </c>
      <c r="M98" s="32">
        <f t="shared" si="56"/>
        <v>0</v>
      </c>
      <c r="N98" s="32">
        <f t="shared" si="38"/>
        <v>0</v>
      </c>
      <c r="O98" s="33">
        <f t="shared" si="39"/>
        <v>256.66666666666669</v>
      </c>
      <c r="P98" s="49">
        <v>93</v>
      </c>
      <c r="Q98" s="32">
        <f t="shared" si="48"/>
        <v>7.4100000000000108</v>
      </c>
      <c r="R98" s="32">
        <f t="shared" si="57"/>
        <v>323.31000000000023</v>
      </c>
      <c r="S98" s="32">
        <f t="shared" si="58"/>
        <v>187.51980000000012</v>
      </c>
      <c r="T98" s="32">
        <f t="shared" si="40"/>
        <v>46.991197222883159</v>
      </c>
      <c r="U98" s="32">
        <f t="shared" si="49"/>
        <v>70</v>
      </c>
      <c r="V98" s="32">
        <f t="shared" si="41"/>
        <v>10</v>
      </c>
      <c r="W98" s="32">
        <v>0</v>
      </c>
      <c r="X98" s="32">
        <f t="shared" si="42"/>
        <v>701.77332016318826</v>
      </c>
      <c r="Y98" s="38">
        <f t="shared" si="43"/>
        <v>445.10665349652157</v>
      </c>
      <c r="AA98" s="65">
        <v>93</v>
      </c>
      <c r="AB98" s="32">
        <f t="shared" si="44"/>
        <v>0</v>
      </c>
      <c r="AC98" s="98">
        <f t="shared" si="45"/>
        <v>0</v>
      </c>
      <c r="AD98" s="98">
        <f t="shared" si="46"/>
        <v>0</v>
      </c>
      <c r="AE98" s="98">
        <f t="shared" si="47"/>
        <v>0</v>
      </c>
      <c r="AF98" s="32">
        <f t="shared" si="50"/>
        <v>28.136589212644736</v>
      </c>
      <c r="AG98" s="32">
        <f t="shared" si="51"/>
        <v>5.8577971669887408</v>
      </c>
      <c r="AH98" s="32">
        <f t="shared" si="52"/>
        <v>0.10905466369053972</v>
      </c>
      <c r="AI98" s="72">
        <f t="shared" si="59"/>
        <v>34.103441043324018</v>
      </c>
      <c r="AK98" s="65"/>
      <c r="AL98" s="32"/>
      <c r="AM98" s="32"/>
      <c r="AN98" s="32"/>
      <c r="AO98" s="32"/>
      <c r="AP98" s="32"/>
      <c r="AQ98" s="32"/>
      <c r="AR98" s="32"/>
      <c r="AS98" s="32"/>
      <c r="AT98" s="32"/>
      <c r="AU98" s="72"/>
    </row>
    <row r="99" spans="2:47" x14ac:dyDescent="0.25">
      <c r="B99" s="2" t="s">
        <v>2</v>
      </c>
      <c r="C99">
        <v>70</v>
      </c>
      <c r="D99">
        <v>0</v>
      </c>
      <c r="E99" s="8"/>
      <c r="I99" s="49">
        <v>94</v>
      </c>
      <c r="J99" s="32">
        <f t="shared" si="53"/>
        <v>0</v>
      </c>
      <c r="K99" s="32">
        <f t="shared" si="54"/>
        <v>0</v>
      </c>
      <c r="L99" s="32">
        <f t="shared" si="55"/>
        <v>70</v>
      </c>
      <c r="M99" s="32">
        <f t="shared" si="56"/>
        <v>0</v>
      </c>
      <c r="N99" s="32">
        <f t="shared" si="38"/>
        <v>0</v>
      </c>
      <c r="O99" s="33">
        <f t="shared" si="39"/>
        <v>256.66666666666669</v>
      </c>
      <c r="P99" s="49">
        <v>94</v>
      </c>
      <c r="Q99" s="32">
        <f t="shared" si="48"/>
        <v>7.4100000000000108</v>
      </c>
      <c r="R99" s="32">
        <f t="shared" si="57"/>
        <v>330.72000000000025</v>
      </c>
      <c r="S99" s="32">
        <f t="shared" si="58"/>
        <v>191.81760000000014</v>
      </c>
      <c r="T99" s="32">
        <f t="shared" si="40"/>
        <v>47.941575465657138</v>
      </c>
      <c r="U99" s="32">
        <f t="shared" si="49"/>
        <v>70</v>
      </c>
      <c r="V99" s="32">
        <f t="shared" si="41"/>
        <v>10</v>
      </c>
      <c r="W99" s="32">
        <v>0</v>
      </c>
      <c r="X99" s="32">
        <f t="shared" si="42"/>
        <v>710.91389726935313</v>
      </c>
      <c r="Y99" s="38">
        <f t="shared" si="43"/>
        <v>454.24723060268644</v>
      </c>
      <c r="AA99" s="65">
        <v>94</v>
      </c>
      <c r="AB99" s="32">
        <f t="shared" si="44"/>
        <v>0</v>
      </c>
      <c r="AC99" s="98">
        <f t="shared" si="45"/>
        <v>0</v>
      </c>
      <c r="AD99" s="98">
        <f t="shared" si="46"/>
        <v>0</v>
      </c>
      <c r="AE99" s="98">
        <f t="shared" si="47"/>
        <v>0</v>
      </c>
      <c r="AF99" s="32">
        <f t="shared" si="50"/>
        <v>27.584847859809624</v>
      </c>
      <c r="AG99" s="32">
        <f t="shared" si="51"/>
        <v>5.6976153954092688</v>
      </c>
      <c r="AH99" s="32">
        <f t="shared" si="52"/>
        <v>7.7113292215598997E-2</v>
      </c>
      <c r="AI99" s="72">
        <f t="shared" si="59"/>
        <v>33.359576547434493</v>
      </c>
      <c r="AK99" s="65"/>
      <c r="AL99" s="32"/>
      <c r="AM99" s="32"/>
      <c r="AN99" s="32"/>
      <c r="AO99" s="32"/>
      <c r="AP99" s="32"/>
      <c r="AQ99" s="32"/>
      <c r="AR99" s="32"/>
      <c r="AS99" s="32"/>
      <c r="AT99" s="32"/>
      <c r="AU99" s="72"/>
    </row>
    <row r="100" spans="2:47" x14ac:dyDescent="0.25">
      <c r="B100" s="2" t="s">
        <v>182</v>
      </c>
      <c r="C100">
        <v>70</v>
      </c>
      <c r="D100">
        <v>5</v>
      </c>
      <c r="E100" s="8"/>
      <c r="I100" s="49">
        <v>95</v>
      </c>
      <c r="J100" s="32">
        <f t="shared" si="53"/>
        <v>0</v>
      </c>
      <c r="K100" s="32">
        <f t="shared" si="54"/>
        <v>0</v>
      </c>
      <c r="L100" s="32">
        <f t="shared" si="55"/>
        <v>70</v>
      </c>
      <c r="M100" s="32">
        <f t="shared" si="56"/>
        <v>0</v>
      </c>
      <c r="N100" s="32">
        <f t="shared" si="38"/>
        <v>0</v>
      </c>
      <c r="O100" s="33">
        <f t="shared" si="39"/>
        <v>256.66666666666669</v>
      </c>
      <c r="P100" s="49">
        <v>95</v>
      </c>
      <c r="Q100" s="32">
        <f t="shared" si="48"/>
        <v>-21.840000000000032</v>
      </c>
      <c r="R100" s="32">
        <f t="shared" si="57"/>
        <v>308.88000000000022</v>
      </c>
      <c r="S100" s="32">
        <f t="shared" si="58"/>
        <v>179.1504000000001</v>
      </c>
      <c r="T100" s="32">
        <f t="shared" si="40"/>
        <v>45.133113803437347</v>
      </c>
      <c r="U100" s="32">
        <f t="shared" si="49"/>
        <v>70</v>
      </c>
      <c r="V100" s="32">
        <f t="shared" si="41"/>
        <v>10</v>
      </c>
      <c r="W100" s="32">
        <v>0</v>
      </c>
      <c r="X100" s="32">
        <f t="shared" si="42"/>
        <v>683.96045320765336</v>
      </c>
      <c r="Y100" s="38">
        <f t="shared" si="43"/>
        <v>427.29378654098667</v>
      </c>
      <c r="AA100" s="65">
        <v>95</v>
      </c>
      <c r="AB100" s="32">
        <f t="shared" si="44"/>
        <v>15</v>
      </c>
      <c r="AC100" s="98">
        <f t="shared" si="45"/>
        <v>0.7</v>
      </c>
      <c r="AD100" s="98">
        <f t="shared" si="46"/>
        <v>0.16800000000000004</v>
      </c>
      <c r="AE100" s="98">
        <f t="shared" si="47"/>
        <v>0.13200000000000003</v>
      </c>
      <c r="AF100" s="32">
        <f t="shared" si="50"/>
        <v>37.546336612089448</v>
      </c>
      <c r="AG100" s="32">
        <f t="shared" si="51"/>
        <v>8.0524679149622891</v>
      </c>
      <c r="AH100" s="32">
        <f t="shared" si="52"/>
        <v>1.7448595734684818</v>
      </c>
      <c r="AI100" s="72">
        <f t="shared" si="59"/>
        <v>47.343664100520222</v>
      </c>
      <c r="AK100" s="65"/>
      <c r="AL100" s="32"/>
      <c r="AM100" s="32"/>
      <c r="AN100" s="32"/>
      <c r="AO100" s="32"/>
      <c r="AP100" s="32"/>
      <c r="AQ100" s="32"/>
      <c r="AR100" s="32"/>
      <c r="AS100" s="32"/>
      <c r="AT100" s="32"/>
      <c r="AU100" s="72"/>
    </row>
    <row r="101" spans="2:47" x14ac:dyDescent="0.25">
      <c r="C101" s="26"/>
      <c r="E101" s="8"/>
      <c r="I101" s="49">
        <v>96</v>
      </c>
      <c r="J101" s="32">
        <f t="shared" si="53"/>
        <v>0</v>
      </c>
      <c r="K101" s="32">
        <f t="shared" si="54"/>
        <v>0</v>
      </c>
      <c r="L101" s="32">
        <f t="shared" si="55"/>
        <v>70</v>
      </c>
      <c r="M101" s="32">
        <f t="shared" si="56"/>
        <v>0</v>
      </c>
      <c r="N101" s="32">
        <f t="shared" si="38"/>
        <v>0</v>
      </c>
      <c r="O101" s="33">
        <f t="shared" si="39"/>
        <v>256.66666666666669</v>
      </c>
      <c r="P101" s="49">
        <v>96</v>
      </c>
      <c r="Q101" s="32">
        <f t="shared" si="48"/>
        <v>7.0200000000000102</v>
      </c>
      <c r="R101" s="32">
        <f t="shared" si="57"/>
        <v>315.9000000000002</v>
      </c>
      <c r="S101" s="32">
        <f t="shared" si="58"/>
        <v>183.22200000000009</v>
      </c>
      <c r="T101" s="32">
        <f t="shared" si="40"/>
        <v>46.038279947586226</v>
      </c>
      <c r="U101" s="32">
        <f t="shared" si="49"/>
        <v>70</v>
      </c>
      <c r="V101" s="32">
        <f t="shared" si="41"/>
        <v>10</v>
      </c>
      <c r="W101" s="32">
        <v>0</v>
      </c>
      <c r="X101" s="32">
        <f t="shared" si="42"/>
        <v>692.62832090871291</v>
      </c>
      <c r="Y101" s="38">
        <f t="shared" si="43"/>
        <v>435.96165424204622</v>
      </c>
      <c r="AA101" s="65">
        <v>96</v>
      </c>
      <c r="AB101" s="32">
        <f t="shared" si="44"/>
        <v>0</v>
      </c>
      <c r="AC101" s="98">
        <f t="shared" si="45"/>
        <v>0</v>
      </c>
      <c r="AD101" s="98">
        <f t="shared" si="46"/>
        <v>0</v>
      </c>
      <c r="AE101" s="98">
        <f t="shared" si="47"/>
        <v>0</v>
      </c>
      <c r="AF101" s="32">
        <f t="shared" si="50"/>
        <v>36.810075852130417</v>
      </c>
      <c r="AG101" s="32">
        <f t="shared" si="51"/>
        <v>7.8322727563667618</v>
      </c>
      <c r="AH101" s="32">
        <f t="shared" si="52"/>
        <v>1.2338020366178304</v>
      </c>
      <c r="AI101" s="72">
        <f t="shared" si="59"/>
        <v>45.876150645115011</v>
      </c>
      <c r="AK101" s="65"/>
      <c r="AL101" s="32"/>
      <c r="AM101" s="32"/>
      <c r="AN101" s="32"/>
      <c r="AO101" s="32"/>
      <c r="AP101" s="32"/>
      <c r="AQ101" s="32"/>
      <c r="AR101" s="32"/>
      <c r="AS101" s="32"/>
      <c r="AT101" s="32"/>
      <c r="AU101" s="72"/>
    </row>
    <row r="102" spans="2:47" x14ac:dyDescent="0.25">
      <c r="C102" s="26"/>
      <c r="E102" s="8"/>
      <c r="I102" s="49">
        <v>97</v>
      </c>
      <c r="J102" s="32">
        <f t="shared" si="53"/>
        <v>0</v>
      </c>
      <c r="K102" s="32">
        <f t="shared" si="54"/>
        <v>0</v>
      </c>
      <c r="L102" s="32">
        <f t="shared" si="55"/>
        <v>70</v>
      </c>
      <c r="M102" s="32">
        <f t="shared" si="56"/>
        <v>0</v>
      </c>
      <c r="N102" s="32">
        <f t="shared" si="38"/>
        <v>0</v>
      </c>
      <c r="O102" s="33">
        <f t="shared" si="39"/>
        <v>256.66666666666669</v>
      </c>
      <c r="P102" s="49">
        <v>97</v>
      </c>
      <c r="Q102" s="32">
        <f t="shared" si="48"/>
        <v>7.0200000000000102</v>
      </c>
      <c r="R102" s="32">
        <f t="shared" si="57"/>
        <v>322.92000000000019</v>
      </c>
      <c r="S102" s="32">
        <f t="shared" si="58"/>
        <v>187.29360000000008</v>
      </c>
      <c r="T102" s="32">
        <f t="shared" si="40"/>
        <v>46.941107550760456</v>
      </c>
      <c r="U102" s="32">
        <f t="shared" si="49"/>
        <v>70</v>
      </c>
      <c r="V102" s="32">
        <f t="shared" si="41"/>
        <v>10</v>
      </c>
      <c r="W102" s="32">
        <v>0</v>
      </c>
      <c r="X102" s="32">
        <f t="shared" si="42"/>
        <v>701.29211565090782</v>
      </c>
      <c r="Y102" s="38">
        <f t="shared" si="43"/>
        <v>444.62544898424113</v>
      </c>
      <c r="AA102" s="65">
        <v>97</v>
      </c>
      <c r="AB102" s="32">
        <f t="shared" si="44"/>
        <v>0</v>
      </c>
      <c r="AC102" s="98">
        <f t="shared" si="45"/>
        <v>0</v>
      </c>
      <c r="AD102" s="98">
        <f t="shared" si="46"/>
        <v>0</v>
      </c>
      <c r="AE102" s="98">
        <f t="shared" si="47"/>
        <v>0</v>
      </c>
      <c r="AF102" s="32">
        <f t="shared" si="50"/>
        <v>36.088252716599463</v>
      </c>
      <c r="AG102" s="32">
        <f t="shared" si="51"/>
        <v>7.6180988459625896</v>
      </c>
      <c r="AH102" s="32">
        <f t="shared" si="52"/>
        <v>0.87242978673424099</v>
      </c>
      <c r="AI102" s="72">
        <f t="shared" si="59"/>
        <v>44.5787813492963</v>
      </c>
      <c r="AK102" s="65"/>
      <c r="AL102" s="32"/>
      <c r="AM102" s="32"/>
      <c r="AN102" s="32"/>
      <c r="AO102" s="32"/>
      <c r="AP102" s="32"/>
      <c r="AQ102" s="32"/>
      <c r="AR102" s="32"/>
      <c r="AS102" s="32"/>
      <c r="AT102" s="32"/>
      <c r="AU102" s="72"/>
    </row>
    <row r="103" spans="2:47" x14ac:dyDescent="0.25">
      <c r="C103" s="25" t="s">
        <v>203</v>
      </c>
      <c r="D103" s="138" t="s">
        <v>204</v>
      </c>
      <c r="F103"/>
      <c r="I103" s="49">
        <v>98</v>
      </c>
      <c r="J103" s="32">
        <f t="shared" si="53"/>
        <v>0</v>
      </c>
      <c r="K103" s="32">
        <f t="shared" si="54"/>
        <v>0</v>
      </c>
      <c r="L103" s="32">
        <f t="shared" si="55"/>
        <v>70</v>
      </c>
      <c r="M103" s="32">
        <f t="shared" si="56"/>
        <v>0</v>
      </c>
      <c r="N103" s="32">
        <f t="shared" si="38"/>
        <v>0</v>
      </c>
      <c r="O103" s="33">
        <f t="shared" si="39"/>
        <v>256.66666666666669</v>
      </c>
      <c r="P103" s="49">
        <v>98</v>
      </c>
      <c r="Q103" s="32">
        <f t="shared" si="48"/>
        <v>7.0200000000000102</v>
      </c>
      <c r="R103" s="32">
        <f t="shared" si="57"/>
        <v>329.94000000000017</v>
      </c>
      <c r="S103" s="32">
        <f t="shared" si="58"/>
        <v>191.36520000000007</v>
      </c>
      <c r="T103" s="32">
        <f t="shared" si="40"/>
        <v>47.841653305605021</v>
      </c>
      <c r="U103" s="32">
        <f t="shared" si="49"/>
        <v>70</v>
      </c>
      <c r="V103" s="32">
        <f t="shared" si="41"/>
        <v>10</v>
      </c>
      <c r="W103" s="32">
        <v>0</v>
      </c>
      <c r="X103" s="32">
        <f t="shared" si="42"/>
        <v>709.95193617392886</v>
      </c>
      <c r="Y103" s="38">
        <f t="shared" si="43"/>
        <v>453.28526950726217</v>
      </c>
      <c r="AA103" s="65">
        <v>98</v>
      </c>
      <c r="AB103" s="32">
        <f t="shared" si="44"/>
        <v>0</v>
      </c>
      <c r="AC103" s="98">
        <f t="shared" si="45"/>
        <v>0</v>
      </c>
      <c r="AD103" s="98">
        <f t="shared" si="46"/>
        <v>0</v>
      </c>
      <c r="AE103" s="98">
        <f t="shared" si="47"/>
        <v>0</v>
      </c>
      <c r="AF103" s="32">
        <f t="shared" si="50"/>
        <v>35.380584092487631</v>
      </c>
      <c r="AG103" s="32">
        <f t="shared" si="51"/>
        <v>7.4097815324013361</v>
      </c>
      <c r="AH103" s="32">
        <f t="shared" si="52"/>
        <v>0.61690101830891531</v>
      </c>
      <c r="AI103" s="72">
        <f t="shared" si="59"/>
        <v>43.407266643197879</v>
      </c>
      <c r="AK103" s="65"/>
      <c r="AL103" s="32"/>
      <c r="AM103" s="32"/>
      <c r="AN103" s="32"/>
      <c r="AO103" s="32"/>
      <c r="AP103" s="32"/>
      <c r="AQ103" s="32"/>
      <c r="AR103" s="32"/>
      <c r="AS103" s="32"/>
      <c r="AT103" s="32"/>
      <c r="AU103" s="72"/>
    </row>
    <row r="104" spans="2:47" x14ac:dyDescent="0.25">
      <c r="B104" t="s">
        <v>123</v>
      </c>
      <c r="C104">
        <v>1.52</v>
      </c>
      <c r="D104">
        <v>35</v>
      </c>
      <c r="F104"/>
      <c r="I104" s="49">
        <v>99</v>
      </c>
      <c r="J104" s="32">
        <f t="shared" si="53"/>
        <v>0</v>
      </c>
      <c r="K104" s="32">
        <f t="shared" si="54"/>
        <v>0</v>
      </c>
      <c r="L104" s="32">
        <f t="shared" si="55"/>
        <v>70</v>
      </c>
      <c r="M104" s="32">
        <f t="shared" si="56"/>
        <v>0</v>
      </c>
      <c r="N104" s="32">
        <f t="shared" si="38"/>
        <v>0</v>
      </c>
      <c r="O104" s="33">
        <f t="shared" si="39"/>
        <v>256.66666666666669</v>
      </c>
      <c r="P104" s="49">
        <v>99</v>
      </c>
      <c r="Q104" s="32">
        <f t="shared" si="48"/>
        <v>7.0200000000000102</v>
      </c>
      <c r="R104" s="32">
        <f t="shared" si="57"/>
        <v>336.96000000000015</v>
      </c>
      <c r="S104" s="32">
        <f t="shared" si="58"/>
        <v>195.43680000000006</v>
      </c>
      <c r="T104" s="32">
        <f t="shared" si="40"/>
        <v>48.739971354487849</v>
      </c>
      <c r="U104" s="32">
        <f t="shared" si="49"/>
        <v>70</v>
      </c>
      <c r="V104" s="32">
        <f t="shared" si="41"/>
        <v>10</v>
      </c>
      <c r="W104" s="32">
        <v>0</v>
      </c>
      <c r="X104" s="32">
        <f t="shared" si="42"/>
        <v>718.60787677573308</v>
      </c>
      <c r="Y104" s="38">
        <f t="shared" si="43"/>
        <v>461.94121010906639</v>
      </c>
      <c r="AA104" s="65">
        <v>99</v>
      </c>
      <c r="AB104" s="32">
        <f t="shared" si="44"/>
        <v>0</v>
      </c>
      <c r="AC104" s="98">
        <f t="shared" si="45"/>
        <v>0</v>
      </c>
      <c r="AD104" s="98">
        <f t="shared" si="46"/>
        <v>0</v>
      </c>
      <c r="AE104" s="98">
        <f t="shared" si="47"/>
        <v>0</v>
      </c>
      <c r="AF104" s="32">
        <f t="shared" si="50"/>
        <v>34.686792418459397</v>
      </c>
      <c r="AG104" s="32">
        <f t="shared" si="51"/>
        <v>7.207160666734346</v>
      </c>
      <c r="AH104" s="32">
        <f t="shared" si="52"/>
        <v>0.43621489336712055</v>
      </c>
      <c r="AI104" s="72">
        <f t="shared" si="59"/>
        <v>42.330167978560866</v>
      </c>
      <c r="AK104" s="65"/>
      <c r="AL104" s="32"/>
      <c r="AM104" s="32"/>
      <c r="AN104" s="32"/>
      <c r="AO104" s="32"/>
      <c r="AP104" s="32"/>
      <c r="AQ104" s="32"/>
      <c r="AR104" s="32"/>
      <c r="AS104" s="32"/>
      <c r="AT104" s="32"/>
      <c r="AU104" s="72"/>
    </row>
    <row r="105" spans="2:47" x14ac:dyDescent="0.25">
      <c r="B105" t="s">
        <v>125</v>
      </c>
      <c r="C105">
        <v>0</v>
      </c>
      <c r="D105">
        <v>2</v>
      </c>
      <c r="F105"/>
      <c r="I105" s="49">
        <v>100</v>
      </c>
      <c r="J105" s="32">
        <f t="shared" si="53"/>
        <v>0</v>
      </c>
      <c r="K105" s="32">
        <f t="shared" si="54"/>
        <v>0</v>
      </c>
      <c r="L105" s="32">
        <f t="shared" si="55"/>
        <v>70</v>
      </c>
      <c r="M105" s="32">
        <f t="shared" si="56"/>
        <v>0</v>
      </c>
      <c r="N105" s="32">
        <f t="shared" si="38"/>
        <v>0</v>
      </c>
      <c r="O105" s="33">
        <f t="shared" si="39"/>
        <v>256.66666666666669</v>
      </c>
      <c r="P105" s="49">
        <v>100</v>
      </c>
      <c r="Q105" s="32">
        <f t="shared" si="48"/>
        <v>-21.840000000000032</v>
      </c>
      <c r="R105" s="32">
        <f t="shared" si="57"/>
        <v>315.12000000000012</v>
      </c>
      <c r="S105" s="32">
        <f t="shared" si="58"/>
        <v>182.76960000000005</v>
      </c>
      <c r="T105" s="32">
        <f t="shared" si="40"/>
        <v>45.937822477650357</v>
      </c>
      <c r="U105" s="32">
        <f t="shared" si="49"/>
        <v>70</v>
      </c>
      <c r="V105" s="32">
        <f t="shared" si="41"/>
        <v>10</v>
      </c>
      <c r="W105" s="32">
        <v>0</v>
      </c>
      <c r="X105" s="32">
        <f t="shared" si="42"/>
        <v>691.66542748190784</v>
      </c>
      <c r="Y105" s="38">
        <f t="shared" si="43"/>
        <v>434.99876081524116</v>
      </c>
      <c r="AA105" s="65">
        <v>100</v>
      </c>
      <c r="AB105" s="32">
        <f t="shared" si="44"/>
        <v>0</v>
      </c>
      <c r="AC105" s="98">
        <f t="shared" si="45"/>
        <v>0</v>
      </c>
      <c r="AD105" s="98">
        <f t="shared" si="46"/>
        <v>0</v>
      </c>
      <c r="AE105" s="98">
        <f t="shared" si="47"/>
        <v>0</v>
      </c>
      <c r="AF105" s="32">
        <f t="shared" si="50"/>
        <v>34.00660557598772</v>
      </c>
      <c r="AG105" s="32">
        <f t="shared" si="51"/>
        <v>7.0100804792943876</v>
      </c>
      <c r="AH105" s="32">
        <f t="shared" si="52"/>
        <v>0.30845050915445771</v>
      </c>
      <c r="AI105" s="72">
        <f t="shared" si="59"/>
        <v>41.325136564436562</v>
      </c>
      <c r="AK105" s="65"/>
      <c r="AL105" s="32"/>
      <c r="AM105" s="32"/>
      <c r="AN105" s="32"/>
      <c r="AO105" s="32"/>
      <c r="AP105" s="32"/>
      <c r="AQ105" s="32"/>
      <c r="AR105" s="32"/>
      <c r="AS105" s="32"/>
      <c r="AT105" s="32"/>
      <c r="AU105" s="72"/>
    </row>
    <row r="106" spans="2:47" x14ac:dyDescent="0.25">
      <c r="B106" t="s">
        <v>126</v>
      </c>
      <c r="C106">
        <v>0.77</v>
      </c>
      <c r="D106">
        <v>25</v>
      </c>
      <c r="F106"/>
      <c r="I106" s="49">
        <v>101</v>
      </c>
      <c r="J106" s="32">
        <f t="shared" si="53"/>
        <v>0</v>
      </c>
      <c r="K106" s="32">
        <f t="shared" si="54"/>
        <v>0</v>
      </c>
      <c r="L106" s="32">
        <f t="shared" si="55"/>
        <v>70</v>
      </c>
      <c r="M106" s="32">
        <f t="shared" si="56"/>
        <v>0</v>
      </c>
      <c r="N106" s="32">
        <f t="shared" si="38"/>
        <v>0</v>
      </c>
      <c r="O106" s="33">
        <f t="shared" si="39"/>
        <v>256.66666666666669</v>
      </c>
      <c r="P106" s="49">
        <v>101</v>
      </c>
      <c r="Q106" s="32">
        <f t="shared" si="48"/>
        <v>6.2399999999999949</v>
      </c>
      <c r="R106" s="32">
        <f t="shared" si="57"/>
        <v>321.36000000000013</v>
      </c>
      <c r="S106" s="32">
        <f t="shared" si="58"/>
        <v>186.38880000000006</v>
      </c>
      <c r="T106" s="32">
        <f t="shared" si="40"/>
        <v>46.740678346193498</v>
      </c>
      <c r="U106" s="32">
        <f t="shared" si="49"/>
        <v>70</v>
      </c>
      <c r="V106" s="32">
        <f t="shared" si="41"/>
        <v>10</v>
      </c>
      <c r="W106" s="32">
        <v>0</v>
      </c>
      <c r="X106" s="32">
        <f t="shared" si="42"/>
        <v>699.36717478628714</v>
      </c>
      <c r="Y106" s="38">
        <f t="shared" si="43"/>
        <v>442.70050811962045</v>
      </c>
      <c r="AA106" s="65">
        <v>101</v>
      </c>
      <c r="AB106" s="32">
        <f t="shared" si="44"/>
        <v>0</v>
      </c>
      <c r="AC106" s="98">
        <f t="shared" si="45"/>
        <v>0</v>
      </c>
      <c r="AD106" s="98">
        <f t="shared" si="46"/>
        <v>0</v>
      </c>
      <c r="AE106" s="98">
        <f t="shared" si="47"/>
        <v>0</v>
      </c>
      <c r="AF106" s="32">
        <f t="shared" si="50"/>
        <v>33.339756782623901</v>
      </c>
      <c r="AG106" s="32">
        <f t="shared" si="51"/>
        <v>6.8183894599439716</v>
      </c>
      <c r="AH106" s="32">
        <f t="shared" si="52"/>
        <v>0.2181074466835603</v>
      </c>
      <c r="AI106" s="72">
        <f t="shared" si="59"/>
        <v>40.376253689251435</v>
      </c>
      <c r="AK106" s="65"/>
      <c r="AL106" s="32"/>
      <c r="AM106" s="32"/>
      <c r="AN106" s="32"/>
      <c r="AO106" s="32"/>
      <c r="AP106" s="32"/>
      <c r="AQ106" s="32"/>
      <c r="AR106" s="32"/>
      <c r="AS106" s="32"/>
      <c r="AT106" s="32"/>
      <c r="AU106" s="72"/>
    </row>
    <row r="107" spans="2:47" x14ac:dyDescent="0.25">
      <c r="B107" t="s">
        <v>127</v>
      </c>
      <c r="C107">
        <f>44%*C105+56%*C106</f>
        <v>0.43120000000000003</v>
      </c>
      <c r="D107">
        <f>44%*D105+56%*D106</f>
        <v>14.880000000000003</v>
      </c>
      <c r="F107"/>
      <c r="I107" s="49">
        <v>102</v>
      </c>
      <c r="J107" s="32">
        <f t="shared" si="53"/>
        <v>0</v>
      </c>
      <c r="K107" s="32">
        <f t="shared" si="54"/>
        <v>0</v>
      </c>
      <c r="L107" s="32">
        <f t="shared" si="55"/>
        <v>70</v>
      </c>
      <c r="M107" s="32">
        <f t="shared" si="56"/>
        <v>0</v>
      </c>
      <c r="N107" s="32">
        <f t="shared" si="38"/>
        <v>0</v>
      </c>
      <c r="O107" s="33">
        <f t="shared" si="39"/>
        <v>256.66666666666669</v>
      </c>
      <c r="P107" s="49">
        <v>102</v>
      </c>
      <c r="Q107" s="32">
        <f t="shared" si="48"/>
        <v>6.2399999999999949</v>
      </c>
      <c r="R107" s="32">
        <f t="shared" si="57"/>
        <v>327.60000000000014</v>
      </c>
      <c r="S107" s="32">
        <f t="shared" si="58"/>
        <v>190.00800000000007</v>
      </c>
      <c r="T107" s="32">
        <f t="shared" si="40"/>
        <v>47.541721533308205</v>
      </c>
      <c r="U107" s="32">
        <f t="shared" si="49"/>
        <v>70</v>
      </c>
      <c r="V107" s="32">
        <f t="shared" si="41"/>
        <v>10</v>
      </c>
      <c r="W107" s="32">
        <v>0</v>
      </c>
      <c r="X107" s="32">
        <f t="shared" si="42"/>
        <v>707.06576500384517</v>
      </c>
      <c r="Y107" s="38">
        <f t="shared" si="43"/>
        <v>450.39909833717849</v>
      </c>
      <c r="AA107" s="65">
        <v>102</v>
      </c>
      <c r="AB107" s="32">
        <f t="shared" si="44"/>
        <v>0</v>
      </c>
      <c r="AC107" s="98">
        <f t="shared" si="45"/>
        <v>0</v>
      </c>
      <c r="AD107" s="98">
        <f t="shared" si="46"/>
        <v>0</v>
      </c>
      <c r="AE107" s="98">
        <f t="shared" si="47"/>
        <v>0</v>
      </c>
      <c r="AF107" s="32">
        <f t="shared" si="50"/>
        <v>32.685984487360344</v>
      </c>
      <c r="AG107" s="32">
        <f t="shared" si="51"/>
        <v>6.6319402415982855</v>
      </c>
      <c r="AH107" s="32">
        <f t="shared" si="52"/>
        <v>0.15422525457722885</v>
      </c>
      <c r="AI107" s="72">
        <f t="shared" si="59"/>
        <v>39.472149983535857</v>
      </c>
      <c r="AK107" s="65"/>
      <c r="AL107" s="32"/>
      <c r="AM107" s="32"/>
      <c r="AN107" s="32"/>
      <c r="AO107" s="32"/>
      <c r="AP107" s="32"/>
      <c r="AQ107" s="32"/>
      <c r="AR107" s="32"/>
      <c r="AS107" s="32"/>
      <c r="AT107" s="32"/>
      <c r="AU107" s="72"/>
    </row>
    <row r="108" spans="2:47" x14ac:dyDescent="0.25">
      <c r="B108" t="s">
        <v>124</v>
      </c>
      <c r="C108">
        <v>0.25</v>
      </c>
      <c r="D108">
        <v>0</v>
      </c>
      <c r="F108"/>
      <c r="I108" s="49">
        <v>103</v>
      </c>
      <c r="J108" s="32">
        <f t="shared" si="53"/>
        <v>0</v>
      </c>
      <c r="K108" s="32">
        <f t="shared" si="54"/>
        <v>0</v>
      </c>
      <c r="L108" s="32">
        <f t="shared" si="55"/>
        <v>70</v>
      </c>
      <c r="M108" s="32">
        <f t="shared" si="56"/>
        <v>0</v>
      </c>
      <c r="N108" s="32">
        <f t="shared" si="38"/>
        <v>0</v>
      </c>
      <c r="O108" s="33">
        <f t="shared" si="39"/>
        <v>256.66666666666669</v>
      </c>
      <c r="P108" s="49">
        <v>103</v>
      </c>
      <c r="Q108" s="32">
        <f t="shared" si="48"/>
        <v>6.2399999999999949</v>
      </c>
      <c r="R108" s="32">
        <f t="shared" si="57"/>
        <v>333.84000000000015</v>
      </c>
      <c r="S108" s="32">
        <f t="shared" si="58"/>
        <v>193.62720000000007</v>
      </c>
      <c r="T108" s="32">
        <f t="shared" si="40"/>
        <v>48.340990547231236</v>
      </c>
      <c r="U108" s="32">
        <f t="shared" si="49"/>
        <v>70</v>
      </c>
      <c r="V108" s="32">
        <f t="shared" si="41"/>
        <v>10</v>
      </c>
      <c r="W108" s="32">
        <v>0</v>
      </c>
      <c r="X108" s="32">
        <f t="shared" si="42"/>
        <v>714.76126520309447</v>
      </c>
      <c r="Y108" s="38">
        <f t="shared" si="43"/>
        <v>458.09459853642778</v>
      </c>
      <c r="AA108" s="65">
        <v>103</v>
      </c>
      <c r="AB108" s="32">
        <f t="shared" si="44"/>
        <v>0</v>
      </c>
      <c r="AC108" s="98">
        <f t="shared" si="45"/>
        <v>0</v>
      </c>
      <c r="AD108" s="98">
        <f t="shared" si="46"/>
        <v>0</v>
      </c>
      <c r="AE108" s="98">
        <f t="shared" si="47"/>
        <v>0</v>
      </c>
      <c r="AF108" s="32">
        <f t="shared" si="50"/>
        <v>32.045032268045183</v>
      </c>
      <c r="AG108" s="32">
        <f t="shared" si="51"/>
        <v>6.4505894869332003</v>
      </c>
      <c r="AH108" s="32">
        <f t="shared" si="52"/>
        <v>0.10905372334178015</v>
      </c>
      <c r="AI108" s="72">
        <f t="shared" si="59"/>
        <v>38.604675478320168</v>
      </c>
      <c r="AK108" s="65"/>
      <c r="AL108" s="32"/>
      <c r="AM108" s="32"/>
      <c r="AN108" s="32"/>
      <c r="AO108" s="32"/>
      <c r="AP108" s="32"/>
      <c r="AQ108" s="32"/>
      <c r="AR108" s="32"/>
      <c r="AS108" s="32"/>
      <c r="AT108" s="32"/>
      <c r="AU108" s="72"/>
    </row>
    <row r="109" spans="2:47" x14ac:dyDescent="0.25">
      <c r="I109" s="49">
        <v>104</v>
      </c>
      <c r="J109" s="32">
        <f t="shared" si="53"/>
        <v>0</v>
      </c>
      <c r="K109" s="32">
        <f t="shared" si="54"/>
        <v>0</v>
      </c>
      <c r="L109" s="32">
        <f t="shared" si="55"/>
        <v>70</v>
      </c>
      <c r="M109" s="32">
        <f t="shared" si="56"/>
        <v>0</v>
      </c>
      <c r="N109" s="32">
        <f t="shared" si="38"/>
        <v>0</v>
      </c>
      <c r="O109" s="33">
        <f t="shared" si="39"/>
        <v>256.66666666666669</v>
      </c>
      <c r="P109" s="49">
        <v>104</v>
      </c>
      <c r="Q109" s="32">
        <f t="shared" si="48"/>
        <v>6.2399999999999949</v>
      </c>
      <c r="R109" s="32">
        <f t="shared" si="57"/>
        <v>340.08000000000015</v>
      </c>
      <c r="S109" s="32">
        <f t="shared" si="58"/>
        <v>197.24640000000008</v>
      </c>
      <c r="T109" s="32">
        <f t="shared" si="40"/>
        <v>49.138522374247245</v>
      </c>
      <c r="U109" s="32">
        <f t="shared" si="49"/>
        <v>70</v>
      </c>
      <c r="V109" s="32">
        <f t="shared" si="41"/>
        <v>10</v>
      </c>
      <c r="W109" s="32">
        <v>0</v>
      </c>
      <c r="X109" s="32">
        <f t="shared" si="42"/>
        <v>722.45373980181409</v>
      </c>
      <c r="Y109" s="38">
        <f t="shared" si="43"/>
        <v>465.78707313514741</v>
      </c>
      <c r="AA109" s="65">
        <v>104</v>
      </c>
      <c r="AB109" s="32">
        <f t="shared" si="44"/>
        <v>0</v>
      </c>
      <c r="AC109" s="98">
        <f t="shared" si="45"/>
        <v>0</v>
      </c>
      <c r="AD109" s="98">
        <f t="shared" si="46"/>
        <v>0</v>
      </c>
      <c r="AE109" s="98">
        <f t="shared" si="47"/>
        <v>0</v>
      </c>
      <c r="AF109" s="32">
        <f t="shared" si="50"/>
        <v>31.416648730808539</v>
      </c>
      <c r="AG109" s="32">
        <f t="shared" si="51"/>
        <v>6.2741977781912537</v>
      </c>
      <c r="AH109" s="32">
        <f t="shared" si="52"/>
        <v>7.7112627288614427E-2</v>
      </c>
      <c r="AI109" s="72">
        <f t="shared" si="59"/>
        <v>37.767959136288404</v>
      </c>
      <c r="AK109" s="65"/>
      <c r="AL109" s="32"/>
      <c r="AM109" s="32"/>
      <c r="AN109" s="32"/>
      <c r="AO109" s="32"/>
      <c r="AP109" s="32"/>
      <c r="AQ109" s="32"/>
      <c r="AR109" s="32"/>
      <c r="AS109" s="32"/>
      <c r="AT109" s="32"/>
      <c r="AU109" s="72"/>
    </row>
    <row r="110" spans="2:47" x14ac:dyDescent="0.25">
      <c r="I110" s="49">
        <v>105</v>
      </c>
      <c r="J110" s="32">
        <f t="shared" si="53"/>
        <v>0</v>
      </c>
      <c r="K110" s="32">
        <f t="shared" si="54"/>
        <v>0</v>
      </c>
      <c r="L110" s="32">
        <f t="shared" si="55"/>
        <v>70</v>
      </c>
      <c r="M110" s="32">
        <f t="shared" si="56"/>
        <v>0</v>
      </c>
      <c r="N110" s="32">
        <f t="shared" si="38"/>
        <v>0</v>
      </c>
      <c r="O110" s="33">
        <f t="shared" si="39"/>
        <v>256.66666666666669</v>
      </c>
      <c r="P110" s="49">
        <v>105</v>
      </c>
      <c r="Q110" s="32">
        <f t="shared" si="48"/>
        <v>-21.839999999999975</v>
      </c>
      <c r="R110" s="32">
        <f t="shared" si="57"/>
        <v>318.24000000000018</v>
      </c>
      <c r="S110" s="32">
        <f t="shared" si="58"/>
        <v>184.5792000000001</v>
      </c>
      <c r="T110" s="32">
        <f t="shared" si="40"/>
        <v>46.339479465836661</v>
      </c>
      <c r="U110" s="32">
        <f t="shared" si="49"/>
        <v>70</v>
      </c>
      <c r="V110" s="32">
        <f t="shared" si="41"/>
        <v>10</v>
      </c>
      <c r="W110" s="32">
        <v>0</v>
      </c>
      <c r="X110" s="32">
        <f t="shared" si="42"/>
        <v>695.51670006966572</v>
      </c>
      <c r="Y110" s="38">
        <f t="shared" si="43"/>
        <v>438.85003340299903</v>
      </c>
      <c r="AA110" s="65">
        <v>105</v>
      </c>
      <c r="AB110" s="32">
        <f t="shared" si="44"/>
        <v>15</v>
      </c>
      <c r="AC110" s="98">
        <f t="shared" si="45"/>
        <v>0.7</v>
      </c>
      <c r="AD110" s="98">
        <f t="shared" si="46"/>
        <v>0.16800000000000004</v>
      </c>
      <c r="AE110" s="98">
        <f t="shared" si="47"/>
        <v>0.13200000000000003</v>
      </c>
      <c r="AF110" s="32">
        <f t="shared" si="50"/>
        <v>41.302998205175832</v>
      </c>
      <c r="AG110" s="32">
        <f t="shared" si="51"/>
        <v>8.6132836221659517</v>
      </c>
      <c r="AH110" s="32">
        <f t="shared" si="52"/>
        <v>1.7448591032941019</v>
      </c>
      <c r="AI110" s="72">
        <f t="shared" si="59"/>
        <v>51.661140930635888</v>
      </c>
      <c r="AK110" s="65"/>
      <c r="AL110" s="32"/>
      <c r="AM110" s="32"/>
      <c r="AN110" s="32"/>
      <c r="AO110" s="32"/>
      <c r="AP110" s="32"/>
      <c r="AQ110" s="32"/>
      <c r="AR110" s="32"/>
      <c r="AS110" s="32"/>
      <c r="AT110" s="32"/>
      <c r="AU110" s="72"/>
    </row>
    <row r="111" spans="2:47" x14ac:dyDescent="0.25">
      <c r="C111" s="138" t="s">
        <v>216</v>
      </c>
      <c r="D111" s="138"/>
      <c r="E111" s="138"/>
      <c r="I111" s="49">
        <v>106</v>
      </c>
      <c r="J111" s="32">
        <f t="shared" si="53"/>
        <v>0</v>
      </c>
      <c r="K111" s="32">
        <f t="shared" si="54"/>
        <v>0</v>
      </c>
      <c r="L111" s="32">
        <f t="shared" si="55"/>
        <v>70</v>
      </c>
      <c r="M111" s="32">
        <f t="shared" si="56"/>
        <v>0</v>
      </c>
      <c r="N111" s="32">
        <f t="shared" si="38"/>
        <v>0</v>
      </c>
      <c r="O111" s="33">
        <f t="shared" si="39"/>
        <v>256.66666666666669</v>
      </c>
      <c r="P111" s="49">
        <v>106</v>
      </c>
      <c r="Q111" s="32">
        <f t="shared" si="48"/>
        <v>5.8499999999999943</v>
      </c>
      <c r="R111" s="32">
        <f t="shared" si="57"/>
        <v>324.09000000000015</v>
      </c>
      <c r="S111" s="32">
        <f t="shared" si="58"/>
        <v>187.97220000000007</v>
      </c>
      <c r="T111" s="32">
        <f t="shared" si="40"/>
        <v>47.091355478770339</v>
      </c>
      <c r="U111" s="32">
        <f t="shared" si="49"/>
        <v>70</v>
      </c>
      <c r="V111" s="32">
        <f t="shared" si="41"/>
        <v>10</v>
      </c>
      <c r="W111" s="32">
        <v>0</v>
      </c>
      <c r="X111" s="32">
        <f t="shared" si="42"/>
        <v>702.73569245885847</v>
      </c>
      <c r="Y111" s="38">
        <f t="shared" si="43"/>
        <v>446.06902579219178</v>
      </c>
      <c r="AA111" s="65">
        <v>106</v>
      </c>
      <c r="AB111" s="32">
        <f t="shared" si="44"/>
        <v>0</v>
      </c>
      <c r="AC111" s="98">
        <f t="shared" si="45"/>
        <v>0</v>
      </c>
      <c r="AD111" s="98">
        <f t="shared" si="46"/>
        <v>0</v>
      </c>
      <c r="AE111" s="98">
        <f t="shared" si="47"/>
        <v>0</v>
      </c>
      <c r="AF111" s="32">
        <f t="shared" si="50"/>
        <v>40.493071602713705</v>
      </c>
      <c r="AG111" s="32">
        <f t="shared" si="51"/>
        <v>8.3777529285649237</v>
      </c>
      <c r="AH111" s="32">
        <f t="shared" si="52"/>
        <v>1.2338017041543381</v>
      </c>
      <c r="AI111" s="72">
        <f t="shared" si="59"/>
        <v>50.104626235432967</v>
      </c>
      <c r="AK111" s="65"/>
      <c r="AL111" s="32"/>
      <c r="AM111" s="32"/>
      <c r="AN111" s="32"/>
      <c r="AO111" s="32"/>
      <c r="AP111" s="32"/>
      <c r="AQ111" s="32"/>
      <c r="AR111" s="32"/>
      <c r="AS111" s="32"/>
      <c r="AT111" s="32"/>
      <c r="AU111" s="72"/>
    </row>
    <row r="112" spans="2:47" x14ac:dyDescent="0.25">
      <c r="C112" s="70" t="s">
        <v>192</v>
      </c>
      <c r="D112" s="70" t="s">
        <v>73</v>
      </c>
      <c r="E112" s="70" t="s">
        <v>213</v>
      </c>
      <c r="I112" s="49">
        <v>107</v>
      </c>
      <c r="J112" s="32">
        <f t="shared" si="53"/>
        <v>0</v>
      </c>
      <c r="K112" s="32">
        <f t="shared" si="54"/>
        <v>0</v>
      </c>
      <c r="L112" s="32">
        <f t="shared" si="55"/>
        <v>70</v>
      </c>
      <c r="M112" s="32">
        <f t="shared" si="56"/>
        <v>0</v>
      </c>
      <c r="N112" s="32">
        <f t="shared" si="38"/>
        <v>0</v>
      </c>
      <c r="O112" s="33">
        <f t="shared" si="39"/>
        <v>256.66666666666669</v>
      </c>
      <c r="P112" s="49">
        <v>107</v>
      </c>
      <c r="Q112" s="32">
        <f t="shared" si="48"/>
        <v>5.8499999999999943</v>
      </c>
      <c r="R112" s="32">
        <f t="shared" si="57"/>
        <v>329.94000000000017</v>
      </c>
      <c r="S112" s="32">
        <f t="shared" si="58"/>
        <v>191.36520000000007</v>
      </c>
      <c r="T112" s="32">
        <f t="shared" si="40"/>
        <v>47.841653305605021</v>
      </c>
      <c r="U112" s="32">
        <f t="shared" si="49"/>
        <v>70</v>
      </c>
      <c r="V112" s="32">
        <f t="shared" si="41"/>
        <v>10</v>
      </c>
      <c r="W112" s="32">
        <v>0</v>
      </c>
      <c r="X112" s="32">
        <f t="shared" si="42"/>
        <v>709.95193617392886</v>
      </c>
      <c r="Y112" s="38">
        <f t="shared" si="43"/>
        <v>453.28526950726217</v>
      </c>
      <c r="AA112" s="65">
        <v>107</v>
      </c>
      <c r="AB112" s="32">
        <f t="shared" si="44"/>
        <v>0</v>
      </c>
      <c r="AC112" s="98">
        <f t="shared" si="45"/>
        <v>0</v>
      </c>
      <c r="AD112" s="98">
        <f t="shared" si="46"/>
        <v>0</v>
      </c>
      <c r="AE112" s="98">
        <f t="shared" si="47"/>
        <v>0</v>
      </c>
      <c r="AF112" s="32">
        <f t="shared" si="50"/>
        <v>39.699027166919407</v>
      </c>
      <c r="AG112" s="32">
        <f t="shared" si="51"/>
        <v>8.1486628341664371</v>
      </c>
      <c r="AH112" s="32">
        <f t="shared" si="52"/>
        <v>0.87242955164705105</v>
      </c>
      <c r="AI112" s="72">
        <f t="shared" si="59"/>
        <v>48.720119552732896</v>
      </c>
      <c r="AK112" s="65"/>
      <c r="AL112" s="32"/>
      <c r="AM112" s="32"/>
      <c r="AN112" s="32"/>
      <c r="AO112" s="32"/>
      <c r="AP112" s="32"/>
      <c r="AQ112" s="32"/>
      <c r="AR112" s="32"/>
      <c r="AS112" s="32"/>
      <c r="AT112" s="32"/>
      <c r="AU112" s="72"/>
    </row>
    <row r="113" spans="2:47" x14ac:dyDescent="0.25">
      <c r="B113" s="61" t="s">
        <v>214</v>
      </c>
      <c r="C113" s="76">
        <f>1/$F$18*SUM(X6:X205)</f>
        <v>549.04030530636237</v>
      </c>
      <c r="D113" s="76">
        <f>1/$F$10*SUM(O6:O205)</f>
        <v>256.66666666666714</v>
      </c>
      <c r="E113" s="75">
        <f>C113-D113</f>
        <v>292.37363863969523</v>
      </c>
      <c r="I113" s="49">
        <v>108</v>
      </c>
      <c r="J113" s="32">
        <f t="shared" si="53"/>
        <v>0</v>
      </c>
      <c r="K113" s="32">
        <f t="shared" si="54"/>
        <v>0</v>
      </c>
      <c r="L113" s="32">
        <f t="shared" si="55"/>
        <v>70</v>
      </c>
      <c r="M113" s="32">
        <f t="shared" si="56"/>
        <v>0</v>
      </c>
      <c r="N113" s="32">
        <f t="shared" si="38"/>
        <v>0</v>
      </c>
      <c r="O113" s="33">
        <f t="shared" si="39"/>
        <v>256.66666666666669</v>
      </c>
      <c r="P113" s="49">
        <v>108</v>
      </c>
      <c r="Q113" s="32">
        <f t="shared" si="48"/>
        <v>5.8499999999999943</v>
      </c>
      <c r="R113" s="32">
        <f t="shared" si="57"/>
        <v>335.79000000000019</v>
      </c>
      <c r="S113" s="32">
        <f t="shared" si="58"/>
        <v>194.7582000000001</v>
      </c>
      <c r="T113" s="32">
        <f t="shared" si="40"/>
        <v>48.590404156554207</v>
      </c>
      <c r="U113" s="32">
        <f t="shared" si="49"/>
        <v>70</v>
      </c>
      <c r="V113" s="32">
        <f t="shared" si="41"/>
        <v>10</v>
      </c>
      <c r="W113" s="32">
        <v>0</v>
      </c>
      <c r="X113" s="32">
        <f t="shared" si="42"/>
        <v>717.16548557266549</v>
      </c>
      <c r="Y113" s="38">
        <f t="shared" si="43"/>
        <v>460.4988189059988</v>
      </c>
      <c r="AA113" s="65">
        <v>108</v>
      </c>
      <c r="AB113" s="32">
        <f t="shared" si="44"/>
        <v>0</v>
      </c>
      <c r="AC113" s="98">
        <f t="shared" si="45"/>
        <v>0</v>
      </c>
      <c r="AD113" s="98">
        <f t="shared" si="46"/>
        <v>0</v>
      </c>
      <c r="AE113" s="98">
        <f t="shared" si="47"/>
        <v>0</v>
      </c>
      <c r="AF113" s="32">
        <f t="shared" si="50"/>
        <v>38.920553458191755</v>
      </c>
      <c r="AG113" s="32">
        <f t="shared" si="51"/>
        <v>7.9258372204466019</v>
      </c>
      <c r="AH113" s="32">
        <f t="shared" si="52"/>
        <v>0.61690085207716916</v>
      </c>
      <c r="AI113" s="72">
        <f t="shared" si="59"/>
        <v>47.46329153071553</v>
      </c>
      <c r="AK113" s="65"/>
      <c r="AL113" s="32"/>
      <c r="AM113" s="32"/>
      <c r="AN113" s="32"/>
      <c r="AO113" s="32"/>
      <c r="AP113" s="32"/>
      <c r="AQ113" s="32"/>
      <c r="AR113" s="32"/>
      <c r="AS113" s="32"/>
      <c r="AT113" s="32"/>
      <c r="AU113" s="72"/>
    </row>
    <row r="114" spans="2:47" x14ac:dyDescent="0.25">
      <c r="B114" s="61" t="s">
        <v>215</v>
      </c>
      <c r="C114" s="76">
        <f>X35</f>
        <v>403.36826031734989</v>
      </c>
      <c r="D114" s="76">
        <f>O35</f>
        <v>256.66666666666669</v>
      </c>
      <c r="E114" s="75">
        <f>VLOOKUP(30,I5:Y205,17,FALSE)</f>
        <v>146.70159365068321</v>
      </c>
      <c r="I114" s="49">
        <v>109</v>
      </c>
      <c r="J114" s="32">
        <f t="shared" si="53"/>
        <v>0</v>
      </c>
      <c r="K114" s="32">
        <f t="shared" si="54"/>
        <v>0</v>
      </c>
      <c r="L114" s="32">
        <f t="shared" si="55"/>
        <v>70</v>
      </c>
      <c r="M114" s="32">
        <f t="shared" si="56"/>
        <v>0</v>
      </c>
      <c r="N114" s="32">
        <f t="shared" si="38"/>
        <v>0</v>
      </c>
      <c r="O114" s="33">
        <f t="shared" si="39"/>
        <v>256.66666666666669</v>
      </c>
      <c r="P114" s="49">
        <v>109</v>
      </c>
      <c r="Q114" s="32">
        <f t="shared" si="48"/>
        <v>5.8499999999999943</v>
      </c>
      <c r="R114" s="32">
        <f t="shared" si="57"/>
        <v>341.64000000000021</v>
      </c>
      <c r="S114" s="32">
        <f t="shared" si="58"/>
        <v>198.1512000000001</v>
      </c>
      <c r="T114" s="32">
        <f t="shared" si="40"/>
        <v>49.337638092068957</v>
      </c>
      <c r="U114" s="32">
        <f t="shared" si="49"/>
        <v>70</v>
      </c>
      <c r="V114" s="32">
        <f t="shared" si="41"/>
        <v>10</v>
      </c>
      <c r="W114" s="32">
        <v>0</v>
      </c>
      <c r="X114" s="32">
        <f t="shared" si="42"/>
        <v>724.37639301035358</v>
      </c>
      <c r="Y114" s="38">
        <f t="shared" si="43"/>
        <v>467.7097263436869</v>
      </c>
      <c r="AA114" s="65">
        <v>109</v>
      </c>
      <c r="AB114" s="32">
        <f t="shared" si="44"/>
        <v>0</v>
      </c>
      <c r="AC114" s="98">
        <f t="shared" si="45"/>
        <v>0</v>
      </c>
      <c r="AD114" s="98">
        <f t="shared" si="46"/>
        <v>0</v>
      </c>
      <c r="AE114" s="98">
        <f t="shared" si="47"/>
        <v>0</v>
      </c>
      <c r="AF114" s="32">
        <f t="shared" si="50"/>
        <v>38.15734514407017</v>
      </c>
      <c r="AG114" s="32">
        <f t="shared" si="51"/>
        <v>7.7091047848518253</v>
      </c>
      <c r="AH114" s="32">
        <f t="shared" si="52"/>
        <v>0.43621477582352558</v>
      </c>
      <c r="AI114" s="72">
        <f t="shared" si="59"/>
        <v>46.302664704745517</v>
      </c>
      <c r="AK114" s="65"/>
      <c r="AL114" s="32"/>
      <c r="AM114" s="32"/>
      <c r="AN114" s="32"/>
      <c r="AO114" s="32"/>
      <c r="AP114" s="32"/>
      <c r="AQ114" s="32"/>
      <c r="AR114" s="32"/>
      <c r="AS114" s="32"/>
      <c r="AT114" s="32"/>
      <c r="AU114" s="72"/>
    </row>
    <row r="115" spans="2:47" x14ac:dyDescent="0.25">
      <c r="C115" s="77"/>
      <c r="D115" s="77"/>
      <c r="E115" s="77"/>
      <c r="I115" s="49">
        <v>110</v>
      </c>
      <c r="J115" s="32">
        <f t="shared" si="53"/>
        <v>0</v>
      </c>
      <c r="K115" s="32">
        <f t="shared" si="54"/>
        <v>0</v>
      </c>
      <c r="L115" s="32">
        <f t="shared" si="55"/>
        <v>70</v>
      </c>
      <c r="M115" s="32">
        <f t="shared" si="56"/>
        <v>0</v>
      </c>
      <c r="N115" s="32">
        <f t="shared" si="38"/>
        <v>0</v>
      </c>
      <c r="O115" s="33">
        <f t="shared" si="39"/>
        <v>256.66666666666669</v>
      </c>
      <c r="P115" s="49">
        <v>110</v>
      </c>
      <c r="Q115" s="32">
        <f t="shared" si="48"/>
        <v>-20.279999999999973</v>
      </c>
      <c r="R115" s="32">
        <f t="shared" si="57"/>
        <v>321.36000000000024</v>
      </c>
      <c r="S115" s="32">
        <f t="shared" si="58"/>
        <v>186.38880000000012</v>
      </c>
      <c r="T115" s="32">
        <f t="shared" si="40"/>
        <v>46.74067834619354</v>
      </c>
      <c r="U115" s="32">
        <f t="shared" si="49"/>
        <v>70</v>
      </c>
      <c r="V115" s="32">
        <f t="shared" si="41"/>
        <v>10</v>
      </c>
      <c r="W115" s="32">
        <v>0</v>
      </c>
      <c r="X115" s="32">
        <f t="shared" si="42"/>
        <v>699.36717478628725</v>
      </c>
      <c r="Y115" s="38">
        <f t="shared" si="43"/>
        <v>442.70050811962057</v>
      </c>
      <c r="AA115" s="65">
        <v>110</v>
      </c>
      <c r="AB115" s="32">
        <f t="shared" si="44"/>
        <v>0</v>
      </c>
      <c r="AC115" s="98">
        <f t="shared" si="45"/>
        <v>0</v>
      </c>
      <c r="AD115" s="98">
        <f t="shared" si="46"/>
        <v>0</v>
      </c>
      <c r="AE115" s="98">
        <f t="shared" si="47"/>
        <v>0</v>
      </c>
      <c r="AF115" s="32">
        <f t="shared" si="50"/>
        <v>37.409102879477409</v>
      </c>
      <c r="AG115" s="32">
        <f t="shared" si="51"/>
        <v>7.4982989091058512</v>
      </c>
      <c r="AH115" s="32">
        <f t="shared" si="52"/>
        <v>0.30845042603858458</v>
      </c>
      <c r="AI115" s="72">
        <f t="shared" si="59"/>
        <v>45.21585221462184</v>
      </c>
      <c r="AK115" s="65"/>
      <c r="AL115" s="32"/>
      <c r="AM115" s="32"/>
      <c r="AN115" s="32"/>
      <c r="AO115" s="32"/>
      <c r="AP115" s="32"/>
      <c r="AQ115" s="32"/>
      <c r="AR115" s="32"/>
      <c r="AS115" s="32"/>
      <c r="AT115" s="32"/>
      <c r="AU115" s="72"/>
    </row>
    <row r="116" spans="2:47" x14ac:dyDescent="0.25">
      <c r="C116" s="137" t="s">
        <v>172</v>
      </c>
      <c r="D116" s="137"/>
      <c r="E116" s="137"/>
      <c r="I116" s="49">
        <v>111</v>
      </c>
      <c r="J116" s="32">
        <f t="shared" si="53"/>
        <v>0</v>
      </c>
      <c r="K116" s="32">
        <f t="shared" si="54"/>
        <v>0</v>
      </c>
      <c r="L116" s="32">
        <f t="shared" si="55"/>
        <v>70</v>
      </c>
      <c r="M116" s="32">
        <f t="shared" si="56"/>
        <v>0</v>
      </c>
      <c r="N116" s="32">
        <f t="shared" si="38"/>
        <v>0</v>
      </c>
      <c r="O116" s="33">
        <f t="shared" si="39"/>
        <v>256.66666666666669</v>
      </c>
      <c r="P116" s="49">
        <v>111</v>
      </c>
      <c r="Q116" s="32">
        <f t="shared" si="48"/>
        <v>5.8499999999999943</v>
      </c>
      <c r="R116" s="32">
        <f t="shared" si="57"/>
        <v>327.21000000000026</v>
      </c>
      <c r="S116" s="32">
        <f t="shared" si="58"/>
        <v>189.78180000000015</v>
      </c>
      <c r="T116" s="32">
        <f t="shared" si="40"/>
        <v>47.491708703567745</v>
      </c>
      <c r="U116" s="32">
        <f t="shared" si="49"/>
        <v>70</v>
      </c>
      <c r="V116" s="32">
        <f t="shared" si="41"/>
        <v>10</v>
      </c>
      <c r="W116" s="32">
        <v>0</v>
      </c>
      <c r="X116" s="32">
        <f t="shared" si="42"/>
        <v>706.58469432538084</v>
      </c>
      <c r="Y116" s="38">
        <f t="shared" si="43"/>
        <v>449.91802765871415</v>
      </c>
      <c r="AA116" s="65">
        <v>111</v>
      </c>
      <c r="AB116" s="32">
        <f t="shared" si="44"/>
        <v>0</v>
      </c>
      <c r="AC116" s="98">
        <f t="shared" si="45"/>
        <v>0</v>
      </c>
      <c r="AD116" s="98">
        <f t="shared" si="46"/>
        <v>0</v>
      </c>
      <c r="AE116" s="98">
        <f t="shared" si="47"/>
        <v>0</v>
      </c>
      <c r="AF116" s="32">
        <f t="shared" si="50"/>
        <v>36.675533189310592</v>
      </c>
      <c r="AG116" s="32">
        <f t="shared" si="51"/>
        <v>7.2932575311179493</v>
      </c>
      <c r="AH116" s="32">
        <f t="shared" si="52"/>
        <v>0.21810738791176279</v>
      </c>
      <c r="AI116" s="72">
        <f t="shared" si="59"/>
        <v>44.186898108340309</v>
      </c>
      <c r="AK116" s="65"/>
      <c r="AL116" s="32"/>
      <c r="AM116" s="32"/>
      <c r="AN116" s="32"/>
      <c r="AO116" s="32"/>
      <c r="AP116" s="32"/>
      <c r="AQ116" s="32"/>
      <c r="AR116" s="32"/>
      <c r="AS116" s="32"/>
      <c r="AT116" s="32"/>
      <c r="AU116" s="72"/>
    </row>
    <row r="117" spans="2:47" x14ac:dyDescent="0.25">
      <c r="C117" s="137" t="s">
        <v>192</v>
      </c>
      <c r="D117" s="137" t="s">
        <v>73</v>
      </c>
      <c r="E117" s="78" t="s">
        <v>213</v>
      </c>
      <c r="I117" s="49">
        <v>112</v>
      </c>
      <c r="J117" s="32">
        <f t="shared" si="53"/>
        <v>0</v>
      </c>
      <c r="K117" s="32">
        <f t="shared" si="54"/>
        <v>0</v>
      </c>
      <c r="L117" s="32">
        <f t="shared" si="55"/>
        <v>70</v>
      </c>
      <c r="M117" s="32">
        <f t="shared" si="56"/>
        <v>0</v>
      </c>
      <c r="N117" s="32">
        <f t="shared" si="38"/>
        <v>0</v>
      </c>
      <c r="O117" s="33">
        <f t="shared" si="39"/>
        <v>256.66666666666669</v>
      </c>
      <c r="P117" s="49">
        <v>112</v>
      </c>
      <c r="Q117" s="32">
        <f t="shared" si="48"/>
        <v>5.8499999999999943</v>
      </c>
      <c r="R117" s="32">
        <f t="shared" si="57"/>
        <v>333.06000000000029</v>
      </c>
      <c r="S117" s="32">
        <f t="shared" si="58"/>
        <v>193.17480000000015</v>
      </c>
      <c r="T117" s="32">
        <f t="shared" si="40"/>
        <v>48.241177667270854</v>
      </c>
      <c r="U117" s="32">
        <f t="shared" si="49"/>
        <v>70</v>
      </c>
      <c r="V117" s="32">
        <f t="shared" si="41"/>
        <v>10</v>
      </c>
      <c r="W117" s="32">
        <v>0</v>
      </c>
      <c r="X117" s="32">
        <f t="shared" si="42"/>
        <v>713.79949443716362</v>
      </c>
      <c r="Y117" s="38">
        <f t="shared" si="43"/>
        <v>457.13282777049693</v>
      </c>
      <c r="AA117" s="65">
        <v>112</v>
      </c>
      <c r="AB117" s="32">
        <f t="shared" si="44"/>
        <v>0</v>
      </c>
      <c r="AC117" s="98">
        <f t="shared" si="45"/>
        <v>0</v>
      </c>
      <c r="AD117" s="98">
        <f t="shared" si="46"/>
        <v>0</v>
      </c>
      <c r="AE117" s="98">
        <f t="shared" si="47"/>
        <v>0</v>
      </c>
      <c r="AF117" s="32">
        <f t="shared" si="50"/>
        <v>35.956348353334619</v>
      </c>
      <c r="AG117" s="32">
        <f t="shared" si="51"/>
        <v>7.093823020393784</v>
      </c>
      <c r="AH117" s="32">
        <f t="shared" si="52"/>
        <v>0.15422521301929229</v>
      </c>
      <c r="AI117" s="72">
        <f t="shared" si="59"/>
        <v>43.204396586747698</v>
      </c>
      <c r="AK117" s="65"/>
      <c r="AL117" s="32"/>
      <c r="AM117" s="32"/>
      <c r="AN117" s="32"/>
      <c r="AO117" s="32"/>
      <c r="AP117" s="32"/>
      <c r="AQ117" s="32"/>
      <c r="AR117" s="32"/>
      <c r="AS117" s="32"/>
      <c r="AT117" s="32"/>
      <c r="AU117" s="72"/>
    </row>
    <row r="118" spans="2:47" x14ac:dyDescent="0.25">
      <c r="B118" s="61" t="s">
        <v>214</v>
      </c>
      <c r="C118" s="79">
        <f>1/$F$18*SUM(AI6:AI205)</f>
        <v>20.26489576584731</v>
      </c>
      <c r="D118" s="76">
        <v>0</v>
      </c>
      <c r="E118" s="75">
        <f>C118-D118</f>
        <v>20.26489576584731</v>
      </c>
      <c r="I118" s="49">
        <v>113</v>
      </c>
      <c r="J118" s="32">
        <f t="shared" si="53"/>
        <v>0</v>
      </c>
      <c r="K118" s="32">
        <f t="shared" si="54"/>
        <v>0</v>
      </c>
      <c r="L118" s="32">
        <f t="shared" si="55"/>
        <v>70</v>
      </c>
      <c r="M118" s="32">
        <f t="shared" si="56"/>
        <v>0</v>
      </c>
      <c r="N118" s="32">
        <f t="shared" si="38"/>
        <v>0</v>
      </c>
      <c r="O118" s="33">
        <f t="shared" si="39"/>
        <v>256.66666666666669</v>
      </c>
      <c r="P118" s="49">
        <v>113</v>
      </c>
      <c r="Q118" s="32">
        <f t="shared" si="48"/>
        <v>5.8499999999999943</v>
      </c>
      <c r="R118" s="32">
        <f t="shared" si="57"/>
        <v>338.91000000000031</v>
      </c>
      <c r="S118" s="32">
        <f t="shared" si="58"/>
        <v>196.56780000000018</v>
      </c>
      <c r="T118" s="32">
        <f t="shared" si="40"/>
        <v>48.989115826407811</v>
      </c>
      <c r="U118" s="32">
        <f t="shared" si="49"/>
        <v>70</v>
      </c>
      <c r="V118" s="32">
        <f t="shared" si="41"/>
        <v>10</v>
      </c>
      <c r="W118" s="32">
        <v>0</v>
      </c>
      <c r="X118" s="32">
        <f t="shared" si="42"/>
        <v>721.0116283976605</v>
      </c>
      <c r="Y118" s="38">
        <f t="shared" si="43"/>
        <v>464.34496173099382</v>
      </c>
      <c r="AA118" s="65">
        <v>113</v>
      </c>
      <c r="AB118" s="32">
        <f t="shared" si="44"/>
        <v>0</v>
      </c>
      <c r="AC118" s="98">
        <f t="shared" si="45"/>
        <v>0</v>
      </c>
      <c r="AD118" s="98">
        <f t="shared" si="46"/>
        <v>0</v>
      </c>
      <c r="AE118" s="98">
        <f t="shared" si="47"/>
        <v>0</v>
      </c>
      <c r="AF118" s="32">
        <f t="shared" si="50"/>
        <v>35.251266293332698</v>
      </c>
      <c r="AG118" s="32">
        <f t="shared" si="51"/>
        <v>6.8998420568531769</v>
      </c>
      <c r="AH118" s="32">
        <f t="shared" si="52"/>
        <v>0.1090536939558814</v>
      </c>
      <c r="AI118" s="72">
        <f t="shared" si="59"/>
        <v>42.260162044141751</v>
      </c>
      <c r="AK118" s="65"/>
      <c r="AL118" s="32"/>
      <c r="AM118" s="32"/>
      <c r="AN118" s="32"/>
      <c r="AO118" s="32"/>
      <c r="AP118" s="32"/>
      <c r="AQ118" s="32"/>
      <c r="AR118" s="32"/>
      <c r="AS118" s="32"/>
      <c r="AT118" s="32"/>
      <c r="AU118" s="72"/>
    </row>
    <row r="119" spans="2:47" x14ac:dyDescent="0.25">
      <c r="B119" s="61" t="s">
        <v>215</v>
      </c>
      <c r="C119" s="79">
        <f>AI35</f>
        <v>0</v>
      </c>
      <c r="D119" s="76">
        <v>0</v>
      </c>
      <c r="E119" s="75">
        <f>C119-D119</f>
        <v>0</v>
      </c>
      <c r="I119" s="49">
        <v>114</v>
      </c>
      <c r="J119" s="32">
        <f t="shared" si="53"/>
        <v>0</v>
      </c>
      <c r="K119" s="32">
        <f t="shared" si="54"/>
        <v>0</v>
      </c>
      <c r="L119" s="32">
        <f t="shared" si="55"/>
        <v>70</v>
      </c>
      <c r="M119" s="32">
        <f t="shared" si="56"/>
        <v>0</v>
      </c>
      <c r="N119" s="32">
        <f t="shared" si="38"/>
        <v>0</v>
      </c>
      <c r="O119" s="33">
        <f t="shared" si="39"/>
        <v>256.66666666666669</v>
      </c>
      <c r="P119" s="49">
        <v>114</v>
      </c>
      <c r="Q119" s="32">
        <f t="shared" si="48"/>
        <v>5.8499999999999943</v>
      </c>
      <c r="R119" s="32">
        <f t="shared" si="57"/>
        <v>344.76000000000033</v>
      </c>
      <c r="S119" s="32">
        <f t="shared" si="58"/>
        <v>199.96080000000018</v>
      </c>
      <c r="T119" s="32">
        <f t="shared" si="40"/>
        <v>49.735552653569307</v>
      </c>
      <c r="U119" s="32">
        <f t="shared" si="49"/>
        <v>70</v>
      </c>
      <c r="V119" s="32">
        <f t="shared" si="41"/>
        <v>10</v>
      </c>
      <c r="W119" s="32">
        <v>0</v>
      </c>
      <c r="X119" s="32">
        <f t="shared" si="42"/>
        <v>728.2211475383001</v>
      </c>
      <c r="Y119" s="38">
        <f t="shared" si="43"/>
        <v>471.55448087163342</v>
      </c>
      <c r="AA119" s="65">
        <v>114</v>
      </c>
      <c r="AB119" s="32">
        <f t="shared" si="44"/>
        <v>0</v>
      </c>
      <c r="AC119" s="98">
        <f t="shared" si="45"/>
        <v>0</v>
      </c>
      <c r="AD119" s="98">
        <f t="shared" si="46"/>
        <v>0</v>
      </c>
      <c r="AE119" s="98">
        <f t="shared" si="47"/>
        <v>0</v>
      </c>
      <c r="AF119" s="32">
        <f t="shared" si="50"/>
        <v>34.560010462469819</v>
      </c>
      <c r="AG119" s="32">
        <f t="shared" si="51"/>
        <v>6.7111655129616024</v>
      </c>
      <c r="AH119" s="32">
        <f t="shared" si="52"/>
        <v>7.7112606509646145E-2</v>
      </c>
      <c r="AI119" s="72">
        <f t="shared" si="59"/>
        <v>41.348288581941063</v>
      </c>
      <c r="AK119" s="65"/>
      <c r="AL119" s="32"/>
      <c r="AM119" s="32"/>
      <c r="AN119" s="32"/>
      <c r="AO119" s="32"/>
      <c r="AP119" s="32"/>
      <c r="AQ119" s="32"/>
      <c r="AR119" s="32"/>
      <c r="AS119" s="32"/>
      <c r="AT119" s="32"/>
      <c r="AU119" s="72"/>
    </row>
    <row r="120" spans="2:47" x14ac:dyDescent="0.25">
      <c r="C120" s="77"/>
      <c r="D120" s="77"/>
      <c r="E120" s="80"/>
      <c r="I120" s="49">
        <v>115</v>
      </c>
      <c r="J120" s="32">
        <f t="shared" si="53"/>
        <v>0</v>
      </c>
      <c r="K120" s="32">
        <f t="shared" si="54"/>
        <v>0</v>
      </c>
      <c r="L120" s="32">
        <f t="shared" si="55"/>
        <v>70</v>
      </c>
      <c r="M120" s="32">
        <f t="shared" si="56"/>
        <v>0</v>
      </c>
      <c r="N120" s="32">
        <f t="shared" si="38"/>
        <v>0</v>
      </c>
      <c r="O120" s="33">
        <f t="shared" si="39"/>
        <v>256.66666666666669</v>
      </c>
      <c r="P120" s="49">
        <v>115</v>
      </c>
      <c r="Q120" s="32">
        <f t="shared" si="48"/>
        <v>-20.279999999999973</v>
      </c>
      <c r="R120" s="32">
        <f t="shared" si="57"/>
        <v>324.48000000000036</v>
      </c>
      <c r="S120" s="32">
        <f t="shared" si="58"/>
        <v>188.19840000000019</v>
      </c>
      <c r="T120" s="32">
        <f t="shared" si="40"/>
        <v>47.141424081428056</v>
      </c>
      <c r="U120" s="32">
        <f t="shared" si="49"/>
        <v>70</v>
      </c>
      <c r="V120" s="32">
        <f t="shared" si="41"/>
        <v>10</v>
      </c>
      <c r="W120" s="32">
        <v>0</v>
      </c>
      <c r="X120" s="32">
        <f t="shared" si="42"/>
        <v>703.21686027515432</v>
      </c>
      <c r="Y120" s="38">
        <f t="shared" si="43"/>
        <v>446.55019360848763</v>
      </c>
      <c r="AA120" s="65">
        <v>115</v>
      </c>
      <c r="AB120" s="32">
        <f t="shared" si="44"/>
        <v>15</v>
      </c>
      <c r="AC120" s="98">
        <f t="shared" si="45"/>
        <v>0.8</v>
      </c>
      <c r="AD120" s="98">
        <f t="shared" si="46"/>
        <v>0.11199999999999999</v>
      </c>
      <c r="AE120" s="98">
        <f t="shared" si="47"/>
        <v>8.7999999999999981E-2</v>
      </c>
      <c r="AF120" s="32">
        <f t="shared" si="50"/>
        <v>45.885064929642702</v>
      </c>
      <c r="AG120" s="32">
        <f t="shared" si="51"/>
        <v>8.2014177471948493</v>
      </c>
      <c r="AH120" s="32">
        <f t="shared" si="52"/>
        <v>1.1814150080600812</v>
      </c>
      <c r="AI120" s="72">
        <f t="shared" si="59"/>
        <v>55.267897684897626</v>
      </c>
      <c r="AK120" s="65"/>
      <c r="AL120" s="32"/>
      <c r="AM120" s="32"/>
      <c r="AN120" s="32"/>
      <c r="AO120" s="32"/>
      <c r="AP120" s="32"/>
      <c r="AQ120" s="32"/>
      <c r="AR120" s="32"/>
      <c r="AS120" s="32"/>
      <c r="AT120" s="32"/>
      <c r="AU120" s="72"/>
    </row>
    <row r="121" spans="2:47" x14ac:dyDescent="0.25">
      <c r="C121" s="137" t="s">
        <v>207</v>
      </c>
      <c r="D121" s="137"/>
      <c r="E121" s="137"/>
      <c r="I121" s="49">
        <v>116</v>
      </c>
      <c r="J121" s="32">
        <f t="shared" si="53"/>
        <v>0</v>
      </c>
      <c r="K121" s="32">
        <f t="shared" si="54"/>
        <v>0</v>
      </c>
      <c r="L121" s="32">
        <f t="shared" si="55"/>
        <v>70</v>
      </c>
      <c r="M121" s="32">
        <f t="shared" si="56"/>
        <v>0</v>
      </c>
      <c r="N121" s="32">
        <f t="shared" si="38"/>
        <v>0</v>
      </c>
      <c r="O121" s="33">
        <f t="shared" si="39"/>
        <v>256.66666666666669</v>
      </c>
      <c r="P121" s="49">
        <v>116</v>
      </c>
      <c r="Q121" s="32">
        <f t="shared" si="48"/>
        <v>5.0699999999999932</v>
      </c>
      <c r="R121" s="32">
        <f t="shared" si="57"/>
        <v>329.55000000000035</v>
      </c>
      <c r="S121" s="32">
        <f t="shared" si="58"/>
        <v>191.13900000000018</v>
      </c>
      <c r="T121" s="32">
        <f t="shared" si="40"/>
        <v>47.791681917572546</v>
      </c>
      <c r="U121" s="32">
        <f t="shared" si="49"/>
        <v>70</v>
      </c>
      <c r="V121" s="32">
        <f t="shared" si="41"/>
        <v>10</v>
      </c>
      <c r="W121" s="32">
        <v>0</v>
      </c>
      <c r="X121" s="32">
        <f t="shared" si="42"/>
        <v>709.47093767310582</v>
      </c>
      <c r="Y121" s="38">
        <f t="shared" si="43"/>
        <v>452.80427100643914</v>
      </c>
      <c r="AA121" s="65">
        <v>116</v>
      </c>
      <c r="AB121" s="32">
        <f t="shared" si="44"/>
        <v>0</v>
      </c>
      <c r="AC121" s="98">
        <f t="shared" si="45"/>
        <v>0</v>
      </c>
      <c r="AD121" s="98">
        <f t="shared" si="46"/>
        <v>0</v>
      </c>
      <c r="AE121" s="98">
        <f t="shared" si="47"/>
        <v>0</v>
      </c>
      <c r="AF121" s="32">
        <f t="shared" si="50"/>
        <v>44.985286793498517</v>
      </c>
      <c r="AG121" s="32">
        <f t="shared" si="51"/>
        <v>7.9771495476039913</v>
      </c>
      <c r="AH121" s="32">
        <f t="shared" si="52"/>
        <v>0.83538656359484309</v>
      </c>
      <c r="AI121" s="72">
        <f t="shared" si="59"/>
        <v>53.797822904697355</v>
      </c>
      <c r="AK121" s="65"/>
      <c r="AL121" s="32"/>
      <c r="AM121" s="32"/>
      <c r="AN121" s="32"/>
      <c r="AO121" s="32"/>
      <c r="AP121" s="32"/>
      <c r="AQ121" s="32"/>
      <c r="AR121" s="32"/>
      <c r="AS121" s="32"/>
      <c r="AT121" s="32"/>
      <c r="AU121" s="72"/>
    </row>
    <row r="122" spans="2:47" x14ac:dyDescent="0.25">
      <c r="C122" s="137" t="s">
        <v>192</v>
      </c>
      <c r="D122" s="137" t="s">
        <v>73</v>
      </c>
      <c r="E122" s="78" t="s">
        <v>213</v>
      </c>
      <c r="I122" s="49">
        <v>117</v>
      </c>
      <c r="J122" s="32">
        <f t="shared" si="53"/>
        <v>0</v>
      </c>
      <c r="K122" s="32">
        <f t="shared" si="54"/>
        <v>0</v>
      </c>
      <c r="L122" s="32">
        <f t="shared" si="55"/>
        <v>70</v>
      </c>
      <c r="M122" s="32">
        <f t="shared" si="56"/>
        <v>0</v>
      </c>
      <c r="N122" s="32">
        <f t="shared" si="38"/>
        <v>0</v>
      </c>
      <c r="O122" s="33">
        <f t="shared" si="39"/>
        <v>256.66666666666669</v>
      </c>
      <c r="P122" s="49">
        <v>117</v>
      </c>
      <c r="Q122" s="32">
        <f t="shared" si="48"/>
        <v>5.0699999999999932</v>
      </c>
      <c r="R122" s="32">
        <f t="shared" si="57"/>
        <v>334.62000000000035</v>
      </c>
      <c r="S122" s="32">
        <f t="shared" si="58"/>
        <v>194.0796000000002</v>
      </c>
      <c r="T122" s="32">
        <f t="shared" si="40"/>
        <v>48.440776285484404</v>
      </c>
      <c r="U122" s="32">
        <f t="shared" si="49"/>
        <v>70</v>
      </c>
      <c r="V122" s="32">
        <f t="shared" si="41"/>
        <v>10</v>
      </c>
      <c r="W122" s="32">
        <v>0</v>
      </c>
      <c r="X122" s="32">
        <f t="shared" si="42"/>
        <v>715.72298869721897</v>
      </c>
      <c r="Y122" s="38">
        <f t="shared" si="43"/>
        <v>459.05632203055228</v>
      </c>
      <c r="AA122" s="65">
        <v>117</v>
      </c>
      <c r="AB122" s="32">
        <f t="shared" si="44"/>
        <v>0</v>
      </c>
      <c r="AC122" s="98">
        <f t="shared" si="45"/>
        <v>0</v>
      </c>
      <c r="AD122" s="98">
        <f t="shared" si="46"/>
        <v>0</v>
      </c>
      <c r="AE122" s="98">
        <f t="shared" si="47"/>
        <v>0</v>
      </c>
      <c r="AF122" s="32">
        <f t="shared" si="50"/>
        <v>44.103152757793644</v>
      </c>
      <c r="AG122" s="32">
        <f t="shared" si="51"/>
        <v>7.7590139737246977</v>
      </c>
      <c r="AH122" s="32">
        <f t="shared" si="52"/>
        <v>0.59070750403004058</v>
      </c>
      <c r="AI122" s="72">
        <f t="shared" si="59"/>
        <v>52.452874235548386</v>
      </c>
      <c r="AK122" s="65"/>
      <c r="AL122" s="32"/>
      <c r="AM122" s="32"/>
      <c r="AN122" s="32"/>
      <c r="AO122" s="32"/>
      <c r="AP122" s="32"/>
      <c r="AQ122" s="32"/>
      <c r="AR122" s="32"/>
      <c r="AS122" s="32"/>
      <c r="AT122" s="32"/>
      <c r="AU122" s="72"/>
    </row>
    <row r="123" spans="2:47" x14ac:dyDescent="0.25">
      <c r="B123" s="61" t="s">
        <v>215</v>
      </c>
      <c r="C123" s="79">
        <f>AU35</f>
        <v>7.5</v>
      </c>
      <c r="D123" s="76">
        <v>0</v>
      </c>
      <c r="E123" s="75">
        <f>C123-D123</f>
        <v>7.5</v>
      </c>
      <c r="I123" s="49">
        <v>118</v>
      </c>
      <c r="J123" s="32">
        <f t="shared" si="53"/>
        <v>0</v>
      </c>
      <c r="K123" s="32">
        <f t="shared" si="54"/>
        <v>0</v>
      </c>
      <c r="L123" s="32">
        <f t="shared" si="55"/>
        <v>70</v>
      </c>
      <c r="M123" s="32">
        <f t="shared" si="56"/>
        <v>0</v>
      </c>
      <c r="N123" s="32">
        <f t="shared" si="38"/>
        <v>0</v>
      </c>
      <c r="O123" s="33">
        <f t="shared" si="39"/>
        <v>256.66666666666669</v>
      </c>
      <c r="P123" s="49">
        <v>118</v>
      </c>
      <c r="Q123" s="32">
        <f t="shared" si="48"/>
        <v>5.0699999999999932</v>
      </c>
      <c r="R123" s="32">
        <f t="shared" si="57"/>
        <v>339.69000000000034</v>
      </c>
      <c r="S123" s="32">
        <f t="shared" si="58"/>
        <v>197.02020000000019</v>
      </c>
      <c r="T123" s="32">
        <f t="shared" si="40"/>
        <v>49.088726849575949</v>
      </c>
      <c r="U123" s="32">
        <f t="shared" si="49"/>
        <v>70</v>
      </c>
      <c r="V123" s="32">
        <f t="shared" si="41"/>
        <v>10</v>
      </c>
      <c r="W123" s="32">
        <v>0</v>
      </c>
      <c r="X123" s="32">
        <f t="shared" si="42"/>
        <v>721.97304759634517</v>
      </c>
      <c r="Y123" s="38">
        <f t="shared" si="43"/>
        <v>465.30638092967848</v>
      </c>
      <c r="AA123" s="65">
        <v>118</v>
      </c>
      <c r="AB123" s="32">
        <f t="shared" si="44"/>
        <v>0</v>
      </c>
      <c r="AC123" s="98">
        <f t="shared" si="45"/>
        <v>0</v>
      </c>
      <c r="AD123" s="98">
        <f t="shared" si="46"/>
        <v>0</v>
      </c>
      <c r="AE123" s="98">
        <f t="shared" si="47"/>
        <v>0</v>
      </c>
      <c r="AF123" s="32">
        <f t="shared" si="50"/>
        <v>43.238316832480315</v>
      </c>
      <c r="AG123" s="32">
        <f t="shared" si="51"/>
        <v>7.5468433285843846</v>
      </c>
      <c r="AH123" s="32">
        <f t="shared" si="52"/>
        <v>0.41769328179742155</v>
      </c>
      <c r="AI123" s="72">
        <f t="shared" si="59"/>
        <v>51.202853442862121</v>
      </c>
      <c r="AK123" s="65"/>
      <c r="AL123" s="32"/>
      <c r="AM123" s="32"/>
      <c r="AN123" s="32"/>
      <c r="AO123" s="32"/>
      <c r="AP123" s="32"/>
      <c r="AQ123" s="32"/>
      <c r="AR123" s="32"/>
      <c r="AS123" s="32"/>
      <c r="AT123" s="32"/>
      <c r="AU123" s="72"/>
    </row>
    <row r="124" spans="2:47" x14ac:dyDescent="0.25">
      <c r="I124" s="49">
        <v>119</v>
      </c>
      <c r="J124" s="32">
        <f t="shared" si="53"/>
        <v>0</v>
      </c>
      <c r="K124" s="32">
        <f t="shared" si="54"/>
        <v>0</v>
      </c>
      <c r="L124" s="32">
        <f t="shared" si="55"/>
        <v>70</v>
      </c>
      <c r="M124" s="32">
        <f t="shared" si="56"/>
        <v>0</v>
      </c>
      <c r="N124" s="32">
        <f t="shared" si="38"/>
        <v>0</v>
      </c>
      <c r="O124" s="33">
        <f t="shared" si="39"/>
        <v>256.66666666666669</v>
      </c>
      <c r="P124" s="49">
        <v>119</v>
      </c>
      <c r="Q124" s="32">
        <f t="shared" si="48"/>
        <v>5.0699999999999932</v>
      </c>
      <c r="R124" s="32">
        <f t="shared" si="57"/>
        <v>344.76000000000033</v>
      </c>
      <c r="S124" s="32">
        <f t="shared" si="58"/>
        <v>199.96080000000018</v>
      </c>
      <c r="T124" s="32">
        <f t="shared" si="40"/>
        <v>49.735552653569307</v>
      </c>
      <c r="U124" s="32">
        <f t="shared" si="49"/>
        <v>70</v>
      </c>
      <c r="V124" s="32">
        <f t="shared" si="41"/>
        <v>10</v>
      </c>
      <c r="W124" s="32">
        <v>0</v>
      </c>
      <c r="X124" s="32">
        <f t="shared" si="42"/>
        <v>728.2211475383001</v>
      </c>
      <c r="Y124" s="38">
        <f t="shared" si="43"/>
        <v>471.55448087163342</v>
      </c>
      <c r="AA124" s="65">
        <v>119</v>
      </c>
      <c r="AB124" s="32">
        <f t="shared" si="44"/>
        <v>0</v>
      </c>
      <c r="AC124" s="98">
        <f t="shared" si="45"/>
        <v>0</v>
      </c>
      <c r="AD124" s="98">
        <f t="shared" si="46"/>
        <v>0</v>
      </c>
      <c r="AE124" s="98">
        <f t="shared" si="47"/>
        <v>0</v>
      </c>
      <c r="AF124" s="32">
        <f t="shared" si="50"/>
        <v>42.390439812164551</v>
      </c>
      <c r="AG124" s="32">
        <f t="shared" si="51"/>
        <v>7.3404745008930021</v>
      </c>
      <c r="AH124" s="32">
        <f t="shared" si="52"/>
        <v>0.29535375201502029</v>
      </c>
      <c r="AI124" s="72">
        <f t="shared" si="59"/>
        <v>50.026268065072571</v>
      </c>
      <c r="AK124" s="65"/>
      <c r="AL124" s="32"/>
      <c r="AM124" s="32"/>
      <c r="AN124" s="32"/>
      <c r="AO124" s="32"/>
      <c r="AP124" s="32"/>
      <c r="AQ124" s="32"/>
      <c r="AR124" s="32"/>
      <c r="AS124" s="32"/>
      <c r="AT124" s="32"/>
      <c r="AU124" s="72"/>
    </row>
    <row r="125" spans="2:47" x14ac:dyDescent="0.25">
      <c r="C125" s="77"/>
      <c r="D125" s="77"/>
      <c r="E125" s="80"/>
      <c r="I125" s="49">
        <v>120</v>
      </c>
      <c r="J125" s="32">
        <f t="shared" si="53"/>
        <v>0</v>
      </c>
      <c r="K125" s="32">
        <f t="shared" si="54"/>
        <v>0</v>
      </c>
      <c r="L125" s="32">
        <f t="shared" si="55"/>
        <v>70</v>
      </c>
      <c r="M125" s="32">
        <f t="shared" si="56"/>
        <v>0</v>
      </c>
      <c r="N125" s="32">
        <f t="shared" si="38"/>
        <v>0</v>
      </c>
      <c r="O125" s="33">
        <f t="shared" si="39"/>
        <v>256.66666666666669</v>
      </c>
      <c r="P125" s="49">
        <v>120</v>
      </c>
      <c r="Q125" s="32">
        <f t="shared" si="48"/>
        <v>-18.71999999999997</v>
      </c>
      <c r="R125" s="32">
        <f t="shared" si="57"/>
        <v>326.04000000000036</v>
      </c>
      <c r="S125" s="32">
        <f t="shared" si="58"/>
        <v>189.10320000000019</v>
      </c>
      <c r="T125" s="32">
        <f t="shared" si="40"/>
        <v>47.341628542787163</v>
      </c>
      <c r="U125" s="32">
        <f t="shared" si="49"/>
        <v>70</v>
      </c>
      <c r="V125" s="32">
        <f t="shared" si="41"/>
        <v>10</v>
      </c>
      <c r="W125" s="32">
        <v>0</v>
      </c>
      <c r="X125" s="32">
        <f t="shared" si="42"/>
        <v>705.14140971202141</v>
      </c>
      <c r="Y125" s="38">
        <f t="shared" si="43"/>
        <v>448.47474304535473</v>
      </c>
      <c r="AA125" s="65">
        <v>120</v>
      </c>
      <c r="AB125" s="32">
        <f t="shared" si="44"/>
        <v>0</v>
      </c>
      <c r="AC125" s="98">
        <f t="shared" si="45"/>
        <v>0</v>
      </c>
      <c r="AD125" s="98">
        <f t="shared" si="46"/>
        <v>0</v>
      </c>
      <c r="AE125" s="98">
        <f t="shared" si="47"/>
        <v>0</v>
      </c>
      <c r="AF125" s="32">
        <f t="shared" si="50"/>
        <v>41.559189143063257</v>
      </c>
      <c r="AG125" s="32">
        <f t="shared" si="51"/>
        <v>7.1397488396473054</v>
      </c>
      <c r="AH125" s="32">
        <f t="shared" si="52"/>
        <v>0.20884664089871077</v>
      </c>
      <c r="AI125" s="72">
        <f t="shared" si="59"/>
        <v>48.907784623609274</v>
      </c>
      <c r="AK125" s="65"/>
      <c r="AL125" s="32"/>
      <c r="AM125" s="32"/>
      <c r="AN125" s="32"/>
      <c r="AO125" s="32"/>
      <c r="AP125" s="32"/>
      <c r="AQ125" s="32"/>
      <c r="AR125" s="32"/>
      <c r="AS125" s="32"/>
      <c r="AT125" s="32"/>
      <c r="AU125" s="72"/>
    </row>
    <row r="126" spans="2:47" x14ac:dyDescent="0.25">
      <c r="C126" s="81" t="s">
        <v>176</v>
      </c>
      <c r="D126" s="81" t="s">
        <v>177</v>
      </c>
      <c r="E126" s="81" t="s">
        <v>207</v>
      </c>
      <c r="F126" s="138" t="s">
        <v>217</v>
      </c>
      <c r="I126" s="49">
        <v>121</v>
      </c>
      <c r="J126" s="32">
        <f t="shared" si="53"/>
        <v>0</v>
      </c>
      <c r="K126" s="32">
        <f t="shared" si="54"/>
        <v>0</v>
      </c>
      <c r="L126" s="32">
        <f t="shared" si="55"/>
        <v>70</v>
      </c>
      <c r="M126" s="32">
        <f t="shared" si="56"/>
        <v>0</v>
      </c>
      <c r="N126" s="32">
        <f t="shared" si="38"/>
        <v>0</v>
      </c>
      <c r="O126" s="33">
        <f t="shared" si="39"/>
        <v>256.66666666666669</v>
      </c>
      <c r="P126" s="49">
        <v>121</v>
      </c>
      <c r="Q126" s="32">
        <f t="shared" si="48"/>
        <v>4.289999999999992</v>
      </c>
      <c r="R126" s="32">
        <f t="shared" si="57"/>
        <v>330.33000000000038</v>
      </c>
      <c r="S126" s="32">
        <f t="shared" si="58"/>
        <v>191.59140000000022</v>
      </c>
      <c r="T126" s="32">
        <f t="shared" si="40"/>
        <v>47.891617818612886</v>
      </c>
      <c r="U126" s="32">
        <f t="shared" si="49"/>
        <v>70</v>
      </c>
      <c r="V126" s="32">
        <f t="shared" si="41"/>
        <v>10</v>
      </c>
      <c r="W126" s="32">
        <v>0</v>
      </c>
      <c r="X126" s="32">
        <f t="shared" si="42"/>
        <v>710.43292270075108</v>
      </c>
      <c r="Y126" s="38">
        <f t="shared" si="43"/>
        <v>453.76625603408439</v>
      </c>
      <c r="AA126" s="65">
        <v>121</v>
      </c>
      <c r="AB126" s="32">
        <f t="shared" si="44"/>
        <v>0</v>
      </c>
      <c r="AC126" s="98">
        <f t="shared" si="45"/>
        <v>0</v>
      </c>
      <c r="AD126" s="98">
        <f t="shared" si="46"/>
        <v>0</v>
      </c>
      <c r="AE126" s="98">
        <f t="shared" si="47"/>
        <v>0</v>
      </c>
      <c r="AF126" s="32">
        <f t="shared" si="50"/>
        <v>40.744238792570201</v>
      </c>
      <c r="AG126" s="32">
        <f t="shared" si="51"/>
        <v>6.9445120321640763</v>
      </c>
      <c r="AH126" s="32">
        <f t="shared" si="52"/>
        <v>0.14767687600751014</v>
      </c>
      <c r="AI126" s="72">
        <f t="shared" si="59"/>
        <v>47.836427700741787</v>
      </c>
      <c r="AK126" s="65"/>
      <c r="AL126" s="32"/>
      <c r="AM126" s="32"/>
      <c r="AN126" s="32"/>
      <c r="AO126" s="32"/>
      <c r="AP126" s="32"/>
      <c r="AQ126" s="32"/>
      <c r="AR126" s="32"/>
      <c r="AS126" s="32"/>
      <c r="AT126" s="32"/>
      <c r="AU126" s="72"/>
    </row>
    <row r="127" spans="2:47" x14ac:dyDescent="0.25">
      <c r="C127" s="82">
        <f>MIN(E113:E114)</f>
        <v>146.70159365068321</v>
      </c>
      <c r="D127" s="79">
        <f>MIN(E118:E119)</f>
        <v>0</v>
      </c>
      <c r="E127" s="82">
        <f>E123</f>
        <v>7.5</v>
      </c>
      <c r="F127" s="83">
        <f>SUM(C127:E127)</f>
        <v>154.20159365068321</v>
      </c>
      <c r="I127" s="49">
        <v>122</v>
      </c>
      <c r="J127" s="32">
        <f t="shared" si="53"/>
        <v>0</v>
      </c>
      <c r="K127" s="32">
        <f t="shared" si="54"/>
        <v>0</v>
      </c>
      <c r="L127" s="32">
        <f t="shared" si="55"/>
        <v>70</v>
      </c>
      <c r="M127" s="32">
        <f t="shared" si="56"/>
        <v>0</v>
      </c>
      <c r="N127" s="32">
        <f t="shared" si="38"/>
        <v>0</v>
      </c>
      <c r="O127" s="33">
        <f t="shared" si="39"/>
        <v>256.66666666666669</v>
      </c>
      <c r="P127" s="49">
        <v>122</v>
      </c>
      <c r="Q127" s="32">
        <f t="shared" si="48"/>
        <v>4.289999999999992</v>
      </c>
      <c r="R127" s="32">
        <f t="shared" si="57"/>
        <v>334.62000000000035</v>
      </c>
      <c r="S127" s="32">
        <f t="shared" si="58"/>
        <v>194.0796000000002</v>
      </c>
      <c r="T127" s="32">
        <f t="shared" si="40"/>
        <v>48.440776285484404</v>
      </c>
      <c r="U127" s="32">
        <f t="shared" si="49"/>
        <v>70</v>
      </c>
      <c r="V127" s="32">
        <f t="shared" si="41"/>
        <v>10</v>
      </c>
      <c r="W127" s="32">
        <v>0</v>
      </c>
      <c r="X127" s="32">
        <f t="shared" si="42"/>
        <v>715.72298869721897</v>
      </c>
      <c r="Y127" s="38">
        <f t="shared" si="43"/>
        <v>459.05632203055228</v>
      </c>
      <c r="AA127" s="65">
        <v>122</v>
      </c>
      <c r="AB127" s="32">
        <f t="shared" si="44"/>
        <v>0</v>
      </c>
      <c r="AC127" s="98">
        <f t="shared" si="45"/>
        <v>0</v>
      </c>
      <c r="AD127" s="98">
        <f t="shared" si="46"/>
        <v>0</v>
      </c>
      <c r="AE127" s="98">
        <f t="shared" si="47"/>
        <v>0</v>
      </c>
      <c r="AF127" s="32">
        <f t="shared" si="50"/>
        <v>39.945269121379681</v>
      </c>
      <c r="AG127" s="32">
        <f t="shared" si="51"/>
        <v>6.7546139854485334</v>
      </c>
      <c r="AH127" s="32">
        <f t="shared" si="52"/>
        <v>0.10442332044935539</v>
      </c>
      <c r="AI127" s="72">
        <f t="shared" si="59"/>
        <v>46.804306427277574</v>
      </c>
      <c r="AK127" s="65"/>
      <c r="AL127" s="32"/>
      <c r="AM127" s="32"/>
      <c r="AN127" s="32"/>
      <c r="AO127" s="32"/>
      <c r="AP127" s="32"/>
      <c r="AQ127" s="32"/>
      <c r="AR127" s="32"/>
      <c r="AS127" s="32"/>
      <c r="AT127" s="32"/>
      <c r="AU127" s="72"/>
    </row>
    <row r="128" spans="2:47" x14ac:dyDescent="0.25">
      <c r="E128" s="24"/>
      <c r="I128" s="49">
        <v>123</v>
      </c>
      <c r="J128" s="32">
        <f t="shared" si="53"/>
        <v>0</v>
      </c>
      <c r="K128" s="32">
        <f t="shared" si="54"/>
        <v>0</v>
      </c>
      <c r="L128" s="32">
        <f t="shared" si="55"/>
        <v>70</v>
      </c>
      <c r="M128" s="32">
        <f t="shared" si="56"/>
        <v>0</v>
      </c>
      <c r="N128" s="32">
        <f t="shared" si="38"/>
        <v>0</v>
      </c>
      <c r="O128" s="33">
        <f t="shared" si="39"/>
        <v>256.66666666666669</v>
      </c>
      <c r="P128" s="49">
        <v>123</v>
      </c>
      <c r="Q128" s="32">
        <f t="shared" si="48"/>
        <v>4.289999999999992</v>
      </c>
      <c r="R128" s="32">
        <f t="shared" si="57"/>
        <v>338.91000000000031</v>
      </c>
      <c r="S128" s="32">
        <f t="shared" si="58"/>
        <v>196.56780000000018</v>
      </c>
      <c r="T128" s="32">
        <f t="shared" si="40"/>
        <v>48.989115826407811</v>
      </c>
      <c r="U128" s="32">
        <f t="shared" si="49"/>
        <v>70</v>
      </c>
      <c r="V128" s="32">
        <f t="shared" si="41"/>
        <v>10</v>
      </c>
      <c r="W128" s="32">
        <v>0</v>
      </c>
      <c r="X128" s="32">
        <f t="shared" si="42"/>
        <v>721.0116283976605</v>
      </c>
      <c r="Y128" s="38">
        <f t="shared" si="43"/>
        <v>464.34496173099382</v>
      </c>
      <c r="AA128" s="65">
        <v>123</v>
      </c>
      <c r="AB128" s="32">
        <f t="shared" si="44"/>
        <v>0</v>
      </c>
      <c r="AC128" s="98">
        <f t="shared" si="45"/>
        <v>0</v>
      </c>
      <c r="AD128" s="98">
        <f t="shared" si="46"/>
        <v>0</v>
      </c>
      <c r="AE128" s="98">
        <f t="shared" si="47"/>
        <v>0</v>
      </c>
      <c r="AF128" s="32">
        <f t="shared" si="50"/>
        <v>39.161966758117821</v>
      </c>
      <c r="AG128" s="32">
        <f t="shared" si="51"/>
        <v>6.5699087108067316</v>
      </c>
      <c r="AH128" s="32">
        <f t="shared" si="52"/>
        <v>7.3838438003755072E-2</v>
      </c>
      <c r="AI128" s="72">
        <f t="shared" si="59"/>
        <v>45.805713906928304</v>
      </c>
      <c r="AK128" s="65"/>
      <c r="AL128" s="32"/>
      <c r="AM128" s="32"/>
      <c r="AN128" s="32"/>
      <c r="AO128" s="32"/>
      <c r="AP128" s="32"/>
      <c r="AQ128" s="32"/>
      <c r="AR128" s="32"/>
      <c r="AS128" s="32"/>
      <c r="AT128" s="32"/>
      <c r="AU128" s="72"/>
    </row>
    <row r="129" spans="5:47" x14ac:dyDescent="0.25">
      <c r="E129" s="24"/>
      <c r="I129" s="49">
        <v>124</v>
      </c>
      <c r="J129" s="32">
        <f t="shared" si="53"/>
        <v>0</v>
      </c>
      <c r="K129" s="32">
        <f t="shared" si="54"/>
        <v>0</v>
      </c>
      <c r="L129" s="32">
        <f t="shared" si="55"/>
        <v>70</v>
      </c>
      <c r="M129" s="32">
        <f t="shared" si="56"/>
        <v>0</v>
      </c>
      <c r="N129" s="32">
        <f t="shared" si="38"/>
        <v>0</v>
      </c>
      <c r="O129" s="33">
        <f t="shared" si="39"/>
        <v>256.66666666666669</v>
      </c>
      <c r="P129" s="49">
        <v>124</v>
      </c>
      <c r="Q129" s="32">
        <f t="shared" si="48"/>
        <v>4.289999999999992</v>
      </c>
      <c r="R129" s="32">
        <f t="shared" si="57"/>
        <v>343.20000000000027</v>
      </c>
      <c r="S129" s="32">
        <f t="shared" si="58"/>
        <v>199.05600000000015</v>
      </c>
      <c r="T129" s="32">
        <f t="shared" si="40"/>
        <v>49.536648006253976</v>
      </c>
      <c r="U129" s="32">
        <f t="shared" si="49"/>
        <v>70</v>
      </c>
      <c r="V129" s="32">
        <f t="shared" si="41"/>
        <v>10</v>
      </c>
      <c r="W129" s="32">
        <v>0</v>
      </c>
      <c r="X129" s="32">
        <f t="shared" si="42"/>
        <v>726.29886194422579</v>
      </c>
      <c r="Y129" s="38">
        <f t="shared" si="43"/>
        <v>469.63219527755911</v>
      </c>
      <c r="AA129" s="65">
        <v>124</v>
      </c>
      <c r="AB129" s="32">
        <f t="shared" si="44"/>
        <v>0</v>
      </c>
      <c r="AC129" s="98">
        <f t="shared" si="45"/>
        <v>0</v>
      </c>
      <c r="AD129" s="98">
        <f t="shared" si="46"/>
        <v>0</v>
      </c>
      <c r="AE129" s="98">
        <f t="shared" si="47"/>
        <v>0</v>
      </c>
      <c r="AF129" s="32">
        <f t="shared" si="50"/>
        <v>38.394024476432264</v>
      </c>
      <c r="AG129" s="32">
        <f t="shared" si="51"/>
        <v>6.3902542116132377</v>
      </c>
      <c r="AH129" s="32">
        <f t="shared" si="52"/>
        <v>5.2211660224677693E-2</v>
      </c>
      <c r="AI129" s="72">
        <f t="shared" si="59"/>
        <v>44.836490348270182</v>
      </c>
      <c r="AK129" s="65"/>
      <c r="AL129" s="32"/>
      <c r="AM129" s="32"/>
      <c r="AN129" s="32"/>
      <c r="AO129" s="32"/>
      <c r="AP129" s="32"/>
      <c r="AQ129" s="32"/>
      <c r="AR129" s="32"/>
      <c r="AS129" s="32"/>
      <c r="AT129" s="32"/>
      <c r="AU129" s="72"/>
    </row>
    <row r="130" spans="5:47" x14ac:dyDescent="0.25">
      <c r="E130" s="24"/>
      <c r="I130" s="49">
        <v>125</v>
      </c>
      <c r="J130" s="32">
        <f t="shared" si="53"/>
        <v>0</v>
      </c>
      <c r="K130" s="32">
        <f t="shared" si="54"/>
        <v>0</v>
      </c>
      <c r="L130" s="32">
        <f t="shared" si="55"/>
        <v>70</v>
      </c>
      <c r="M130" s="32">
        <f t="shared" si="56"/>
        <v>0</v>
      </c>
      <c r="N130" s="32">
        <f t="shared" si="38"/>
        <v>0</v>
      </c>
      <c r="O130" s="33">
        <f t="shared" si="39"/>
        <v>256.66666666666669</v>
      </c>
      <c r="P130" s="49">
        <v>125</v>
      </c>
      <c r="Q130" s="32">
        <f t="shared" si="48"/>
        <v>-17.159999999999968</v>
      </c>
      <c r="R130" s="32">
        <f t="shared" si="57"/>
        <v>326.0400000000003</v>
      </c>
      <c r="S130" s="32">
        <f t="shared" si="58"/>
        <v>189.10320000000016</v>
      </c>
      <c r="T130" s="32">
        <f t="shared" si="40"/>
        <v>47.341628542787163</v>
      </c>
      <c r="U130" s="32">
        <f t="shared" si="49"/>
        <v>70</v>
      </c>
      <c r="V130" s="32">
        <f t="shared" si="41"/>
        <v>10</v>
      </c>
      <c r="W130" s="32">
        <v>0</v>
      </c>
      <c r="X130" s="32">
        <f t="shared" si="42"/>
        <v>705.1414097120213</v>
      </c>
      <c r="Y130" s="38">
        <f t="shared" si="43"/>
        <v>448.47474304535461</v>
      </c>
      <c r="AA130" s="65">
        <v>125</v>
      </c>
      <c r="AB130" s="32">
        <f t="shared" si="44"/>
        <v>0</v>
      </c>
      <c r="AC130" s="98">
        <f t="shared" si="45"/>
        <v>0</v>
      </c>
      <c r="AD130" s="98">
        <f t="shared" si="46"/>
        <v>0</v>
      </c>
      <c r="AE130" s="98">
        <f t="shared" si="47"/>
        <v>0</v>
      </c>
      <c r="AF130" s="32">
        <f t="shared" si="50"/>
        <v>37.641141074492019</v>
      </c>
      <c r="AG130" s="32">
        <f t="shared" si="51"/>
        <v>6.21551237414781</v>
      </c>
      <c r="AH130" s="32">
        <f t="shared" si="52"/>
        <v>3.6919219001877536E-2</v>
      </c>
      <c r="AI130" s="72">
        <f t="shared" si="59"/>
        <v>43.893572667641713</v>
      </c>
      <c r="AK130" s="65"/>
      <c r="AL130" s="32"/>
      <c r="AM130" s="32"/>
      <c r="AN130" s="32"/>
      <c r="AO130" s="32"/>
      <c r="AP130" s="32"/>
      <c r="AQ130" s="32"/>
      <c r="AR130" s="32"/>
      <c r="AS130" s="32"/>
      <c r="AT130" s="32"/>
      <c r="AU130" s="72"/>
    </row>
    <row r="131" spans="5:47" x14ac:dyDescent="0.25">
      <c r="E131" s="24"/>
      <c r="I131" s="49">
        <v>126</v>
      </c>
      <c r="J131" s="32">
        <f t="shared" si="53"/>
        <v>0</v>
      </c>
      <c r="K131" s="32">
        <f t="shared" si="54"/>
        <v>0</v>
      </c>
      <c r="L131" s="32">
        <f t="shared" si="55"/>
        <v>0</v>
      </c>
      <c r="M131" s="32">
        <f t="shared" si="56"/>
        <v>0</v>
      </c>
      <c r="N131" s="32">
        <f t="shared" si="38"/>
        <v>0</v>
      </c>
      <c r="O131" s="33">
        <f t="shared" si="39"/>
        <v>0</v>
      </c>
      <c r="P131" s="49">
        <v>126</v>
      </c>
      <c r="Q131" s="32">
        <f t="shared" si="48"/>
        <v>0</v>
      </c>
      <c r="R131" s="32">
        <f t="shared" si="57"/>
        <v>0</v>
      </c>
      <c r="S131" s="32">
        <f t="shared" si="58"/>
        <v>0</v>
      </c>
      <c r="T131" s="32">
        <f t="shared" si="40"/>
        <v>0</v>
      </c>
      <c r="U131" s="32">
        <f t="shared" si="49"/>
        <v>0</v>
      </c>
      <c r="V131" s="32">
        <f t="shared" si="41"/>
        <v>0</v>
      </c>
      <c r="W131" s="32">
        <v>0</v>
      </c>
      <c r="X131" s="32">
        <f t="shared" si="42"/>
        <v>0</v>
      </c>
      <c r="Y131" s="38">
        <f t="shared" si="43"/>
        <v>0</v>
      </c>
      <c r="AA131" s="65">
        <v>126</v>
      </c>
      <c r="AB131" s="32">
        <f t="shared" si="44"/>
        <v>0</v>
      </c>
      <c r="AC131" s="98">
        <f t="shared" si="45"/>
        <v>0</v>
      </c>
      <c r="AD131" s="98">
        <f t="shared" si="46"/>
        <v>0</v>
      </c>
      <c r="AE131" s="98">
        <f t="shared" si="47"/>
        <v>0</v>
      </c>
      <c r="AF131" s="32">
        <f t="shared" si="50"/>
        <v>0</v>
      </c>
      <c r="AG131" s="32">
        <f t="shared" si="51"/>
        <v>0</v>
      </c>
      <c r="AH131" s="32">
        <f t="shared" si="52"/>
        <v>0</v>
      </c>
      <c r="AI131" s="72">
        <f t="shared" si="59"/>
        <v>0</v>
      </c>
      <c r="AK131" s="65"/>
      <c r="AL131" s="32"/>
      <c r="AM131" s="32"/>
      <c r="AN131" s="32"/>
      <c r="AO131" s="32"/>
      <c r="AP131" s="32"/>
      <c r="AQ131" s="32"/>
      <c r="AR131" s="32"/>
      <c r="AS131" s="32"/>
      <c r="AT131" s="32"/>
      <c r="AU131" s="72"/>
    </row>
    <row r="132" spans="5:47" x14ac:dyDescent="0.25">
      <c r="E132" s="24"/>
      <c r="I132" s="49">
        <v>127</v>
      </c>
      <c r="J132" s="32">
        <f t="shared" si="53"/>
        <v>0</v>
      </c>
      <c r="K132" s="32">
        <f t="shared" si="54"/>
        <v>0</v>
      </c>
      <c r="L132" s="32">
        <f t="shared" si="55"/>
        <v>0</v>
      </c>
      <c r="M132" s="32">
        <f t="shared" si="56"/>
        <v>0</v>
      </c>
      <c r="N132" s="32">
        <f t="shared" si="38"/>
        <v>0</v>
      </c>
      <c r="O132" s="33">
        <f t="shared" si="39"/>
        <v>0</v>
      </c>
      <c r="P132" s="49">
        <v>127</v>
      </c>
      <c r="Q132" s="32">
        <f t="shared" si="48"/>
        <v>0</v>
      </c>
      <c r="R132" s="32">
        <f t="shared" si="57"/>
        <v>0</v>
      </c>
      <c r="S132" s="32">
        <f t="shared" si="58"/>
        <v>0</v>
      </c>
      <c r="T132" s="32">
        <f t="shared" si="40"/>
        <v>0</v>
      </c>
      <c r="U132" s="32">
        <f t="shared" si="49"/>
        <v>0</v>
      </c>
      <c r="V132" s="32">
        <f t="shared" si="41"/>
        <v>0</v>
      </c>
      <c r="W132" s="32">
        <v>0</v>
      </c>
      <c r="X132" s="32">
        <f t="shared" si="42"/>
        <v>0</v>
      </c>
      <c r="Y132" s="38">
        <f t="shared" si="43"/>
        <v>0</v>
      </c>
      <c r="AA132" s="65">
        <v>127</v>
      </c>
      <c r="AB132" s="32">
        <f t="shared" si="44"/>
        <v>0</v>
      </c>
      <c r="AC132" s="98">
        <f t="shared" si="45"/>
        <v>0</v>
      </c>
      <c r="AD132" s="98">
        <f t="shared" si="46"/>
        <v>0</v>
      </c>
      <c r="AE132" s="98">
        <f t="shared" si="47"/>
        <v>0</v>
      </c>
      <c r="AF132" s="32">
        <f t="shared" si="50"/>
        <v>0</v>
      </c>
      <c r="AG132" s="32">
        <f t="shared" si="51"/>
        <v>0</v>
      </c>
      <c r="AH132" s="32">
        <f t="shared" si="52"/>
        <v>0</v>
      </c>
      <c r="AI132" s="72">
        <f t="shared" si="59"/>
        <v>0</v>
      </c>
      <c r="AK132" s="65"/>
      <c r="AL132" s="32"/>
      <c r="AM132" s="32"/>
      <c r="AN132" s="32"/>
      <c r="AO132" s="32"/>
      <c r="AP132" s="32"/>
      <c r="AQ132" s="32"/>
      <c r="AR132" s="32"/>
      <c r="AS132" s="32"/>
      <c r="AT132" s="32"/>
      <c r="AU132" s="72"/>
    </row>
    <row r="133" spans="5:47" x14ac:dyDescent="0.25">
      <c r="E133" s="24"/>
      <c r="I133" s="49">
        <v>128</v>
      </c>
      <c r="J133" s="32">
        <f t="shared" si="53"/>
        <v>0</v>
      </c>
      <c r="K133" s="32">
        <f t="shared" si="54"/>
        <v>0</v>
      </c>
      <c r="L133" s="32">
        <f t="shared" si="55"/>
        <v>0</v>
      </c>
      <c r="M133" s="32">
        <f t="shared" si="56"/>
        <v>0</v>
      </c>
      <c r="N133" s="32">
        <f t="shared" ref="N133:N196" si="65">IF(P134&lt;=$F$18,0,)</f>
        <v>0</v>
      </c>
      <c r="O133" s="33">
        <f t="shared" ref="O133:O196" si="66">((J133+K133)*0.475+L133+M133+N133)*44/12</f>
        <v>0</v>
      </c>
      <c r="P133" s="49">
        <v>128</v>
      </c>
      <c r="Q133" s="32">
        <f t="shared" si="48"/>
        <v>0</v>
      </c>
      <c r="R133" s="32">
        <f t="shared" si="57"/>
        <v>0</v>
      </c>
      <c r="S133" s="32">
        <f t="shared" si="58"/>
        <v>0</v>
      </c>
      <c r="T133" s="32">
        <f t="shared" ref="T133:T196" si="67">IF(S133=0,0,EXP(-1.0587+0.8836*LN(S133)+0.284))</f>
        <v>0</v>
      </c>
      <c r="U133" s="32">
        <f t="shared" si="49"/>
        <v>0</v>
      </c>
      <c r="V133" s="32">
        <f t="shared" ref="V133:V196" si="68">IF(P133&lt;=$F$18,IF(P133&lt;=30,P133*($F$16-$F$6)/30,$F$16-$F$6),)</f>
        <v>0</v>
      </c>
      <c r="W133" s="32">
        <v>0</v>
      </c>
      <c r="X133" s="32">
        <f t="shared" ref="X133:X196" si="69">((S133+T133)*0.475+U133+V133+W133)*44/12</f>
        <v>0</v>
      </c>
      <c r="Y133" s="38">
        <f t="shared" ref="Y133:Y196" si="70">IF(P133&lt;=$F$18,X133-O133,)</f>
        <v>0</v>
      </c>
      <c r="AA133" s="65">
        <v>128</v>
      </c>
      <c r="AB133" s="32">
        <f t="shared" ref="AB133:AB196" si="71">IF(AA133&lt;=$F$18,IFERROR(VLOOKUP($AA133,$B$82:$G$94,2,FALSE),0),)</f>
        <v>0</v>
      </c>
      <c r="AC133" s="98">
        <f t="shared" ref="AC133:AC196" si="72">IF(AA133&lt;=$F$18,IFERROR(VLOOKUP($AA133,$B$82:$G$94,3,FALSE),0),)</f>
        <v>0</v>
      </c>
      <c r="AD133" s="98">
        <f t="shared" ref="AD133:AD196" si="73">IF(AA133&lt;=$F$18,IFERROR(VLOOKUP($AA133,$B$82:$G$94,4,FALSE),0),)</f>
        <v>0</v>
      </c>
      <c r="AE133" s="98">
        <f t="shared" ref="AE133:AE196" si="74">IF(AA133&lt;=$F$18,IFERROR(VLOOKUP($AA133,$B$82:$G$94,5,FALSE),0),)</f>
        <v>0</v>
      </c>
      <c r="AF133" s="32">
        <f t="shared" si="50"/>
        <v>0</v>
      </c>
      <c r="AG133" s="32">
        <f t="shared" si="51"/>
        <v>0</v>
      </c>
      <c r="AH133" s="32">
        <f t="shared" si="52"/>
        <v>0</v>
      </c>
      <c r="AI133" s="72">
        <f t="shared" si="59"/>
        <v>0</v>
      </c>
      <c r="AK133" s="65"/>
      <c r="AL133" s="32"/>
      <c r="AM133" s="32"/>
      <c r="AN133" s="32"/>
      <c r="AO133" s="32"/>
      <c r="AP133" s="32"/>
      <c r="AQ133" s="32"/>
      <c r="AR133" s="32"/>
      <c r="AS133" s="32"/>
      <c r="AT133" s="32"/>
      <c r="AU133" s="72"/>
    </row>
    <row r="134" spans="5:47" x14ac:dyDescent="0.25">
      <c r="E134" s="24"/>
      <c r="I134" s="49">
        <v>129</v>
      </c>
      <c r="J134" s="32">
        <f t="shared" si="53"/>
        <v>0</v>
      </c>
      <c r="K134" s="32">
        <f t="shared" si="54"/>
        <v>0</v>
      </c>
      <c r="L134" s="32">
        <f t="shared" si="55"/>
        <v>0</v>
      </c>
      <c r="M134" s="32">
        <f t="shared" si="56"/>
        <v>0</v>
      </c>
      <c r="N134" s="32">
        <f t="shared" si="65"/>
        <v>0</v>
      </c>
      <c r="O134" s="33">
        <f t="shared" si="66"/>
        <v>0</v>
      </c>
      <c r="P134" s="49">
        <v>129</v>
      </c>
      <c r="Q134" s="32">
        <f t="shared" ref="Q134:Q197" si="75">IF(P134&lt;=$F$18,LOOKUP(P134-1,$B$25:$B$78,$G$25:$G$78),)</f>
        <v>0</v>
      </c>
      <c r="R134" s="32">
        <f t="shared" si="57"/>
        <v>0</v>
      </c>
      <c r="S134" s="32">
        <f t="shared" si="58"/>
        <v>0</v>
      </c>
      <c r="T134" s="32">
        <f t="shared" si="67"/>
        <v>0</v>
      </c>
      <c r="U134" s="32">
        <f t="shared" ref="U134:U197" si="76">IF(P134&lt;=$F$18,$F$5+($F$15-$F$5)*(1-EXP(-0.0175*P134)),)</f>
        <v>0</v>
      </c>
      <c r="V134" s="32">
        <f t="shared" si="68"/>
        <v>0</v>
      </c>
      <c r="W134" s="32">
        <v>0</v>
      </c>
      <c r="X134" s="32">
        <f t="shared" si="69"/>
        <v>0</v>
      </c>
      <c r="Y134" s="38">
        <f t="shared" si="70"/>
        <v>0</v>
      </c>
      <c r="AA134" s="65">
        <v>129</v>
      </c>
      <c r="AB134" s="32">
        <f t="shared" si="71"/>
        <v>0</v>
      </c>
      <c r="AC134" s="98">
        <f t="shared" si="72"/>
        <v>0</v>
      </c>
      <c r="AD134" s="98">
        <f t="shared" si="73"/>
        <v>0</v>
      </c>
      <c r="AE134" s="98">
        <f t="shared" si="74"/>
        <v>0</v>
      </c>
      <c r="AF134" s="32">
        <f t="shared" ref="AF134:AF197" si="77">IF(AA134&lt;=$F$18,EXP(-LN(2)/$D$104)*AF133+((1-EXP(-LN(2)/$D$104))/(LN(2)/$D$104))*$AB134*AC134*0.475*$F$19*44/12,)</f>
        <v>0</v>
      </c>
      <c r="AG134" s="32">
        <f t="shared" ref="AG134:AG197" si="78">IF(AA134&lt;=$F$18,EXP(-LN(2)/$D$106)*AG133+((1-EXP(-LN(2)/$D$106))/(LN(2)/$D$106))*$AB134*AD134*0.475*$F$19*44/12,)</f>
        <v>0</v>
      </c>
      <c r="AH134" s="32">
        <f t="shared" ref="AH134:AH197" si="79">IF(AA134&lt;=$F$18,EXP(-LN(2)/$D$105)*AH133+((1-EXP(-LN(2)/$D$105))/(LN(2)/$D$105))*$AB134*AE134*0.475*$F$19*44/12,)</f>
        <v>0</v>
      </c>
      <c r="AI134" s="72">
        <f t="shared" si="59"/>
        <v>0</v>
      </c>
      <c r="AK134" s="65"/>
      <c r="AL134" s="32"/>
      <c r="AM134" s="32"/>
      <c r="AN134" s="32"/>
      <c r="AO134" s="32"/>
      <c r="AP134" s="32"/>
      <c r="AQ134" s="32"/>
      <c r="AR134" s="32"/>
      <c r="AS134" s="32"/>
      <c r="AT134" s="32"/>
      <c r="AU134" s="72"/>
    </row>
    <row r="135" spans="5:47" x14ac:dyDescent="0.25">
      <c r="E135" s="24"/>
      <c r="I135" s="49">
        <v>130</v>
      </c>
      <c r="J135" s="32">
        <f t="shared" ref="J135:J198" si="80">IF($I135&lt;=$F$10,$F$11*$F$13+J134,)</f>
        <v>0</v>
      </c>
      <c r="K135" s="32">
        <f t="shared" ref="K135:K198" si="81">IF(J135=0,0,EXP(-1.0587+0.8836*LN(J135)+0.284))</f>
        <v>0</v>
      </c>
      <c r="L135" s="32">
        <f t="shared" ref="L135:L198" si="82">IF(I135&lt;=$F$10,$F$5+($F$8-$F$5)*(1-EXP(-0.0175*I135)),)</f>
        <v>0</v>
      </c>
      <c r="M135" s="32">
        <f t="shared" ref="M135:M198" si="83">IF(I135&lt;=$F$10,IF(I135&lt;=30,I135*($F$9-$F$6)/30,$F$9-$F$6),)</f>
        <v>0</v>
      </c>
      <c r="N135" s="32">
        <f t="shared" si="65"/>
        <v>0</v>
      </c>
      <c r="O135" s="33">
        <f t="shared" si="66"/>
        <v>0</v>
      </c>
      <c r="P135" s="49">
        <v>130</v>
      </c>
      <c r="Q135" s="32">
        <f t="shared" si="75"/>
        <v>0</v>
      </c>
      <c r="R135" s="32">
        <f t="shared" ref="R135:R198" si="84">IF(P135&lt;=$F$18,Q135+R134,)</f>
        <v>0</v>
      </c>
      <c r="S135" s="32">
        <f t="shared" ref="S135:S198" si="85">$F$19*R135</f>
        <v>0</v>
      </c>
      <c r="T135" s="32">
        <f t="shared" si="67"/>
        <v>0</v>
      </c>
      <c r="U135" s="32">
        <f t="shared" si="76"/>
        <v>0</v>
      </c>
      <c r="V135" s="32">
        <f t="shared" si="68"/>
        <v>0</v>
      </c>
      <c r="W135" s="32">
        <v>0</v>
      </c>
      <c r="X135" s="32">
        <f t="shared" si="69"/>
        <v>0</v>
      </c>
      <c r="Y135" s="38">
        <f t="shared" si="70"/>
        <v>0</v>
      </c>
      <c r="AA135" s="65">
        <v>130</v>
      </c>
      <c r="AB135" s="32">
        <f t="shared" si="71"/>
        <v>0</v>
      </c>
      <c r="AC135" s="98">
        <f t="shared" si="72"/>
        <v>0</v>
      </c>
      <c r="AD135" s="98">
        <f t="shared" si="73"/>
        <v>0</v>
      </c>
      <c r="AE135" s="98">
        <f t="shared" si="74"/>
        <v>0</v>
      </c>
      <c r="AF135" s="32">
        <f t="shared" si="77"/>
        <v>0</v>
      </c>
      <c r="AG135" s="32">
        <f t="shared" si="78"/>
        <v>0</v>
      </c>
      <c r="AH135" s="32">
        <f t="shared" si="79"/>
        <v>0</v>
      </c>
      <c r="AI135" s="72">
        <f t="shared" ref="AI135:AI198" si="86">IF(AA135&lt;=$F$18,SUM(AF135:AH135),)</f>
        <v>0</v>
      </c>
      <c r="AK135" s="65"/>
      <c r="AL135" s="32"/>
      <c r="AM135" s="32"/>
      <c r="AN135" s="32"/>
      <c r="AO135" s="32"/>
      <c r="AP135" s="32"/>
      <c r="AQ135" s="32"/>
      <c r="AR135" s="32"/>
      <c r="AS135" s="32"/>
      <c r="AT135" s="32"/>
      <c r="AU135" s="72"/>
    </row>
    <row r="136" spans="5:47" x14ac:dyDescent="0.25">
      <c r="E136" s="24"/>
      <c r="I136" s="49">
        <v>131</v>
      </c>
      <c r="J136" s="32">
        <f t="shared" si="80"/>
        <v>0</v>
      </c>
      <c r="K136" s="32">
        <f t="shared" si="81"/>
        <v>0</v>
      </c>
      <c r="L136" s="32">
        <f t="shared" si="82"/>
        <v>0</v>
      </c>
      <c r="M136" s="32">
        <f t="shared" si="83"/>
        <v>0</v>
      </c>
      <c r="N136" s="32">
        <f t="shared" si="65"/>
        <v>0</v>
      </c>
      <c r="O136" s="33">
        <f t="shared" si="66"/>
        <v>0</v>
      </c>
      <c r="P136" s="49">
        <v>131</v>
      </c>
      <c r="Q136" s="32">
        <f t="shared" si="75"/>
        <v>0</v>
      </c>
      <c r="R136" s="32">
        <f t="shared" si="84"/>
        <v>0</v>
      </c>
      <c r="S136" s="32">
        <f t="shared" si="85"/>
        <v>0</v>
      </c>
      <c r="T136" s="32">
        <f t="shared" si="67"/>
        <v>0</v>
      </c>
      <c r="U136" s="32">
        <f t="shared" si="76"/>
        <v>0</v>
      </c>
      <c r="V136" s="32">
        <f t="shared" si="68"/>
        <v>0</v>
      </c>
      <c r="W136" s="32">
        <v>0</v>
      </c>
      <c r="X136" s="32">
        <f t="shared" si="69"/>
        <v>0</v>
      </c>
      <c r="Y136" s="38">
        <f t="shared" si="70"/>
        <v>0</v>
      </c>
      <c r="AA136" s="65">
        <v>131</v>
      </c>
      <c r="AB136" s="32">
        <f t="shared" si="71"/>
        <v>0</v>
      </c>
      <c r="AC136" s="98">
        <f t="shared" si="72"/>
        <v>0</v>
      </c>
      <c r="AD136" s="98">
        <f t="shared" si="73"/>
        <v>0</v>
      </c>
      <c r="AE136" s="98">
        <f t="shared" si="74"/>
        <v>0</v>
      </c>
      <c r="AF136" s="32">
        <f t="shared" si="77"/>
        <v>0</v>
      </c>
      <c r="AG136" s="32">
        <f t="shared" si="78"/>
        <v>0</v>
      </c>
      <c r="AH136" s="32">
        <f t="shared" si="79"/>
        <v>0</v>
      </c>
      <c r="AI136" s="72">
        <f t="shared" si="86"/>
        <v>0</v>
      </c>
      <c r="AK136" s="65"/>
      <c r="AL136" s="32"/>
      <c r="AM136" s="32"/>
      <c r="AN136" s="32"/>
      <c r="AO136" s="32"/>
      <c r="AP136" s="32"/>
      <c r="AQ136" s="32"/>
      <c r="AR136" s="32"/>
      <c r="AS136" s="32"/>
      <c r="AT136" s="32"/>
      <c r="AU136" s="72"/>
    </row>
    <row r="137" spans="5:47" x14ac:dyDescent="0.25">
      <c r="E137" s="24"/>
      <c r="I137" s="49">
        <v>132</v>
      </c>
      <c r="J137" s="32">
        <f t="shared" si="80"/>
        <v>0</v>
      </c>
      <c r="K137" s="32">
        <f t="shared" si="81"/>
        <v>0</v>
      </c>
      <c r="L137" s="32">
        <f t="shared" si="82"/>
        <v>0</v>
      </c>
      <c r="M137" s="32">
        <f t="shared" si="83"/>
        <v>0</v>
      </c>
      <c r="N137" s="32">
        <f t="shared" si="65"/>
        <v>0</v>
      </c>
      <c r="O137" s="33">
        <f t="shared" si="66"/>
        <v>0</v>
      </c>
      <c r="P137" s="49">
        <v>132</v>
      </c>
      <c r="Q137" s="32">
        <f t="shared" si="75"/>
        <v>0</v>
      </c>
      <c r="R137" s="32">
        <f t="shared" si="84"/>
        <v>0</v>
      </c>
      <c r="S137" s="32">
        <f t="shared" si="85"/>
        <v>0</v>
      </c>
      <c r="T137" s="32">
        <f t="shared" si="67"/>
        <v>0</v>
      </c>
      <c r="U137" s="32">
        <f t="shared" si="76"/>
        <v>0</v>
      </c>
      <c r="V137" s="32">
        <f t="shared" si="68"/>
        <v>0</v>
      </c>
      <c r="W137" s="32">
        <v>0</v>
      </c>
      <c r="X137" s="32">
        <f t="shared" si="69"/>
        <v>0</v>
      </c>
      <c r="Y137" s="38">
        <f t="shared" si="70"/>
        <v>0</v>
      </c>
      <c r="AA137" s="65">
        <v>132</v>
      </c>
      <c r="AB137" s="32">
        <f t="shared" si="71"/>
        <v>0</v>
      </c>
      <c r="AC137" s="98">
        <f t="shared" si="72"/>
        <v>0</v>
      </c>
      <c r="AD137" s="98">
        <f t="shared" si="73"/>
        <v>0</v>
      </c>
      <c r="AE137" s="98">
        <f t="shared" si="74"/>
        <v>0</v>
      </c>
      <c r="AF137" s="32">
        <f t="shared" si="77"/>
        <v>0</v>
      </c>
      <c r="AG137" s="32">
        <f t="shared" si="78"/>
        <v>0</v>
      </c>
      <c r="AH137" s="32">
        <f t="shared" si="79"/>
        <v>0</v>
      </c>
      <c r="AI137" s="72">
        <f t="shared" si="86"/>
        <v>0</v>
      </c>
      <c r="AK137" s="65"/>
      <c r="AL137" s="32"/>
      <c r="AM137" s="32"/>
      <c r="AN137" s="32"/>
      <c r="AO137" s="32"/>
      <c r="AP137" s="32"/>
      <c r="AQ137" s="32"/>
      <c r="AR137" s="32"/>
      <c r="AS137" s="32"/>
      <c r="AT137" s="32"/>
      <c r="AU137" s="72"/>
    </row>
    <row r="138" spans="5:47" x14ac:dyDescent="0.25">
      <c r="E138" s="24"/>
      <c r="I138" s="49">
        <v>133</v>
      </c>
      <c r="J138" s="32">
        <f t="shared" si="80"/>
        <v>0</v>
      </c>
      <c r="K138" s="32">
        <f t="shared" si="81"/>
        <v>0</v>
      </c>
      <c r="L138" s="32">
        <f t="shared" si="82"/>
        <v>0</v>
      </c>
      <c r="M138" s="32">
        <f t="shared" si="83"/>
        <v>0</v>
      </c>
      <c r="N138" s="32">
        <f t="shared" si="65"/>
        <v>0</v>
      </c>
      <c r="O138" s="33">
        <f t="shared" si="66"/>
        <v>0</v>
      </c>
      <c r="P138" s="49">
        <v>133</v>
      </c>
      <c r="Q138" s="32">
        <f t="shared" si="75"/>
        <v>0</v>
      </c>
      <c r="R138" s="32">
        <f t="shared" si="84"/>
        <v>0</v>
      </c>
      <c r="S138" s="32">
        <f t="shared" si="85"/>
        <v>0</v>
      </c>
      <c r="T138" s="32">
        <f t="shared" si="67"/>
        <v>0</v>
      </c>
      <c r="U138" s="32">
        <f t="shared" si="76"/>
        <v>0</v>
      </c>
      <c r="V138" s="32">
        <f t="shared" si="68"/>
        <v>0</v>
      </c>
      <c r="W138" s="32">
        <v>0</v>
      </c>
      <c r="X138" s="32">
        <f t="shared" si="69"/>
        <v>0</v>
      </c>
      <c r="Y138" s="38">
        <f t="shared" si="70"/>
        <v>0</v>
      </c>
      <c r="AA138" s="65">
        <v>133</v>
      </c>
      <c r="AB138" s="32">
        <f t="shared" si="71"/>
        <v>0</v>
      </c>
      <c r="AC138" s="98">
        <f t="shared" si="72"/>
        <v>0</v>
      </c>
      <c r="AD138" s="98">
        <f t="shared" si="73"/>
        <v>0</v>
      </c>
      <c r="AE138" s="98">
        <f t="shared" si="74"/>
        <v>0</v>
      </c>
      <c r="AF138" s="32">
        <f t="shared" si="77"/>
        <v>0</v>
      </c>
      <c r="AG138" s="32">
        <f t="shared" si="78"/>
        <v>0</v>
      </c>
      <c r="AH138" s="32">
        <f t="shared" si="79"/>
        <v>0</v>
      </c>
      <c r="AI138" s="72">
        <f t="shared" si="86"/>
        <v>0</v>
      </c>
      <c r="AK138" s="65"/>
      <c r="AL138" s="32"/>
      <c r="AM138" s="32"/>
      <c r="AN138" s="32"/>
      <c r="AO138" s="32"/>
      <c r="AP138" s="32"/>
      <c r="AQ138" s="32"/>
      <c r="AR138" s="32"/>
      <c r="AS138" s="32"/>
      <c r="AT138" s="32"/>
      <c r="AU138" s="72"/>
    </row>
    <row r="139" spans="5:47" x14ac:dyDescent="0.25">
      <c r="E139" s="24"/>
      <c r="I139" s="49">
        <v>134</v>
      </c>
      <c r="J139" s="32">
        <f t="shared" si="80"/>
        <v>0</v>
      </c>
      <c r="K139" s="32">
        <f t="shared" si="81"/>
        <v>0</v>
      </c>
      <c r="L139" s="32">
        <f t="shared" si="82"/>
        <v>0</v>
      </c>
      <c r="M139" s="32">
        <f t="shared" si="83"/>
        <v>0</v>
      </c>
      <c r="N139" s="32">
        <f t="shared" si="65"/>
        <v>0</v>
      </c>
      <c r="O139" s="33">
        <f t="shared" si="66"/>
        <v>0</v>
      </c>
      <c r="P139" s="49">
        <v>134</v>
      </c>
      <c r="Q139" s="32">
        <f t="shared" si="75"/>
        <v>0</v>
      </c>
      <c r="R139" s="32">
        <f t="shared" si="84"/>
        <v>0</v>
      </c>
      <c r="S139" s="32">
        <f t="shared" si="85"/>
        <v>0</v>
      </c>
      <c r="T139" s="32">
        <f t="shared" si="67"/>
        <v>0</v>
      </c>
      <c r="U139" s="32">
        <f t="shared" si="76"/>
        <v>0</v>
      </c>
      <c r="V139" s="32">
        <f t="shared" si="68"/>
        <v>0</v>
      </c>
      <c r="W139" s="32">
        <v>0</v>
      </c>
      <c r="X139" s="32">
        <f t="shared" si="69"/>
        <v>0</v>
      </c>
      <c r="Y139" s="38">
        <f t="shared" si="70"/>
        <v>0</v>
      </c>
      <c r="AA139" s="65">
        <v>134</v>
      </c>
      <c r="AB139" s="32">
        <f t="shared" si="71"/>
        <v>0</v>
      </c>
      <c r="AC139" s="98">
        <f t="shared" si="72"/>
        <v>0</v>
      </c>
      <c r="AD139" s="98">
        <f t="shared" si="73"/>
        <v>0</v>
      </c>
      <c r="AE139" s="98">
        <f t="shared" si="74"/>
        <v>0</v>
      </c>
      <c r="AF139" s="32">
        <f t="shared" si="77"/>
        <v>0</v>
      </c>
      <c r="AG139" s="32">
        <f t="shared" si="78"/>
        <v>0</v>
      </c>
      <c r="AH139" s="32">
        <f t="shared" si="79"/>
        <v>0</v>
      </c>
      <c r="AI139" s="72">
        <f t="shared" si="86"/>
        <v>0</v>
      </c>
      <c r="AK139" s="65"/>
      <c r="AL139" s="32"/>
      <c r="AM139" s="32"/>
      <c r="AN139" s="32"/>
      <c r="AO139" s="32"/>
      <c r="AP139" s="32"/>
      <c r="AQ139" s="32"/>
      <c r="AR139" s="32"/>
      <c r="AS139" s="32"/>
      <c r="AT139" s="32"/>
      <c r="AU139" s="72"/>
    </row>
    <row r="140" spans="5:47" x14ac:dyDescent="0.25">
      <c r="E140" s="24"/>
      <c r="I140" s="49">
        <v>135</v>
      </c>
      <c r="J140" s="32">
        <f t="shared" si="80"/>
        <v>0</v>
      </c>
      <c r="K140" s="32">
        <f t="shared" si="81"/>
        <v>0</v>
      </c>
      <c r="L140" s="32">
        <f t="shared" si="82"/>
        <v>0</v>
      </c>
      <c r="M140" s="32">
        <f t="shared" si="83"/>
        <v>0</v>
      </c>
      <c r="N140" s="32">
        <f t="shared" si="65"/>
        <v>0</v>
      </c>
      <c r="O140" s="33">
        <f t="shared" si="66"/>
        <v>0</v>
      </c>
      <c r="P140" s="49">
        <v>135</v>
      </c>
      <c r="Q140" s="32">
        <f t="shared" si="75"/>
        <v>0</v>
      </c>
      <c r="R140" s="32">
        <f t="shared" si="84"/>
        <v>0</v>
      </c>
      <c r="S140" s="32">
        <f t="shared" si="85"/>
        <v>0</v>
      </c>
      <c r="T140" s="32">
        <f t="shared" si="67"/>
        <v>0</v>
      </c>
      <c r="U140" s="32">
        <f t="shared" si="76"/>
        <v>0</v>
      </c>
      <c r="V140" s="32">
        <f t="shared" si="68"/>
        <v>0</v>
      </c>
      <c r="W140" s="32">
        <v>0</v>
      </c>
      <c r="X140" s="32">
        <f t="shared" si="69"/>
        <v>0</v>
      </c>
      <c r="Y140" s="38">
        <f t="shared" si="70"/>
        <v>0</v>
      </c>
      <c r="AA140" s="65">
        <v>135</v>
      </c>
      <c r="AB140" s="32">
        <f t="shared" si="71"/>
        <v>0</v>
      </c>
      <c r="AC140" s="98">
        <f t="shared" si="72"/>
        <v>0</v>
      </c>
      <c r="AD140" s="98">
        <f t="shared" si="73"/>
        <v>0</v>
      </c>
      <c r="AE140" s="98">
        <f t="shared" si="74"/>
        <v>0</v>
      </c>
      <c r="AF140" s="32">
        <f t="shared" si="77"/>
        <v>0</v>
      </c>
      <c r="AG140" s="32">
        <f t="shared" si="78"/>
        <v>0</v>
      </c>
      <c r="AH140" s="32">
        <f t="shared" si="79"/>
        <v>0</v>
      </c>
      <c r="AI140" s="72">
        <f t="shared" si="86"/>
        <v>0</v>
      </c>
      <c r="AK140" s="65"/>
      <c r="AL140" s="32"/>
      <c r="AM140" s="32"/>
      <c r="AN140" s="32"/>
      <c r="AO140" s="32"/>
      <c r="AP140" s="32"/>
      <c r="AQ140" s="32"/>
      <c r="AR140" s="32"/>
      <c r="AS140" s="32"/>
      <c r="AT140" s="32"/>
      <c r="AU140" s="72"/>
    </row>
    <row r="141" spans="5:47" x14ac:dyDescent="0.25">
      <c r="E141" s="24"/>
      <c r="I141" s="49">
        <v>136</v>
      </c>
      <c r="J141" s="32">
        <f t="shared" si="80"/>
        <v>0</v>
      </c>
      <c r="K141" s="32">
        <f t="shared" si="81"/>
        <v>0</v>
      </c>
      <c r="L141" s="32">
        <f t="shared" si="82"/>
        <v>0</v>
      </c>
      <c r="M141" s="32">
        <f t="shared" si="83"/>
        <v>0</v>
      </c>
      <c r="N141" s="32">
        <f t="shared" si="65"/>
        <v>0</v>
      </c>
      <c r="O141" s="33">
        <f t="shared" si="66"/>
        <v>0</v>
      </c>
      <c r="P141" s="49">
        <v>136</v>
      </c>
      <c r="Q141" s="32">
        <f t="shared" si="75"/>
        <v>0</v>
      </c>
      <c r="R141" s="32">
        <f t="shared" si="84"/>
        <v>0</v>
      </c>
      <c r="S141" s="32">
        <f t="shared" si="85"/>
        <v>0</v>
      </c>
      <c r="T141" s="32">
        <f t="shared" si="67"/>
        <v>0</v>
      </c>
      <c r="U141" s="32">
        <f t="shared" si="76"/>
        <v>0</v>
      </c>
      <c r="V141" s="32">
        <f t="shared" si="68"/>
        <v>0</v>
      </c>
      <c r="W141" s="32">
        <v>0</v>
      </c>
      <c r="X141" s="32">
        <f t="shared" si="69"/>
        <v>0</v>
      </c>
      <c r="Y141" s="38">
        <f t="shared" si="70"/>
        <v>0</v>
      </c>
      <c r="AA141" s="65">
        <v>136</v>
      </c>
      <c r="AB141" s="32">
        <f t="shared" si="71"/>
        <v>0</v>
      </c>
      <c r="AC141" s="98">
        <f t="shared" si="72"/>
        <v>0</v>
      </c>
      <c r="AD141" s="98">
        <f t="shared" si="73"/>
        <v>0</v>
      </c>
      <c r="AE141" s="98">
        <f t="shared" si="74"/>
        <v>0</v>
      </c>
      <c r="AF141" s="32">
        <f t="shared" si="77"/>
        <v>0</v>
      </c>
      <c r="AG141" s="32">
        <f t="shared" si="78"/>
        <v>0</v>
      </c>
      <c r="AH141" s="32">
        <f t="shared" si="79"/>
        <v>0</v>
      </c>
      <c r="AI141" s="72">
        <f t="shared" si="86"/>
        <v>0</v>
      </c>
      <c r="AK141" s="65"/>
      <c r="AL141" s="32"/>
      <c r="AM141" s="32"/>
      <c r="AN141" s="32"/>
      <c r="AO141" s="32"/>
      <c r="AP141" s="32"/>
      <c r="AQ141" s="32"/>
      <c r="AR141" s="32"/>
      <c r="AS141" s="32"/>
      <c r="AT141" s="32"/>
      <c r="AU141" s="72"/>
    </row>
    <row r="142" spans="5:47" x14ac:dyDescent="0.25">
      <c r="E142" s="24"/>
      <c r="I142" s="49">
        <v>137</v>
      </c>
      <c r="J142" s="32">
        <f t="shared" si="80"/>
        <v>0</v>
      </c>
      <c r="K142" s="32">
        <f t="shared" si="81"/>
        <v>0</v>
      </c>
      <c r="L142" s="32">
        <f t="shared" si="82"/>
        <v>0</v>
      </c>
      <c r="M142" s="32">
        <f t="shared" si="83"/>
        <v>0</v>
      </c>
      <c r="N142" s="32">
        <f t="shared" si="65"/>
        <v>0</v>
      </c>
      <c r="O142" s="33">
        <f t="shared" si="66"/>
        <v>0</v>
      </c>
      <c r="P142" s="49">
        <v>137</v>
      </c>
      <c r="Q142" s="32">
        <f t="shared" si="75"/>
        <v>0</v>
      </c>
      <c r="R142" s="32">
        <f t="shared" si="84"/>
        <v>0</v>
      </c>
      <c r="S142" s="32">
        <f t="shared" si="85"/>
        <v>0</v>
      </c>
      <c r="T142" s="32">
        <f t="shared" si="67"/>
        <v>0</v>
      </c>
      <c r="U142" s="32">
        <f t="shared" si="76"/>
        <v>0</v>
      </c>
      <c r="V142" s="32">
        <f t="shared" si="68"/>
        <v>0</v>
      </c>
      <c r="W142" s="32">
        <v>0</v>
      </c>
      <c r="X142" s="32">
        <f t="shared" si="69"/>
        <v>0</v>
      </c>
      <c r="Y142" s="38">
        <f t="shared" si="70"/>
        <v>0</v>
      </c>
      <c r="AA142" s="65">
        <v>137</v>
      </c>
      <c r="AB142" s="32">
        <f t="shared" si="71"/>
        <v>0</v>
      </c>
      <c r="AC142" s="98">
        <f t="shared" si="72"/>
        <v>0</v>
      </c>
      <c r="AD142" s="98">
        <f t="shared" si="73"/>
        <v>0</v>
      </c>
      <c r="AE142" s="98">
        <f t="shared" si="74"/>
        <v>0</v>
      </c>
      <c r="AF142" s="32">
        <f t="shared" si="77"/>
        <v>0</v>
      </c>
      <c r="AG142" s="32">
        <f t="shared" si="78"/>
        <v>0</v>
      </c>
      <c r="AH142" s="32">
        <f t="shared" si="79"/>
        <v>0</v>
      </c>
      <c r="AI142" s="72">
        <f t="shared" si="86"/>
        <v>0</v>
      </c>
      <c r="AK142" s="65"/>
      <c r="AL142" s="32"/>
      <c r="AM142" s="32"/>
      <c r="AN142" s="32"/>
      <c r="AO142" s="32"/>
      <c r="AP142" s="32"/>
      <c r="AQ142" s="32"/>
      <c r="AR142" s="32"/>
      <c r="AS142" s="32"/>
      <c r="AT142" s="32"/>
      <c r="AU142" s="72"/>
    </row>
    <row r="143" spans="5:47" x14ac:dyDescent="0.25">
      <c r="E143" s="24"/>
      <c r="I143" s="49">
        <v>138</v>
      </c>
      <c r="J143" s="32">
        <f t="shared" si="80"/>
        <v>0</v>
      </c>
      <c r="K143" s="32">
        <f t="shared" si="81"/>
        <v>0</v>
      </c>
      <c r="L143" s="32">
        <f t="shared" si="82"/>
        <v>0</v>
      </c>
      <c r="M143" s="32">
        <f t="shared" si="83"/>
        <v>0</v>
      </c>
      <c r="N143" s="32">
        <f t="shared" si="65"/>
        <v>0</v>
      </c>
      <c r="O143" s="33">
        <f t="shared" si="66"/>
        <v>0</v>
      </c>
      <c r="P143" s="49">
        <v>138</v>
      </c>
      <c r="Q143" s="32">
        <f t="shared" si="75"/>
        <v>0</v>
      </c>
      <c r="R143" s="32">
        <f t="shared" si="84"/>
        <v>0</v>
      </c>
      <c r="S143" s="32">
        <f t="shared" si="85"/>
        <v>0</v>
      </c>
      <c r="T143" s="32">
        <f t="shared" si="67"/>
        <v>0</v>
      </c>
      <c r="U143" s="32">
        <f t="shared" si="76"/>
        <v>0</v>
      </c>
      <c r="V143" s="32">
        <f t="shared" si="68"/>
        <v>0</v>
      </c>
      <c r="W143" s="32">
        <v>0</v>
      </c>
      <c r="X143" s="32">
        <f t="shared" si="69"/>
        <v>0</v>
      </c>
      <c r="Y143" s="38">
        <f t="shared" si="70"/>
        <v>0</v>
      </c>
      <c r="AA143" s="65">
        <v>138</v>
      </c>
      <c r="AB143" s="32">
        <f t="shared" si="71"/>
        <v>0</v>
      </c>
      <c r="AC143" s="98">
        <f t="shared" si="72"/>
        <v>0</v>
      </c>
      <c r="AD143" s="98">
        <f t="shared" si="73"/>
        <v>0</v>
      </c>
      <c r="AE143" s="98">
        <f t="shared" si="74"/>
        <v>0</v>
      </c>
      <c r="AF143" s="32">
        <f t="shared" si="77"/>
        <v>0</v>
      </c>
      <c r="AG143" s="32">
        <f t="shared" si="78"/>
        <v>0</v>
      </c>
      <c r="AH143" s="32">
        <f t="shared" si="79"/>
        <v>0</v>
      </c>
      <c r="AI143" s="72">
        <f t="shared" si="86"/>
        <v>0</v>
      </c>
      <c r="AK143" s="65"/>
      <c r="AL143" s="32"/>
      <c r="AM143" s="32"/>
      <c r="AN143" s="32"/>
      <c r="AO143" s="32"/>
      <c r="AP143" s="32"/>
      <c r="AQ143" s="32"/>
      <c r="AR143" s="32"/>
      <c r="AS143" s="32"/>
      <c r="AT143" s="32"/>
      <c r="AU143" s="72"/>
    </row>
    <row r="144" spans="5:47" x14ac:dyDescent="0.25">
      <c r="E144" s="24"/>
      <c r="I144" s="49">
        <v>139</v>
      </c>
      <c r="J144" s="32">
        <f t="shared" si="80"/>
        <v>0</v>
      </c>
      <c r="K144" s="32">
        <f t="shared" si="81"/>
        <v>0</v>
      </c>
      <c r="L144" s="32">
        <f t="shared" si="82"/>
        <v>0</v>
      </c>
      <c r="M144" s="32">
        <f t="shared" si="83"/>
        <v>0</v>
      </c>
      <c r="N144" s="32">
        <f t="shared" si="65"/>
        <v>0</v>
      </c>
      <c r="O144" s="33">
        <f t="shared" si="66"/>
        <v>0</v>
      </c>
      <c r="P144" s="49">
        <v>139</v>
      </c>
      <c r="Q144" s="32">
        <f t="shared" si="75"/>
        <v>0</v>
      </c>
      <c r="R144" s="32">
        <f t="shared" si="84"/>
        <v>0</v>
      </c>
      <c r="S144" s="32">
        <f t="shared" si="85"/>
        <v>0</v>
      </c>
      <c r="T144" s="32">
        <f t="shared" si="67"/>
        <v>0</v>
      </c>
      <c r="U144" s="32">
        <f t="shared" si="76"/>
        <v>0</v>
      </c>
      <c r="V144" s="32">
        <f t="shared" si="68"/>
        <v>0</v>
      </c>
      <c r="W144" s="32">
        <v>0</v>
      </c>
      <c r="X144" s="32">
        <f t="shared" si="69"/>
        <v>0</v>
      </c>
      <c r="Y144" s="38">
        <f t="shared" si="70"/>
        <v>0</v>
      </c>
      <c r="AA144" s="65">
        <v>139</v>
      </c>
      <c r="AB144" s="32">
        <f t="shared" si="71"/>
        <v>0</v>
      </c>
      <c r="AC144" s="98">
        <f t="shared" si="72"/>
        <v>0</v>
      </c>
      <c r="AD144" s="98">
        <f t="shared" si="73"/>
        <v>0</v>
      </c>
      <c r="AE144" s="98">
        <f t="shared" si="74"/>
        <v>0</v>
      </c>
      <c r="AF144" s="32">
        <f t="shared" si="77"/>
        <v>0</v>
      </c>
      <c r="AG144" s="32">
        <f t="shared" si="78"/>
        <v>0</v>
      </c>
      <c r="AH144" s="32">
        <f t="shared" si="79"/>
        <v>0</v>
      </c>
      <c r="AI144" s="72">
        <f t="shared" si="86"/>
        <v>0</v>
      </c>
      <c r="AK144" s="65"/>
      <c r="AL144" s="32"/>
      <c r="AM144" s="32"/>
      <c r="AN144" s="32"/>
      <c r="AO144" s="32"/>
      <c r="AP144" s="32"/>
      <c r="AQ144" s="32"/>
      <c r="AR144" s="32"/>
      <c r="AS144" s="32"/>
      <c r="AT144" s="32"/>
      <c r="AU144" s="72"/>
    </row>
    <row r="145" spans="5:47" x14ac:dyDescent="0.25">
      <c r="E145" s="24"/>
      <c r="I145" s="49">
        <v>140</v>
      </c>
      <c r="J145" s="32">
        <f t="shared" si="80"/>
        <v>0</v>
      </c>
      <c r="K145" s="32">
        <f t="shared" si="81"/>
        <v>0</v>
      </c>
      <c r="L145" s="32">
        <f t="shared" si="82"/>
        <v>0</v>
      </c>
      <c r="M145" s="32">
        <f t="shared" si="83"/>
        <v>0</v>
      </c>
      <c r="N145" s="32">
        <f t="shared" si="65"/>
        <v>0</v>
      </c>
      <c r="O145" s="33">
        <f t="shared" si="66"/>
        <v>0</v>
      </c>
      <c r="P145" s="49">
        <v>140</v>
      </c>
      <c r="Q145" s="32">
        <f t="shared" si="75"/>
        <v>0</v>
      </c>
      <c r="R145" s="32">
        <f t="shared" si="84"/>
        <v>0</v>
      </c>
      <c r="S145" s="32">
        <f t="shared" si="85"/>
        <v>0</v>
      </c>
      <c r="T145" s="32">
        <f t="shared" si="67"/>
        <v>0</v>
      </c>
      <c r="U145" s="32">
        <f t="shared" si="76"/>
        <v>0</v>
      </c>
      <c r="V145" s="32">
        <f t="shared" si="68"/>
        <v>0</v>
      </c>
      <c r="W145" s="32">
        <v>0</v>
      </c>
      <c r="X145" s="32">
        <f t="shared" si="69"/>
        <v>0</v>
      </c>
      <c r="Y145" s="38">
        <f t="shared" si="70"/>
        <v>0</v>
      </c>
      <c r="AA145" s="65">
        <v>140</v>
      </c>
      <c r="AB145" s="32">
        <f t="shared" si="71"/>
        <v>0</v>
      </c>
      <c r="AC145" s="98">
        <f t="shared" si="72"/>
        <v>0</v>
      </c>
      <c r="AD145" s="98">
        <f t="shared" si="73"/>
        <v>0</v>
      </c>
      <c r="AE145" s="98">
        <f t="shared" si="74"/>
        <v>0</v>
      </c>
      <c r="AF145" s="32">
        <f t="shared" si="77"/>
        <v>0</v>
      </c>
      <c r="AG145" s="32">
        <f t="shared" si="78"/>
        <v>0</v>
      </c>
      <c r="AH145" s="32">
        <f t="shared" si="79"/>
        <v>0</v>
      </c>
      <c r="AI145" s="72">
        <f t="shared" si="86"/>
        <v>0</v>
      </c>
      <c r="AK145" s="65"/>
      <c r="AL145" s="32"/>
      <c r="AM145" s="32"/>
      <c r="AN145" s="32"/>
      <c r="AO145" s="32"/>
      <c r="AP145" s="32"/>
      <c r="AQ145" s="32"/>
      <c r="AR145" s="32"/>
      <c r="AS145" s="32"/>
      <c r="AT145" s="32"/>
      <c r="AU145" s="72"/>
    </row>
    <row r="146" spans="5:47" x14ac:dyDescent="0.25">
      <c r="E146" s="24"/>
      <c r="I146" s="49">
        <v>141</v>
      </c>
      <c r="J146" s="32">
        <f t="shared" si="80"/>
        <v>0</v>
      </c>
      <c r="K146" s="32">
        <f t="shared" si="81"/>
        <v>0</v>
      </c>
      <c r="L146" s="32">
        <f t="shared" si="82"/>
        <v>0</v>
      </c>
      <c r="M146" s="32">
        <f t="shared" si="83"/>
        <v>0</v>
      </c>
      <c r="N146" s="32">
        <f t="shared" si="65"/>
        <v>0</v>
      </c>
      <c r="O146" s="33">
        <f t="shared" si="66"/>
        <v>0</v>
      </c>
      <c r="P146" s="49">
        <v>141</v>
      </c>
      <c r="Q146" s="32">
        <f t="shared" si="75"/>
        <v>0</v>
      </c>
      <c r="R146" s="32">
        <f t="shared" si="84"/>
        <v>0</v>
      </c>
      <c r="S146" s="32">
        <f t="shared" si="85"/>
        <v>0</v>
      </c>
      <c r="T146" s="32">
        <f t="shared" si="67"/>
        <v>0</v>
      </c>
      <c r="U146" s="32">
        <f t="shared" si="76"/>
        <v>0</v>
      </c>
      <c r="V146" s="32">
        <f t="shared" si="68"/>
        <v>0</v>
      </c>
      <c r="W146" s="32">
        <v>0</v>
      </c>
      <c r="X146" s="32">
        <f t="shared" si="69"/>
        <v>0</v>
      </c>
      <c r="Y146" s="38">
        <f t="shared" si="70"/>
        <v>0</v>
      </c>
      <c r="AA146" s="65">
        <v>141</v>
      </c>
      <c r="AB146" s="32">
        <f t="shared" si="71"/>
        <v>0</v>
      </c>
      <c r="AC146" s="98">
        <f t="shared" si="72"/>
        <v>0</v>
      </c>
      <c r="AD146" s="98">
        <f t="shared" si="73"/>
        <v>0</v>
      </c>
      <c r="AE146" s="98">
        <f t="shared" si="74"/>
        <v>0</v>
      </c>
      <c r="AF146" s="32">
        <f t="shared" si="77"/>
        <v>0</v>
      </c>
      <c r="AG146" s="32">
        <f t="shared" si="78"/>
        <v>0</v>
      </c>
      <c r="AH146" s="32">
        <f t="shared" si="79"/>
        <v>0</v>
      </c>
      <c r="AI146" s="72">
        <f t="shared" si="86"/>
        <v>0</v>
      </c>
      <c r="AK146" s="65"/>
      <c r="AL146" s="32"/>
      <c r="AM146" s="32"/>
      <c r="AN146" s="32"/>
      <c r="AO146" s="32"/>
      <c r="AP146" s="32"/>
      <c r="AQ146" s="32"/>
      <c r="AR146" s="32"/>
      <c r="AS146" s="32"/>
      <c r="AT146" s="32"/>
      <c r="AU146" s="72"/>
    </row>
    <row r="147" spans="5:47" x14ac:dyDescent="0.25">
      <c r="E147" s="24"/>
      <c r="I147" s="49">
        <v>142</v>
      </c>
      <c r="J147" s="32">
        <f t="shared" si="80"/>
        <v>0</v>
      </c>
      <c r="K147" s="32">
        <f t="shared" si="81"/>
        <v>0</v>
      </c>
      <c r="L147" s="32">
        <f t="shared" si="82"/>
        <v>0</v>
      </c>
      <c r="M147" s="32">
        <f t="shared" si="83"/>
        <v>0</v>
      </c>
      <c r="N147" s="32">
        <f t="shared" si="65"/>
        <v>0</v>
      </c>
      <c r="O147" s="33">
        <f t="shared" si="66"/>
        <v>0</v>
      </c>
      <c r="P147" s="49">
        <v>142</v>
      </c>
      <c r="Q147" s="32">
        <f t="shared" si="75"/>
        <v>0</v>
      </c>
      <c r="R147" s="32">
        <f t="shared" si="84"/>
        <v>0</v>
      </c>
      <c r="S147" s="32">
        <f t="shared" si="85"/>
        <v>0</v>
      </c>
      <c r="T147" s="32">
        <f t="shared" si="67"/>
        <v>0</v>
      </c>
      <c r="U147" s="32">
        <f t="shared" si="76"/>
        <v>0</v>
      </c>
      <c r="V147" s="32">
        <f t="shared" si="68"/>
        <v>0</v>
      </c>
      <c r="W147" s="32">
        <v>0</v>
      </c>
      <c r="X147" s="32">
        <f t="shared" si="69"/>
        <v>0</v>
      </c>
      <c r="Y147" s="38">
        <f t="shared" si="70"/>
        <v>0</v>
      </c>
      <c r="AA147" s="65">
        <v>142</v>
      </c>
      <c r="AB147" s="32">
        <f t="shared" si="71"/>
        <v>0</v>
      </c>
      <c r="AC147" s="98">
        <f t="shared" si="72"/>
        <v>0</v>
      </c>
      <c r="AD147" s="98">
        <f t="shared" si="73"/>
        <v>0</v>
      </c>
      <c r="AE147" s="98">
        <f t="shared" si="74"/>
        <v>0</v>
      </c>
      <c r="AF147" s="32">
        <f t="shared" si="77"/>
        <v>0</v>
      </c>
      <c r="AG147" s="32">
        <f t="shared" si="78"/>
        <v>0</v>
      </c>
      <c r="AH147" s="32">
        <f t="shared" si="79"/>
        <v>0</v>
      </c>
      <c r="AI147" s="72">
        <f t="shared" si="86"/>
        <v>0</v>
      </c>
      <c r="AK147" s="65"/>
      <c r="AL147" s="32"/>
      <c r="AM147" s="32"/>
      <c r="AN147" s="32"/>
      <c r="AO147" s="32"/>
      <c r="AP147" s="32"/>
      <c r="AQ147" s="32"/>
      <c r="AR147" s="32"/>
      <c r="AS147" s="32"/>
      <c r="AT147" s="32"/>
      <c r="AU147" s="72"/>
    </row>
    <row r="148" spans="5:47" x14ac:dyDescent="0.25">
      <c r="E148" s="24"/>
      <c r="I148" s="49">
        <v>143</v>
      </c>
      <c r="J148" s="32">
        <f t="shared" si="80"/>
        <v>0</v>
      </c>
      <c r="K148" s="32">
        <f t="shared" si="81"/>
        <v>0</v>
      </c>
      <c r="L148" s="32">
        <f t="shared" si="82"/>
        <v>0</v>
      </c>
      <c r="M148" s="32">
        <f t="shared" si="83"/>
        <v>0</v>
      </c>
      <c r="N148" s="32">
        <f t="shared" si="65"/>
        <v>0</v>
      </c>
      <c r="O148" s="33">
        <f t="shared" si="66"/>
        <v>0</v>
      </c>
      <c r="P148" s="49">
        <v>143</v>
      </c>
      <c r="Q148" s="32">
        <f t="shared" si="75"/>
        <v>0</v>
      </c>
      <c r="R148" s="32">
        <f t="shared" si="84"/>
        <v>0</v>
      </c>
      <c r="S148" s="32">
        <f t="shared" si="85"/>
        <v>0</v>
      </c>
      <c r="T148" s="32">
        <f t="shared" si="67"/>
        <v>0</v>
      </c>
      <c r="U148" s="32">
        <f t="shared" si="76"/>
        <v>0</v>
      </c>
      <c r="V148" s="32">
        <f t="shared" si="68"/>
        <v>0</v>
      </c>
      <c r="W148" s="32">
        <v>0</v>
      </c>
      <c r="X148" s="32">
        <f t="shared" si="69"/>
        <v>0</v>
      </c>
      <c r="Y148" s="38">
        <f t="shared" si="70"/>
        <v>0</v>
      </c>
      <c r="AA148" s="65">
        <v>143</v>
      </c>
      <c r="AB148" s="32">
        <f t="shared" si="71"/>
        <v>0</v>
      </c>
      <c r="AC148" s="98">
        <f t="shared" si="72"/>
        <v>0</v>
      </c>
      <c r="AD148" s="98">
        <f t="shared" si="73"/>
        <v>0</v>
      </c>
      <c r="AE148" s="98">
        <f t="shared" si="74"/>
        <v>0</v>
      </c>
      <c r="AF148" s="32">
        <f t="shared" si="77"/>
        <v>0</v>
      </c>
      <c r="AG148" s="32">
        <f t="shared" si="78"/>
        <v>0</v>
      </c>
      <c r="AH148" s="32">
        <f t="shared" si="79"/>
        <v>0</v>
      </c>
      <c r="AI148" s="72">
        <f t="shared" si="86"/>
        <v>0</v>
      </c>
      <c r="AK148" s="65"/>
      <c r="AL148" s="32"/>
      <c r="AM148" s="32"/>
      <c r="AN148" s="32"/>
      <c r="AO148" s="32"/>
      <c r="AP148" s="32"/>
      <c r="AQ148" s="32"/>
      <c r="AR148" s="32"/>
      <c r="AS148" s="32"/>
      <c r="AT148" s="32"/>
      <c r="AU148" s="72"/>
    </row>
    <row r="149" spans="5:47" x14ac:dyDescent="0.25">
      <c r="E149" s="24"/>
      <c r="I149" s="49">
        <v>144</v>
      </c>
      <c r="J149" s="32">
        <f t="shared" si="80"/>
        <v>0</v>
      </c>
      <c r="K149" s="32">
        <f t="shared" si="81"/>
        <v>0</v>
      </c>
      <c r="L149" s="32">
        <f t="shared" si="82"/>
        <v>0</v>
      </c>
      <c r="M149" s="32">
        <f t="shared" si="83"/>
        <v>0</v>
      </c>
      <c r="N149" s="32">
        <f t="shared" si="65"/>
        <v>0</v>
      </c>
      <c r="O149" s="33">
        <f t="shared" si="66"/>
        <v>0</v>
      </c>
      <c r="P149" s="49">
        <v>144</v>
      </c>
      <c r="Q149" s="32">
        <f t="shared" si="75"/>
        <v>0</v>
      </c>
      <c r="R149" s="32">
        <f t="shared" si="84"/>
        <v>0</v>
      </c>
      <c r="S149" s="32">
        <f t="shared" si="85"/>
        <v>0</v>
      </c>
      <c r="T149" s="32">
        <f t="shared" si="67"/>
        <v>0</v>
      </c>
      <c r="U149" s="32">
        <f t="shared" si="76"/>
        <v>0</v>
      </c>
      <c r="V149" s="32">
        <f t="shared" si="68"/>
        <v>0</v>
      </c>
      <c r="W149" s="32">
        <v>0</v>
      </c>
      <c r="X149" s="32">
        <f t="shared" si="69"/>
        <v>0</v>
      </c>
      <c r="Y149" s="38">
        <f t="shared" si="70"/>
        <v>0</v>
      </c>
      <c r="AA149" s="65">
        <v>144</v>
      </c>
      <c r="AB149" s="32">
        <f t="shared" si="71"/>
        <v>0</v>
      </c>
      <c r="AC149" s="98">
        <f t="shared" si="72"/>
        <v>0</v>
      </c>
      <c r="AD149" s="98">
        <f t="shared" si="73"/>
        <v>0</v>
      </c>
      <c r="AE149" s="98">
        <f t="shared" si="74"/>
        <v>0</v>
      </c>
      <c r="AF149" s="32">
        <f t="shared" si="77"/>
        <v>0</v>
      </c>
      <c r="AG149" s="32">
        <f t="shared" si="78"/>
        <v>0</v>
      </c>
      <c r="AH149" s="32">
        <f t="shared" si="79"/>
        <v>0</v>
      </c>
      <c r="AI149" s="72">
        <f t="shared" si="86"/>
        <v>0</v>
      </c>
      <c r="AK149" s="65"/>
      <c r="AL149" s="32"/>
      <c r="AM149" s="32"/>
      <c r="AN149" s="32"/>
      <c r="AO149" s="32"/>
      <c r="AP149" s="32"/>
      <c r="AQ149" s="32"/>
      <c r="AR149" s="32"/>
      <c r="AS149" s="32"/>
      <c r="AT149" s="32"/>
      <c r="AU149" s="72"/>
    </row>
    <row r="150" spans="5:47" x14ac:dyDescent="0.25">
      <c r="E150" s="24"/>
      <c r="I150" s="49">
        <v>145</v>
      </c>
      <c r="J150" s="32">
        <f t="shared" si="80"/>
        <v>0</v>
      </c>
      <c r="K150" s="32">
        <f t="shared" si="81"/>
        <v>0</v>
      </c>
      <c r="L150" s="32">
        <f t="shared" si="82"/>
        <v>0</v>
      </c>
      <c r="M150" s="32">
        <f t="shared" si="83"/>
        <v>0</v>
      </c>
      <c r="N150" s="32">
        <f t="shared" si="65"/>
        <v>0</v>
      </c>
      <c r="O150" s="33">
        <f t="shared" si="66"/>
        <v>0</v>
      </c>
      <c r="P150" s="49">
        <v>145</v>
      </c>
      <c r="Q150" s="32">
        <f t="shared" si="75"/>
        <v>0</v>
      </c>
      <c r="R150" s="32">
        <f t="shared" si="84"/>
        <v>0</v>
      </c>
      <c r="S150" s="32">
        <f t="shared" si="85"/>
        <v>0</v>
      </c>
      <c r="T150" s="32">
        <f t="shared" si="67"/>
        <v>0</v>
      </c>
      <c r="U150" s="32">
        <f t="shared" si="76"/>
        <v>0</v>
      </c>
      <c r="V150" s="32">
        <f t="shared" si="68"/>
        <v>0</v>
      </c>
      <c r="W150" s="32">
        <v>0</v>
      </c>
      <c r="X150" s="32">
        <f t="shared" si="69"/>
        <v>0</v>
      </c>
      <c r="Y150" s="38">
        <f t="shared" si="70"/>
        <v>0</v>
      </c>
      <c r="AA150" s="65">
        <v>145</v>
      </c>
      <c r="AB150" s="32">
        <f t="shared" si="71"/>
        <v>0</v>
      </c>
      <c r="AC150" s="98">
        <f t="shared" si="72"/>
        <v>0</v>
      </c>
      <c r="AD150" s="98">
        <f t="shared" si="73"/>
        <v>0</v>
      </c>
      <c r="AE150" s="98">
        <f t="shared" si="74"/>
        <v>0</v>
      </c>
      <c r="AF150" s="32">
        <f t="shared" si="77"/>
        <v>0</v>
      </c>
      <c r="AG150" s="32">
        <f t="shared" si="78"/>
        <v>0</v>
      </c>
      <c r="AH150" s="32">
        <f t="shared" si="79"/>
        <v>0</v>
      </c>
      <c r="AI150" s="72">
        <f t="shared" si="86"/>
        <v>0</v>
      </c>
      <c r="AK150" s="65"/>
      <c r="AL150" s="32"/>
      <c r="AM150" s="32"/>
      <c r="AN150" s="32"/>
      <c r="AO150" s="32"/>
      <c r="AP150" s="32"/>
      <c r="AQ150" s="32"/>
      <c r="AR150" s="32"/>
      <c r="AS150" s="32"/>
      <c r="AT150" s="32"/>
      <c r="AU150" s="72"/>
    </row>
    <row r="151" spans="5:47" x14ac:dyDescent="0.25">
      <c r="E151" s="24"/>
      <c r="I151" s="49">
        <v>146</v>
      </c>
      <c r="J151" s="32">
        <f t="shared" si="80"/>
        <v>0</v>
      </c>
      <c r="K151" s="32">
        <f t="shared" si="81"/>
        <v>0</v>
      </c>
      <c r="L151" s="32">
        <f t="shared" si="82"/>
        <v>0</v>
      </c>
      <c r="M151" s="32">
        <f t="shared" si="83"/>
        <v>0</v>
      </c>
      <c r="N151" s="32">
        <f t="shared" si="65"/>
        <v>0</v>
      </c>
      <c r="O151" s="33">
        <f t="shared" si="66"/>
        <v>0</v>
      </c>
      <c r="P151" s="49">
        <v>146</v>
      </c>
      <c r="Q151" s="32">
        <f t="shared" si="75"/>
        <v>0</v>
      </c>
      <c r="R151" s="32">
        <f t="shared" si="84"/>
        <v>0</v>
      </c>
      <c r="S151" s="32">
        <f t="shared" si="85"/>
        <v>0</v>
      </c>
      <c r="T151" s="32">
        <f t="shared" si="67"/>
        <v>0</v>
      </c>
      <c r="U151" s="32">
        <f t="shared" si="76"/>
        <v>0</v>
      </c>
      <c r="V151" s="32">
        <f t="shared" si="68"/>
        <v>0</v>
      </c>
      <c r="W151" s="32">
        <v>0</v>
      </c>
      <c r="X151" s="32">
        <f t="shared" si="69"/>
        <v>0</v>
      </c>
      <c r="Y151" s="38">
        <f t="shared" si="70"/>
        <v>0</v>
      </c>
      <c r="AA151" s="65">
        <v>146</v>
      </c>
      <c r="AB151" s="32">
        <f t="shared" si="71"/>
        <v>0</v>
      </c>
      <c r="AC151" s="98">
        <f t="shared" si="72"/>
        <v>0</v>
      </c>
      <c r="AD151" s="98">
        <f t="shared" si="73"/>
        <v>0</v>
      </c>
      <c r="AE151" s="98">
        <f t="shared" si="74"/>
        <v>0</v>
      </c>
      <c r="AF151" s="32">
        <f t="shared" si="77"/>
        <v>0</v>
      </c>
      <c r="AG151" s="32">
        <f t="shared" si="78"/>
        <v>0</v>
      </c>
      <c r="AH151" s="32">
        <f t="shared" si="79"/>
        <v>0</v>
      </c>
      <c r="AI151" s="72">
        <f t="shared" si="86"/>
        <v>0</v>
      </c>
      <c r="AK151" s="65"/>
      <c r="AL151" s="32"/>
      <c r="AM151" s="32"/>
      <c r="AN151" s="32"/>
      <c r="AO151" s="32"/>
      <c r="AP151" s="32"/>
      <c r="AQ151" s="32"/>
      <c r="AR151" s="32"/>
      <c r="AS151" s="32"/>
      <c r="AT151" s="32"/>
      <c r="AU151" s="72"/>
    </row>
    <row r="152" spans="5:47" x14ac:dyDescent="0.25">
      <c r="E152" s="24"/>
      <c r="I152" s="49">
        <v>147</v>
      </c>
      <c r="J152" s="32">
        <f t="shared" si="80"/>
        <v>0</v>
      </c>
      <c r="K152" s="32">
        <f t="shared" si="81"/>
        <v>0</v>
      </c>
      <c r="L152" s="32">
        <f t="shared" si="82"/>
        <v>0</v>
      </c>
      <c r="M152" s="32">
        <f t="shared" si="83"/>
        <v>0</v>
      </c>
      <c r="N152" s="32">
        <f t="shared" si="65"/>
        <v>0</v>
      </c>
      <c r="O152" s="33">
        <f t="shared" si="66"/>
        <v>0</v>
      </c>
      <c r="P152" s="49">
        <v>147</v>
      </c>
      <c r="Q152" s="32">
        <f t="shared" si="75"/>
        <v>0</v>
      </c>
      <c r="R152" s="32">
        <f t="shared" si="84"/>
        <v>0</v>
      </c>
      <c r="S152" s="32">
        <f t="shared" si="85"/>
        <v>0</v>
      </c>
      <c r="T152" s="32">
        <f t="shared" si="67"/>
        <v>0</v>
      </c>
      <c r="U152" s="32">
        <f t="shared" si="76"/>
        <v>0</v>
      </c>
      <c r="V152" s="32">
        <f t="shared" si="68"/>
        <v>0</v>
      </c>
      <c r="W152" s="32">
        <v>0</v>
      </c>
      <c r="X152" s="32">
        <f t="shared" si="69"/>
        <v>0</v>
      </c>
      <c r="Y152" s="38">
        <f t="shared" si="70"/>
        <v>0</v>
      </c>
      <c r="AA152" s="65">
        <v>147</v>
      </c>
      <c r="AB152" s="32">
        <f t="shared" si="71"/>
        <v>0</v>
      </c>
      <c r="AC152" s="98">
        <f t="shared" si="72"/>
        <v>0</v>
      </c>
      <c r="AD152" s="98">
        <f t="shared" si="73"/>
        <v>0</v>
      </c>
      <c r="AE152" s="98">
        <f t="shared" si="74"/>
        <v>0</v>
      </c>
      <c r="AF152" s="32">
        <f t="shared" si="77"/>
        <v>0</v>
      </c>
      <c r="AG152" s="32">
        <f t="shared" si="78"/>
        <v>0</v>
      </c>
      <c r="AH152" s="32">
        <f t="shared" si="79"/>
        <v>0</v>
      </c>
      <c r="AI152" s="72">
        <f t="shared" si="86"/>
        <v>0</v>
      </c>
      <c r="AK152" s="65"/>
      <c r="AL152" s="32"/>
      <c r="AM152" s="32"/>
      <c r="AN152" s="32"/>
      <c r="AO152" s="32"/>
      <c r="AP152" s="32"/>
      <c r="AQ152" s="32"/>
      <c r="AR152" s="32"/>
      <c r="AS152" s="32"/>
      <c r="AT152" s="32"/>
      <c r="AU152" s="72"/>
    </row>
    <row r="153" spans="5:47" x14ac:dyDescent="0.25">
      <c r="E153" s="24"/>
      <c r="I153" s="49">
        <v>148</v>
      </c>
      <c r="J153" s="32">
        <f t="shared" si="80"/>
        <v>0</v>
      </c>
      <c r="K153" s="32">
        <f t="shared" si="81"/>
        <v>0</v>
      </c>
      <c r="L153" s="32">
        <f t="shared" si="82"/>
        <v>0</v>
      </c>
      <c r="M153" s="32">
        <f t="shared" si="83"/>
        <v>0</v>
      </c>
      <c r="N153" s="32">
        <f t="shared" si="65"/>
        <v>0</v>
      </c>
      <c r="O153" s="33">
        <f t="shared" si="66"/>
        <v>0</v>
      </c>
      <c r="P153" s="49">
        <v>148</v>
      </c>
      <c r="Q153" s="32">
        <f t="shared" si="75"/>
        <v>0</v>
      </c>
      <c r="R153" s="32">
        <f t="shared" si="84"/>
        <v>0</v>
      </c>
      <c r="S153" s="32">
        <f t="shared" si="85"/>
        <v>0</v>
      </c>
      <c r="T153" s="32">
        <f t="shared" si="67"/>
        <v>0</v>
      </c>
      <c r="U153" s="32">
        <f t="shared" si="76"/>
        <v>0</v>
      </c>
      <c r="V153" s="32">
        <f t="shared" si="68"/>
        <v>0</v>
      </c>
      <c r="W153" s="32">
        <v>0</v>
      </c>
      <c r="X153" s="32">
        <f t="shared" si="69"/>
        <v>0</v>
      </c>
      <c r="Y153" s="38">
        <f t="shared" si="70"/>
        <v>0</v>
      </c>
      <c r="AA153" s="65">
        <v>148</v>
      </c>
      <c r="AB153" s="32">
        <f t="shared" si="71"/>
        <v>0</v>
      </c>
      <c r="AC153" s="98">
        <f t="shared" si="72"/>
        <v>0</v>
      </c>
      <c r="AD153" s="98">
        <f t="shared" si="73"/>
        <v>0</v>
      </c>
      <c r="AE153" s="98">
        <f t="shared" si="74"/>
        <v>0</v>
      </c>
      <c r="AF153" s="32">
        <f t="shared" si="77"/>
        <v>0</v>
      </c>
      <c r="AG153" s="32">
        <f t="shared" si="78"/>
        <v>0</v>
      </c>
      <c r="AH153" s="32">
        <f t="shared" si="79"/>
        <v>0</v>
      </c>
      <c r="AI153" s="72">
        <f t="shared" si="86"/>
        <v>0</v>
      </c>
      <c r="AK153" s="65"/>
      <c r="AL153" s="32"/>
      <c r="AM153" s="32"/>
      <c r="AN153" s="32"/>
      <c r="AO153" s="32"/>
      <c r="AP153" s="32"/>
      <c r="AQ153" s="32"/>
      <c r="AR153" s="32"/>
      <c r="AS153" s="32"/>
      <c r="AT153" s="32"/>
      <c r="AU153" s="72"/>
    </row>
    <row r="154" spans="5:47" x14ac:dyDescent="0.25">
      <c r="E154" s="24"/>
      <c r="I154" s="49">
        <v>149</v>
      </c>
      <c r="J154" s="32">
        <f t="shared" si="80"/>
        <v>0</v>
      </c>
      <c r="K154" s="32">
        <f t="shared" si="81"/>
        <v>0</v>
      </c>
      <c r="L154" s="32">
        <f t="shared" si="82"/>
        <v>0</v>
      </c>
      <c r="M154" s="32">
        <f t="shared" si="83"/>
        <v>0</v>
      </c>
      <c r="N154" s="32">
        <f t="shared" si="65"/>
        <v>0</v>
      </c>
      <c r="O154" s="33">
        <f t="shared" si="66"/>
        <v>0</v>
      </c>
      <c r="P154" s="49">
        <v>149</v>
      </c>
      <c r="Q154" s="32">
        <f t="shared" si="75"/>
        <v>0</v>
      </c>
      <c r="R154" s="32">
        <f t="shared" si="84"/>
        <v>0</v>
      </c>
      <c r="S154" s="32">
        <f t="shared" si="85"/>
        <v>0</v>
      </c>
      <c r="T154" s="32">
        <f t="shared" si="67"/>
        <v>0</v>
      </c>
      <c r="U154" s="32">
        <f t="shared" si="76"/>
        <v>0</v>
      </c>
      <c r="V154" s="32">
        <f t="shared" si="68"/>
        <v>0</v>
      </c>
      <c r="W154" s="32">
        <v>0</v>
      </c>
      <c r="X154" s="32">
        <f t="shared" si="69"/>
        <v>0</v>
      </c>
      <c r="Y154" s="38">
        <f t="shared" si="70"/>
        <v>0</v>
      </c>
      <c r="AA154" s="65">
        <v>149</v>
      </c>
      <c r="AB154" s="32">
        <f t="shared" si="71"/>
        <v>0</v>
      </c>
      <c r="AC154" s="98">
        <f t="shared" si="72"/>
        <v>0</v>
      </c>
      <c r="AD154" s="98">
        <f t="shared" si="73"/>
        <v>0</v>
      </c>
      <c r="AE154" s="98">
        <f t="shared" si="74"/>
        <v>0</v>
      </c>
      <c r="AF154" s="32">
        <f t="shared" si="77"/>
        <v>0</v>
      </c>
      <c r="AG154" s="32">
        <f t="shared" si="78"/>
        <v>0</v>
      </c>
      <c r="AH154" s="32">
        <f t="shared" si="79"/>
        <v>0</v>
      </c>
      <c r="AI154" s="72">
        <f t="shared" si="86"/>
        <v>0</v>
      </c>
      <c r="AK154" s="65"/>
      <c r="AL154" s="32"/>
      <c r="AM154" s="32"/>
      <c r="AN154" s="32"/>
      <c r="AO154" s="32"/>
      <c r="AP154" s="32"/>
      <c r="AQ154" s="32"/>
      <c r="AR154" s="32"/>
      <c r="AS154" s="32"/>
      <c r="AT154" s="32"/>
      <c r="AU154" s="72"/>
    </row>
    <row r="155" spans="5:47" x14ac:dyDescent="0.25">
      <c r="E155" s="24"/>
      <c r="I155" s="49">
        <v>150</v>
      </c>
      <c r="J155" s="32">
        <f t="shared" si="80"/>
        <v>0</v>
      </c>
      <c r="K155" s="32">
        <f t="shared" si="81"/>
        <v>0</v>
      </c>
      <c r="L155" s="32">
        <f t="shared" si="82"/>
        <v>0</v>
      </c>
      <c r="M155" s="32">
        <f t="shared" si="83"/>
        <v>0</v>
      </c>
      <c r="N155" s="32">
        <f t="shared" si="65"/>
        <v>0</v>
      </c>
      <c r="O155" s="33">
        <f t="shared" si="66"/>
        <v>0</v>
      </c>
      <c r="P155" s="49">
        <v>150</v>
      </c>
      <c r="Q155" s="32">
        <f t="shared" si="75"/>
        <v>0</v>
      </c>
      <c r="R155" s="32">
        <f t="shared" si="84"/>
        <v>0</v>
      </c>
      <c r="S155" s="32">
        <f t="shared" si="85"/>
        <v>0</v>
      </c>
      <c r="T155" s="32">
        <f t="shared" si="67"/>
        <v>0</v>
      </c>
      <c r="U155" s="32">
        <f t="shared" si="76"/>
        <v>0</v>
      </c>
      <c r="V155" s="32">
        <f t="shared" si="68"/>
        <v>0</v>
      </c>
      <c r="W155" s="32">
        <v>0</v>
      </c>
      <c r="X155" s="32">
        <f t="shared" si="69"/>
        <v>0</v>
      </c>
      <c r="Y155" s="38">
        <f t="shared" si="70"/>
        <v>0</v>
      </c>
      <c r="AA155" s="65">
        <v>150</v>
      </c>
      <c r="AB155" s="32">
        <f t="shared" si="71"/>
        <v>0</v>
      </c>
      <c r="AC155" s="98">
        <f t="shared" si="72"/>
        <v>0</v>
      </c>
      <c r="AD155" s="98">
        <f t="shared" si="73"/>
        <v>0</v>
      </c>
      <c r="AE155" s="98">
        <f t="shared" si="74"/>
        <v>0</v>
      </c>
      <c r="AF155" s="32">
        <f t="shared" si="77"/>
        <v>0</v>
      </c>
      <c r="AG155" s="32">
        <f t="shared" si="78"/>
        <v>0</v>
      </c>
      <c r="AH155" s="32">
        <f t="shared" si="79"/>
        <v>0</v>
      </c>
      <c r="AI155" s="72">
        <f t="shared" si="86"/>
        <v>0</v>
      </c>
      <c r="AK155" s="65"/>
      <c r="AL155" s="32"/>
      <c r="AM155" s="32"/>
      <c r="AN155" s="32"/>
      <c r="AO155" s="32"/>
      <c r="AP155" s="32"/>
      <c r="AQ155" s="32"/>
      <c r="AR155" s="32"/>
      <c r="AS155" s="32"/>
      <c r="AT155" s="32"/>
      <c r="AU155" s="72"/>
    </row>
    <row r="156" spans="5:47" x14ac:dyDescent="0.25">
      <c r="E156" s="24"/>
      <c r="I156" s="49">
        <v>151</v>
      </c>
      <c r="J156" s="32">
        <f t="shared" si="80"/>
        <v>0</v>
      </c>
      <c r="K156" s="32">
        <f t="shared" si="81"/>
        <v>0</v>
      </c>
      <c r="L156" s="32">
        <f t="shared" si="82"/>
        <v>0</v>
      </c>
      <c r="M156" s="32">
        <f t="shared" si="83"/>
        <v>0</v>
      </c>
      <c r="N156" s="32">
        <f t="shared" si="65"/>
        <v>0</v>
      </c>
      <c r="O156" s="33">
        <f t="shared" si="66"/>
        <v>0</v>
      </c>
      <c r="P156" s="49">
        <v>151</v>
      </c>
      <c r="Q156" s="32">
        <f t="shared" si="75"/>
        <v>0</v>
      </c>
      <c r="R156" s="32">
        <f t="shared" si="84"/>
        <v>0</v>
      </c>
      <c r="S156" s="32">
        <f t="shared" si="85"/>
        <v>0</v>
      </c>
      <c r="T156" s="32">
        <f t="shared" si="67"/>
        <v>0</v>
      </c>
      <c r="U156" s="32">
        <f t="shared" si="76"/>
        <v>0</v>
      </c>
      <c r="V156" s="32">
        <f t="shared" si="68"/>
        <v>0</v>
      </c>
      <c r="W156" s="32">
        <v>0</v>
      </c>
      <c r="X156" s="32">
        <f t="shared" si="69"/>
        <v>0</v>
      </c>
      <c r="Y156" s="38">
        <f t="shared" si="70"/>
        <v>0</v>
      </c>
      <c r="AA156" s="65">
        <v>151</v>
      </c>
      <c r="AB156" s="32">
        <f t="shared" si="71"/>
        <v>0</v>
      </c>
      <c r="AC156" s="98">
        <f t="shared" si="72"/>
        <v>0</v>
      </c>
      <c r="AD156" s="98">
        <f t="shared" si="73"/>
        <v>0</v>
      </c>
      <c r="AE156" s="98">
        <f t="shared" si="74"/>
        <v>0</v>
      </c>
      <c r="AF156" s="32">
        <f t="shared" si="77"/>
        <v>0</v>
      </c>
      <c r="AG156" s="32">
        <f t="shared" si="78"/>
        <v>0</v>
      </c>
      <c r="AH156" s="32">
        <f t="shared" si="79"/>
        <v>0</v>
      </c>
      <c r="AI156" s="72">
        <f t="shared" si="86"/>
        <v>0</v>
      </c>
      <c r="AK156" s="65"/>
      <c r="AL156" s="32"/>
      <c r="AM156" s="32"/>
      <c r="AN156" s="32"/>
      <c r="AO156" s="32"/>
      <c r="AP156" s="32"/>
      <c r="AQ156" s="32"/>
      <c r="AR156" s="32"/>
      <c r="AS156" s="32"/>
      <c r="AT156" s="32"/>
      <c r="AU156" s="72"/>
    </row>
    <row r="157" spans="5:47" x14ac:dyDescent="0.25">
      <c r="E157" s="24"/>
      <c r="I157" s="49">
        <v>152</v>
      </c>
      <c r="J157" s="32">
        <f t="shared" si="80"/>
        <v>0</v>
      </c>
      <c r="K157" s="32">
        <f t="shared" si="81"/>
        <v>0</v>
      </c>
      <c r="L157" s="32">
        <f t="shared" si="82"/>
        <v>0</v>
      </c>
      <c r="M157" s="32">
        <f t="shared" si="83"/>
        <v>0</v>
      </c>
      <c r="N157" s="32">
        <f t="shared" si="65"/>
        <v>0</v>
      </c>
      <c r="O157" s="33">
        <f t="shared" si="66"/>
        <v>0</v>
      </c>
      <c r="P157" s="49">
        <v>152</v>
      </c>
      <c r="Q157" s="32">
        <f t="shared" si="75"/>
        <v>0</v>
      </c>
      <c r="R157" s="32">
        <f t="shared" si="84"/>
        <v>0</v>
      </c>
      <c r="S157" s="32">
        <f t="shared" si="85"/>
        <v>0</v>
      </c>
      <c r="T157" s="32">
        <f t="shared" si="67"/>
        <v>0</v>
      </c>
      <c r="U157" s="32">
        <f t="shared" si="76"/>
        <v>0</v>
      </c>
      <c r="V157" s="32">
        <f t="shared" si="68"/>
        <v>0</v>
      </c>
      <c r="W157" s="32">
        <v>0</v>
      </c>
      <c r="X157" s="32">
        <f t="shared" si="69"/>
        <v>0</v>
      </c>
      <c r="Y157" s="38">
        <f t="shared" si="70"/>
        <v>0</v>
      </c>
      <c r="AA157" s="65">
        <v>152</v>
      </c>
      <c r="AB157" s="32">
        <f t="shared" si="71"/>
        <v>0</v>
      </c>
      <c r="AC157" s="98">
        <f t="shared" si="72"/>
        <v>0</v>
      </c>
      <c r="AD157" s="98">
        <f t="shared" si="73"/>
        <v>0</v>
      </c>
      <c r="AE157" s="98">
        <f t="shared" si="74"/>
        <v>0</v>
      </c>
      <c r="AF157" s="32">
        <f t="shared" si="77"/>
        <v>0</v>
      </c>
      <c r="AG157" s="32">
        <f t="shared" si="78"/>
        <v>0</v>
      </c>
      <c r="AH157" s="32">
        <f t="shared" si="79"/>
        <v>0</v>
      </c>
      <c r="AI157" s="72">
        <f t="shared" si="86"/>
        <v>0</v>
      </c>
      <c r="AK157" s="65"/>
      <c r="AL157" s="32"/>
      <c r="AM157" s="32"/>
      <c r="AN157" s="32"/>
      <c r="AO157" s="32"/>
      <c r="AP157" s="32"/>
      <c r="AQ157" s="32"/>
      <c r="AR157" s="32"/>
      <c r="AS157" s="32"/>
      <c r="AT157" s="32"/>
      <c r="AU157" s="72"/>
    </row>
    <row r="158" spans="5:47" x14ac:dyDescent="0.25">
      <c r="E158" s="24"/>
      <c r="I158" s="49">
        <v>153</v>
      </c>
      <c r="J158" s="32">
        <f t="shared" si="80"/>
        <v>0</v>
      </c>
      <c r="K158" s="32">
        <f t="shared" si="81"/>
        <v>0</v>
      </c>
      <c r="L158" s="32">
        <f t="shared" si="82"/>
        <v>0</v>
      </c>
      <c r="M158" s="32">
        <f t="shared" si="83"/>
        <v>0</v>
      </c>
      <c r="N158" s="32">
        <f t="shared" si="65"/>
        <v>0</v>
      </c>
      <c r="O158" s="33">
        <f t="shared" si="66"/>
        <v>0</v>
      </c>
      <c r="P158" s="49">
        <v>153</v>
      </c>
      <c r="Q158" s="32">
        <f t="shared" si="75"/>
        <v>0</v>
      </c>
      <c r="R158" s="32">
        <f t="shared" si="84"/>
        <v>0</v>
      </c>
      <c r="S158" s="32">
        <f t="shared" si="85"/>
        <v>0</v>
      </c>
      <c r="T158" s="32">
        <f t="shared" si="67"/>
        <v>0</v>
      </c>
      <c r="U158" s="32">
        <f t="shared" si="76"/>
        <v>0</v>
      </c>
      <c r="V158" s="32">
        <f t="shared" si="68"/>
        <v>0</v>
      </c>
      <c r="W158" s="32">
        <v>0</v>
      </c>
      <c r="X158" s="32">
        <f t="shared" si="69"/>
        <v>0</v>
      </c>
      <c r="Y158" s="38">
        <f t="shared" si="70"/>
        <v>0</v>
      </c>
      <c r="AA158" s="65">
        <v>153</v>
      </c>
      <c r="AB158" s="32">
        <f t="shared" si="71"/>
        <v>0</v>
      </c>
      <c r="AC158" s="98">
        <f t="shared" si="72"/>
        <v>0</v>
      </c>
      <c r="AD158" s="98">
        <f t="shared" si="73"/>
        <v>0</v>
      </c>
      <c r="AE158" s="98">
        <f t="shared" si="74"/>
        <v>0</v>
      </c>
      <c r="AF158" s="32">
        <f t="shared" si="77"/>
        <v>0</v>
      </c>
      <c r="AG158" s="32">
        <f t="shared" si="78"/>
        <v>0</v>
      </c>
      <c r="AH158" s="32">
        <f t="shared" si="79"/>
        <v>0</v>
      </c>
      <c r="AI158" s="72">
        <f t="shared" si="86"/>
        <v>0</v>
      </c>
      <c r="AK158" s="65"/>
      <c r="AL158" s="32"/>
      <c r="AM158" s="32"/>
      <c r="AN158" s="32"/>
      <c r="AO158" s="32"/>
      <c r="AP158" s="32"/>
      <c r="AQ158" s="32"/>
      <c r="AR158" s="32"/>
      <c r="AS158" s="32"/>
      <c r="AT158" s="32"/>
      <c r="AU158" s="72"/>
    </row>
    <row r="159" spans="5:47" x14ac:dyDescent="0.25">
      <c r="E159" s="24"/>
      <c r="I159" s="49">
        <v>154</v>
      </c>
      <c r="J159" s="32">
        <f t="shared" si="80"/>
        <v>0</v>
      </c>
      <c r="K159" s="32">
        <f t="shared" si="81"/>
        <v>0</v>
      </c>
      <c r="L159" s="32">
        <f t="shared" si="82"/>
        <v>0</v>
      </c>
      <c r="M159" s="32">
        <f t="shared" si="83"/>
        <v>0</v>
      </c>
      <c r="N159" s="32">
        <f t="shared" si="65"/>
        <v>0</v>
      </c>
      <c r="O159" s="33">
        <f t="shared" si="66"/>
        <v>0</v>
      </c>
      <c r="P159" s="49">
        <v>154</v>
      </c>
      <c r="Q159" s="32">
        <f t="shared" si="75"/>
        <v>0</v>
      </c>
      <c r="R159" s="32">
        <f t="shared" si="84"/>
        <v>0</v>
      </c>
      <c r="S159" s="32">
        <f t="shared" si="85"/>
        <v>0</v>
      </c>
      <c r="T159" s="32">
        <f t="shared" si="67"/>
        <v>0</v>
      </c>
      <c r="U159" s="32">
        <f t="shared" si="76"/>
        <v>0</v>
      </c>
      <c r="V159" s="32">
        <f t="shared" si="68"/>
        <v>0</v>
      </c>
      <c r="W159" s="32">
        <v>0</v>
      </c>
      <c r="X159" s="32">
        <f t="shared" si="69"/>
        <v>0</v>
      </c>
      <c r="Y159" s="38">
        <f t="shared" si="70"/>
        <v>0</v>
      </c>
      <c r="AA159" s="65">
        <v>154</v>
      </c>
      <c r="AB159" s="32">
        <f t="shared" si="71"/>
        <v>0</v>
      </c>
      <c r="AC159" s="98">
        <f t="shared" si="72"/>
        <v>0</v>
      </c>
      <c r="AD159" s="98">
        <f t="shared" si="73"/>
        <v>0</v>
      </c>
      <c r="AE159" s="98">
        <f t="shared" si="74"/>
        <v>0</v>
      </c>
      <c r="AF159" s="32">
        <f t="shared" si="77"/>
        <v>0</v>
      </c>
      <c r="AG159" s="32">
        <f t="shared" si="78"/>
        <v>0</v>
      </c>
      <c r="AH159" s="32">
        <f t="shared" si="79"/>
        <v>0</v>
      </c>
      <c r="AI159" s="72">
        <f t="shared" si="86"/>
        <v>0</v>
      </c>
      <c r="AK159" s="65"/>
      <c r="AL159" s="32"/>
      <c r="AM159" s="32"/>
      <c r="AN159" s="32"/>
      <c r="AO159" s="32"/>
      <c r="AP159" s="32"/>
      <c r="AQ159" s="32"/>
      <c r="AR159" s="32"/>
      <c r="AS159" s="32"/>
      <c r="AT159" s="32"/>
      <c r="AU159" s="72"/>
    </row>
    <row r="160" spans="5:47" x14ac:dyDescent="0.25">
      <c r="E160" s="24"/>
      <c r="I160" s="49">
        <v>155</v>
      </c>
      <c r="J160" s="32">
        <f t="shared" si="80"/>
        <v>0</v>
      </c>
      <c r="K160" s="32">
        <f t="shared" si="81"/>
        <v>0</v>
      </c>
      <c r="L160" s="32">
        <f t="shared" si="82"/>
        <v>0</v>
      </c>
      <c r="M160" s="32">
        <f t="shared" si="83"/>
        <v>0</v>
      </c>
      <c r="N160" s="32">
        <f t="shared" si="65"/>
        <v>0</v>
      </c>
      <c r="O160" s="33">
        <f t="shared" si="66"/>
        <v>0</v>
      </c>
      <c r="P160" s="49">
        <v>155</v>
      </c>
      <c r="Q160" s="32">
        <f t="shared" si="75"/>
        <v>0</v>
      </c>
      <c r="R160" s="32">
        <f t="shared" si="84"/>
        <v>0</v>
      </c>
      <c r="S160" s="32">
        <f t="shared" si="85"/>
        <v>0</v>
      </c>
      <c r="T160" s="32">
        <f t="shared" si="67"/>
        <v>0</v>
      </c>
      <c r="U160" s="32">
        <f t="shared" si="76"/>
        <v>0</v>
      </c>
      <c r="V160" s="32">
        <f t="shared" si="68"/>
        <v>0</v>
      </c>
      <c r="W160" s="32">
        <v>0</v>
      </c>
      <c r="X160" s="32">
        <f t="shared" si="69"/>
        <v>0</v>
      </c>
      <c r="Y160" s="38">
        <f t="shared" si="70"/>
        <v>0</v>
      </c>
      <c r="AA160" s="65">
        <v>155</v>
      </c>
      <c r="AB160" s="32">
        <f t="shared" si="71"/>
        <v>0</v>
      </c>
      <c r="AC160" s="98">
        <f t="shared" si="72"/>
        <v>0</v>
      </c>
      <c r="AD160" s="98">
        <f t="shared" si="73"/>
        <v>0</v>
      </c>
      <c r="AE160" s="98">
        <f t="shared" si="74"/>
        <v>0</v>
      </c>
      <c r="AF160" s="32">
        <f t="shared" si="77"/>
        <v>0</v>
      </c>
      <c r="AG160" s="32">
        <f t="shared" si="78"/>
        <v>0</v>
      </c>
      <c r="AH160" s="32">
        <f t="shared" si="79"/>
        <v>0</v>
      </c>
      <c r="AI160" s="72">
        <f t="shared" si="86"/>
        <v>0</v>
      </c>
      <c r="AK160" s="65"/>
      <c r="AL160" s="32"/>
      <c r="AM160" s="32"/>
      <c r="AN160" s="32"/>
      <c r="AO160" s="32"/>
      <c r="AP160" s="32"/>
      <c r="AQ160" s="32"/>
      <c r="AR160" s="32"/>
      <c r="AS160" s="32"/>
      <c r="AT160" s="32"/>
      <c r="AU160" s="72"/>
    </row>
    <row r="161" spans="5:47" x14ac:dyDescent="0.25">
      <c r="E161" s="24"/>
      <c r="I161" s="49">
        <v>156</v>
      </c>
      <c r="J161" s="32">
        <f t="shared" si="80"/>
        <v>0</v>
      </c>
      <c r="K161" s="32">
        <f t="shared" si="81"/>
        <v>0</v>
      </c>
      <c r="L161" s="32">
        <f t="shared" si="82"/>
        <v>0</v>
      </c>
      <c r="M161" s="32">
        <f t="shared" si="83"/>
        <v>0</v>
      </c>
      <c r="N161" s="32">
        <f t="shared" si="65"/>
        <v>0</v>
      </c>
      <c r="O161" s="33">
        <f t="shared" si="66"/>
        <v>0</v>
      </c>
      <c r="P161" s="49">
        <v>156</v>
      </c>
      <c r="Q161" s="32">
        <f t="shared" si="75"/>
        <v>0</v>
      </c>
      <c r="R161" s="32">
        <f t="shared" si="84"/>
        <v>0</v>
      </c>
      <c r="S161" s="32">
        <f t="shared" si="85"/>
        <v>0</v>
      </c>
      <c r="T161" s="32">
        <f t="shared" si="67"/>
        <v>0</v>
      </c>
      <c r="U161" s="32">
        <f t="shared" si="76"/>
        <v>0</v>
      </c>
      <c r="V161" s="32">
        <f t="shared" si="68"/>
        <v>0</v>
      </c>
      <c r="W161" s="32">
        <v>0</v>
      </c>
      <c r="X161" s="32">
        <f t="shared" si="69"/>
        <v>0</v>
      </c>
      <c r="Y161" s="38">
        <f t="shared" si="70"/>
        <v>0</v>
      </c>
      <c r="AA161" s="65">
        <v>156</v>
      </c>
      <c r="AB161" s="32">
        <f t="shared" si="71"/>
        <v>0</v>
      </c>
      <c r="AC161" s="98">
        <f t="shared" si="72"/>
        <v>0</v>
      </c>
      <c r="AD161" s="98">
        <f t="shared" si="73"/>
        <v>0</v>
      </c>
      <c r="AE161" s="98">
        <f t="shared" si="74"/>
        <v>0</v>
      </c>
      <c r="AF161" s="32">
        <f t="shared" si="77"/>
        <v>0</v>
      </c>
      <c r="AG161" s="32">
        <f t="shared" si="78"/>
        <v>0</v>
      </c>
      <c r="AH161" s="32">
        <f t="shared" si="79"/>
        <v>0</v>
      </c>
      <c r="AI161" s="72">
        <f t="shared" si="86"/>
        <v>0</v>
      </c>
      <c r="AK161" s="65"/>
      <c r="AL161" s="32"/>
      <c r="AM161" s="32"/>
      <c r="AN161" s="32"/>
      <c r="AO161" s="32"/>
      <c r="AP161" s="32"/>
      <c r="AQ161" s="32"/>
      <c r="AR161" s="32"/>
      <c r="AS161" s="32"/>
      <c r="AT161" s="32"/>
      <c r="AU161" s="72"/>
    </row>
    <row r="162" spans="5:47" x14ac:dyDescent="0.25">
      <c r="E162" s="24"/>
      <c r="I162" s="49">
        <v>157</v>
      </c>
      <c r="J162" s="32">
        <f t="shared" si="80"/>
        <v>0</v>
      </c>
      <c r="K162" s="32">
        <f t="shared" si="81"/>
        <v>0</v>
      </c>
      <c r="L162" s="32">
        <f t="shared" si="82"/>
        <v>0</v>
      </c>
      <c r="M162" s="32">
        <f t="shared" si="83"/>
        <v>0</v>
      </c>
      <c r="N162" s="32">
        <f t="shared" si="65"/>
        <v>0</v>
      </c>
      <c r="O162" s="33">
        <f t="shared" si="66"/>
        <v>0</v>
      </c>
      <c r="P162" s="49">
        <v>157</v>
      </c>
      <c r="Q162" s="32">
        <f t="shared" si="75"/>
        <v>0</v>
      </c>
      <c r="R162" s="32">
        <f t="shared" si="84"/>
        <v>0</v>
      </c>
      <c r="S162" s="32">
        <f t="shared" si="85"/>
        <v>0</v>
      </c>
      <c r="T162" s="32">
        <f t="shared" si="67"/>
        <v>0</v>
      </c>
      <c r="U162" s="32">
        <f t="shared" si="76"/>
        <v>0</v>
      </c>
      <c r="V162" s="32">
        <f t="shared" si="68"/>
        <v>0</v>
      </c>
      <c r="W162" s="32">
        <v>0</v>
      </c>
      <c r="X162" s="32">
        <f t="shared" si="69"/>
        <v>0</v>
      </c>
      <c r="Y162" s="38">
        <f t="shared" si="70"/>
        <v>0</v>
      </c>
      <c r="AA162" s="65">
        <v>157</v>
      </c>
      <c r="AB162" s="32">
        <f t="shared" si="71"/>
        <v>0</v>
      </c>
      <c r="AC162" s="98">
        <f t="shared" si="72"/>
        <v>0</v>
      </c>
      <c r="AD162" s="98">
        <f t="shared" si="73"/>
        <v>0</v>
      </c>
      <c r="AE162" s="98">
        <f t="shared" si="74"/>
        <v>0</v>
      </c>
      <c r="AF162" s="32">
        <f t="shared" si="77"/>
        <v>0</v>
      </c>
      <c r="AG162" s="32">
        <f t="shared" si="78"/>
        <v>0</v>
      </c>
      <c r="AH162" s="32">
        <f t="shared" si="79"/>
        <v>0</v>
      </c>
      <c r="AI162" s="72">
        <f t="shared" si="86"/>
        <v>0</v>
      </c>
      <c r="AK162" s="65"/>
      <c r="AL162" s="32"/>
      <c r="AM162" s="32"/>
      <c r="AN162" s="32"/>
      <c r="AO162" s="32"/>
      <c r="AP162" s="32"/>
      <c r="AQ162" s="32"/>
      <c r="AR162" s="32"/>
      <c r="AS162" s="32"/>
      <c r="AT162" s="32"/>
      <c r="AU162" s="72"/>
    </row>
    <row r="163" spans="5:47" x14ac:dyDescent="0.25">
      <c r="E163" s="24"/>
      <c r="I163" s="49">
        <v>158</v>
      </c>
      <c r="J163" s="32">
        <f t="shared" si="80"/>
        <v>0</v>
      </c>
      <c r="K163" s="32">
        <f t="shared" si="81"/>
        <v>0</v>
      </c>
      <c r="L163" s="32">
        <f t="shared" si="82"/>
        <v>0</v>
      </c>
      <c r="M163" s="32">
        <f t="shared" si="83"/>
        <v>0</v>
      </c>
      <c r="N163" s="32">
        <f t="shared" si="65"/>
        <v>0</v>
      </c>
      <c r="O163" s="33">
        <f t="shared" si="66"/>
        <v>0</v>
      </c>
      <c r="P163" s="49">
        <v>158</v>
      </c>
      <c r="Q163" s="32">
        <f t="shared" si="75"/>
        <v>0</v>
      </c>
      <c r="R163" s="32">
        <f t="shared" si="84"/>
        <v>0</v>
      </c>
      <c r="S163" s="32">
        <f t="shared" si="85"/>
        <v>0</v>
      </c>
      <c r="T163" s="32">
        <f t="shared" si="67"/>
        <v>0</v>
      </c>
      <c r="U163" s="32">
        <f t="shared" si="76"/>
        <v>0</v>
      </c>
      <c r="V163" s="32">
        <f t="shared" si="68"/>
        <v>0</v>
      </c>
      <c r="W163" s="32">
        <v>0</v>
      </c>
      <c r="X163" s="32">
        <f t="shared" si="69"/>
        <v>0</v>
      </c>
      <c r="Y163" s="38">
        <f t="shared" si="70"/>
        <v>0</v>
      </c>
      <c r="AA163" s="65">
        <v>158</v>
      </c>
      <c r="AB163" s="32">
        <f t="shared" si="71"/>
        <v>0</v>
      </c>
      <c r="AC163" s="98">
        <f t="shared" si="72"/>
        <v>0</v>
      </c>
      <c r="AD163" s="98">
        <f t="shared" si="73"/>
        <v>0</v>
      </c>
      <c r="AE163" s="98">
        <f t="shared" si="74"/>
        <v>0</v>
      </c>
      <c r="AF163" s="32">
        <f t="shared" si="77"/>
        <v>0</v>
      </c>
      <c r="AG163" s="32">
        <f t="shared" si="78"/>
        <v>0</v>
      </c>
      <c r="AH163" s="32">
        <f t="shared" si="79"/>
        <v>0</v>
      </c>
      <c r="AI163" s="72">
        <f t="shared" si="86"/>
        <v>0</v>
      </c>
      <c r="AK163" s="65"/>
      <c r="AL163" s="32"/>
      <c r="AM163" s="32"/>
      <c r="AN163" s="32"/>
      <c r="AO163" s="32"/>
      <c r="AP163" s="32"/>
      <c r="AQ163" s="32"/>
      <c r="AR163" s="32"/>
      <c r="AS163" s="32"/>
      <c r="AT163" s="32"/>
      <c r="AU163" s="72"/>
    </row>
    <row r="164" spans="5:47" x14ac:dyDescent="0.25">
      <c r="E164" s="24"/>
      <c r="I164" s="49">
        <v>159</v>
      </c>
      <c r="J164" s="32">
        <f t="shared" si="80"/>
        <v>0</v>
      </c>
      <c r="K164" s="32">
        <f t="shared" si="81"/>
        <v>0</v>
      </c>
      <c r="L164" s="32">
        <f t="shared" si="82"/>
        <v>0</v>
      </c>
      <c r="M164" s="32">
        <f t="shared" si="83"/>
        <v>0</v>
      </c>
      <c r="N164" s="32">
        <f t="shared" si="65"/>
        <v>0</v>
      </c>
      <c r="O164" s="33">
        <f t="shared" si="66"/>
        <v>0</v>
      </c>
      <c r="P164" s="49">
        <v>159</v>
      </c>
      <c r="Q164" s="32">
        <f t="shared" si="75"/>
        <v>0</v>
      </c>
      <c r="R164" s="32">
        <f t="shared" si="84"/>
        <v>0</v>
      </c>
      <c r="S164" s="32">
        <f t="shared" si="85"/>
        <v>0</v>
      </c>
      <c r="T164" s="32">
        <f t="shared" si="67"/>
        <v>0</v>
      </c>
      <c r="U164" s="32">
        <f t="shared" si="76"/>
        <v>0</v>
      </c>
      <c r="V164" s="32">
        <f t="shared" si="68"/>
        <v>0</v>
      </c>
      <c r="W164" s="32">
        <v>0</v>
      </c>
      <c r="X164" s="32">
        <f t="shared" si="69"/>
        <v>0</v>
      </c>
      <c r="Y164" s="38">
        <f t="shared" si="70"/>
        <v>0</v>
      </c>
      <c r="AA164" s="65">
        <v>159</v>
      </c>
      <c r="AB164" s="32">
        <f t="shared" si="71"/>
        <v>0</v>
      </c>
      <c r="AC164" s="98">
        <f t="shared" si="72"/>
        <v>0</v>
      </c>
      <c r="AD164" s="98">
        <f t="shared" si="73"/>
        <v>0</v>
      </c>
      <c r="AE164" s="98">
        <f t="shared" si="74"/>
        <v>0</v>
      </c>
      <c r="AF164" s="32">
        <f t="shared" si="77"/>
        <v>0</v>
      </c>
      <c r="AG164" s="32">
        <f t="shared" si="78"/>
        <v>0</v>
      </c>
      <c r="AH164" s="32">
        <f t="shared" si="79"/>
        <v>0</v>
      </c>
      <c r="AI164" s="72">
        <f t="shared" si="86"/>
        <v>0</v>
      </c>
      <c r="AK164" s="65"/>
      <c r="AL164" s="32"/>
      <c r="AM164" s="32"/>
      <c r="AN164" s="32"/>
      <c r="AO164" s="32"/>
      <c r="AP164" s="32"/>
      <c r="AQ164" s="32"/>
      <c r="AR164" s="32"/>
      <c r="AS164" s="32"/>
      <c r="AT164" s="32"/>
      <c r="AU164" s="72"/>
    </row>
    <row r="165" spans="5:47" x14ac:dyDescent="0.25">
      <c r="E165" s="24"/>
      <c r="I165" s="49">
        <v>160</v>
      </c>
      <c r="J165" s="32">
        <f t="shared" si="80"/>
        <v>0</v>
      </c>
      <c r="K165" s="32">
        <f t="shared" si="81"/>
        <v>0</v>
      </c>
      <c r="L165" s="32">
        <f t="shared" si="82"/>
        <v>0</v>
      </c>
      <c r="M165" s="32">
        <f t="shared" si="83"/>
        <v>0</v>
      </c>
      <c r="N165" s="32">
        <f t="shared" si="65"/>
        <v>0</v>
      </c>
      <c r="O165" s="33">
        <f t="shared" si="66"/>
        <v>0</v>
      </c>
      <c r="P165" s="49">
        <v>160</v>
      </c>
      <c r="Q165" s="32">
        <f t="shared" si="75"/>
        <v>0</v>
      </c>
      <c r="R165" s="32">
        <f t="shared" si="84"/>
        <v>0</v>
      </c>
      <c r="S165" s="32">
        <f t="shared" si="85"/>
        <v>0</v>
      </c>
      <c r="T165" s="32">
        <f t="shared" si="67"/>
        <v>0</v>
      </c>
      <c r="U165" s="32">
        <f t="shared" si="76"/>
        <v>0</v>
      </c>
      <c r="V165" s="32">
        <f t="shared" si="68"/>
        <v>0</v>
      </c>
      <c r="W165" s="32">
        <v>0</v>
      </c>
      <c r="X165" s="32">
        <f t="shared" si="69"/>
        <v>0</v>
      </c>
      <c r="Y165" s="38">
        <f t="shared" si="70"/>
        <v>0</v>
      </c>
      <c r="AA165" s="65">
        <v>160</v>
      </c>
      <c r="AB165" s="32">
        <f t="shared" si="71"/>
        <v>0</v>
      </c>
      <c r="AC165" s="98">
        <f t="shared" si="72"/>
        <v>0</v>
      </c>
      <c r="AD165" s="98">
        <f t="shared" si="73"/>
        <v>0</v>
      </c>
      <c r="AE165" s="98">
        <f t="shared" si="74"/>
        <v>0</v>
      </c>
      <c r="AF165" s="32">
        <f t="shared" si="77"/>
        <v>0</v>
      </c>
      <c r="AG165" s="32">
        <f t="shared" si="78"/>
        <v>0</v>
      </c>
      <c r="AH165" s="32">
        <f t="shared" si="79"/>
        <v>0</v>
      </c>
      <c r="AI165" s="72">
        <f t="shared" si="86"/>
        <v>0</v>
      </c>
      <c r="AK165" s="65"/>
      <c r="AL165" s="32"/>
      <c r="AM165" s="32"/>
      <c r="AN165" s="32"/>
      <c r="AO165" s="32"/>
      <c r="AP165" s="32"/>
      <c r="AQ165" s="32"/>
      <c r="AR165" s="32"/>
      <c r="AS165" s="32"/>
      <c r="AT165" s="32"/>
      <c r="AU165" s="72"/>
    </row>
    <row r="166" spans="5:47" x14ac:dyDescent="0.25">
      <c r="E166" s="24"/>
      <c r="I166" s="49">
        <v>161</v>
      </c>
      <c r="J166" s="32">
        <f t="shared" si="80"/>
        <v>0</v>
      </c>
      <c r="K166" s="32">
        <f t="shared" si="81"/>
        <v>0</v>
      </c>
      <c r="L166" s="32">
        <f t="shared" si="82"/>
        <v>0</v>
      </c>
      <c r="M166" s="32">
        <f t="shared" si="83"/>
        <v>0</v>
      </c>
      <c r="N166" s="32">
        <f t="shared" si="65"/>
        <v>0</v>
      </c>
      <c r="O166" s="33">
        <f t="shared" si="66"/>
        <v>0</v>
      </c>
      <c r="P166" s="49">
        <v>161</v>
      </c>
      <c r="Q166" s="32">
        <f t="shared" si="75"/>
        <v>0</v>
      </c>
      <c r="R166" s="32">
        <f t="shared" si="84"/>
        <v>0</v>
      </c>
      <c r="S166" s="32">
        <f t="shared" si="85"/>
        <v>0</v>
      </c>
      <c r="T166" s="32">
        <f t="shared" si="67"/>
        <v>0</v>
      </c>
      <c r="U166" s="32">
        <f t="shared" si="76"/>
        <v>0</v>
      </c>
      <c r="V166" s="32">
        <f t="shared" si="68"/>
        <v>0</v>
      </c>
      <c r="W166" s="32">
        <v>0</v>
      </c>
      <c r="X166" s="32">
        <f t="shared" si="69"/>
        <v>0</v>
      </c>
      <c r="Y166" s="38">
        <f t="shared" si="70"/>
        <v>0</v>
      </c>
      <c r="AA166" s="65">
        <v>161</v>
      </c>
      <c r="AB166" s="32">
        <f t="shared" si="71"/>
        <v>0</v>
      </c>
      <c r="AC166" s="98">
        <f t="shared" si="72"/>
        <v>0</v>
      </c>
      <c r="AD166" s="98">
        <f t="shared" si="73"/>
        <v>0</v>
      </c>
      <c r="AE166" s="98">
        <f t="shared" si="74"/>
        <v>0</v>
      </c>
      <c r="AF166" s="32">
        <f t="shared" si="77"/>
        <v>0</v>
      </c>
      <c r="AG166" s="32">
        <f t="shared" si="78"/>
        <v>0</v>
      </c>
      <c r="AH166" s="32">
        <f t="shared" si="79"/>
        <v>0</v>
      </c>
      <c r="AI166" s="72">
        <f t="shared" si="86"/>
        <v>0</v>
      </c>
      <c r="AK166" s="65"/>
      <c r="AL166" s="32"/>
      <c r="AM166" s="32"/>
      <c r="AN166" s="32"/>
      <c r="AO166" s="32"/>
      <c r="AP166" s="32"/>
      <c r="AQ166" s="32"/>
      <c r="AR166" s="32"/>
      <c r="AS166" s="32"/>
      <c r="AT166" s="32"/>
      <c r="AU166" s="72"/>
    </row>
    <row r="167" spans="5:47" x14ac:dyDescent="0.25">
      <c r="E167" s="24"/>
      <c r="I167" s="49">
        <v>162</v>
      </c>
      <c r="J167" s="32">
        <f t="shared" si="80"/>
        <v>0</v>
      </c>
      <c r="K167" s="32">
        <f t="shared" si="81"/>
        <v>0</v>
      </c>
      <c r="L167" s="32">
        <f t="shared" si="82"/>
        <v>0</v>
      </c>
      <c r="M167" s="32">
        <f t="shared" si="83"/>
        <v>0</v>
      </c>
      <c r="N167" s="32">
        <f t="shared" si="65"/>
        <v>0</v>
      </c>
      <c r="O167" s="33">
        <f t="shared" si="66"/>
        <v>0</v>
      </c>
      <c r="P167" s="49">
        <v>162</v>
      </c>
      <c r="Q167" s="32">
        <f t="shared" si="75"/>
        <v>0</v>
      </c>
      <c r="R167" s="32">
        <f t="shared" si="84"/>
        <v>0</v>
      </c>
      <c r="S167" s="32">
        <f t="shared" si="85"/>
        <v>0</v>
      </c>
      <c r="T167" s="32">
        <f t="shared" si="67"/>
        <v>0</v>
      </c>
      <c r="U167" s="32">
        <f t="shared" si="76"/>
        <v>0</v>
      </c>
      <c r="V167" s="32">
        <f t="shared" si="68"/>
        <v>0</v>
      </c>
      <c r="W167" s="32">
        <v>0</v>
      </c>
      <c r="X167" s="32">
        <f t="shared" si="69"/>
        <v>0</v>
      </c>
      <c r="Y167" s="38">
        <f t="shared" si="70"/>
        <v>0</v>
      </c>
      <c r="AA167" s="65">
        <v>162</v>
      </c>
      <c r="AB167" s="32">
        <f t="shared" si="71"/>
        <v>0</v>
      </c>
      <c r="AC167" s="98">
        <f t="shared" si="72"/>
        <v>0</v>
      </c>
      <c r="AD167" s="98">
        <f t="shared" si="73"/>
        <v>0</v>
      </c>
      <c r="AE167" s="98">
        <f t="shared" si="74"/>
        <v>0</v>
      </c>
      <c r="AF167" s="32">
        <f t="shared" si="77"/>
        <v>0</v>
      </c>
      <c r="AG167" s="32">
        <f t="shared" si="78"/>
        <v>0</v>
      </c>
      <c r="AH167" s="32">
        <f t="shared" si="79"/>
        <v>0</v>
      </c>
      <c r="AI167" s="72">
        <f t="shared" si="86"/>
        <v>0</v>
      </c>
      <c r="AK167" s="65"/>
      <c r="AL167" s="32"/>
      <c r="AM167" s="32"/>
      <c r="AN167" s="32"/>
      <c r="AO167" s="32"/>
      <c r="AP167" s="32"/>
      <c r="AQ167" s="32"/>
      <c r="AR167" s="32"/>
      <c r="AS167" s="32"/>
      <c r="AT167" s="32"/>
      <c r="AU167" s="72"/>
    </row>
    <row r="168" spans="5:47" x14ac:dyDescent="0.25">
      <c r="E168" s="24"/>
      <c r="I168" s="49">
        <v>163</v>
      </c>
      <c r="J168" s="32">
        <f t="shared" si="80"/>
        <v>0</v>
      </c>
      <c r="K168" s="32">
        <f t="shared" si="81"/>
        <v>0</v>
      </c>
      <c r="L168" s="32">
        <f t="shared" si="82"/>
        <v>0</v>
      </c>
      <c r="M168" s="32">
        <f t="shared" si="83"/>
        <v>0</v>
      </c>
      <c r="N168" s="32">
        <f t="shared" si="65"/>
        <v>0</v>
      </c>
      <c r="O168" s="33">
        <f t="shared" si="66"/>
        <v>0</v>
      </c>
      <c r="P168" s="49">
        <v>163</v>
      </c>
      <c r="Q168" s="32">
        <f t="shared" si="75"/>
        <v>0</v>
      </c>
      <c r="R168" s="32">
        <f t="shared" si="84"/>
        <v>0</v>
      </c>
      <c r="S168" s="32">
        <f t="shared" si="85"/>
        <v>0</v>
      </c>
      <c r="T168" s="32">
        <f t="shared" si="67"/>
        <v>0</v>
      </c>
      <c r="U168" s="32">
        <f t="shared" si="76"/>
        <v>0</v>
      </c>
      <c r="V168" s="32">
        <f t="shared" si="68"/>
        <v>0</v>
      </c>
      <c r="W168" s="32">
        <v>0</v>
      </c>
      <c r="X168" s="32">
        <f t="shared" si="69"/>
        <v>0</v>
      </c>
      <c r="Y168" s="38">
        <f t="shared" si="70"/>
        <v>0</v>
      </c>
      <c r="AA168" s="65">
        <v>163</v>
      </c>
      <c r="AB168" s="32">
        <f t="shared" si="71"/>
        <v>0</v>
      </c>
      <c r="AC168" s="98">
        <f t="shared" si="72"/>
        <v>0</v>
      </c>
      <c r="AD168" s="98">
        <f t="shared" si="73"/>
        <v>0</v>
      </c>
      <c r="AE168" s="98">
        <f t="shared" si="74"/>
        <v>0</v>
      </c>
      <c r="AF168" s="32">
        <f t="shared" si="77"/>
        <v>0</v>
      </c>
      <c r="AG168" s="32">
        <f t="shared" si="78"/>
        <v>0</v>
      </c>
      <c r="AH168" s="32">
        <f t="shared" si="79"/>
        <v>0</v>
      </c>
      <c r="AI168" s="72">
        <f t="shared" si="86"/>
        <v>0</v>
      </c>
      <c r="AK168" s="65"/>
      <c r="AL168" s="32"/>
      <c r="AM168" s="32"/>
      <c r="AN168" s="32"/>
      <c r="AO168" s="32"/>
      <c r="AP168" s="32"/>
      <c r="AQ168" s="32"/>
      <c r="AR168" s="32"/>
      <c r="AS168" s="32"/>
      <c r="AT168" s="32"/>
      <c r="AU168" s="72"/>
    </row>
    <row r="169" spans="5:47" x14ac:dyDescent="0.25">
      <c r="E169" s="24"/>
      <c r="I169" s="49">
        <v>164</v>
      </c>
      <c r="J169" s="32">
        <f t="shared" si="80"/>
        <v>0</v>
      </c>
      <c r="K169" s="32">
        <f t="shared" si="81"/>
        <v>0</v>
      </c>
      <c r="L169" s="32">
        <f t="shared" si="82"/>
        <v>0</v>
      </c>
      <c r="M169" s="32">
        <f t="shared" si="83"/>
        <v>0</v>
      </c>
      <c r="N169" s="32">
        <f t="shared" si="65"/>
        <v>0</v>
      </c>
      <c r="O169" s="33">
        <f t="shared" si="66"/>
        <v>0</v>
      </c>
      <c r="P169" s="49">
        <v>164</v>
      </c>
      <c r="Q169" s="32">
        <f t="shared" si="75"/>
        <v>0</v>
      </c>
      <c r="R169" s="32">
        <f t="shared" si="84"/>
        <v>0</v>
      </c>
      <c r="S169" s="32">
        <f t="shared" si="85"/>
        <v>0</v>
      </c>
      <c r="T169" s="32">
        <f t="shared" si="67"/>
        <v>0</v>
      </c>
      <c r="U169" s="32">
        <f t="shared" si="76"/>
        <v>0</v>
      </c>
      <c r="V169" s="32">
        <f t="shared" si="68"/>
        <v>0</v>
      </c>
      <c r="W169" s="32">
        <v>0</v>
      </c>
      <c r="X169" s="32">
        <f t="shared" si="69"/>
        <v>0</v>
      </c>
      <c r="Y169" s="38">
        <f t="shared" si="70"/>
        <v>0</v>
      </c>
      <c r="AA169" s="65">
        <v>164</v>
      </c>
      <c r="AB169" s="32">
        <f t="shared" si="71"/>
        <v>0</v>
      </c>
      <c r="AC169" s="98">
        <f t="shared" si="72"/>
        <v>0</v>
      </c>
      <c r="AD169" s="98">
        <f t="shared" si="73"/>
        <v>0</v>
      </c>
      <c r="AE169" s="98">
        <f t="shared" si="74"/>
        <v>0</v>
      </c>
      <c r="AF169" s="32">
        <f t="shared" si="77"/>
        <v>0</v>
      </c>
      <c r="AG169" s="32">
        <f t="shared" si="78"/>
        <v>0</v>
      </c>
      <c r="AH169" s="32">
        <f t="shared" si="79"/>
        <v>0</v>
      </c>
      <c r="AI169" s="72">
        <f t="shared" si="86"/>
        <v>0</v>
      </c>
      <c r="AK169" s="65"/>
      <c r="AL169" s="32"/>
      <c r="AM169" s="32"/>
      <c r="AN169" s="32"/>
      <c r="AO169" s="32"/>
      <c r="AP169" s="32"/>
      <c r="AQ169" s="32"/>
      <c r="AR169" s="32"/>
      <c r="AS169" s="32"/>
      <c r="AT169" s="32"/>
      <c r="AU169" s="72"/>
    </row>
    <row r="170" spans="5:47" x14ac:dyDescent="0.25">
      <c r="E170" s="24"/>
      <c r="I170" s="49">
        <v>165</v>
      </c>
      <c r="J170" s="32">
        <f t="shared" si="80"/>
        <v>0</v>
      </c>
      <c r="K170" s="32">
        <f t="shared" si="81"/>
        <v>0</v>
      </c>
      <c r="L170" s="32">
        <f t="shared" si="82"/>
        <v>0</v>
      </c>
      <c r="M170" s="32">
        <f t="shared" si="83"/>
        <v>0</v>
      </c>
      <c r="N170" s="32">
        <f t="shared" si="65"/>
        <v>0</v>
      </c>
      <c r="O170" s="33">
        <f t="shared" si="66"/>
        <v>0</v>
      </c>
      <c r="P170" s="49">
        <v>165</v>
      </c>
      <c r="Q170" s="32">
        <f t="shared" si="75"/>
        <v>0</v>
      </c>
      <c r="R170" s="32">
        <f t="shared" si="84"/>
        <v>0</v>
      </c>
      <c r="S170" s="32">
        <f t="shared" si="85"/>
        <v>0</v>
      </c>
      <c r="T170" s="32">
        <f t="shared" si="67"/>
        <v>0</v>
      </c>
      <c r="U170" s="32">
        <f t="shared" si="76"/>
        <v>0</v>
      </c>
      <c r="V170" s="32">
        <f t="shared" si="68"/>
        <v>0</v>
      </c>
      <c r="W170" s="32">
        <v>0</v>
      </c>
      <c r="X170" s="32">
        <f t="shared" si="69"/>
        <v>0</v>
      </c>
      <c r="Y170" s="38">
        <f t="shared" si="70"/>
        <v>0</v>
      </c>
      <c r="AA170" s="65">
        <v>165</v>
      </c>
      <c r="AB170" s="32">
        <f t="shared" si="71"/>
        <v>0</v>
      </c>
      <c r="AC170" s="98">
        <f t="shared" si="72"/>
        <v>0</v>
      </c>
      <c r="AD170" s="98">
        <f t="shared" si="73"/>
        <v>0</v>
      </c>
      <c r="AE170" s="98">
        <f t="shared" si="74"/>
        <v>0</v>
      </c>
      <c r="AF170" s="32">
        <f t="shared" si="77"/>
        <v>0</v>
      </c>
      <c r="AG170" s="32">
        <f t="shared" si="78"/>
        <v>0</v>
      </c>
      <c r="AH170" s="32">
        <f t="shared" si="79"/>
        <v>0</v>
      </c>
      <c r="AI170" s="72">
        <f t="shared" si="86"/>
        <v>0</v>
      </c>
      <c r="AK170" s="65"/>
      <c r="AL170" s="32"/>
      <c r="AM170" s="32"/>
      <c r="AN170" s="32"/>
      <c r="AO170" s="32"/>
      <c r="AP170" s="32"/>
      <c r="AQ170" s="32"/>
      <c r="AR170" s="32"/>
      <c r="AS170" s="32"/>
      <c r="AT170" s="32"/>
      <c r="AU170" s="72"/>
    </row>
    <row r="171" spans="5:47" x14ac:dyDescent="0.25">
      <c r="E171" s="24"/>
      <c r="I171" s="49">
        <v>166</v>
      </c>
      <c r="J171" s="32">
        <f t="shared" si="80"/>
        <v>0</v>
      </c>
      <c r="K171" s="32">
        <f t="shared" si="81"/>
        <v>0</v>
      </c>
      <c r="L171" s="32">
        <f t="shared" si="82"/>
        <v>0</v>
      </c>
      <c r="M171" s="32">
        <f t="shared" si="83"/>
        <v>0</v>
      </c>
      <c r="N171" s="32">
        <f t="shared" si="65"/>
        <v>0</v>
      </c>
      <c r="O171" s="33">
        <f t="shared" si="66"/>
        <v>0</v>
      </c>
      <c r="P171" s="49">
        <v>166</v>
      </c>
      <c r="Q171" s="32">
        <f t="shared" si="75"/>
        <v>0</v>
      </c>
      <c r="R171" s="32">
        <f t="shared" si="84"/>
        <v>0</v>
      </c>
      <c r="S171" s="32">
        <f t="shared" si="85"/>
        <v>0</v>
      </c>
      <c r="T171" s="32">
        <f t="shared" si="67"/>
        <v>0</v>
      </c>
      <c r="U171" s="32">
        <f t="shared" si="76"/>
        <v>0</v>
      </c>
      <c r="V171" s="32">
        <f t="shared" si="68"/>
        <v>0</v>
      </c>
      <c r="W171" s="32">
        <v>0</v>
      </c>
      <c r="X171" s="32">
        <f t="shared" si="69"/>
        <v>0</v>
      </c>
      <c r="Y171" s="38">
        <f t="shared" si="70"/>
        <v>0</v>
      </c>
      <c r="AA171" s="65">
        <v>166</v>
      </c>
      <c r="AB171" s="32">
        <f t="shared" si="71"/>
        <v>0</v>
      </c>
      <c r="AC171" s="98">
        <f t="shared" si="72"/>
        <v>0</v>
      </c>
      <c r="AD171" s="98">
        <f t="shared" si="73"/>
        <v>0</v>
      </c>
      <c r="AE171" s="98">
        <f t="shared" si="74"/>
        <v>0</v>
      </c>
      <c r="AF171" s="32">
        <f t="shared" si="77"/>
        <v>0</v>
      </c>
      <c r="AG171" s="32">
        <f t="shared" si="78"/>
        <v>0</v>
      </c>
      <c r="AH171" s="32">
        <f t="shared" si="79"/>
        <v>0</v>
      </c>
      <c r="AI171" s="72">
        <f t="shared" si="86"/>
        <v>0</v>
      </c>
      <c r="AK171" s="65"/>
      <c r="AL171" s="32"/>
      <c r="AM171" s="32"/>
      <c r="AN171" s="32"/>
      <c r="AO171" s="32"/>
      <c r="AP171" s="32"/>
      <c r="AQ171" s="32"/>
      <c r="AR171" s="32"/>
      <c r="AS171" s="32"/>
      <c r="AT171" s="32"/>
      <c r="AU171" s="72"/>
    </row>
    <row r="172" spans="5:47" x14ac:dyDescent="0.25">
      <c r="E172" s="24"/>
      <c r="I172" s="49">
        <v>167</v>
      </c>
      <c r="J172" s="32">
        <f t="shared" si="80"/>
        <v>0</v>
      </c>
      <c r="K172" s="32">
        <f t="shared" si="81"/>
        <v>0</v>
      </c>
      <c r="L172" s="32">
        <f t="shared" si="82"/>
        <v>0</v>
      </c>
      <c r="M172" s="32">
        <f t="shared" si="83"/>
        <v>0</v>
      </c>
      <c r="N172" s="32">
        <f t="shared" si="65"/>
        <v>0</v>
      </c>
      <c r="O172" s="33">
        <f t="shared" si="66"/>
        <v>0</v>
      </c>
      <c r="P172" s="49">
        <v>167</v>
      </c>
      <c r="Q172" s="32">
        <f t="shared" si="75"/>
        <v>0</v>
      </c>
      <c r="R172" s="32">
        <f t="shared" si="84"/>
        <v>0</v>
      </c>
      <c r="S172" s="32">
        <f t="shared" si="85"/>
        <v>0</v>
      </c>
      <c r="T172" s="32">
        <f t="shared" si="67"/>
        <v>0</v>
      </c>
      <c r="U172" s="32">
        <f t="shared" si="76"/>
        <v>0</v>
      </c>
      <c r="V172" s="32">
        <f t="shared" si="68"/>
        <v>0</v>
      </c>
      <c r="W172" s="32">
        <v>0</v>
      </c>
      <c r="X172" s="32">
        <f t="shared" si="69"/>
        <v>0</v>
      </c>
      <c r="Y172" s="38">
        <f t="shared" si="70"/>
        <v>0</v>
      </c>
      <c r="AA172" s="65">
        <v>167</v>
      </c>
      <c r="AB172" s="32">
        <f t="shared" si="71"/>
        <v>0</v>
      </c>
      <c r="AC172" s="98">
        <f t="shared" si="72"/>
        <v>0</v>
      </c>
      <c r="AD172" s="98">
        <f t="shared" si="73"/>
        <v>0</v>
      </c>
      <c r="AE172" s="98">
        <f t="shared" si="74"/>
        <v>0</v>
      </c>
      <c r="AF172" s="32">
        <f t="shared" si="77"/>
        <v>0</v>
      </c>
      <c r="AG172" s="32">
        <f t="shared" si="78"/>
        <v>0</v>
      </c>
      <c r="AH172" s="32">
        <f t="shared" si="79"/>
        <v>0</v>
      </c>
      <c r="AI172" s="72">
        <f t="shared" si="86"/>
        <v>0</v>
      </c>
      <c r="AK172" s="65"/>
      <c r="AL172" s="32"/>
      <c r="AM172" s="32"/>
      <c r="AN172" s="32"/>
      <c r="AO172" s="32"/>
      <c r="AP172" s="32"/>
      <c r="AQ172" s="32"/>
      <c r="AR172" s="32"/>
      <c r="AS172" s="32"/>
      <c r="AT172" s="32"/>
      <c r="AU172" s="72"/>
    </row>
    <row r="173" spans="5:47" x14ac:dyDescent="0.25">
      <c r="E173" s="24"/>
      <c r="I173" s="49">
        <v>168</v>
      </c>
      <c r="J173" s="32">
        <f t="shared" si="80"/>
        <v>0</v>
      </c>
      <c r="K173" s="32">
        <f t="shared" si="81"/>
        <v>0</v>
      </c>
      <c r="L173" s="32">
        <f t="shared" si="82"/>
        <v>0</v>
      </c>
      <c r="M173" s="32">
        <f t="shared" si="83"/>
        <v>0</v>
      </c>
      <c r="N173" s="32">
        <f t="shared" si="65"/>
        <v>0</v>
      </c>
      <c r="O173" s="33">
        <f t="shared" si="66"/>
        <v>0</v>
      </c>
      <c r="P173" s="49">
        <v>168</v>
      </c>
      <c r="Q173" s="32">
        <f t="shared" si="75"/>
        <v>0</v>
      </c>
      <c r="R173" s="32">
        <f t="shared" si="84"/>
        <v>0</v>
      </c>
      <c r="S173" s="32">
        <f t="shared" si="85"/>
        <v>0</v>
      </c>
      <c r="T173" s="32">
        <f t="shared" si="67"/>
        <v>0</v>
      </c>
      <c r="U173" s="32">
        <f t="shared" si="76"/>
        <v>0</v>
      </c>
      <c r="V173" s="32">
        <f t="shared" si="68"/>
        <v>0</v>
      </c>
      <c r="W173" s="32">
        <v>0</v>
      </c>
      <c r="X173" s="32">
        <f t="shared" si="69"/>
        <v>0</v>
      </c>
      <c r="Y173" s="38">
        <f t="shared" si="70"/>
        <v>0</v>
      </c>
      <c r="AA173" s="65">
        <v>168</v>
      </c>
      <c r="AB173" s="32">
        <f t="shared" si="71"/>
        <v>0</v>
      </c>
      <c r="AC173" s="98">
        <f t="shared" si="72"/>
        <v>0</v>
      </c>
      <c r="AD173" s="98">
        <f t="shared" si="73"/>
        <v>0</v>
      </c>
      <c r="AE173" s="98">
        <f t="shared" si="74"/>
        <v>0</v>
      </c>
      <c r="AF173" s="32">
        <f t="shared" si="77"/>
        <v>0</v>
      </c>
      <c r="AG173" s="32">
        <f t="shared" si="78"/>
        <v>0</v>
      </c>
      <c r="AH173" s="32">
        <f t="shared" si="79"/>
        <v>0</v>
      </c>
      <c r="AI173" s="72">
        <f t="shared" si="86"/>
        <v>0</v>
      </c>
      <c r="AK173" s="65"/>
      <c r="AL173" s="32"/>
      <c r="AM173" s="32"/>
      <c r="AN173" s="32"/>
      <c r="AO173" s="32"/>
      <c r="AP173" s="32"/>
      <c r="AQ173" s="32"/>
      <c r="AR173" s="32"/>
      <c r="AS173" s="32"/>
      <c r="AT173" s="32"/>
      <c r="AU173" s="72"/>
    </row>
    <row r="174" spans="5:47" x14ac:dyDescent="0.25">
      <c r="E174" s="24"/>
      <c r="I174" s="49">
        <v>169</v>
      </c>
      <c r="J174" s="32">
        <f t="shared" si="80"/>
        <v>0</v>
      </c>
      <c r="K174" s="32">
        <f t="shared" si="81"/>
        <v>0</v>
      </c>
      <c r="L174" s="32">
        <f t="shared" si="82"/>
        <v>0</v>
      </c>
      <c r="M174" s="32">
        <f t="shared" si="83"/>
        <v>0</v>
      </c>
      <c r="N174" s="32">
        <f t="shared" si="65"/>
        <v>0</v>
      </c>
      <c r="O174" s="33">
        <f t="shared" si="66"/>
        <v>0</v>
      </c>
      <c r="P174" s="49">
        <v>169</v>
      </c>
      <c r="Q174" s="32">
        <f t="shared" si="75"/>
        <v>0</v>
      </c>
      <c r="R174" s="32">
        <f t="shared" si="84"/>
        <v>0</v>
      </c>
      <c r="S174" s="32">
        <f t="shared" si="85"/>
        <v>0</v>
      </c>
      <c r="T174" s="32">
        <f t="shared" si="67"/>
        <v>0</v>
      </c>
      <c r="U174" s="32">
        <f t="shared" si="76"/>
        <v>0</v>
      </c>
      <c r="V174" s="32">
        <f t="shared" si="68"/>
        <v>0</v>
      </c>
      <c r="W174" s="32">
        <v>0</v>
      </c>
      <c r="X174" s="32">
        <f t="shared" si="69"/>
        <v>0</v>
      </c>
      <c r="Y174" s="38">
        <f t="shared" si="70"/>
        <v>0</v>
      </c>
      <c r="AA174" s="65">
        <v>169</v>
      </c>
      <c r="AB174" s="32">
        <f t="shared" si="71"/>
        <v>0</v>
      </c>
      <c r="AC174" s="98">
        <f t="shared" si="72"/>
        <v>0</v>
      </c>
      <c r="AD174" s="98">
        <f t="shared" si="73"/>
        <v>0</v>
      </c>
      <c r="AE174" s="98">
        <f t="shared" si="74"/>
        <v>0</v>
      </c>
      <c r="AF174" s="32">
        <f t="shared" si="77"/>
        <v>0</v>
      </c>
      <c r="AG174" s="32">
        <f t="shared" si="78"/>
        <v>0</v>
      </c>
      <c r="AH174" s="32">
        <f t="shared" si="79"/>
        <v>0</v>
      </c>
      <c r="AI174" s="72">
        <f t="shared" si="86"/>
        <v>0</v>
      </c>
      <c r="AK174" s="65"/>
      <c r="AL174" s="32"/>
      <c r="AM174" s="32"/>
      <c r="AN174" s="32"/>
      <c r="AO174" s="32"/>
      <c r="AP174" s="32"/>
      <c r="AQ174" s="32"/>
      <c r="AR174" s="32"/>
      <c r="AS174" s="32"/>
      <c r="AT174" s="32"/>
      <c r="AU174" s="72"/>
    </row>
    <row r="175" spans="5:47" x14ac:dyDescent="0.25">
      <c r="E175" s="24"/>
      <c r="I175" s="49">
        <v>170</v>
      </c>
      <c r="J175" s="32">
        <f t="shared" si="80"/>
        <v>0</v>
      </c>
      <c r="K175" s="32">
        <f t="shared" si="81"/>
        <v>0</v>
      </c>
      <c r="L175" s="32">
        <f t="shared" si="82"/>
        <v>0</v>
      </c>
      <c r="M175" s="32">
        <f t="shared" si="83"/>
        <v>0</v>
      </c>
      <c r="N175" s="32">
        <f t="shared" si="65"/>
        <v>0</v>
      </c>
      <c r="O175" s="33">
        <f t="shared" si="66"/>
        <v>0</v>
      </c>
      <c r="P175" s="49">
        <v>170</v>
      </c>
      <c r="Q175" s="32">
        <f t="shared" si="75"/>
        <v>0</v>
      </c>
      <c r="R175" s="32">
        <f t="shared" si="84"/>
        <v>0</v>
      </c>
      <c r="S175" s="32">
        <f t="shared" si="85"/>
        <v>0</v>
      </c>
      <c r="T175" s="32">
        <f t="shared" si="67"/>
        <v>0</v>
      </c>
      <c r="U175" s="32">
        <f t="shared" si="76"/>
        <v>0</v>
      </c>
      <c r="V175" s="32">
        <f t="shared" si="68"/>
        <v>0</v>
      </c>
      <c r="W175" s="32">
        <v>0</v>
      </c>
      <c r="X175" s="32">
        <f t="shared" si="69"/>
        <v>0</v>
      </c>
      <c r="Y175" s="38">
        <f t="shared" si="70"/>
        <v>0</v>
      </c>
      <c r="AA175" s="65">
        <v>170</v>
      </c>
      <c r="AB175" s="32">
        <f t="shared" si="71"/>
        <v>0</v>
      </c>
      <c r="AC175" s="98">
        <f t="shared" si="72"/>
        <v>0</v>
      </c>
      <c r="AD175" s="98">
        <f t="shared" si="73"/>
        <v>0</v>
      </c>
      <c r="AE175" s="98">
        <f t="shared" si="74"/>
        <v>0</v>
      </c>
      <c r="AF175" s="32">
        <f t="shared" si="77"/>
        <v>0</v>
      </c>
      <c r="AG175" s="32">
        <f t="shared" si="78"/>
        <v>0</v>
      </c>
      <c r="AH175" s="32">
        <f t="shared" si="79"/>
        <v>0</v>
      </c>
      <c r="AI175" s="72">
        <f t="shared" si="86"/>
        <v>0</v>
      </c>
      <c r="AK175" s="65"/>
      <c r="AL175" s="32"/>
      <c r="AM175" s="32"/>
      <c r="AN175" s="32"/>
      <c r="AO175" s="32"/>
      <c r="AP175" s="32"/>
      <c r="AQ175" s="32"/>
      <c r="AR175" s="32"/>
      <c r="AS175" s="32"/>
      <c r="AT175" s="32"/>
      <c r="AU175" s="72"/>
    </row>
    <row r="176" spans="5:47" x14ac:dyDescent="0.25">
      <c r="E176" s="24"/>
      <c r="I176" s="49">
        <v>171</v>
      </c>
      <c r="J176" s="32">
        <f t="shared" si="80"/>
        <v>0</v>
      </c>
      <c r="K176" s="32">
        <f t="shared" si="81"/>
        <v>0</v>
      </c>
      <c r="L176" s="32">
        <f t="shared" si="82"/>
        <v>0</v>
      </c>
      <c r="M176" s="32">
        <f t="shared" si="83"/>
        <v>0</v>
      </c>
      <c r="N176" s="32">
        <f t="shared" si="65"/>
        <v>0</v>
      </c>
      <c r="O176" s="33">
        <f t="shared" si="66"/>
        <v>0</v>
      </c>
      <c r="P176" s="49">
        <v>171</v>
      </c>
      <c r="Q176" s="32">
        <f t="shared" si="75"/>
        <v>0</v>
      </c>
      <c r="R176" s="32">
        <f t="shared" si="84"/>
        <v>0</v>
      </c>
      <c r="S176" s="32">
        <f t="shared" si="85"/>
        <v>0</v>
      </c>
      <c r="T176" s="32">
        <f t="shared" si="67"/>
        <v>0</v>
      </c>
      <c r="U176" s="32">
        <f t="shared" si="76"/>
        <v>0</v>
      </c>
      <c r="V176" s="32">
        <f t="shared" si="68"/>
        <v>0</v>
      </c>
      <c r="W176" s="32">
        <v>0</v>
      </c>
      <c r="X176" s="32">
        <f t="shared" si="69"/>
        <v>0</v>
      </c>
      <c r="Y176" s="38">
        <f t="shared" si="70"/>
        <v>0</v>
      </c>
      <c r="AA176" s="65">
        <v>171</v>
      </c>
      <c r="AB176" s="32">
        <f t="shared" si="71"/>
        <v>0</v>
      </c>
      <c r="AC176" s="98">
        <f t="shared" si="72"/>
        <v>0</v>
      </c>
      <c r="AD176" s="98">
        <f t="shared" si="73"/>
        <v>0</v>
      </c>
      <c r="AE176" s="98">
        <f t="shared" si="74"/>
        <v>0</v>
      </c>
      <c r="AF176" s="32">
        <f t="shared" si="77"/>
        <v>0</v>
      </c>
      <c r="AG176" s="32">
        <f t="shared" si="78"/>
        <v>0</v>
      </c>
      <c r="AH176" s="32">
        <f t="shared" si="79"/>
        <v>0</v>
      </c>
      <c r="AI176" s="72">
        <f t="shared" si="86"/>
        <v>0</v>
      </c>
      <c r="AK176" s="65"/>
      <c r="AL176" s="32"/>
      <c r="AM176" s="32"/>
      <c r="AN176" s="32"/>
      <c r="AO176" s="32"/>
      <c r="AP176" s="32"/>
      <c r="AQ176" s="32"/>
      <c r="AR176" s="32"/>
      <c r="AS176" s="32"/>
      <c r="AT176" s="32"/>
      <c r="AU176" s="72"/>
    </row>
    <row r="177" spans="5:47" x14ac:dyDescent="0.25">
      <c r="E177" s="24"/>
      <c r="I177" s="49">
        <v>172</v>
      </c>
      <c r="J177" s="32">
        <f t="shared" si="80"/>
        <v>0</v>
      </c>
      <c r="K177" s="32">
        <f t="shared" si="81"/>
        <v>0</v>
      </c>
      <c r="L177" s="32">
        <f t="shared" si="82"/>
        <v>0</v>
      </c>
      <c r="M177" s="32">
        <f t="shared" si="83"/>
        <v>0</v>
      </c>
      <c r="N177" s="32">
        <f t="shared" si="65"/>
        <v>0</v>
      </c>
      <c r="O177" s="33">
        <f t="shared" si="66"/>
        <v>0</v>
      </c>
      <c r="P177" s="49">
        <v>172</v>
      </c>
      <c r="Q177" s="32">
        <f t="shared" si="75"/>
        <v>0</v>
      </c>
      <c r="R177" s="32">
        <f t="shared" si="84"/>
        <v>0</v>
      </c>
      <c r="S177" s="32">
        <f t="shared" si="85"/>
        <v>0</v>
      </c>
      <c r="T177" s="32">
        <f t="shared" si="67"/>
        <v>0</v>
      </c>
      <c r="U177" s="32">
        <f t="shared" si="76"/>
        <v>0</v>
      </c>
      <c r="V177" s="32">
        <f t="shared" si="68"/>
        <v>0</v>
      </c>
      <c r="W177" s="32">
        <v>0</v>
      </c>
      <c r="X177" s="32">
        <f t="shared" si="69"/>
        <v>0</v>
      </c>
      <c r="Y177" s="38">
        <f t="shared" si="70"/>
        <v>0</v>
      </c>
      <c r="AA177" s="65">
        <v>172</v>
      </c>
      <c r="AB177" s="32">
        <f t="shared" si="71"/>
        <v>0</v>
      </c>
      <c r="AC177" s="98">
        <f t="shared" si="72"/>
        <v>0</v>
      </c>
      <c r="AD177" s="98">
        <f t="shared" si="73"/>
        <v>0</v>
      </c>
      <c r="AE177" s="98">
        <f t="shared" si="74"/>
        <v>0</v>
      </c>
      <c r="AF177" s="32">
        <f t="shared" si="77"/>
        <v>0</v>
      </c>
      <c r="AG177" s="32">
        <f t="shared" si="78"/>
        <v>0</v>
      </c>
      <c r="AH177" s="32">
        <f t="shared" si="79"/>
        <v>0</v>
      </c>
      <c r="AI177" s="72">
        <f t="shared" si="86"/>
        <v>0</v>
      </c>
      <c r="AK177" s="65"/>
      <c r="AL177" s="32"/>
      <c r="AM177" s="32"/>
      <c r="AN177" s="32"/>
      <c r="AO177" s="32"/>
      <c r="AP177" s="32"/>
      <c r="AQ177" s="32"/>
      <c r="AR177" s="32"/>
      <c r="AS177" s="32"/>
      <c r="AT177" s="32"/>
      <c r="AU177" s="72"/>
    </row>
    <row r="178" spans="5:47" x14ac:dyDescent="0.25">
      <c r="E178" s="24"/>
      <c r="I178" s="49">
        <v>173</v>
      </c>
      <c r="J178" s="32">
        <f t="shared" si="80"/>
        <v>0</v>
      </c>
      <c r="K178" s="32">
        <f t="shared" si="81"/>
        <v>0</v>
      </c>
      <c r="L178" s="32">
        <f t="shared" si="82"/>
        <v>0</v>
      </c>
      <c r="M178" s="32">
        <f t="shared" si="83"/>
        <v>0</v>
      </c>
      <c r="N178" s="32">
        <f t="shared" si="65"/>
        <v>0</v>
      </c>
      <c r="O178" s="33">
        <f t="shared" si="66"/>
        <v>0</v>
      </c>
      <c r="P178" s="49">
        <v>173</v>
      </c>
      <c r="Q178" s="32">
        <f t="shared" si="75"/>
        <v>0</v>
      </c>
      <c r="R178" s="32">
        <f t="shared" si="84"/>
        <v>0</v>
      </c>
      <c r="S178" s="32">
        <f t="shared" si="85"/>
        <v>0</v>
      </c>
      <c r="T178" s="32">
        <f t="shared" si="67"/>
        <v>0</v>
      </c>
      <c r="U178" s="32">
        <f t="shared" si="76"/>
        <v>0</v>
      </c>
      <c r="V178" s="32">
        <f t="shared" si="68"/>
        <v>0</v>
      </c>
      <c r="W178" s="32">
        <v>0</v>
      </c>
      <c r="X178" s="32">
        <f t="shared" si="69"/>
        <v>0</v>
      </c>
      <c r="Y178" s="38">
        <f t="shared" si="70"/>
        <v>0</v>
      </c>
      <c r="AA178" s="65">
        <v>173</v>
      </c>
      <c r="AB178" s="32">
        <f t="shared" si="71"/>
        <v>0</v>
      </c>
      <c r="AC178" s="98">
        <f t="shared" si="72"/>
        <v>0</v>
      </c>
      <c r="AD178" s="98">
        <f t="shared" si="73"/>
        <v>0</v>
      </c>
      <c r="AE178" s="98">
        <f t="shared" si="74"/>
        <v>0</v>
      </c>
      <c r="AF178" s="32">
        <f t="shared" si="77"/>
        <v>0</v>
      </c>
      <c r="AG178" s="32">
        <f t="shared" si="78"/>
        <v>0</v>
      </c>
      <c r="AH178" s="32">
        <f t="shared" si="79"/>
        <v>0</v>
      </c>
      <c r="AI178" s="72">
        <f t="shared" si="86"/>
        <v>0</v>
      </c>
      <c r="AK178" s="65"/>
      <c r="AL178" s="32"/>
      <c r="AM178" s="32"/>
      <c r="AN178" s="32"/>
      <c r="AO178" s="32"/>
      <c r="AP178" s="32"/>
      <c r="AQ178" s="32"/>
      <c r="AR178" s="32"/>
      <c r="AS178" s="32"/>
      <c r="AT178" s="32"/>
      <c r="AU178" s="72"/>
    </row>
    <row r="179" spans="5:47" x14ac:dyDescent="0.25">
      <c r="E179" s="24"/>
      <c r="I179" s="49">
        <v>174</v>
      </c>
      <c r="J179" s="32">
        <f t="shared" si="80"/>
        <v>0</v>
      </c>
      <c r="K179" s="32">
        <f t="shared" si="81"/>
        <v>0</v>
      </c>
      <c r="L179" s="32">
        <f t="shared" si="82"/>
        <v>0</v>
      </c>
      <c r="M179" s="32">
        <f t="shared" si="83"/>
        <v>0</v>
      </c>
      <c r="N179" s="32">
        <f t="shared" si="65"/>
        <v>0</v>
      </c>
      <c r="O179" s="33">
        <f t="shared" si="66"/>
        <v>0</v>
      </c>
      <c r="P179" s="49">
        <v>174</v>
      </c>
      <c r="Q179" s="32">
        <f t="shared" si="75"/>
        <v>0</v>
      </c>
      <c r="R179" s="32">
        <f t="shared" si="84"/>
        <v>0</v>
      </c>
      <c r="S179" s="32">
        <f t="shared" si="85"/>
        <v>0</v>
      </c>
      <c r="T179" s="32">
        <f t="shared" si="67"/>
        <v>0</v>
      </c>
      <c r="U179" s="32">
        <f t="shared" si="76"/>
        <v>0</v>
      </c>
      <c r="V179" s="32">
        <f t="shared" si="68"/>
        <v>0</v>
      </c>
      <c r="W179" s="32">
        <v>0</v>
      </c>
      <c r="X179" s="32">
        <f t="shared" si="69"/>
        <v>0</v>
      </c>
      <c r="Y179" s="38">
        <f t="shared" si="70"/>
        <v>0</v>
      </c>
      <c r="AA179" s="65">
        <v>174</v>
      </c>
      <c r="AB179" s="32">
        <f t="shared" si="71"/>
        <v>0</v>
      </c>
      <c r="AC179" s="98">
        <f t="shared" si="72"/>
        <v>0</v>
      </c>
      <c r="AD179" s="98">
        <f t="shared" si="73"/>
        <v>0</v>
      </c>
      <c r="AE179" s="98">
        <f t="shared" si="74"/>
        <v>0</v>
      </c>
      <c r="AF179" s="32">
        <f t="shared" si="77"/>
        <v>0</v>
      </c>
      <c r="AG179" s="32">
        <f t="shared" si="78"/>
        <v>0</v>
      </c>
      <c r="AH179" s="32">
        <f t="shared" si="79"/>
        <v>0</v>
      </c>
      <c r="AI179" s="72">
        <f t="shared" si="86"/>
        <v>0</v>
      </c>
      <c r="AK179" s="65"/>
      <c r="AL179" s="32"/>
      <c r="AM179" s="32"/>
      <c r="AN179" s="32"/>
      <c r="AO179" s="32"/>
      <c r="AP179" s="32"/>
      <c r="AQ179" s="32"/>
      <c r="AR179" s="32"/>
      <c r="AS179" s="32"/>
      <c r="AT179" s="32"/>
      <c r="AU179" s="72"/>
    </row>
    <row r="180" spans="5:47" x14ac:dyDescent="0.25">
      <c r="E180" s="24"/>
      <c r="I180" s="49">
        <v>175</v>
      </c>
      <c r="J180" s="32">
        <f t="shared" si="80"/>
        <v>0</v>
      </c>
      <c r="K180" s="32">
        <f t="shared" si="81"/>
        <v>0</v>
      </c>
      <c r="L180" s="32">
        <f t="shared" si="82"/>
        <v>0</v>
      </c>
      <c r="M180" s="32">
        <f t="shared" si="83"/>
        <v>0</v>
      </c>
      <c r="N180" s="32">
        <f t="shared" si="65"/>
        <v>0</v>
      </c>
      <c r="O180" s="33">
        <f t="shared" si="66"/>
        <v>0</v>
      </c>
      <c r="P180" s="49">
        <v>175</v>
      </c>
      <c r="Q180" s="32">
        <f t="shared" si="75"/>
        <v>0</v>
      </c>
      <c r="R180" s="32">
        <f t="shared" si="84"/>
        <v>0</v>
      </c>
      <c r="S180" s="32">
        <f t="shared" si="85"/>
        <v>0</v>
      </c>
      <c r="T180" s="32">
        <f t="shared" si="67"/>
        <v>0</v>
      </c>
      <c r="U180" s="32">
        <f t="shared" si="76"/>
        <v>0</v>
      </c>
      <c r="V180" s="32">
        <f t="shared" si="68"/>
        <v>0</v>
      </c>
      <c r="W180" s="32">
        <v>0</v>
      </c>
      <c r="X180" s="32">
        <f t="shared" si="69"/>
        <v>0</v>
      </c>
      <c r="Y180" s="38">
        <f t="shared" si="70"/>
        <v>0</v>
      </c>
      <c r="AA180" s="65">
        <v>175</v>
      </c>
      <c r="AB180" s="32">
        <f t="shared" si="71"/>
        <v>0</v>
      </c>
      <c r="AC180" s="98">
        <f t="shared" si="72"/>
        <v>0</v>
      </c>
      <c r="AD180" s="98">
        <f t="shared" si="73"/>
        <v>0</v>
      </c>
      <c r="AE180" s="98">
        <f t="shared" si="74"/>
        <v>0</v>
      </c>
      <c r="AF180" s="32">
        <f t="shared" si="77"/>
        <v>0</v>
      </c>
      <c r="AG180" s="32">
        <f t="shared" si="78"/>
        <v>0</v>
      </c>
      <c r="AH180" s="32">
        <f t="shared" si="79"/>
        <v>0</v>
      </c>
      <c r="AI180" s="72">
        <f t="shared" si="86"/>
        <v>0</v>
      </c>
      <c r="AK180" s="65"/>
      <c r="AL180" s="32"/>
      <c r="AM180" s="32"/>
      <c r="AN180" s="32"/>
      <c r="AO180" s="32"/>
      <c r="AP180" s="32"/>
      <c r="AQ180" s="32"/>
      <c r="AR180" s="32"/>
      <c r="AS180" s="32"/>
      <c r="AT180" s="32"/>
      <c r="AU180" s="72"/>
    </row>
    <row r="181" spans="5:47" x14ac:dyDescent="0.25">
      <c r="E181" s="24"/>
      <c r="I181" s="49">
        <v>176</v>
      </c>
      <c r="J181" s="32">
        <f t="shared" si="80"/>
        <v>0</v>
      </c>
      <c r="K181" s="32">
        <f t="shared" si="81"/>
        <v>0</v>
      </c>
      <c r="L181" s="32">
        <f t="shared" si="82"/>
        <v>0</v>
      </c>
      <c r="M181" s="32">
        <f t="shared" si="83"/>
        <v>0</v>
      </c>
      <c r="N181" s="32">
        <f t="shared" si="65"/>
        <v>0</v>
      </c>
      <c r="O181" s="33">
        <f t="shared" si="66"/>
        <v>0</v>
      </c>
      <c r="P181" s="49">
        <v>176</v>
      </c>
      <c r="Q181" s="32">
        <f t="shared" si="75"/>
        <v>0</v>
      </c>
      <c r="R181" s="32">
        <f t="shared" si="84"/>
        <v>0</v>
      </c>
      <c r="S181" s="32">
        <f t="shared" si="85"/>
        <v>0</v>
      </c>
      <c r="T181" s="32">
        <f t="shared" si="67"/>
        <v>0</v>
      </c>
      <c r="U181" s="32">
        <f t="shared" si="76"/>
        <v>0</v>
      </c>
      <c r="V181" s="32">
        <f t="shared" si="68"/>
        <v>0</v>
      </c>
      <c r="W181" s="32">
        <v>0</v>
      </c>
      <c r="X181" s="32">
        <f t="shared" si="69"/>
        <v>0</v>
      </c>
      <c r="Y181" s="38">
        <f t="shared" si="70"/>
        <v>0</v>
      </c>
      <c r="AA181" s="65">
        <v>176</v>
      </c>
      <c r="AB181" s="32">
        <f t="shared" si="71"/>
        <v>0</v>
      </c>
      <c r="AC181" s="98">
        <f t="shared" si="72"/>
        <v>0</v>
      </c>
      <c r="AD181" s="98">
        <f t="shared" si="73"/>
        <v>0</v>
      </c>
      <c r="AE181" s="98">
        <f t="shared" si="74"/>
        <v>0</v>
      </c>
      <c r="AF181" s="32">
        <f t="shared" si="77"/>
        <v>0</v>
      </c>
      <c r="AG181" s="32">
        <f t="shared" si="78"/>
        <v>0</v>
      </c>
      <c r="AH181" s="32">
        <f t="shared" si="79"/>
        <v>0</v>
      </c>
      <c r="AI181" s="72">
        <f t="shared" si="86"/>
        <v>0</v>
      </c>
      <c r="AK181" s="65"/>
      <c r="AL181" s="32"/>
      <c r="AM181" s="32"/>
      <c r="AN181" s="32"/>
      <c r="AO181" s="32"/>
      <c r="AP181" s="32"/>
      <c r="AQ181" s="32"/>
      <c r="AR181" s="32"/>
      <c r="AS181" s="32"/>
      <c r="AT181" s="32"/>
      <c r="AU181" s="72"/>
    </row>
    <row r="182" spans="5:47" x14ac:dyDescent="0.25">
      <c r="E182" s="24"/>
      <c r="I182" s="49">
        <v>177</v>
      </c>
      <c r="J182" s="32">
        <f t="shared" si="80"/>
        <v>0</v>
      </c>
      <c r="K182" s="32">
        <f t="shared" si="81"/>
        <v>0</v>
      </c>
      <c r="L182" s="32">
        <f t="shared" si="82"/>
        <v>0</v>
      </c>
      <c r="M182" s="32">
        <f t="shared" si="83"/>
        <v>0</v>
      </c>
      <c r="N182" s="32">
        <f t="shared" si="65"/>
        <v>0</v>
      </c>
      <c r="O182" s="33">
        <f t="shared" si="66"/>
        <v>0</v>
      </c>
      <c r="P182" s="49">
        <v>177</v>
      </c>
      <c r="Q182" s="32">
        <f t="shared" si="75"/>
        <v>0</v>
      </c>
      <c r="R182" s="32">
        <f t="shared" si="84"/>
        <v>0</v>
      </c>
      <c r="S182" s="32">
        <f t="shared" si="85"/>
        <v>0</v>
      </c>
      <c r="T182" s="32">
        <f t="shared" si="67"/>
        <v>0</v>
      </c>
      <c r="U182" s="32">
        <f t="shared" si="76"/>
        <v>0</v>
      </c>
      <c r="V182" s="32">
        <f t="shared" si="68"/>
        <v>0</v>
      </c>
      <c r="W182" s="32">
        <v>0</v>
      </c>
      <c r="X182" s="32">
        <f t="shared" si="69"/>
        <v>0</v>
      </c>
      <c r="Y182" s="38">
        <f t="shared" si="70"/>
        <v>0</v>
      </c>
      <c r="AA182" s="65">
        <v>177</v>
      </c>
      <c r="AB182" s="32">
        <f t="shared" si="71"/>
        <v>0</v>
      </c>
      <c r="AC182" s="98">
        <f t="shared" si="72"/>
        <v>0</v>
      </c>
      <c r="AD182" s="98">
        <f t="shared" si="73"/>
        <v>0</v>
      </c>
      <c r="AE182" s="98">
        <f t="shared" si="74"/>
        <v>0</v>
      </c>
      <c r="AF182" s="32">
        <f t="shared" si="77"/>
        <v>0</v>
      </c>
      <c r="AG182" s="32">
        <f t="shared" si="78"/>
        <v>0</v>
      </c>
      <c r="AH182" s="32">
        <f t="shared" si="79"/>
        <v>0</v>
      </c>
      <c r="AI182" s="72">
        <f t="shared" si="86"/>
        <v>0</v>
      </c>
      <c r="AK182" s="65"/>
      <c r="AL182" s="32"/>
      <c r="AM182" s="32"/>
      <c r="AN182" s="32"/>
      <c r="AO182" s="32"/>
      <c r="AP182" s="32"/>
      <c r="AQ182" s="32"/>
      <c r="AR182" s="32"/>
      <c r="AS182" s="32"/>
      <c r="AT182" s="32"/>
      <c r="AU182" s="72"/>
    </row>
    <row r="183" spans="5:47" x14ac:dyDescent="0.25">
      <c r="E183" s="24"/>
      <c r="I183" s="49">
        <v>178</v>
      </c>
      <c r="J183" s="32">
        <f t="shared" si="80"/>
        <v>0</v>
      </c>
      <c r="K183" s="32">
        <f t="shared" si="81"/>
        <v>0</v>
      </c>
      <c r="L183" s="32">
        <f t="shared" si="82"/>
        <v>0</v>
      </c>
      <c r="M183" s="32">
        <f t="shared" si="83"/>
        <v>0</v>
      </c>
      <c r="N183" s="32">
        <f t="shared" si="65"/>
        <v>0</v>
      </c>
      <c r="O183" s="33">
        <f t="shared" si="66"/>
        <v>0</v>
      </c>
      <c r="P183" s="49">
        <v>178</v>
      </c>
      <c r="Q183" s="32">
        <f t="shared" si="75"/>
        <v>0</v>
      </c>
      <c r="R183" s="32">
        <f t="shared" si="84"/>
        <v>0</v>
      </c>
      <c r="S183" s="32">
        <f t="shared" si="85"/>
        <v>0</v>
      </c>
      <c r="T183" s="32">
        <f t="shared" si="67"/>
        <v>0</v>
      </c>
      <c r="U183" s="32">
        <f t="shared" si="76"/>
        <v>0</v>
      </c>
      <c r="V183" s="32">
        <f t="shared" si="68"/>
        <v>0</v>
      </c>
      <c r="W183" s="32">
        <v>0</v>
      </c>
      <c r="X183" s="32">
        <f t="shared" si="69"/>
        <v>0</v>
      </c>
      <c r="Y183" s="38">
        <f t="shared" si="70"/>
        <v>0</v>
      </c>
      <c r="AA183" s="65">
        <v>178</v>
      </c>
      <c r="AB183" s="32">
        <f t="shared" si="71"/>
        <v>0</v>
      </c>
      <c r="AC183" s="98">
        <f t="shared" si="72"/>
        <v>0</v>
      </c>
      <c r="AD183" s="98">
        <f t="shared" si="73"/>
        <v>0</v>
      </c>
      <c r="AE183" s="98">
        <f t="shared" si="74"/>
        <v>0</v>
      </c>
      <c r="AF183" s="32">
        <f t="shared" si="77"/>
        <v>0</v>
      </c>
      <c r="AG183" s="32">
        <f t="shared" si="78"/>
        <v>0</v>
      </c>
      <c r="AH183" s="32">
        <f t="shared" si="79"/>
        <v>0</v>
      </c>
      <c r="AI183" s="72">
        <f t="shared" si="86"/>
        <v>0</v>
      </c>
      <c r="AK183" s="65"/>
      <c r="AL183" s="32"/>
      <c r="AM183" s="32"/>
      <c r="AN183" s="32"/>
      <c r="AO183" s="32"/>
      <c r="AP183" s="32"/>
      <c r="AQ183" s="32"/>
      <c r="AR183" s="32"/>
      <c r="AS183" s="32"/>
      <c r="AT183" s="32"/>
      <c r="AU183" s="72"/>
    </row>
    <row r="184" spans="5:47" x14ac:dyDescent="0.25">
      <c r="E184" s="24"/>
      <c r="I184" s="49">
        <v>179</v>
      </c>
      <c r="J184" s="32">
        <f t="shared" si="80"/>
        <v>0</v>
      </c>
      <c r="K184" s="32">
        <f t="shared" si="81"/>
        <v>0</v>
      </c>
      <c r="L184" s="32">
        <f t="shared" si="82"/>
        <v>0</v>
      </c>
      <c r="M184" s="32">
        <f t="shared" si="83"/>
        <v>0</v>
      </c>
      <c r="N184" s="32">
        <f t="shared" si="65"/>
        <v>0</v>
      </c>
      <c r="O184" s="33">
        <f t="shared" si="66"/>
        <v>0</v>
      </c>
      <c r="P184" s="49">
        <v>179</v>
      </c>
      <c r="Q184" s="32">
        <f t="shared" si="75"/>
        <v>0</v>
      </c>
      <c r="R184" s="32">
        <f t="shared" si="84"/>
        <v>0</v>
      </c>
      <c r="S184" s="32">
        <f t="shared" si="85"/>
        <v>0</v>
      </c>
      <c r="T184" s="32">
        <f t="shared" si="67"/>
        <v>0</v>
      </c>
      <c r="U184" s="32">
        <f t="shared" si="76"/>
        <v>0</v>
      </c>
      <c r="V184" s="32">
        <f t="shared" si="68"/>
        <v>0</v>
      </c>
      <c r="W184" s="32">
        <v>0</v>
      </c>
      <c r="X184" s="32">
        <f t="shared" si="69"/>
        <v>0</v>
      </c>
      <c r="Y184" s="38">
        <f t="shared" si="70"/>
        <v>0</v>
      </c>
      <c r="AA184" s="65">
        <v>179</v>
      </c>
      <c r="AB184" s="32">
        <f t="shared" si="71"/>
        <v>0</v>
      </c>
      <c r="AC184" s="98">
        <f t="shared" si="72"/>
        <v>0</v>
      </c>
      <c r="AD184" s="98">
        <f t="shared" si="73"/>
        <v>0</v>
      </c>
      <c r="AE184" s="98">
        <f t="shared" si="74"/>
        <v>0</v>
      </c>
      <c r="AF184" s="32">
        <f t="shared" si="77"/>
        <v>0</v>
      </c>
      <c r="AG184" s="32">
        <f t="shared" si="78"/>
        <v>0</v>
      </c>
      <c r="AH184" s="32">
        <f t="shared" si="79"/>
        <v>0</v>
      </c>
      <c r="AI184" s="72">
        <f t="shared" si="86"/>
        <v>0</v>
      </c>
      <c r="AK184" s="65"/>
      <c r="AL184" s="32"/>
      <c r="AM184" s="32"/>
      <c r="AN184" s="32"/>
      <c r="AO184" s="32"/>
      <c r="AP184" s="32"/>
      <c r="AQ184" s="32"/>
      <c r="AR184" s="32"/>
      <c r="AS184" s="32"/>
      <c r="AT184" s="32"/>
      <c r="AU184" s="72"/>
    </row>
    <row r="185" spans="5:47" x14ac:dyDescent="0.25">
      <c r="E185" s="24"/>
      <c r="I185" s="49">
        <v>180</v>
      </c>
      <c r="J185" s="32">
        <f t="shared" si="80"/>
        <v>0</v>
      </c>
      <c r="K185" s="32">
        <f t="shared" si="81"/>
        <v>0</v>
      </c>
      <c r="L185" s="32">
        <f t="shared" si="82"/>
        <v>0</v>
      </c>
      <c r="M185" s="32">
        <f t="shared" si="83"/>
        <v>0</v>
      </c>
      <c r="N185" s="32">
        <f t="shared" si="65"/>
        <v>0</v>
      </c>
      <c r="O185" s="33">
        <f t="shared" si="66"/>
        <v>0</v>
      </c>
      <c r="P185" s="49">
        <v>180</v>
      </c>
      <c r="Q185" s="32">
        <f t="shared" si="75"/>
        <v>0</v>
      </c>
      <c r="R185" s="32">
        <f t="shared" si="84"/>
        <v>0</v>
      </c>
      <c r="S185" s="32">
        <f t="shared" si="85"/>
        <v>0</v>
      </c>
      <c r="T185" s="32">
        <f t="shared" si="67"/>
        <v>0</v>
      </c>
      <c r="U185" s="32">
        <f t="shared" si="76"/>
        <v>0</v>
      </c>
      <c r="V185" s="32">
        <f t="shared" si="68"/>
        <v>0</v>
      </c>
      <c r="W185" s="32">
        <v>0</v>
      </c>
      <c r="X185" s="32">
        <f t="shared" si="69"/>
        <v>0</v>
      </c>
      <c r="Y185" s="38">
        <f t="shared" si="70"/>
        <v>0</v>
      </c>
      <c r="AA185" s="65">
        <v>180</v>
      </c>
      <c r="AB185" s="32">
        <f t="shared" si="71"/>
        <v>0</v>
      </c>
      <c r="AC185" s="98">
        <f t="shared" si="72"/>
        <v>0</v>
      </c>
      <c r="AD185" s="98">
        <f t="shared" si="73"/>
        <v>0</v>
      </c>
      <c r="AE185" s="98">
        <f t="shared" si="74"/>
        <v>0</v>
      </c>
      <c r="AF185" s="32">
        <f t="shared" si="77"/>
        <v>0</v>
      </c>
      <c r="AG185" s="32">
        <f t="shared" si="78"/>
        <v>0</v>
      </c>
      <c r="AH185" s="32">
        <f t="shared" si="79"/>
        <v>0</v>
      </c>
      <c r="AI185" s="72">
        <f t="shared" si="86"/>
        <v>0</v>
      </c>
      <c r="AK185" s="65"/>
      <c r="AL185" s="32"/>
      <c r="AM185" s="32"/>
      <c r="AN185" s="32"/>
      <c r="AO185" s="32"/>
      <c r="AP185" s="32"/>
      <c r="AQ185" s="32"/>
      <c r="AR185" s="32"/>
      <c r="AS185" s="32"/>
      <c r="AT185" s="32"/>
      <c r="AU185" s="72"/>
    </row>
    <row r="186" spans="5:47" x14ac:dyDescent="0.25">
      <c r="E186" s="24"/>
      <c r="I186" s="49">
        <v>181</v>
      </c>
      <c r="J186" s="32">
        <f t="shared" si="80"/>
        <v>0</v>
      </c>
      <c r="K186" s="32">
        <f t="shared" si="81"/>
        <v>0</v>
      </c>
      <c r="L186" s="32">
        <f t="shared" si="82"/>
        <v>0</v>
      </c>
      <c r="M186" s="32">
        <f t="shared" si="83"/>
        <v>0</v>
      </c>
      <c r="N186" s="32">
        <f t="shared" si="65"/>
        <v>0</v>
      </c>
      <c r="O186" s="33">
        <f t="shared" si="66"/>
        <v>0</v>
      </c>
      <c r="P186" s="49">
        <v>181</v>
      </c>
      <c r="Q186" s="32">
        <f t="shared" si="75"/>
        <v>0</v>
      </c>
      <c r="R186" s="32">
        <f t="shared" si="84"/>
        <v>0</v>
      </c>
      <c r="S186" s="32">
        <f t="shared" si="85"/>
        <v>0</v>
      </c>
      <c r="T186" s="32">
        <f t="shared" si="67"/>
        <v>0</v>
      </c>
      <c r="U186" s="32">
        <f t="shared" si="76"/>
        <v>0</v>
      </c>
      <c r="V186" s="32">
        <f t="shared" si="68"/>
        <v>0</v>
      </c>
      <c r="W186" s="32">
        <v>0</v>
      </c>
      <c r="X186" s="32">
        <f t="shared" si="69"/>
        <v>0</v>
      </c>
      <c r="Y186" s="38">
        <f t="shared" si="70"/>
        <v>0</v>
      </c>
      <c r="AA186" s="65">
        <v>181</v>
      </c>
      <c r="AB186" s="32">
        <f t="shared" si="71"/>
        <v>0</v>
      </c>
      <c r="AC186" s="98">
        <f t="shared" si="72"/>
        <v>0</v>
      </c>
      <c r="AD186" s="98">
        <f t="shared" si="73"/>
        <v>0</v>
      </c>
      <c r="AE186" s="98">
        <f t="shared" si="74"/>
        <v>0</v>
      </c>
      <c r="AF186" s="32">
        <f t="shared" si="77"/>
        <v>0</v>
      </c>
      <c r="AG186" s="32">
        <f t="shared" si="78"/>
        <v>0</v>
      </c>
      <c r="AH186" s="32">
        <f t="shared" si="79"/>
        <v>0</v>
      </c>
      <c r="AI186" s="72">
        <f t="shared" si="86"/>
        <v>0</v>
      </c>
      <c r="AK186" s="65"/>
      <c r="AL186" s="32"/>
      <c r="AM186" s="32"/>
      <c r="AN186" s="32"/>
      <c r="AO186" s="32"/>
      <c r="AP186" s="32"/>
      <c r="AQ186" s="32"/>
      <c r="AR186" s="32"/>
      <c r="AS186" s="32"/>
      <c r="AT186" s="32"/>
      <c r="AU186" s="72"/>
    </row>
    <row r="187" spans="5:47" x14ac:dyDescent="0.25">
      <c r="E187" s="24"/>
      <c r="I187" s="49">
        <v>182</v>
      </c>
      <c r="J187" s="32">
        <f t="shared" si="80"/>
        <v>0</v>
      </c>
      <c r="K187" s="32">
        <f t="shared" si="81"/>
        <v>0</v>
      </c>
      <c r="L187" s="32">
        <f t="shared" si="82"/>
        <v>0</v>
      </c>
      <c r="M187" s="32">
        <f t="shared" si="83"/>
        <v>0</v>
      </c>
      <c r="N187" s="32">
        <f t="shared" si="65"/>
        <v>0</v>
      </c>
      <c r="O187" s="33">
        <f t="shared" si="66"/>
        <v>0</v>
      </c>
      <c r="P187" s="49">
        <v>182</v>
      </c>
      <c r="Q187" s="32">
        <f t="shared" si="75"/>
        <v>0</v>
      </c>
      <c r="R187" s="32">
        <f t="shared" si="84"/>
        <v>0</v>
      </c>
      <c r="S187" s="32">
        <f t="shared" si="85"/>
        <v>0</v>
      </c>
      <c r="T187" s="32">
        <f t="shared" si="67"/>
        <v>0</v>
      </c>
      <c r="U187" s="32">
        <f t="shared" si="76"/>
        <v>0</v>
      </c>
      <c r="V187" s="32">
        <f t="shared" si="68"/>
        <v>0</v>
      </c>
      <c r="W187" s="32">
        <v>0</v>
      </c>
      <c r="X187" s="32">
        <f t="shared" si="69"/>
        <v>0</v>
      </c>
      <c r="Y187" s="38">
        <f t="shared" si="70"/>
        <v>0</v>
      </c>
      <c r="AA187" s="65">
        <v>182</v>
      </c>
      <c r="AB187" s="32">
        <f t="shared" si="71"/>
        <v>0</v>
      </c>
      <c r="AC187" s="98">
        <f t="shared" si="72"/>
        <v>0</v>
      </c>
      <c r="AD187" s="98">
        <f t="shared" si="73"/>
        <v>0</v>
      </c>
      <c r="AE187" s="98">
        <f t="shared" si="74"/>
        <v>0</v>
      </c>
      <c r="AF187" s="32">
        <f t="shared" si="77"/>
        <v>0</v>
      </c>
      <c r="AG187" s="32">
        <f t="shared" si="78"/>
        <v>0</v>
      </c>
      <c r="AH187" s="32">
        <f t="shared" si="79"/>
        <v>0</v>
      </c>
      <c r="AI187" s="72">
        <f t="shared" si="86"/>
        <v>0</v>
      </c>
      <c r="AK187" s="65"/>
      <c r="AL187" s="32"/>
      <c r="AM187" s="32"/>
      <c r="AN187" s="32"/>
      <c r="AO187" s="32"/>
      <c r="AP187" s="32"/>
      <c r="AQ187" s="32"/>
      <c r="AR187" s="32"/>
      <c r="AS187" s="32"/>
      <c r="AT187" s="32"/>
      <c r="AU187" s="72"/>
    </row>
    <row r="188" spans="5:47" x14ac:dyDescent="0.25">
      <c r="E188" s="24"/>
      <c r="I188" s="49">
        <v>183</v>
      </c>
      <c r="J188" s="32">
        <f t="shared" si="80"/>
        <v>0</v>
      </c>
      <c r="K188" s="32">
        <f t="shared" si="81"/>
        <v>0</v>
      </c>
      <c r="L188" s="32">
        <f t="shared" si="82"/>
        <v>0</v>
      </c>
      <c r="M188" s="32">
        <f t="shared" si="83"/>
        <v>0</v>
      </c>
      <c r="N188" s="32">
        <f t="shared" si="65"/>
        <v>0</v>
      </c>
      <c r="O188" s="33">
        <f t="shared" si="66"/>
        <v>0</v>
      </c>
      <c r="P188" s="49">
        <v>183</v>
      </c>
      <c r="Q188" s="32">
        <f t="shared" si="75"/>
        <v>0</v>
      </c>
      <c r="R188" s="32">
        <f t="shared" si="84"/>
        <v>0</v>
      </c>
      <c r="S188" s="32">
        <f t="shared" si="85"/>
        <v>0</v>
      </c>
      <c r="T188" s="32">
        <f t="shared" si="67"/>
        <v>0</v>
      </c>
      <c r="U188" s="32">
        <f t="shared" si="76"/>
        <v>0</v>
      </c>
      <c r="V188" s="32">
        <f t="shared" si="68"/>
        <v>0</v>
      </c>
      <c r="W188" s="32">
        <v>0</v>
      </c>
      <c r="X188" s="32">
        <f t="shared" si="69"/>
        <v>0</v>
      </c>
      <c r="Y188" s="38">
        <f t="shared" si="70"/>
        <v>0</v>
      </c>
      <c r="AA188" s="65">
        <v>183</v>
      </c>
      <c r="AB188" s="32">
        <f t="shared" si="71"/>
        <v>0</v>
      </c>
      <c r="AC188" s="98">
        <f t="shared" si="72"/>
        <v>0</v>
      </c>
      <c r="AD188" s="98">
        <f t="shared" si="73"/>
        <v>0</v>
      </c>
      <c r="AE188" s="98">
        <f t="shared" si="74"/>
        <v>0</v>
      </c>
      <c r="AF188" s="32">
        <f t="shared" si="77"/>
        <v>0</v>
      </c>
      <c r="AG188" s="32">
        <f t="shared" si="78"/>
        <v>0</v>
      </c>
      <c r="AH188" s="32">
        <f t="shared" si="79"/>
        <v>0</v>
      </c>
      <c r="AI188" s="72">
        <f t="shared" si="86"/>
        <v>0</v>
      </c>
      <c r="AK188" s="65"/>
      <c r="AL188" s="32"/>
      <c r="AM188" s="32"/>
      <c r="AN188" s="32"/>
      <c r="AO188" s="32"/>
      <c r="AP188" s="32"/>
      <c r="AQ188" s="32"/>
      <c r="AR188" s="32"/>
      <c r="AS188" s="32"/>
      <c r="AT188" s="32"/>
      <c r="AU188" s="72"/>
    </row>
    <row r="189" spans="5:47" x14ac:dyDescent="0.25">
      <c r="E189" s="24"/>
      <c r="I189" s="49">
        <v>184</v>
      </c>
      <c r="J189" s="32">
        <f t="shared" si="80"/>
        <v>0</v>
      </c>
      <c r="K189" s="32">
        <f t="shared" si="81"/>
        <v>0</v>
      </c>
      <c r="L189" s="32">
        <f t="shared" si="82"/>
        <v>0</v>
      </c>
      <c r="M189" s="32">
        <f t="shared" si="83"/>
        <v>0</v>
      </c>
      <c r="N189" s="32">
        <f t="shared" si="65"/>
        <v>0</v>
      </c>
      <c r="O189" s="33">
        <f t="shared" si="66"/>
        <v>0</v>
      </c>
      <c r="P189" s="49">
        <v>184</v>
      </c>
      <c r="Q189" s="32">
        <f t="shared" si="75"/>
        <v>0</v>
      </c>
      <c r="R189" s="32">
        <f t="shared" si="84"/>
        <v>0</v>
      </c>
      <c r="S189" s="32">
        <f t="shared" si="85"/>
        <v>0</v>
      </c>
      <c r="T189" s="32">
        <f t="shared" si="67"/>
        <v>0</v>
      </c>
      <c r="U189" s="32">
        <f t="shared" si="76"/>
        <v>0</v>
      </c>
      <c r="V189" s="32">
        <f t="shared" si="68"/>
        <v>0</v>
      </c>
      <c r="W189" s="32">
        <v>0</v>
      </c>
      <c r="X189" s="32">
        <f t="shared" si="69"/>
        <v>0</v>
      </c>
      <c r="Y189" s="38">
        <f t="shared" si="70"/>
        <v>0</v>
      </c>
      <c r="AA189" s="65">
        <v>184</v>
      </c>
      <c r="AB189" s="32">
        <f t="shared" si="71"/>
        <v>0</v>
      </c>
      <c r="AC189" s="98">
        <f t="shared" si="72"/>
        <v>0</v>
      </c>
      <c r="AD189" s="98">
        <f t="shared" si="73"/>
        <v>0</v>
      </c>
      <c r="AE189" s="98">
        <f t="shared" si="74"/>
        <v>0</v>
      </c>
      <c r="AF189" s="32">
        <f t="shared" si="77"/>
        <v>0</v>
      </c>
      <c r="AG189" s="32">
        <f t="shared" si="78"/>
        <v>0</v>
      </c>
      <c r="AH189" s="32">
        <f t="shared" si="79"/>
        <v>0</v>
      </c>
      <c r="AI189" s="72">
        <f t="shared" si="86"/>
        <v>0</v>
      </c>
      <c r="AK189" s="65"/>
      <c r="AL189" s="32"/>
      <c r="AM189" s="32"/>
      <c r="AN189" s="32"/>
      <c r="AO189" s="32"/>
      <c r="AP189" s="32"/>
      <c r="AQ189" s="32"/>
      <c r="AR189" s="32"/>
      <c r="AS189" s="32"/>
      <c r="AT189" s="32"/>
      <c r="AU189" s="72"/>
    </row>
    <row r="190" spans="5:47" x14ac:dyDescent="0.25">
      <c r="E190" s="24"/>
      <c r="I190" s="49">
        <v>185</v>
      </c>
      <c r="J190" s="32">
        <f t="shared" si="80"/>
        <v>0</v>
      </c>
      <c r="K190" s="32">
        <f t="shared" si="81"/>
        <v>0</v>
      </c>
      <c r="L190" s="32">
        <f t="shared" si="82"/>
        <v>0</v>
      </c>
      <c r="M190" s="32">
        <f t="shared" si="83"/>
        <v>0</v>
      </c>
      <c r="N190" s="32">
        <f t="shared" si="65"/>
        <v>0</v>
      </c>
      <c r="O190" s="33">
        <f t="shared" si="66"/>
        <v>0</v>
      </c>
      <c r="P190" s="49">
        <v>185</v>
      </c>
      <c r="Q190" s="32">
        <f t="shared" si="75"/>
        <v>0</v>
      </c>
      <c r="R190" s="32">
        <f t="shared" si="84"/>
        <v>0</v>
      </c>
      <c r="S190" s="32">
        <f t="shared" si="85"/>
        <v>0</v>
      </c>
      <c r="T190" s="32">
        <f t="shared" si="67"/>
        <v>0</v>
      </c>
      <c r="U190" s="32">
        <f t="shared" si="76"/>
        <v>0</v>
      </c>
      <c r="V190" s="32">
        <f t="shared" si="68"/>
        <v>0</v>
      </c>
      <c r="W190" s="32">
        <v>0</v>
      </c>
      <c r="X190" s="32">
        <f t="shared" si="69"/>
        <v>0</v>
      </c>
      <c r="Y190" s="38">
        <f t="shared" si="70"/>
        <v>0</v>
      </c>
      <c r="AA190" s="65">
        <v>185</v>
      </c>
      <c r="AB190" s="32">
        <f t="shared" si="71"/>
        <v>0</v>
      </c>
      <c r="AC190" s="98">
        <f t="shared" si="72"/>
        <v>0</v>
      </c>
      <c r="AD190" s="98">
        <f t="shared" si="73"/>
        <v>0</v>
      </c>
      <c r="AE190" s="98">
        <f t="shared" si="74"/>
        <v>0</v>
      </c>
      <c r="AF190" s="32">
        <f t="shared" si="77"/>
        <v>0</v>
      </c>
      <c r="AG190" s="32">
        <f t="shared" si="78"/>
        <v>0</v>
      </c>
      <c r="AH190" s="32">
        <f t="shared" si="79"/>
        <v>0</v>
      </c>
      <c r="AI190" s="72">
        <f t="shared" si="86"/>
        <v>0</v>
      </c>
      <c r="AK190" s="65"/>
      <c r="AL190" s="32"/>
      <c r="AM190" s="32"/>
      <c r="AN190" s="32"/>
      <c r="AO190" s="32"/>
      <c r="AP190" s="32"/>
      <c r="AQ190" s="32"/>
      <c r="AR190" s="32"/>
      <c r="AS190" s="32"/>
      <c r="AT190" s="32"/>
      <c r="AU190" s="72"/>
    </row>
    <row r="191" spans="5:47" x14ac:dyDescent="0.25">
      <c r="E191" s="24"/>
      <c r="I191" s="49">
        <v>186</v>
      </c>
      <c r="J191" s="32">
        <f t="shared" si="80"/>
        <v>0</v>
      </c>
      <c r="K191" s="32">
        <f t="shared" si="81"/>
        <v>0</v>
      </c>
      <c r="L191" s="32">
        <f t="shared" si="82"/>
        <v>0</v>
      </c>
      <c r="M191" s="32">
        <f t="shared" si="83"/>
        <v>0</v>
      </c>
      <c r="N191" s="32">
        <f t="shared" si="65"/>
        <v>0</v>
      </c>
      <c r="O191" s="33">
        <f t="shared" si="66"/>
        <v>0</v>
      </c>
      <c r="P191" s="49">
        <v>186</v>
      </c>
      <c r="Q191" s="32">
        <f t="shared" si="75"/>
        <v>0</v>
      </c>
      <c r="R191" s="32">
        <f t="shared" si="84"/>
        <v>0</v>
      </c>
      <c r="S191" s="32">
        <f t="shared" si="85"/>
        <v>0</v>
      </c>
      <c r="T191" s="32">
        <f t="shared" si="67"/>
        <v>0</v>
      </c>
      <c r="U191" s="32">
        <f t="shared" si="76"/>
        <v>0</v>
      </c>
      <c r="V191" s="32">
        <f t="shared" si="68"/>
        <v>0</v>
      </c>
      <c r="W191" s="32">
        <v>0</v>
      </c>
      <c r="X191" s="32">
        <f t="shared" si="69"/>
        <v>0</v>
      </c>
      <c r="Y191" s="38">
        <f t="shared" si="70"/>
        <v>0</v>
      </c>
      <c r="AA191" s="65">
        <v>186</v>
      </c>
      <c r="AB191" s="32">
        <f t="shared" si="71"/>
        <v>0</v>
      </c>
      <c r="AC191" s="98">
        <f t="shared" si="72"/>
        <v>0</v>
      </c>
      <c r="AD191" s="98">
        <f t="shared" si="73"/>
        <v>0</v>
      </c>
      <c r="AE191" s="98">
        <f t="shared" si="74"/>
        <v>0</v>
      </c>
      <c r="AF191" s="32">
        <f t="shared" si="77"/>
        <v>0</v>
      </c>
      <c r="AG191" s="32">
        <f t="shared" si="78"/>
        <v>0</v>
      </c>
      <c r="AH191" s="32">
        <f t="shared" si="79"/>
        <v>0</v>
      </c>
      <c r="AI191" s="72">
        <f t="shared" si="86"/>
        <v>0</v>
      </c>
      <c r="AK191" s="65"/>
      <c r="AL191" s="32"/>
      <c r="AM191" s="32"/>
      <c r="AN191" s="32"/>
      <c r="AO191" s="32"/>
      <c r="AP191" s="32"/>
      <c r="AQ191" s="32"/>
      <c r="AR191" s="32"/>
      <c r="AS191" s="32"/>
      <c r="AT191" s="32"/>
      <c r="AU191" s="72"/>
    </row>
    <row r="192" spans="5:47" x14ac:dyDescent="0.25">
      <c r="E192" s="24"/>
      <c r="I192" s="49">
        <v>187</v>
      </c>
      <c r="J192" s="32">
        <f t="shared" si="80"/>
        <v>0</v>
      </c>
      <c r="K192" s="32">
        <f t="shared" si="81"/>
        <v>0</v>
      </c>
      <c r="L192" s="32">
        <f t="shared" si="82"/>
        <v>0</v>
      </c>
      <c r="M192" s="32">
        <f t="shared" si="83"/>
        <v>0</v>
      </c>
      <c r="N192" s="32">
        <f t="shared" si="65"/>
        <v>0</v>
      </c>
      <c r="O192" s="33">
        <f t="shared" si="66"/>
        <v>0</v>
      </c>
      <c r="P192" s="49">
        <v>187</v>
      </c>
      <c r="Q192" s="32">
        <f t="shared" si="75"/>
        <v>0</v>
      </c>
      <c r="R192" s="32">
        <f t="shared" si="84"/>
        <v>0</v>
      </c>
      <c r="S192" s="32">
        <f t="shared" si="85"/>
        <v>0</v>
      </c>
      <c r="T192" s="32">
        <f t="shared" si="67"/>
        <v>0</v>
      </c>
      <c r="U192" s="32">
        <f t="shared" si="76"/>
        <v>0</v>
      </c>
      <c r="V192" s="32">
        <f t="shared" si="68"/>
        <v>0</v>
      </c>
      <c r="W192" s="32">
        <v>0</v>
      </c>
      <c r="X192" s="32">
        <f t="shared" si="69"/>
        <v>0</v>
      </c>
      <c r="Y192" s="38">
        <f t="shared" si="70"/>
        <v>0</v>
      </c>
      <c r="AA192" s="65">
        <v>187</v>
      </c>
      <c r="AB192" s="32">
        <f t="shared" si="71"/>
        <v>0</v>
      </c>
      <c r="AC192" s="98">
        <f t="shared" si="72"/>
        <v>0</v>
      </c>
      <c r="AD192" s="98">
        <f t="shared" si="73"/>
        <v>0</v>
      </c>
      <c r="AE192" s="98">
        <f t="shared" si="74"/>
        <v>0</v>
      </c>
      <c r="AF192" s="32">
        <f t="shared" si="77"/>
        <v>0</v>
      </c>
      <c r="AG192" s="32">
        <f t="shared" si="78"/>
        <v>0</v>
      </c>
      <c r="AH192" s="32">
        <f t="shared" si="79"/>
        <v>0</v>
      </c>
      <c r="AI192" s="72">
        <f t="shared" si="86"/>
        <v>0</v>
      </c>
      <c r="AK192" s="65"/>
      <c r="AL192" s="32"/>
      <c r="AM192" s="32"/>
      <c r="AN192" s="32"/>
      <c r="AO192" s="32"/>
      <c r="AP192" s="32"/>
      <c r="AQ192" s="32"/>
      <c r="AR192" s="32"/>
      <c r="AS192" s="32"/>
      <c r="AT192" s="32"/>
      <c r="AU192" s="72"/>
    </row>
    <row r="193" spans="5:47" x14ac:dyDescent="0.25">
      <c r="E193" s="24"/>
      <c r="I193" s="49">
        <v>188</v>
      </c>
      <c r="J193" s="32">
        <f t="shared" si="80"/>
        <v>0</v>
      </c>
      <c r="K193" s="32">
        <f t="shared" si="81"/>
        <v>0</v>
      </c>
      <c r="L193" s="32">
        <f t="shared" si="82"/>
        <v>0</v>
      </c>
      <c r="M193" s="32">
        <f t="shared" si="83"/>
        <v>0</v>
      </c>
      <c r="N193" s="32">
        <f t="shared" si="65"/>
        <v>0</v>
      </c>
      <c r="O193" s="33">
        <f t="shared" si="66"/>
        <v>0</v>
      </c>
      <c r="P193" s="49">
        <v>188</v>
      </c>
      <c r="Q193" s="32">
        <f t="shared" si="75"/>
        <v>0</v>
      </c>
      <c r="R193" s="32">
        <f t="shared" si="84"/>
        <v>0</v>
      </c>
      <c r="S193" s="32">
        <f t="shared" si="85"/>
        <v>0</v>
      </c>
      <c r="T193" s="32">
        <f t="shared" si="67"/>
        <v>0</v>
      </c>
      <c r="U193" s="32">
        <f t="shared" si="76"/>
        <v>0</v>
      </c>
      <c r="V193" s="32">
        <f t="shared" si="68"/>
        <v>0</v>
      </c>
      <c r="W193" s="32">
        <v>0</v>
      </c>
      <c r="X193" s="32">
        <f t="shared" si="69"/>
        <v>0</v>
      </c>
      <c r="Y193" s="38">
        <f t="shared" si="70"/>
        <v>0</v>
      </c>
      <c r="AA193" s="65">
        <v>188</v>
      </c>
      <c r="AB193" s="32">
        <f t="shared" si="71"/>
        <v>0</v>
      </c>
      <c r="AC193" s="98">
        <f t="shared" si="72"/>
        <v>0</v>
      </c>
      <c r="AD193" s="98">
        <f t="shared" si="73"/>
        <v>0</v>
      </c>
      <c r="AE193" s="98">
        <f t="shared" si="74"/>
        <v>0</v>
      </c>
      <c r="AF193" s="32">
        <f t="shared" si="77"/>
        <v>0</v>
      </c>
      <c r="AG193" s="32">
        <f t="shared" si="78"/>
        <v>0</v>
      </c>
      <c r="AH193" s="32">
        <f t="shared" si="79"/>
        <v>0</v>
      </c>
      <c r="AI193" s="72">
        <f t="shared" si="86"/>
        <v>0</v>
      </c>
      <c r="AK193" s="65"/>
      <c r="AL193" s="32"/>
      <c r="AM193" s="32"/>
      <c r="AN193" s="32"/>
      <c r="AO193" s="32"/>
      <c r="AP193" s="32"/>
      <c r="AQ193" s="32"/>
      <c r="AR193" s="32"/>
      <c r="AS193" s="32"/>
      <c r="AT193" s="32"/>
      <c r="AU193" s="72"/>
    </row>
    <row r="194" spans="5:47" x14ac:dyDescent="0.25">
      <c r="E194" s="24"/>
      <c r="I194" s="49">
        <v>189</v>
      </c>
      <c r="J194" s="32">
        <f t="shared" si="80"/>
        <v>0</v>
      </c>
      <c r="K194" s="32">
        <f t="shared" si="81"/>
        <v>0</v>
      </c>
      <c r="L194" s="32">
        <f t="shared" si="82"/>
        <v>0</v>
      </c>
      <c r="M194" s="32">
        <f t="shared" si="83"/>
        <v>0</v>
      </c>
      <c r="N194" s="32">
        <f t="shared" si="65"/>
        <v>0</v>
      </c>
      <c r="O194" s="33">
        <f t="shared" si="66"/>
        <v>0</v>
      </c>
      <c r="P194" s="49">
        <v>189</v>
      </c>
      <c r="Q194" s="32">
        <f t="shared" si="75"/>
        <v>0</v>
      </c>
      <c r="R194" s="32">
        <f t="shared" si="84"/>
        <v>0</v>
      </c>
      <c r="S194" s="32">
        <f t="shared" si="85"/>
        <v>0</v>
      </c>
      <c r="T194" s="32">
        <f t="shared" si="67"/>
        <v>0</v>
      </c>
      <c r="U194" s="32">
        <f t="shared" si="76"/>
        <v>0</v>
      </c>
      <c r="V194" s="32">
        <f t="shared" si="68"/>
        <v>0</v>
      </c>
      <c r="W194" s="32">
        <v>0</v>
      </c>
      <c r="X194" s="32">
        <f t="shared" si="69"/>
        <v>0</v>
      </c>
      <c r="Y194" s="38">
        <f t="shared" si="70"/>
        <v>0</v>
      </c>
      <c r="AA194" s="65">
        <v>189</v>
      </c>
      <c r="AB194" s="32">
        <f t="shared" si="71"/>
        <v>0</v>
      </c>
      <c r="AC194" s="98">
        <f t="shared" si="72"/>
        <v>0</v>
      </c>
      <c r="AD194" s="98">
        <f t="shared" si="73"/>
        <v>0</v>
      </c>
      <c r="AE194" s="98">
        <f t="shared" si="74"/>
        <v>0</v>
      </c>
      <c r="AF194" s="32">
        <f t="shared" si="77"/>
        <v>0</v>
      </c>
      <c r="AG194" s="32">
        <f t="shared" si="78"/>
        <v>0</v>
      </c>
      <c r="AH194" s="32">
        <f t="shared" si="79"/>
        <v>0</v>
      </c>
      <c r="AI194" s="72">
        <f t="shared" si="86"/>
        <v>0</v>
      </c>
      <c r="AK194" s="65"/>
      <c r="AL194" s="32"/>
      <c r="AM194" s="32"/>
      <c r="AN194" s="32"/>
      <c r="AO194" s="32"/>
      <c r="AP194" s="32"/>
      <c r="AQ194" s="32"/>
      <c r="AR194" s="32"/>
      <c r="AS194" s="32"/>
      <c r="AT194" s="32"/>
      <c r="AU194" s="72"/>
    </row>
    <row r="195" spans="5:47" x14ac:dyDescent="0.25">
      <c r="E195" s="24"/>
      <c r="I195" s="49">
        <v>190</v>
      </c>
      <c r="J195" s="32">
        <f t="shared" si="80"/>
        <v>0</v>
      </c>
      <c r="K195" s="32">
        <f t="shared" si="81"/>
        <v>0</v>
      </c>
      <c r="L195" s="32">
        <f t="shared" si="82"/>
        <v>0</v>
      </c>
      <c r="M195" s="32">
        <f t="shared" si="83"/>
        <v>0</v>
      </c>
      <c r="N195" s="32">
        <f t="shared" si="65"/>
        <v>0</v>
      </c>
      <c r="O195" s="33">
        <f t="shared" si="66"/>
        <v>0</v>
      </c>
      <c r="P195" s="49">
        <v>190</v>
      </c>
      <c r="Q195" s="32">
        <f t="shared" si="75"/>
        <v>0</v>
      </c>
      <c r="R195" s="32">
        <f t="shared" si="84"/>
        <v>0</v>
      </c>
      <c r="S195" s="32">
        <f t="shared" si="85"/>
        <v>0</v>
      </c>
      <c r="T195" s="32">
        <f t="shared" si="67"/>
        <v>0</v>
      </c>
      <c r="U195" s="32">
        <f t="shared" si="76"/>
        <v>0</v>
      </c>
      <c r="V195" s="32">
        <f t="shared" si="68"/>
        <v>0</v>
      </c>
      <c r="W195" s="32">
        <v>0</v>
      </c>
      <c r="X195" s="32">
        <f t="shared" si="69"/>
        <v>0</v>
      </c>
      <c r="Y195" s="38">
        <f t="shared" si="70"/>
        <v>0</v>
      </c>
      <c r="AA195" s="65">
        <v>190</v>
      </c>
      <c r="AB195" s="32">
        <f t="shared" si="71"/>
        <v>0</v>
      </c>
      <c r="AC195" s="98">
        <f t="shared" si="72"/>
        <v>0</v>
      </c>
      <c r="AD195" s="98">
        <f t="shared" si="73"/>
        <v>0</v>
      </c>
      <c r="AE195" s="98">
        <f t="shared" si="74"/>
        <v>0</v>
      </c>
      <c r="AF195" s="32">
        <f t="shared" si="77"/>
        <v>0</v>
      </c>
      <c r="AG195" s="32">
        <f t="shared" si="78"/>
        <v>0</v>
      </c>
      <c r="AH195" s="32">
        <f t="shared" si="79"/>
        <v>0</v>
      </c>
      <c r="AI195" s="72">
        <f t="shared" si="86"/>
        <v>0</v>
      </c>
      <c r="AK195" s="65"/>
      <c r="AL195" s="32"/>
      <c r="AM195" s="32"/>
      <c r="AN195" s="32"/>
      <c r="AO195" s="32"/>
      <c r="AP195" s="32"/>
      <c r="AQ195" s="32"/>
      <c r="AR195" s="32"/>
      <c r="AS195" s="32"/>
      <c r="AT195" s="32"/>
      <c r="AU195" s="72"/>
    </row>
    <row r="196" spans="5:47" x14ac:dyDescent="0.25">
      <c r="E196" s="24"/>
      <c r="I196" s="49">
        <v>191</v>
      </c>
      <c r="J196" s="32">
        <f t="shared" si="80"/>
        <v>0</v>
      </c>
      <c r="K196" s="32">
        <f t="shared" si="81"/>
        <v>0</v>
      </c>
      <c r="L196" s="32">
        <f t="shared" si="82"/>
        <v>0</v>
      </c>
      <c r="M196" s="32">
        <f t="shared" si="83"/>
        <v>0</v>
      </c>
      <c r="N196" s="32">
        <f t="shared" si="65"/>
        <v>0</v>
      </c>
      <c r="O196" s="33">
        <f t="shared" si="66"/>
        <v>0</v>
      </c>
      <c r="P196" s="49">
        <v>191</v>
      </c>
      <c r="Q196" s="32">
        <f t="shared" si="75"/>
        <v>0</v>
      </c>
      <c r="R196" s="32">
        <f t="shared" si="84"/>
        <v>0</v>
      </c>
      <c r="S196" s="32">
        <f t="shared" si="85"/>
        <v>0</v>
      </c>
      <c r="T196" s="32">
        <f t="shared" si="67"/>
        <v>0</v>
      </c>
      <c r="U196" s="32">
        <f t="shared" si="76"/>
        <v>0</v>
      </c>
      <c r="V196" s="32">
        <f t="shared" si="68"/>
        <v>0</v>
      </c>
      <c r="W196" s="32">
        <v>0</v>
      </c>
      <c r="X196" s="32">
        <f t="shared" si="69"/>
        <v>0</v>
      </c>
      <c r="Y196" s="38">
        <f t="shared" si="70"/>
        <v>0</v>
      </c>
      <c r="AA196" s="65">
        <v>191</v>
      </c>
      <c r="AB196" s="32">
        <f t="shared" si="71"/>
        <v>0</v>
      </c>
      <c r="AC196" s="98">
        <f t="shared" si="72"/>
        <v>0</v>
      </c>
      <c r="AD196" s="98">
        <f t="shared" si="73"/>
        <v>0</v>
      </c>
      <c r="AE196" s="98">
        <f t="shared" si="74"/>
        <v>0</v>
      </c>
      <c r="AF196" s="32">
        <f t="shared" si="77"/>
        <v>0</v>
      </c>
      <c r="AG196" s="32">
        <f t="shared" si="78"/>
        <v>0</v>
      </c>
      <c r="AH196" s="32">
        <f t="shared" si="79"/>
        <v>0</v>
      </c>
      <c r="AI196" s="72">
        <f t="shared" si="86"/>
        <v>0</v>
      </c>
      <c r="AK196" s="65"/>
      <c r="AL196" s="32"/>
      <c r="AM196" s="32"/>
      <c r="AN196" s="32"/>
      <c r="AO196" s="32"/>
      <c r="AP196" s="32"/>
      <c r="AQ196" s="32"/>
      <c r="AR196" s="32"/>
      <c r="AS196" s="32"/>
      <c r="AT196" s="32"/>
      <c r="AU196" s="72"/>
    </row>
    <row r="197" spans="5:47" x14ac:dyDescent="0.25">
      <c r="E197" s="24"/>
      <c r="I197" s="49">
        <v>192</v>
      </c>
      <c r="J197" s="32">
        <f t="shared" si="80"/>
        <v>0</v>
      </c>
      <c r="K197" s="32">
        <f t="shared" si="81"/>
        <v>0</v>
      </c>
      <c r="L197" s="32">
        <f t="shared" si="82"/>
        <v>0</v>
      </c>
      <c r="M197" s="32">
        <f t="shared" si="83"/>
        <v>0</v>
      </c>
      <c r="N197" s="32">
        <f t="shared" ref="N197:N204" si="87">IF(P198&lt;=$F$18,0,)</f>
        <v>0</v>
      </c>
      <c r="O197" s="33">
        <f t="shared" ref="O197:O205" si="88">((J197+K197)*0.475+L197+M197+N197)*44/12</f>
        <v>0</v>
      </c>
      <c r="P197" s="49">
        <v>192</v>
      </c>
      <c r="Q197" s="32">
        <f t="shared" si="75"/>
        <v>0</v>
      </c>
      <c r="R197" s="32">
        <f t="shared" si="84"/>
        <v>0</v>
      </c>
      <c r="S197" s="32">
        <f t="shared" si="85"/>
        <v>0</v>
      </c>
      <c r="T197" s="32">
        <f t="shared" ref="T197:T205" si="89">IF(S197=0,0,EXP(-1.0587+0.8836*LN(S197)+0.284))</f>
        <v>0</v>
      </c>
      <c r="U197" s="32">
        <f t="shared" si="76"/>
        <v>0</v>
      </c>
      <c r="V197" s="32">
        <f t="shared" ref="V197:V205" si="90">IF(P197&lt;=$F$18,IF(P197&lt;=30,P197*($F$16-$F$6)/30,$F$16-$F$6),)</f>
        <v>0</v>
      </c>
      <c r="W197" s="32">
        <v>0</v>
      </c>
      <c r="X197" s="32">
        <f t="shared" ref="X197:X205" si="91">((S197+T197)*0.475+U197+V197+W197)*44/12</f>
        <v>0</v>
      </c>
      <c r="Y197" s="38">
        <f t="shared" ref="Y197:Y205" si="92">IF(P197&lt;=$F$18,X197-O197,)</f>
        <v>0</v>
      </c>
      <c r="AA197" s="65">
        <v>192</v>
      </c>
      <c r="AB197" s="32">
        <f t="shared" ref="AB197:AB205" si="93">IF(AA197&lt;=$F$18,IFERROR(VLOOKUP($AA197,$B$82:$G$94,2,FALSE),0),)</f>
        <v>0</v>
      </c>
      <c r="AC197" s="98">
        <f t="shared" ref="AC197:AC205" si="94">IF(AA197&lt;=$F$18,IFERROR(VLOOKUP($AA197,$B$82:$G$94,3,FALSE),0),)</f>
        <v>0</v>
      </c>
      <c r="AD197" s="98">
        <f t="shared" ref="AD197:AD205" si="95">IF(AA197&lt;=$F$18,IFERROR(VLOOKUP($AA197,$B$82:$G$94,4,FALSE),0),)</f>
        <v>0</v>
      </c>
      <c r="AE197" s="98">
        <f t="shared" ref="AE197:AE205" si="96">IF(AA197&lt;=$F$18,IFERROR(VLOOKUP($AA197,$B$82:$G$94,5,FALSE),0),)</f>
        <v>0</v>
      </c>
      <c r="AF197" s="32">
        <f t="shared" si="77"/>
        <v>0</v>
      </c>
      <c r="AG197" s="32">
        <f t="shared" si="78"/>
        <v>0</v>
      </c>
      <c r="AH197" s="32">
        <f t="shared" si="79"/>
        <v>0</v>
      </c>
      <c r="AI197" s="72">
        <f t="shared" si="86"/>
        <v>0</v>
      </c>
      <c r="AK197" s="65"/>
      <c r="AL197" s="32"/>
      <c r="AM197" s="32"/>
      <c r="AN197" s="32"/>
      <c r="AO197" s="32"/>
      <c r="AP197" s="32"/>
      <c r="AQ197" s="32"/>
      <c r="AR197" s="32"/>
      <c r="AS197" s="32"/>
      <c r="AT197" s="32"/>
      <c r="AU197" s="72"/>
    </row>
    <row r="198" spans="5:47" x14ac:dyDescent="0.25">
      <c r="E198" s="24"/>
      <c r="I198" s="49">
        <v>193</v>
      </c>
      <c r="J198" s="32">
        <f t="shared" si="80"/>
        <v>0</v>
      </c>
      <c r="K198" s="32">
        <f t="shared" si="81"/>
        <v>0</v>
      </c>
      <c r="L198" s="32">
        <f t="shared" si="82"/>
        <v>0</v>
      </c>
      <c r="M198" s="32">
        <f t="shared" si="83"/>
        <v>0</v>
      </c>
      <c r="N198" s="32">
        <f t="shared" si="87"/>
        <v>0</v>
      </c>
      <c r="O198" s="33">
        <f t="shared" si="88"/>
        <v>0</v>
      </c>
      <c r="P198" s="49">
        <v>193</v>
      </c>
      <c r="Q198" s="32">
        <f t="shared" ref="Q198:Q205" si="97">IF(P198&lt;=$F$18,LOOKUP(P198-1,$B$25:$B$78,$G$25:$G$78),)</f>
        <v>0</v>
      </c>
      <c r="R198" s="32">
        <f t="shared" si="84"/>
        <v>0</v>
      </c>
      <c r="S198" s="32">
        <f t="shared" si="85"/>
        <v>0</v>
      </c>
      <c r="T198" s="32">
        <f t="shared" si="89"/>
        <v>0</v>
      </c>
      <c r="U198" s="32">
        <f t="shared" ref="U198:U205" si="98">IF(P198&lt;=$F$18,$F$5+($F$15-$F$5)*(1-EXP(-0.0175*P198)),)</f>
        <v>0</v>
      </c>
      <c r="V198" s="32">
        <f t="shared" si="90"/>
        <v>0</v>
      </c>
      <c r="W198" s="32">
        <v>0</v>
      </c>
      <c r="X198" s="32">
        <f t="shared" si="91"/>
        <v>0</v>
      </c>
      <c r="Y198" s="38">
        <f t="shared" si="92"/>
        <v>0</v>
      </c>
      <c r="AA198" s="65">
        <v>193</v>
      </c>
      <c r="AB198" s="32">
        <f t="shared" si="93"/>
        <v>0</v>
      </c>
      <c r="AC198" s="98">
        <f t="shared" si="94"/>
        <v>0</v>
      </c>
      <c r="AD198" s="98">
        <f t="shared" si="95"/>
        <v>0</v>
      </c>
      <c r="AE198" s="98">
        <f t="shared" si="96"/>
        <v>0</v>
      </c>
      <c r="AF198" s="32">
        <f t="shared" ref="AF198:AF205" si="99">IF(AA198&lt;=$F$18,EXP(-LN(2)/$D$104)*AF197+((1-EXP(-LN(2)/$D$104))/(LN(2)/$D$104))*$AB198*AC198*0.475*$F$19*44/12,)</f>
        <v>0</v>
      </c>
      <c r="AG198" s="32">
        <f t="shared" ref="AG198:AG205" si="100">IF(AA198&lt;=$F$18,EXP(-LN(2)/$D$106)*AG197+((1-EXP(-LN(2)/$D$106))/(LN(2)/$D$106))*$AB198*AD198*0.475*$F$19*44/12,)</f>
        <v>0</v>
      </c>
      <c r="AH198" s="32">
        <f t="shared" ref="AH198:AH205" si="101">IF(AA198&lt;=$F$18,EXP(-LN(2)/$D$105)*AH197+((1-EXP(-LN(2)/$D$105))/(LN(2)/$D$105))*$AB198*AE198*0.475*$F$19*44/12,)</f>
        <v>0</v>
      </c>
      <c r="AI198" s="72">
        <f t="shared" si="86"/>
        <v>0</v>
      </c>
      <c r="AK198" s="65"/>
      <c r="AL198" s="32"/>
      <c r="AM198" s="32"/>
      <c r="AN198" s="32"/>
      <c r="AO198" s="32"/>
      <c r="AP198" s="32"/>
      <c r="AQ198" s="32"/>
      <c r="AR198" s="32"/>
      <c r="AS198" s="32"/>
      <c r="AT198" s="32"/>
      <c r="AU198" s="72"/>
    </row>
    <row r="199" spans="5:47" x14ac:dyDescent="0.25">
      <c r="E199" s="24"/>
      <c r="I199" s="49">
        <v>194</v>
      </c>
      <c r="J199" s="32">
        <f t="shared" ref="J199:J205" si="102">IF($I199&lt;=$F$10,$F$11*$F$13+J198,)</f>
        <v>0</v>
      </c>
      <c r="K199" s="32">
        <f t="shared" ref="K199:K205" si="103">IF(J199=0,0,EXP(-1.0587+0.8836*LN(J199)+0.284))</f>
        <v>0</v>
      </c>
      <c r="L199" s="32">
        <f t="shared" ref="L199:L205" si="104">IF(I199&lt;=$F$10,$F$5+($F$8-$F$5)*(1-EXP(-0.0175*I199)),)</f>
        <v>0</v>
      </c>
      <c r="M199" s="32">
        <f t="shared" ref="M199:M205" si="105">IF(I199&lt;=$F$10,IF(I199&lt;=30,I199*($F$9-$F$6)/30,$F$9-$F$6),)</f>
        <v>0</v>
      </c>
      <c r="N199" s="32">
        <f t="shared" si="87"/>
        <v>0</v>
      </c>
      <c r="O199" s="33">
        <f t="shared" si="88"/>
        <v>0</v>
      </c>
      <c r="P199" s="49">
        <v>194</v>
      </c>
      <c r="Q199" s="32">
        <f t="shared" si="97"/>
        <v>0</v>
      </c>
      <c r="R199" s="32">
        <f t="shared" ref="R199:R205" si="106">IF(P199&lt;=$F$18,Q199+R198,)</f>
        <v>0</v>
      </c>
      <c r="S199" s="32">
        <f t="shared" ref="S199:S205" si="107">$F$19*R199</f>
        <v>0</v>
      </c>
      <c r="T199" s="32">
        <f t="shared" si="89"/>
        <v>0</v>
      </c>
      <c r="U199" s="32">
        <f t="shared" si="98"/>
        <v>0</v>
      </c>
      <c r="V199" s="32">
        <f t="shared" si="90"/>
        <v>0</v>
      </c>
      <c r="W199" s="32">
        <v>0</v>
      </c>
      <c r="X199" s="32">
        <f t="shared" si="91"/>
        <v>0</v>
      </c>
      <c r="Y199" s="38">
        <f t="shared" si="92"/>
        <v>0</v>
      </c>
      <c r="AA199" s="65">
        <v>194</v>
      </c>
      <c r="AB199" s="32">
        <f t="shared" si="93"/>
        <v>0</v>
      </c>
      <c r="AC199" s="98">
        <f t="shared" si="94"/>
        <v>0</v>
      </c>
      <c r="AD199" s="98">
        <f t="shared" si="95"/>
        <v>0</v>
      </c>
      <c r="AE199" s="98">
        <f t="shared" si="96"/>
        <v>0</v>
      </c>
      <c r="AF199" s="32">
        <f t="shared" si="99"/>
        <v>0</v>
      </c>
      <c r="AG199" s="32">
        <f t="shared" si="100"/>
        <v>0</v>
      </c>
      <c r="AH199" s="32">
        <f t="shared" si="101"/>
        <v>0</v>
      </c>
      <c r="AI199" s="72">
        <f t="shared" ref="AI199:AI205" si="108">IF(AA199&lt;=$F$18,SUM(AF199:AH199),)</f>
        <v>0</v>
      </c>
      <c r="AK199" s="65"/>
      <c r="AL199" s="32"/>
      <c r="AM199" s="32"/>
      <c r="AN199" s="32"/>
      <c r="AO199" s="32"/>
      <c r="AP199" s="32"/>
      <c r="AQ199" s="32"/>
      <c r="AR199" s="32"/>
      <c r="AS199" s="32"/>
      <c r="AT199" s="32"/>
      <c r="AU199" s="72"/>
    </row>
    <row r="200" spans="5:47" x14ac:dyDescent="0.25">
      <c r="E200" s="24"/>
      <c r="I200" s="49">
        <v>195</v>
      </c>
      <c r="J200" s="32">
        <f t="shared" si="102"/>
        <v>0</v>
      </c>
      <c r="K200" s="32">
        <f t="shared" si="103"/>
        <v>0</v>
      </c>
      <c r="L200" s="32">
        <f t="shared" si="104"/>
        <v>0</v>
      </c>
      <c r="M200" s="32">
        <f t="shared" si="105"/>
        <v>0</v>
      </c>
      <c r="N200" s="32">
        <f t="shared" si="87"/>
        <v>0</v>
      </c>
      <c r="O200" s="33">
        <f t="shared" si="88"/>
        <v>0</v>
      </c>
      <c r="P200" s="49">
        <v>195</v>
      </c>
      <c r="Q200" s="32">
        <f t="shared" si="97"/>
        <v>0</v>
      </c>
      <c r="R200" s="32">
        <f t="shared" si="106"/>
        <v>0</v>
      </c>
      <c r="S200" s="32">
        <f t="shared" si="107"/>
        <v>0</v>
      </c>
      <c r="T200" s="32">
        <f t="shared" si="89"/>
        <v>0</v>
      </c>
      <c r="U200" s="32">
        <f t="shared" si="98"/>
        <v>0</v>
      </c>
      <c r="V200" s="32">
        <f t="shared" si="90"/>
        <v>0</v>
      </c>
      <c r="W200" s="32">
        <v>0</v>
      </c>
      <c r="X200" s="32">
        <f t="shared" si="91"/>
        <v>0</v>
      </c>
      <c r="Y200" s="38">
        <f t="shared" si="92"/>
        <v>0</v>
      </c>
      <c r="AA200" s="65">
        <v>195</v>
      </c>
      <c r="AB200" s="32">
        <f t="shared" si="93"/>
        <v>0</v>
      </c>
      <c r="AC200" s="98">
        <f t="shared" si="94"/>
        <v>0</v>
      </c>
      <c r="AD200" s="98">
        <f t="shared" si="95"/>
        <v>0</v>
      </c>
      <c r="AE200" s="98">
        <f t="shared" si="96"/>
        <v>0</v>
      </c>
      <c r="AF200" s="32">
        <f t="shared" si="99"/>
        <v>0</v>
      </c>
      <c r="AG200" s="32">
        <f t="shared" si="100"/>
        <v>0</v>
      </c>
      <c r="AH200" s="32">
        <f t="shared" si="101"/>
        <v>0</v>
      </c>
      <c r="AI200" s="72">
        <f t="shared" si="108"/>
        <v>0</v>
      </c>
      <c r="AK200" s="65"/>
      <c r="AL200" s="32"/>
      <c r="AM200" s="32"/>
      <c r="AN200" s="32"/>
      <c r="AO200" s="32"/>
      <c r="AP200" s="32"/>
      <c r="AQ200" s="32"/>
      <c r="AR200" s="32"/>
      <c r="AS200" s="32"/>
      <c r="AT200" s="32"/>
      <c r="AU200" s="72"/>
    </row>
    <row r="201" spans="5:47" x14ac:dyDescent="0.25">
      <c r="E201" s="24"/>
      <c r="I201" s="49">
        <v>196</v>
      </c>
      <c r="J201" s="32">
        <f t="shared" si="102"/>
        <v>0</v>
      </c>
      <c r="K201" s="32">
        <f t="shared" si="103"/>
        <v>0</v>
      </c>
      <c r="L201" s="32">
        <f t="shared" si="104"/>
        <v>0</v>
      </c>
      <c r="M201" s="32">
        <f t="shared" si="105"/>
        <v>0</v>
      </c>
      <c r="N201" s="32">
        <f t="shared" si="87"/>
        <v>0</v>
      </c>
      <c r="O201" s="33">
        <f t="shared" si="88"/>
        <v>0</v>
      </c>
      <c r="P201" s="49">
        <v>196</v>
      </c>
      <c r="Q201" s="32">
        <f t="shared" si="97"/>
        <v>0</v>
      </c>
      <c r="R201" s="32">
        <f t="shared" si="106"/>
        <v>0</v>
      </c>
      <c r="S201" s="32">
        <f t="shared" si="107"/>
        <v>0</v>
      </c>
      <c r="T201" s="32">
        <f t="shared" si="89"/>
        <v>0</v>
      </c>
      <c r="U201" s="32">
        <f t="shared" si="98"/>
        <v>0</v>
      </c>
      <c r="V201" s="32">
        <f t="shared" si="90"/>
        <v>0</v>
      </c>
      <c r="W201" s="32">
        <v>0</v>
      </c>
      <c r="X201" s="32">
        <f t="shared" si="91"/>
        <v>0</v>
      </c>
      <c r="Y201" s="38">
        <f t="shared" si="92"/>
        <v>0</v>
      </c>
      <c r="AA201" s="65">
        <v>196</v>
      </c>
      <c r="AB201" s="32">
        <f t="shared" si="93"/>
        <v>0</v>
      </c>
      <c r="AC201" s="98">
        <f t="shared" si="94"/>
        <v>0</v>
      </c>
      <c r="AD201" s="98">
        <f t="shared" si="95"/>
        <v>0</v>
      </c>
      <c r="AE201" s="98">
        <f t="shared" si="96"/>
        <v>0</v>
      </c>
      <c r="AF201" s="32">
        <f t="shared" si="99"/>
        <v>0</v>
      </c>
      <c r="AG201" s="32">
        <f t="shared" si="100"/>
        <v>0</v>
      </c>
      <c r="AH201" s="32">
        <f t="shared" si="101"/>
        <v>0</v>
      </c>
      <c r="AI201" s="72">
        <f t="shared" si="108"/>
        <v>0</v>
      </c>
      <c r="AK201" s="65"/>
      <c r="AL201" s="32"/>
      <c r="AM201" s="32"/>
      <c r="AN201" s="32"/>
      <c r="AO201" s="32"/>
      <c r="AP201" s="32"/>
      <c r="AQ201" s="32"/>
      <c r="AR201" s="32"/>
      <c r="AS201" s="32"/>
      <c r="AT201" s="32"/>
      <c r="AU201" s="72"/>
    </row>
    <row r="202" spans="5:47" x14ac:dyDescent="0.25">
      <c r="E202" s="24"/>
      <c r="I202" s="49">
        <v>197</v>
      </c>
      <c r="J202" s="32">
        <f t="shared" si="102"/>
        <v>0</v>
      </c>
      <c r="K202" s="32">
        <f t="shared" si="103"/>
        <v>0</v>
      </c>
      <c r="L202" s="32">
        <f t="shared" si="104"/>
        <v>0</v>
      </c>
      <c r="M202" s="32">
        <f t="shared" si="105"/>
        <v>0</v>
      </c>
      <c r="N202" s="32">
        <f t="shared" si="87"/>
        <v>0</v>
      </c>
      <c r="O202" s="33">
        <f t="shared" si="88"/>
        <v>0</v>
      </c>
      <c r="P202" s="49">
        <v>197</v>
      </c>
      <c r="Q202" s="32">
        <f t="shared" si="97"/>
        <v>0</v>
      </c>
      <c r="R202" s="32">
        <f t="shared" si="106"/>
        <v>0</v>
      </c>
      <c r="S202" s="32">
        <f t="shared" si="107"/>
        <v>0</v>
      </c>
      <c r="T202" s="32">
        <f t="shared" si="89"/>
        <v>0</v>
      </c>
      <c r="U202" s="32">
        <f t="shared" si="98"/>
        <v>0</v>
      </c>
      <c r="V202" s="32">
        <f t="shared" si="90"/>
        <v>0</v>
      </c>
      <c r="W202" s="32">
        <v>0</v>
      </c>
      <c r="X202" s="32">
        <f t="shared" si="91"/>
        <v>0</v>
      </c>
      <c r="Y202" s="38">
        <f t="shared" si="92"/>
        <v>0</v>
      </c>
      <c r="AA202" s="65">
        <v>197</v>
      </c>
      <c r="AB202" s="32">
        <f t="shared" si="93"/>
        <v>0</v>
      </c>
      <c r="AC202" s="98">
        <f t="shared" si="94"/>
        <v>0</v>
      </c>
      <c r="AD202" s="98">
        <f t="shared" si="95"/>
        <v>0</v>
      </c>
      <c r="AE202" s="98">
        <f t="shared" si="96"/>
        <v>0</v>
      </c>
      <c r="AF202" s="32">
        <f t="shared" si="99"/>
        <v>0</v>
      </c>
      <c r="AG202" s="32">
        <f t="shared" si="100"/>
        <v>0</v>
      </c>
      <c r="AH202" s="32">
        <f t="shared" si="101"/>
        <v>0</v>
      </c>
      <c r="AI202" s="72">
        <f t="shared" si="108"/>
        <v>0</v>
      </c>
      <c r="AK202" s="65"/>
      <c r="AL202" s="32"/>
      <c r="AM202" s="32"/>
      <c r="AN202" s="32"/>
      <c r="AO202" s="32"/>
      <c r="AP202" s="32"/>
      <c r="AQ202" s="32"/>
      <c r="AR202" s="32"/>
      <c r="AS202" s="32"/>
      <c r="AT202" s="32"/>
      <c r="AU202" s="72"/>
    </row>
    <row r="203" spans="5:47" x14ac:dyDescent="0.25">
      <c r="E203" s="24"/>
      <c r="I203" s="49">
        <v>198</v>
      </c>
      <c r="J203" s="32">
        <f t="shared" si="102"/>
        <v>0</v>
      </c>
      <c r="K203" s="32">
        <f t="shared" si="103"/>
        <v>0</v>
      </c>
      <c r="L203" s="32">
        <f t="shared" si="104"/>
        <v>0</v>
      </c>
      <c r="M203" s="32">
        <f t="shared" si="105"/>
        <v>0</v>
      </c>
      <c r="N203" s="32">
        <f t="shared" si="87"/>
        <v>0</v>
      </c>
      <c r="O203" s="33">
        <f t="shared" si="88"/>
        <v>0</v>
      </c>
      <c r="P203" s="49">
        <v>198</v>
      </c>
      <c r="Q203" s="32">
        <f t="shared" si="97"/>
        <v>0</v>
      </c>
      <c r="R203" s="32">
        <f t="shared" si="106"/>
        <v>0</v>
      </c>
      <c r="S203" s="32">
        <f t="shared" si="107"/>
        <v>0</v>
      </c>
      <c r="T203" s="32">
        <f t="shared" si="89"/>
        <v>0</v>
      </c>
      <c r="U203" s="32">
        <f t="shared" si="98"/>
        <v>0</v>
      </c>
      <c r="V203" s="32">
        <f t="shared" si="90"/>
        <v>0</v>
      </c>
      <c r="W203" s="32">
        <v>0</v>
      </c>
      <c r="X203" s="32">
        <f t="shared" si="91"/>
        <v>0</v>
      </c>
      <c r="Y203" s="38">
        <f t="shared" si="92"/>
        <v>0</v>
      </c>
      <c r="AA203" s="65">
        <v>198</v>
      </c>
      <c r="AB203" s="32">
        <f t="shared" si="93"/>
        <v>0</v>
      </c>
      <c r="AC203" s="98">
        <f t="shared" si="94"/>
        <v>0</v>
      </c>
      <c r="AD203" s="98">
        <f t="shared" si="95"/>
        <v>0</v>
      </c>
      <c r="AE203" s="98">
        <f t="shared" si="96"/>
        <v>0</v>
      </c>
      <c r="AF203" s="32">
        <f t="shared" si="99"/>
        <v>0</v>
      </c>
      <c r="AG203" s="32">
        <f t="shared" si="100"/>
        <v>0</v>
      </c>
      <c r="AH203" s="32">
        <f t="shared" si="101"/>
        <v>0</v>
      </c>
      <c r="AI203" s="72">
        <f t="shared" si="108"/>
        <v>0</v>
      </c>
      <c r="AK203" s="65"/>
      <c r="AL203" s="32"/>
      <c r="AM203" s="32"/>
      <c r="AN203" s="32"/>
      <c r="AO203" s="32"/>
      <c r="AP203" s="32"/>
      <c r="AQ203" s="32"/>
      <c r="AR203" s="32"/>
      <c r="AS203" s="32"/>
      <c r="AT203" s="32"/>
      <c r="AU203" s="72"/>
    </row>
    <row r="204" spans="5:47" x14ac:dyDescent="0.25">
      <c r="E204" s="24"/>
      <c r="I204" s="49">
        <v>199</v>
      </c>
      <c r="J204" s="32">
        <f t="shared" si="102"/>
        <v>0</v>
      </c>
      <c r="K204" s="32">
        <f t="shared" si="103"/>
        <v>0</v>
      </c>
      <c r="L204" s="32">
        <f t="shared" si="104"/>
        <v>0</v>
      </c>
      <c r="M204" s="32">
        <f t="shared" si="105"/>
        <v>0</v>
      </c>
      <c r="N204" s="32">
        <f t="shared" si="87"/>
        <v>0</v>
      </c>
      <c r="O204" s="33">
        <f t="shared" si="88"/>
        <v>0</v>
      </c>
      <c r="P204" s="49">
        <v>199</v>
      </c>
      <c r="Q204" s="32">
        <f t="shared" si="97"/>
        <v>0</v>
      </c>
      <c r="R204" s="32">
        <f t="shared" si="106"/>
        <v>0</v>
      </c>
      <c r="S204" s="32">
        <f t="shared" si="107"/>
        <v>0</v>
      </c>
      <c r="T204" s="32">
        <f t="shared" si="89"/>
        <v>0</v>
      </c>
      <c r="U204" s="32">
        <f t="shared" si="98"/>
        <v>0</v>
      </c>
      <c r="V204" s="32">
        <f t="shared" si="90"/>
        <v>0</v>
      </c>
      <c r="W204" s="32">
        <v>0</v>
      </c>
      <c r="X204" s="32">
        <f t="shared" si="91"/>
        <v>0</v>
      </c>
      <c r="Y204" s="38">
        <f t="shared" si="92"/>
        <v>0</v>
      </c>
      <c r="AA204" s="65">
        <v>199</v>
      </c>
      <c r="AB204" s="32">
        <f t="shared" si="93"/>
        <v>0</v>
      </c>
      <c r="AC204" s="98">
        <f t="shared" si="94"/>
        <v>0</v>
      </c>
      <c r="AD204" s="98">
        <f t="shared" si="95"/>
        <v>0</v>
      </c>
      <c r="AE204" s="98">
        <f t="shared" si="96"/>
        <v>0</v>
      </c>
      <c r="AF204" s="32">
        <f t="shared" si="99"/>
        <v>0</v>
      </c>
      <c r="AG204" s="32">
        <f t="shared" si="100"/>
        <v>0</v>
      </c>
      <c r="AH204" s="32">
        <f t="shared" si="101"/>
        <v>0</v>
      </c>
      <c r="AI204" s="72">
        <f t="shared" si="108"/>
        <v>0</v>
      </c>
      <c r="AK204" s="65"/>
      <c r="AL204" s="32"/>
      <c r="AM204" s="32"/>
      <c r="AN204" s="32"/>
      <c r="AO204" s="32"/>
      <c r="AP204" s="32"/>
      <c r="AQ204" s="32"/>
      <c r="AR204" s="32"/>
      <c r="AS204" s="32"/>
      <c r="AT204" s="32"/>
      <c r="AU204" s="72"/>
    </row>
    <row r="205" spans="5:47" x14ac:dyDescent="0.25">
      <c r="E205" s="24"/>
      <c r="I205" s="50">
        <v>200</v>
      </c>
      <c r="J205" s="32">
        <f t="shared" si="102"/>
        <v>0</v>
      </c>
      <c r="K205" s="32">
        <f t="shared" si="103"/>
        <v>0</v>
      </c>
      <c r="L205" s="32">
        <f t="shared" si="104"/>
        <v>0</v>
      </c>
      <c r="M205" s="32">
        <f t="shared" si="105"/>
        <v>0</v>
      </c>
      <c r="N205" s="34">
        <f>IF(F208&lt;=$F$18,0,)</f>
        <v>0</v>
      </c>
      <c r="O205" s="33">
        <f t="shared" si="88"/>
        <v>0</v>
      </c>
      <c r="P205" s="50">
        <v>200</v>
      </c>
      <c r="Q205" s="34">
        <f t="shared" si="97"/>
        <v>0</v>
      </c>
      <c r="R205" s="34">
        <f t="shared" si="106"/>
        <v>0</v>
      </c>
      <c r="S205" s="34">
        <f t="shared" si="107"/>
        <v>0</v>
      </c>
      <c r="T205" s="34">
        <f t="shared" si="89"/>
        <v>0</v>
      </c>
      <c r="U205" s="34">
        <f t="shared" si="98"/>
        <v>0</v>
      </c>
      <c r="V205" s="34">
        <f t="shared" si="90"/>
        <v>0</v>
      </c>
      <c r="W205" s="34">
        <v>0</v>
      </c>
      <c r="X205" s="35">
        <f t="shared" si="91"/>
        <v>0</v>
      </c>
      <c r="Y205" s="39">
        <f t="shared" si="92"/>
        <v>0</v>
      </c>
      <c r="AA205" s="66">
        <v>200</v>
      </c>
      <c r="AB205" s="154">
        <f t="shared" si="93"/>
        <v>0</v>
      </c>
      <c r="AC205" s="155">
        <f t="shared" si="94"/>
        <v>0</v>
      </c>
      <c r="AD205" s="155">
        <f t="shared" si="95"/>
        <v>0</v>
      </c>
      <c r="AE205" s="155">
        <f t="shared" si="96"/>
        <v>0</v>
      </c>
      <c r="AF205" s="34">
        <f t="shared" si="99"/>
        <v>0</v>
      </c>
      <c r="AG205" s="34">
        <f t="shared" si="100"/>
        <v>0</v>
      </c>
      <c r="AH205" s="34">
        <f t="shared" si="101"/>
        <v>0</v>
      </c>
      <c r="AI205" s="73">
        <f t="shared" si="108"/>
        <v>0</v>
      </c>
      <c r="AK205" s="66"/>
      <c r="AL205" s="154"/>
      <c r="AM205" s="34"/>
      <c r="AN205" s="34"/>
      <c r="AO205" s="34"/>
      <c r="AP205" s="34"/>
      <c r="AQ205" s="34"/>
      <c r="AR205" s="34"/>
      <c r="AS205" s="34"/>
      <c r="AT205" s="34"/>
      <c r="AU205" s="73"/>
    </row>
    <row r="206" spans="5:47" x14ac:dyDescent="0.25">
      <c r="E206" s="24"/>
    </row>
    <row r="207" spans="5:47" x14ac:dyDescent="0.25">
      <c r="E207" s="24"/>
    </row>
  </sheetData>
  <mergeCells count="29">
    <mergeCell ref="AK3:AU3"/>
    <mergeCell ref="B4:F4"/>
    <mergeCell ref="B7:B13"/>
    <mergeCell ref="C7:F7"/>
    <mergeCell ref="D8:E8"/>
    <mergeCell ref="D9:E9"/>
    <mergeCell ref="C10:C13"/>
    <mergeCell ref="D10:E10"/>
    <mergeCell ref="D11:E11"/>
    <mergeCell ref="D12:E12"/>
    <mergeCell ref="D13:E13"/>
    <mergeCell ref="B5:B6"/>
    <mergeCell ref="D5:E5"/>
    <mergeCell ref="D6:E6"/>
    <mergeCell ref="I3:O3"/>
    <mergeCell ref="B80:G80"/>
    <mergeCell ref="P3:X3"/>
    <mergeCell ref="AA3:AI3"/>
    <mergeCell ref="B14:B21"/>
    <mergeCell ref="C14:F14"/>
    <mergeCell ref="D15:E15"/>
    <mergeCell ref="D16:E16"/>
    <mergeCell ref="C17:C21"/>
    <mergeCell ref="D17:E17"/>
    <mergeCell ref="D18:E18"/>
    <mergeCell ref="D19:E19"/>
    <mergeCell ref="D20:E20"/>
    <mergeCell ref="D21:E21"/>
    <mergeCell ref="B23:G23"/>
  </mergeCells>
  <dataValidations count="3">
    <dataValidation type="list" allowBlank="1" showInputMessage="1" showErrorMessage="1" sqref="F20">
      <mc:AlternateContent xmlns:x12ac="http://schemas.microsoft.com/office/spreadsheetml/2011/1/ac" xmlns:mc="http://schemas.openxmlformats.org/markup-compatibility/2006">
        <mc:Choice Requires="x12ac">
          <x12ac:list>"1,3","1,56"</x12ac:list>
        </mc:Choice>
        <mc:Fallback>
          <formula1>"1,3,1,56"</formula1>
        </mc:Fallback>
      </mc:AlternateContent>
    </dataValidation>
    <dataValidation type="list" allowBlank="1" showInputMessage="1" showErrorMessage="1" sqref="D8:E8 D5:E5 D15">
      <formula1>$B$97:$B$100</formula1>
    </dataValidation>
    <dataValidation type="list" allowBlank="1" showInputMessage="1" showErrorMessage="1" sqref="D81:G81">
      <formula1>$B$104:$B$108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Aerien!$B$23:$B$87</xm:f>
          </x14:formula1>
          <xm:sqref>F17</xm:sqref>
        </x14:dataValidation>
        <x14:dataValidation type="list" allowBlank="1" showInputMessage="1" showErrorMessage="1">
          <x14:formula1>
            <xm:f>'C:\Users\martal\Documents\URBAN ODYSSEY\OUTILS EXCEL\[BOISEMENT_Calcul_Cappelaere_Descolas.xlsx]Aerien'!#REF!</xm:f>
          </x14:formula1>
          <xm:sqref>F12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88"/>
  <sheetViews>
    <sheetView topLeftCell="A11" zoomScale="85" zoomScaleNormal="85" workbookViewId="0">
      <selection activeCell="I72" sqref="I72"/>
    </sheetView>
  </sheetViews>
  <sheetFormatPr baseColWidth="10" defaultRowHeight="15" x14ac:dyDescent="0.25"/>
  <cols>
    <col min="2" max="3" width="32.42578125" customWidth="1"/>
    <col min="4" max="4" width="15.7109375" customWidth="1"/>
    <col min="6" max="6" width="35.85546875" customWidth="1"/>
    <col min="7" max="11" width="13" customWidth="1"/>
    <col min="13" max="13" width="30.7109375" customWidth="1"/>
    <col min="14" max="18" width="14.28515625" customWidth="1"/>
  </cols>
  <sheetData>
    <row r="2" spans="3:8" x14ac:dyDescent="0.25">
      <c r="D2" s="7"/>
      <c r="E2" s="7"/>
    </row>
    <row r="3" spans="3:8" x14ac:dyDescent="0.25">
      <c r="E3" s="6"/>
      <c r="F3" s="6"/>
      <c r="G3" s="6"/>
      <c r="H3" s="6"/>
    </row>
    <row r="4" spans="3:8" x14ac:dyDescent="0.25">
      <c r="D4" s="2"/>
    </row>
    <row r="5" spans="3:8" x14ac:dyDescent="0.25">
      <c r="D5" s="2"/>
    </row>
    <row r="8" spans="3:8" x14ac:dyDescent="0.25">
      <c r="D8" s="2"/>
      <c r="E8" s="6"/>
      <c r="F8" s="6"/>
      <c r="G8" s="6"/>
      <c r="H8" s="6"/>
    </row>
    <row r="9" spans="3:8" x14ac:dyDescent="0.25">
      <c r="D9" s="2"/>
    </row>
    <row r="10" spans="3:8" x14ac:dyDescent="0.25">
      <c r="D10" s="2"/>
      <c r="E10" s="6"/>
      <c r="F10" s="6"/>
      <c r="G10" s="6"/>
      <c r="H10" s="6"/>
    </row>
    <row r="11" spans="3:8" x14ac:dyDescent="0.25">
      <c r="D11" s="2"/>
      <c r="E11" s="3"/>
      <c r="F11" s="3"/>
      <c r="G11" s="3"/>
      <c r="H11" s="3"/>
    </row>
    <row r="16" spans="3:8" x14ac:dyDescent="0.25">
      <c r="C16" s="9"/>
    </row>
    <row r="21" spans="2:11" x14ac:dyDescent="0.25">
      <c r="B21" s="3" t="s">
        <v>72</v>
      </c>
      <c r="C21" s="3"/>
    </row>
    <row r="22" spans="2:11" x14ac:dyDescent="0.25">
      <c r="B22" s="4" t="s">
        <v>5</v>
      </c>
      <c r="C22" s="4" t="s">
        <v>6</v>
      </c>
      <c r="F22" s="4" t="s">
        <v>114</v>
      </c>
      <c r="G22" s="4" t="s">
        <v>115</v>
      </c>
      <c r="H22" s="4" t="s">
        <v>116</v>
      </c>
      <c r="I22" s="4" t="s">
        <v>117</v>
      </c>
      <c r="J22" s="4" t="s">
        <v>118</v>
      </c>
      <c r="K22" s="4" t="s">
        <v>119</v>
      </c>
    </row>
    <row r="23" spans="2:11" ht="42.75" x14ac:dyDescent="0.25">
      <c r="B23" s="5" t="s">
        <v>7</v>
      </c>
      <c r="C23" s="5">
        <v>0.62</v>
      </c>
      <c r="F23" s="5"/>
      <c r="G23" s="4"/>
      <c r="H23" s="4" t="s">
        <v>79</v>
      </c>
      <c r="I23" s="4"/>
      <c r="J23" s="5"/>
      <c r="K23" s="4"/>
    </row>
    <row r="24" spans="2:11" ht="30" x14ac:dyDescent="0.25">
      <c r="B24" s="5" t="s">
        <v>4</v>
      </c>
      <c r="C24" s="5">
        <v>0.64</v>
      </c>
      <c r="F24" s="5"/>
      <c r="G24" s="4" t="s">
        <v>78</v>
      </c>
      <c r="H24" s="5" t="s">
        <v>81</v>
      </c>
      <c r="I24" s="5" t="s">
        <v>82</v>
      </c>
      <c r="J24" s="5" t="s">
        <v>83</v>
      </c>
      <c r="K24" s="4" t="s">
        <v>80</v>
      </c>
    </row>
    <row r="25" spans="2:11" x14ac:dyDescent="0.25">
      <c r="B25" s="5" t="s">
        <v>8</v>
      </c>
      <c r="C25" s="5">
        <v>0.42</v>
      </c>
      <c r="F25" s="4" t="s">
        <v>84</v>
      </c>
      <c r="G25" s="4">
        <v>4783</v>
      </c>
      <c r="H25" s="4">
        <v>0.52200000000000002</v>
      </c>
      <c r="I25" s="4">
        <v>0.66100000000000003</v>
      </c>
      <c r="J25" s="4">
        <v>-2E-3</v>
      </c>
      <c r="K25" s="4">
        <v>0.496</v>
      </c>
    </row>
    <row r="26" spans="2:11" x14ac:dyDescent="0.25">
      <c r="B26" s="5" t="s">
        <v>9</v>
      </c>
      <c r="C26" s="5">
        <v>0.42</v>
      </c>
      <c r="F26" s="5" t="s">
        <v>85</v>
      </c>
      <c r="G26" s="5">
        <v>2</v>
      </c>
      <c r="H26" s="5">
        <v>0.53400000000000003</v>
      </c>
      <c r="I26" s="5">
        <v>0.66100000000000003</v>
      </c>
      <c r="J26" s="5">
        <v>-2E-3</v>
      </c>
      <c r="K26" s="5">
        <v>0.50900000000000001</v>
      </c>
    </row>
    <row r="27" spans="2:11" x14ac:dyDescent="0.25">
      <c r="B27" s="5" t="s">
        <v>10</v>
      </c>
      <c r="C27" s="5">
        <v>0.52</v>
      </c>
      <c r="F27" s="5" t="s">
        <v>86</v>
      </c>
      <c r="G27" s="5">
        <v>5</v>
      </c>
      <c r="H27" s="5">
        <v>0.502</v>
      </c>
      <c r="I27" s="5">
        <v>0.66100000000000003</v>
      </c>
      <c r="J27" s="5">
        <v>-2E-3</v>
      </c>
      <c r="K27" s="5">
        <v>0.48599999999999999</v>
      </c>
    </row>
    <row r="28" spans="2:11" x14ac:dyDescent="0.25">
      <c r="B28" s="5" t="s">
        <v>11</v>
      </c>
      <c r="C28" s="5">
        <v>0.36</v>
      </c>
      <c r="F28" s="5" t="s">
        <v>87</v>
      </c>
      <c r="G28" s="5">
        <v>16</v>
      </c>
      <c r="H28" s="5">
        <v>0.49299999999999999</v>
      </c>
      <c r="I28" s="5">
        <v>0.66100000000000003</v>
      </c>
      <c r="J28" s="5">
        <v>-2E-3</v>
      </c>
      <c r="K28" s="5">
        <v>0.47199999999999998</v>
      </c>
    </row>
    <row r="29" spans="2:11" x14ac:dyDescent="0.25">
      <c r="B29" s="5" t="s">
        <v>12</v>
      </c>
      <c r="C29" s="5">
        <v>0.61</v>
      </c>
      <c r="F29" s="5" t="s">
        <v>88</v>
      </c>
      <c r="G29" s="5">
        <v>79</v>
      </c>
      <c r="H29" s="5">
        <v>0.53300000000000003</v>
      </c>
      <c r="I29" s="5">
        <v>0.66100000000000003</v>
      </c>
      <c r="J29" s="5">
        <v>-1E-3</v>
      </c>
      <c r="K29" s="5">
        <v>0.503</v>
      </c>
    </row>
    <row r="30" spans="2:11" x14ac:dyDescent="0.25">
      <c r="B30" s="5" t="s">
        <v>13</v>
      </c>
      <c r="C30" s="5">
        <v>0.66</v>
      </c>
      <c r="F30" s="5" t="s">
        <v>89</v>
      </c>
      <c r="G30" s="5">
        <v>2302</v>
      </c>
      <c r="H30" s="5">
        <v>0.54200000000000004</v>
      </c>
      <c r="I30" s="5">
        <v>0.66100000000000003</v>
      </c>
      <c r="J30" s="5">
        <v>-2E-3</v>
      </c>
      <c r="K30" s="5">
        <v>0.51500000000000001</v>
      </c>
    </row>
    <row r="31" spans="2:11" ht="28.5" customHeight="1" x14ac:dyDescent="0.25">
      <c r="B31" s="134" t="s">
        <v>14</v>
      </c>
      <c r="C31" s="134">
        <v>0.47</v>
      </c>
      <c r="F31" s="5" t="s">
        <v>90</v>
      </c>
      <c r="G31" s="5">
        <v>161</v>
      </c>
      <c r="H31" s="5">
        <v>0.50900000000000001</v>
      </c>
      <c r="I31" s="5">
        <v>0.66100000000000003</v>
      </c>
      <c r="J31" s="5">
        <v>-1E-3</v>
      </c>
      <c r="K31" s="5">
        <v>0.497</v>
      </c>
    </row>
    <row r="32" spans="2:11" ht="54" customHeight="1" x14ac:dyDescent="0.25">
      <c r="B32" s="5" t="s">
        <v>15</v>
      </c>
      <c r="C32" s="5">
        <v>0.67</v>
      </c>
      <c r="F32" s="5" t="s">
        <v>91</v>
      </c>
      <c r="G32" s="5">
        <v>1</v>
      </c>
      <c r="H32" s="5">
        <v>0.52100000000000002</v>
      </c>
      <c r="I32" s="5">
        <v>0.66100000000000003</v>
      </c>
      <c r="J32" s="5">
        <v>-2E-3</v>
      </c>
      <c r="K32" s="5">
        <v>0.497</v>
      </c>
    </row>
    <row r="33" spans="2:11" x14ac:dyDescent="0.25">
      <c r="B33" s="5" t="s">
        <v>16</v>
      </c>
      <c r="C33" s="5">
        <v>0.7</v>
      </c>
      <c r="F33" s="5" t="s">
        <v>92</v>
      </c>
      <c r="G33" s="5">
        <v>27</v>
      </c>
      <c r="H33" s="5">
        <v>0.51300000000000001</v>
      </c>
      <c r="I33" s="5">
        <v>0.66100000000000003</v>
      </c>
      <c r="J33" s="5">
        <v>-2E-3</v>
      </c>
      <c r="K33" s="5">
        <v>0.47899999999999998</v>
      </c>
    </row>
    <row r="34" spans="2:11" x14ac:dyDescent="0.25">
      <c r="B34" s="5" t="s">
        <v>17</v>
      </c>
      <c r="C34" s="5">
        <v>0.54</v>
      </c>
      <c r="F34" s="5" t="s">
        <v>93</v>
      </c>
      <c r="G34" s="5">
        <v>2079</v>
      </c>
      <c r="H34" s="5">
        <v>0.56100000000000005</v>
      </c>
      <c r="I34" s="5">
        <v>0.66100000000000003</v>
      </c>
      <c r="J34" s="5">
        <v>-2E-3</v>
      </c>
      <c r="K34" s="5">
        <v>0.51200000000000001</v>
      </c>
    </row>
    <row r="35" spans="2:11" x14ac:dyDescent="0.25">
      <c r="B35" s="5" t="s">
        <v>18</v>
      </c>
      <c r="C35" s="5">
        <v>0.65</v>
      </c>
      <c r="F35" s="5" t="s">
        <v>94</v>
      </c>
      <c r="G35" s="5">
        <v>111</v>
      </c>
      <c r="H35" s="5">
        <v>0.51100000000000001</v>
      </c>
      <c r="I35" s="5">
        <v>0.66100000000000003</v>
      </c>
      <c r="J35" s="5">
        <v>-2E-3</v>
      </c>
      <c r="K35" s="5">
        <v>0.47699999999999998</v>
      </c>
    </row>
    <row r="36" spans="2:11" x14ac:dyDescent="0.25">
      <c r="B36" s="5" t="s">
        <v>19</v>
      </c>
      <c r="C36" s="5">
        <v>0.56000000000000005</v>
      </c>
      <c r="F36" s="4" t="s">
        <v>95</v>
      </c>
      <c r="G36" s="4">
        <v>7433</v>
      </c>
      <c r="H36" s="4">
        <v>0.35599999999999998</v>
      </c>
      <c r="I36" s="4">
        <v>1.756</v>
      </c>
      <c r="J36" s="4">
        <v>2E-3</v>
      </c>
      <c r="K36" s="4">
        <v>0.496</v>
      </c>
    </row>
    <row r="37" spans="2:11" x14ac:dyDescent="0.25">
      <c r="B37" s="5" t="s">
        <v>20</v>
      </c>
      <c r="C37" s="5">
        <v>0.57999999999999996</v>
      </c>
      <c r="F37" s="5" t="s">
        <v>96</v>
      </c>
      <c r="G37" s="5">
        <v>1688</v>
      </c>
      <c r="H37" s="5">
        <v>0.39800000000000002</v>
      </c>
      <c r="I37" s="5">
        <v>1.756</v>
      </c>
      <c r="J37" s="5">
        <v>2E-3</v>
      </c>
      <c r="K37" s="5">
        <v>0.52</v>
      </c>
    </row>
    <row r="38" spans="2:11" x14ac:dyDescent="0.25">
      <c r="B38" s="5" t="s">
        <v>21</v>
      </c>
      <c r="C38" s="5">
        <v>0.64</v>
      </c>
      <c r="F38" s="5" t="s">
        <v>97</v>
      </c>
      <c r="G38" s="5">
        <v>47</v>
      </c>
      <c r="H38" s="5">
        <v>0.375</v>
      </c>
      <c r="I38" s="5">
        <v>1.756</v>
      </c>
      <c r="J38" s="5">
        <v>2E-3</v>
      </c>
      <c r="K38" s="5">
        <v>0.53300000000000003</v>
      </c>
    </row>
    <row r="39" spans="2:11" x14ac:dyDescent="0.25">
      <c r="B39" s="5" t="s">
        <v>22</v>
      </c>
      <c r="C39" s="5">
        <v>0.73</v>
      </c>
      <c r="F39" s="5" t="s">
        <v>98</v>
      </c>
      <c r="G39" s="5">
        <v>35</v>
      </c>
      <c r="H39" s="5">
        <v>0.36</v>
      </c>
      <c r="I39" s="5">
        <v>1.756</v>
      </c>
      <c r="J39" s="5">
        <v>3.0000000000000001E-3</v>
      </c>
      <c r="K39" s="5">
        <v>0.52900000000000003</v>
      </c>
    </row>
    <row r="40" spans="2:11" x14ac:dyDescent="0.25">
      <c r="B40" s="5" t="s">
        <v>23</v>
      </c>
      <c r="C40" s="5">
        <v>0.56000000000000005</v>
      </c>
      <c r="F40" s="5" t="s">
        <v>99</v>
      </c>
      <c r="G40" s="5">
        <v>142</v>
      </c>
      <c r="H40" s="5">
        <v>0.34</v>
      </c>
      <c r="I40" s="5">
        <v>1.756</v>
      </c>
      <c r="J40" s="5">
        <v>2E-3</v>
      </c>
      <c r="K40" s="5">
        <v>0.48299999999999998</v>
      </c>
    </row>
    <row r="41" spans="2:11" x14ac:dyDescent="0.25">
      <c r="B41" s="5" t="s">
        <v>24</v>
      </c>
      <c r="C41" s="5">
        <v>0.74</v>
      </c>
      <c r="F41" s="5" t="s">
        <v>100</v>
      </c>
      <c r="G41" s="5">
        <v>163</v>
      </c>
      <c r="H41" s="5">
        <v>0.377</v>
      </c>
      <c r="I41" s="5">
        <v>1.756</v>
      </c>
      <c r="J41" s="5">
        <v>1E-3</v>
      </c>
      <c r="K41" s="5">
        <v>0.48799999999999999</v>
      </c>
    </row>
    <row r="42" spans="2:11" x14ac:dyDescent="0.25">
      <c r="B42" s="5" t="s">
        <v>25</v>
      </c>
      <c r="C42" s="5">
        <v>0.4</v>
      </c>
      <c r="F42" s="5" t="s">
        <v>101</v>
      </c>
      <c r="G42" s="5">
        <v>404</v>
      </c>
      <c r="H42" s="5">
        <v>0.30299999999999999</v>
      </c>
      <c r="I42" s="5">
        <v>1.756</v>
      </c>
      <c r="J42" s="5">
        <v>4.0000000000000001E-3</v>
      </c>
      <c r="K42" s="5">
        <v>0.48599999999999999</v>
      </c>
    </row>
    <row r="43" spans="2:11" x14ac:dyDescent="0.25">
      <c r="B43" s="5" t="s">
        <v>26</v>
      </c>
      <c r="C43" s="5">
        <v>0.6</v>
      </c>
      <c r="F43" s="5" t="s">
        <v>102</v>
      </c>
      <c r="G43" s="5">
        <v>12</v>
      </c>
      <c r="H43" s="5">
        <v>0.35099999999999998</v>
      </c>
      <c r="I43" s="5">
        <v>1.756</v>
      </c>
      <c r="J43" s="5">
        <v>2E-3</v>
      </c>
      <c r="K43" s="5">
        <v>0.49399999999999999</v>
      </c>
    </row>
    <row r="44" spans="2:11" x14ac:dyDescent="0.25">
      <c r="B44" s="5" t="s">
        <v>27</v>
      </c>
      <c r="C44" s="5">
        <v>0.43</v>
      </c>
      <c r="F44" s="5" t="s">
        <v>103</v>
      </c>
      <c r="G44" s="5">
        <v>134</v>
      </c>
      <c r="H44" s="5">
        <v>0.40300000000000002</v>
      </c>
      <c r="I44" s="5">
        <v>1.756</v>
      </c>
      <c r="J44" s="5">
        <v>1E-3</v>
      </c>
      <c r="K44" s="5">
        <v>0.52200000000000002</v>
      </c>
    </row>
    <row r="45" spans="2:11" x14ac:dyDescent="0.25">
      <c r="B45" s="5" t="s">
        <v>28</v>
      </c>
      <c r="C45" s="5">
        <v>0.37</v>
      </c>
      <c r="F45" s="5" t="s">
        <v>104</v>
      </c>
      <c r="G45" s="5">
        <v>338</v>
      </c>
      <c r="H45" s="5">
        <v>0.30599999999999999</v>
      </c>
      <c r="I45" s="5">
        <v>1.756</v>
      </c>
      <c r="J45" s="5">
        <v>3.0000000000000001E-3</v>
      </c>
      <c r="K45" s="5">
        <v>0.45500000000000002</v>
      </c>
    </row>
    <row r="46" spans="2:11" x14ac:dyDescent="0.25">
      <c r="B46" s="5" t="s">
        <v>29</v>
      </c>
      <c r="C46" s="5">
        <v>0.36</v>
      </c>
      <c r="F46" s="5" t="s">
        <v>105</v>
      </c>
      <c r="G46" s="5">
        <v>3</v>
      </c>
      <c r="H46" s="5">
        <v>0.432</v>
      </c>
      <c r="I46" s="5">
        <v>1.756</v>
      </c>
      <c r="J46" s="5">
        <v>1E-3</v>
      </c>
      <c r="K46" s="5">
        <v>0.55000000000000004</v>
      </c>
    </row>
    <row r="47" spans="2:11" x14ac:dyDescent="0.25">
      <c r="B47" s="5" t="s">
        <v>30</v>
      </c>
      <c r="C47" s="5">
        <v>0.51</v>
      </c>
      <c r="F47" s="5" t="s">
        <v>106</v>
      </c>
      <c r="G47" s="5">
        <v>240</v>
      </c>
      <c r="H47" s="5">
        <v>0.30499999999999999</v>
      </c>
      <c r="I47" s="5">
        <v>1.756</v>
      </c>
      <c r="J47" s="5">
        <v>3.0000000000000001E-3</v>
      </c>
      <c r="K47" s="5">
        <v>0.498</v>
      </c>
    </row>
    <row r="48" spans="2:11" x14ac:dyDescent="0.25">
      <c r="B48" s="5" t="s">
        <v>31</v>
      </c>
      <c r="C48" s="5">
        <v>0.56000000000000005</v>
      </c>
      <c r="F48" s="5" t="s">
        <v>107</v>
      </c>
      <c r="G48" s="5">
        <v>7</v>
      </c>
      <c r="H48" s="5">
        <v>0.33200000000000002</v>
      </c>
      <c r="I48" s="5">
        <v>1.756</v>
      </c>
      <c r="J48" s="5">
        <v>2E-3</v>
      </c>
      <c r="K48" s="5">
        <v>0.46800000000000003</v>
      </c>
    </row>
    <row r="49" spans="2:11" x14ac:dyDescent="0.25">
      <c r="B49" s="5" t="s">
        <v>32</v>
      </c>
      <c r="C49" s="5">
        <v>0.56000000000000005</v>
      </c>
      <c r="F49" s="5" t="s">
        <v>108</v>
      </c>
      <c r="G49" s="5">
        <v>1533</v>
      </c>
      <c r="H49" s="5">
        <v>0.39600000000000002</v>
      </c>
      <c r="I49" s="5">
        <v>1.756</v>
      </c>
      <c r="J49" s="5">
        <v>-2E-3</v>
      </c>
      <c r="K49" s="5">
        <v>0.48899999999999999</v>
      </c>
    </row>
    <row r="50" spans="2:11" x14ac:dyDescent="0.25">
      <c r="B50" s="5" t="s">
        <v>33</v>
      </c>
      <c r="C50" s="5">
        <v>0.48</v>
      </c>
      <c r="F50" s="5" t="s">
        <v>109</v>
      </c>
      <c r="G50" s="5">
        <v>2</v>
      </c>
      <c r="H50" s="5">
        <v>0.33200000000000002</v>
      </c>
      <c r="I50" s="5">
        <v>1.756</v>
      </c>
      <c r="J50" s="5">
        <v>2E-3</v>
      </c>
      <c r="K50" s="5">
        <v>0.48399999999999999</v>
      </c>
    </row>
    <row r="51" spans="2:11" x14ac:dyDescent="0.25">
      <c r="B51" s="5" t="s">
        <v>34</v>
      </c>
      <c r="C51" s="5">
        <v>0.55000000000000004</v>
      </c>
      <c r="F51" s="5" t="s">
        <v>110</v>
      </c>
      <c r="G51" s="5">
        <v>42</v>
      </c>
      <c r="H51" s="5">
        <v>0.35599999999999998</v>
      </c>
      <c r="I51" s="5">
        <v>1.756</v>
      </c>
      <c r="J51" s="5">
        <v>1E-3</v>
      </c>
      <c r="K51" s="5">
        <v>0.48499999999999999</v>
      </c>
    </row>
    <row r="52" spans="2:11" x14ac:dyDescent="0.25">
      <c r="B52" s="5" t="s">
        <v>35</v>
      </c>
      <c r="C52" s="5">
        <v>0.56000000000000005</v>
      </c>
      <c r="F52" s="5" t="s">
        <v>111</v>
      </c>
      <c r="G52" s="5">
        <v>1958</v>
      </c>
      <c r="H52" s="5">
        <v>0.372</v>
      </c>
      <c r="I52" s="5">
        <v>1.756</v>
      </c>
      <c r="J52" s="5">
        <v>1E-3</v>
      </c>
      <c r="K52" s="5">
        <v>0.47299999999999998</v>
      </c>
    </row>
    <row r="53" spans="2:11" x14ac:dyDescent="0.25">
      <c r="B53" s="5" t="s">
        <v>36</v>
      </c>
      <c r="C53" s="5">
        <v>0.57999999999999996</v>
      </c>
      <c r="F53" s="5" t="s">
        <v>112</v>
      </c>
      <c r="G53" s="5">
        <v>257</v>
      </c>
      <c r="H53" s="5">
        <v>0.443</v>
      </c>
      <c r="I53" s="5">
        <v>1.756</v>
      </c>
      <c r="J53" s="5">
        <v>-1E-3</v>
      </c>
      <c r="K53" s="5">
        <v>0.54100000000000004</v>
      </c>
    </row>
    <row r="54" spans="2:11" x14ac:dyDescent="0.25">
      <c r="B54" s="5" t="s">
        <v>37</v>
      </c>
      <c r="C54" s="5">
        <v>0.57999999999999996</v>
      </c>
      <c r="F54" s="5" t="s">
        <v>113</v>
      </c>
      <c r="G54" s="5">
        <v>428</v>
      </c>
      <c r="H54" s="5">
        <v>0.23499999999999999</v>
      </c>
      <c r="I54" s="5">
        <v>1.756</v>
      </c>
      <c r="J54" s="5">
        <v>4.0000000000000001E-3</v>
      </c>
      <c r="K54" s="5">
        <v>0.44700000000000001</v>
      </c>
    </row>
    <row r="55" spans="2:11" x14ac:dyDescent="0.25">
      <c r="B55" s="5" t="s">
        <v>38</v>
      </c>
      <c r="C55" s="5">
        <v>0.48</v>
      </c>
    </row>
    <row r="56" spans="2:11" x14ac:dyDescent="0.25">
      <c r="B56" s="5" t="s">
        <v>39</v>
      </c>
      <c r="C56" s="5">
        <v>0.42</v>
      </c>
    </row>
    <row r="57" spans="2:11" x14ac:dyDescent="0.25">
      <c r="B57" s="5" t="s">
        <v>40</v>
      </c>
      <c r="C57" s="5">
        <v>0.5</v>
      </c>
    </row>
    <row r="58" spans="2:11" x14ac:dyDescent="0.25">
      <c r="B58" s="5" t="s">
        <v>41</v>
      </c>
      <c r="C58" s="5">
        <v>0.55000000000000004</v>
      </c>
    </row>
    <row r="59" spans="2:11" x14ac:dyDescent="0.25">
      <c r="B59" s="5" t="s">
        <v>42</v>
      </c>
      <c r="C59" s="5">
        <v>0.53</v>
      </c>
    </row>
    <row r="60" spans="2:11" x14ac:dyDescent="0.25">
      <c r="B60" s="5" t="s">
        <v>43</v>
      </c>
      <c r="C60" s="5">
        <v>0.52</v>
      </c>
    </row>
    <row r="61" spans="2:11" x14ac:dyDescent="0.25">
      <c r="B61" s="5" t="s">
        <v>44</v>
      </c>
      <c r="C61" s="5">
        <v>0.52</v>
      </c>
    </row>
    <row r="62" spans="2:11" x14ac:dyDescent="0.25">
      <c r="B62" s="5" t="s">
        <v>45</v>
      </c>
      <c r="C62" s="5">
        <v>0.75</v>
      </c>
    </row>
    <row r="63" spans="2:11" x14ac:dyDescent="0.25">
      <c r="B63" s="5" t="s">
        <v>46</v>
      </c>
      <c r="C63" s="5">
        <v>0.52</v>
      </c>
    </row>
    <row r="64" spans="2:11" x14ac:dyDescent="0.25">
      <c r="B64" s="5" t="s">
        <v>47</v>
      </c>
      <c r="C64" s="5">
        <v>0.35</v>
      </c>
    </row>
    <row r="65" spans="2:3" x14ac:dyDescent="0.25">
      <c r="B65" s="5" t="s">
        <v>48</v>
      </c>
      <c r="C65" s="5">
        <v>0.37</v>
      </c>
    </row>
    <row r="66" spans="2:3" x14ac:dyDescent="0.25">
      <c r="B66" s="5" t="s">
        <v>49</v>
      </c>
      <c r="C66" s="5">
        <v>0.45</v>
      </c>
    </row>
    <row r="67" spans="2:3" x14ac:dyDescent="0.25">
      <c r="B67" s="5" t="s">
        <v>50</v>
      </c>
      <c r="C67" s="5">
        <v>0.39</v>
      </c>
    </row>
    <row r="68" spans="2:3" x14ac:dyDescent="0.25">
      <c r="B68" s="5" t="s">
        <v>51</v>
      </c>
      <c r="C68" s="5">
        <v>0.44</v>
      </c>
    </row>
    <row r="69" spans="2:3" x14ac:dyDescent="0.25">
      <c r="B69" s="5" t="s">
        <v>52</v>
      </c>
      <c r="C69" s="5">
        <v>0.46</v>
      </c>
    </row>
    <row r="70" spans="2:3" x14ac:dyDescent="0.25">
      <c r="B70" s="5" t="s">
        <v>53</v>
      </c>
      <c r="C70" s="5">
        <v>0.46</v>
      </c>
    </row>
    <row r="71" spans="2:3" x14ac:dyDescent="0.25">
      <c r="B71" s="5" t="s">
        <v>54</v>
      </c>
      <c r="C71" s="5">
        <v>0.44</v>
      </c>
    </row>
    <row r="72" spans="2:3" x14ac:dyDescent="0.25">
      <c r="B72" s="5" t="s">
        <v>55</v>
      </c>
      <c r="C72" s="5">
        <v>0.46</v>
      </c>
    </row>
    <row r="73" spans="2:3" x14ac:dyDescent="0.25">
      <c r="B73" s="5" t="s">
        <v>56</v>
      </c>
      <c r="C73" s="5">
        <v>0.48</v>
      </c>
    </row>
    <row r="74" spans="2:3" x14ac:dyDescent="0.25">
      <c r="B74" s="5" t="s">
        <v>57</v>
      </c>
      <c r="C74" s="5">
        <v>0.44</v>
      </c>
    </row>
    <row r="75" spans="2:3" x14ac:dyDescent="0.25">
      <c r="B75" s="5" t="s">
        <v>58</v>
      </c>
      <c r="C75" s="5">
        <v>0.34</v>
      </c>
    </row>
    <row r="76" spans="2:3" x14ac:dyDescent="0.25">
      <c r="B76" s="5" t="s">
        <v>59</v>
      </c>
      <c r="C76" s="5">
        <v>0.5</v>
      </c>
    </row>
    <row r="77" spans="2:3" x14ac:dyDescent="0.25">
      <c r="B77" s="5" t="s">
        <v>60</v>
      </c>
      <c r="C77" s="5">
        <v>0.57999999999999996</v>
      </c>
    </row>
    <row r="78" spans="2:3" x14ac:dyDescent="0.25">
      <c r="B78" s="5" t="s">
        <v>61</v>
      </c>
      <c r="C78" s="5">
        <v>0.37</v>
      </c>
    </row>
    <row r="79" spans="2:3" x14ac:dyDescent="0.25">
      <c r="B79" s="5" t="s">
        <v>62</v>
      </c>
      <c r="C79" s="5">
        <v>0.37</v>
      </c>
    </row>
    <row r="80" spans="2:3" x14ac:dyDescent="0.25">
      <c r="B80" s="5" t="s">
        <v>63</v>
      </c>
      <c r="C80" s="5">
        <v>0.38</v>
      </c>
    </row>
    <row r="81" spans="2:3" x14ac:dyDescent="0.25">
      <c r="B81" s="5" t="s">
        <v>64</v>
      </c>
      <c r="C81" s="5">
        <v>0.36</v>
      </c>
    </row>
    <row r="82" spans="2:3" x14ac:dyDescent="0.25">
      <c r="B82" s="5" t="s">
        <v>65</v>
      </c>
      <c r="C82" s="5">
        <v>0.37</v>
      </c>
    </row>
    <row r="83" spans="2:3" x14ac:dyDescent="0.25">
      <c r="B83" s="5" t="s">
        <v>66</v>
      </c>
      <c r="C83" s="5">
        <v>0.53</v>
      </c>
    </row>
    <row r="84" spans="2:3" x14ac:dyDescent="0.25">
      <c r="B84" s="5" t="s">
        <v>67</v>
      </c>
      <c r="C84" s="5">
        <v>0.43</v>
      </c>
    </row>
    <row r="85" spans="2:3" x14ac:dyDescent="0.25">
      <c r="B85" s="5" t="s">
        <v>68</v>
      </c>
      <c r="C85" s="5">
        <v>0.38</v>
      </c>
    </row>
    <row r="86" spans="2:3" x14ac:dyDescent="0.25">
      <c r="B86" s="4" t="s">
        <v>69</v>
      </c>
      <c r="C86" s="4">
        <v>0.42</v>
      </c>
    </row>
    <row r="87" spans="2:3" x14ac:dyDescent="0.25">
      <c r="B87" s="4" t="s">
        <v>70</v>
      </c>
      <c r="C87" s="4">
        <v>0.56999999999999995</v>
      </c>
    </row>
    <row r="88" spans="2:3" x14ac:dyDescent="0.25">
      <c r="B88" s="4" t="s">
        <v>71</v>
      </c>
      <c r="C88" s="4">
        <v>0.54</v>
      </c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6"/>
  <sheetViews>
    <sheetView topLeftCell="A28" workbookViewId="0">
      <selection activeCell="L22" sqref="L22"/>
    </sheetView>
  </sheetViews>
  <sheetFormatPr baseColWidth="10" defaultRowHeight="15" x14ac:dyDescent="0.25"/>
  <sheetData>
    <row r="5" spans="3:3" x14ac:dyDescent="0.25">
      <c r="C5" s="2"/>
    </row>
    <row r="6" spans="3:3" x14ac:dyDescent="0.25">
      <c r="C6" s="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5" zoomScaleNormal="115" workbookViewId="0">
      <selection activeCell="E17" sqref="B1:E17"/>
    </sheetView>
  </sheetViews>
  <sheetFormatPr baseColWidth="10" defaultRowHeight="15" x14ac:dyDescent="0.25"/>
  <cols>
    <col min="3" max="3" width="27.7109375" customWidth="1"/>
    <col min="5" max="5" width="11.4257812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Préambule</vt:lpstr>
      <vt:lpstr>Tables de production employées</vt:lpstr>
      <vt:lpstr>Récapitulatif des résultats</vt:lpstr>
      <vt:lpstr>Pin Maritime - prairie</vt:lpstr>
      <vt:lpstr>Laricio - prairie</vt:lpstr>
      <vt:lpstr>Chêne sessile - prairie</vt:lpstr>
      <vt:lpstr>Aerien</vt:lpstr>
      <vt:lpstr>Racinaire</vt:lpstr>
      <vt:lpstr>Sols</vt:lpstr>
      <vt:lpstr>Litiere</vt:lpstr>
      <vt:lpstr>Stockage carbone - produits</vt:lpstr>
      <vt:lpstr>Substitution énergie - produits</vt:lpstr>
    </vt:vector>
  </TitlesOfParts>
  <Company>ICADE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MARTAL Thomas</dc:creator>
  <cp:lastModifiedBy>MARTAL Thomas</cp:lastModifiedBy>
  <cp:lastPrinted>2020-08-19T11:04:39Z</cp:lastPrinted>
  <dcterms:created xsi:type="dcterms:W3CDTF">2020-02-20T14:47:46Z</dcterms:created>
  <dcterms:modified xsi:type="dcterms:W3CDTF">2020-09-24T16:13:34Z</dcterms:modified>
</cp:coreProperties>
</file>