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6_Marchés carbone\63_International\631_MDP &amp; MOC\6313_Projets domestiques\63133_Avenir\2. Label bas-carbone\2. Projets\1. Forêt\Reboisement Magland\"/>
    </mc:Choice>
  </mc:AlternateContent>
  <bookViews>
    <workbookView xWindow="0" yWindow="0" windowWidth="14280" windowHeight="6735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L8" i="1" l="1"/>
  <c r="L7" i="1"/>
  <c r="L6" i="1"/>
  <c r="L5" i="1"/>
  <c r="L4" i="1"/>
  <c r="L3" i="1"/>
  <c r="L9" i="1" s="1"/>
  <c r="C4" i="1" l="1"/>
  <c r="H4" i="1" l="1"/>
  <c r="G4" i="1"/>
  <c r="H6" i="1" l="1"/>
  <c r="G6" i="1"/>
  <c r="E6" i="1"/>
  <c r="C6" i="1"/>
  <c r="H5" i="1" l="1"/>
  <c r="G5" i="1"/>
  <c r="E5" i="1"/>
  <c r="C5" i="1"/>
  <c r="H8" i="1" l="1"/>
  <c r="G8" i="1"/>
  <c r="E8" i="1"/>
  <c r="C8" i="1"/>
  <c r="H7" i="1"/>
  <c r="E7" i="1"/>
  <c r="C7" i="1"/>
  <c r="I8" i="1" l="1"/>
  <c r="G7" i="1"/>
  <c r="H3" i="1" l="1"/>
  <c r="C14" i="1" s="1"/>
  <c r="G3" i="1"/>
  <c r="C12" i="1" s="1"/>
  <c r="C13" i="1" s="1"/>
  <c r="E3" i="1"/>
  <c r="C3" i="1"/>
  <c r="C10" i="1" s="1"/>
  <c r="I4" i="1" l="1"/>
  <c r="I5" i="1"/>
  <c r="C15" i="1" l="1"/>
  <c r="I3" i="1" l="1"/>
  <c r="M3" i="1" s="1"/>
  <c r="I7" i="1"/>
  <c r="I6" i="1" l="1"/>
  <c r="C11" i="1"/>
  <c r="C16" i="1" s="1"/>
  <c r="M9" i="1" l="1"/>
</calcChain>
</file>

<file path=xl/sharedStrings.xml><?xml version="1.0" encoding="utf-8"?>
<sst xmlns="http://schemas.openxmlformats.org/spreadsheetml/2006/main" count="28" uniqueCount="27">
  <si>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</si>
  <si>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</si>
  <si>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</si>
  <si>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</si>
  <si>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</si>
  <si>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</si>
  <si>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</si>
  <si>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</si>
  <si>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</si>
  <si>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</si>
  <si>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</si>
  <si>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</si>
  <si>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</si>
  <si>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</si>
  <si>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</si>
  <si>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</si>
  <si>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</si>
  <si>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</si>
  <si>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</si>
  <si>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</si>
  <si>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Reboisement mélèze d'Europe</t>
  </si>
  <si>
    <t>Reboisement douglas</t>
  </si>
  <si>
    <t>Reboisement sapin pectiné</t>
  </si>
  <si>
    <t>Plaine Joux</t>
  </si>
  <si>
    <t>Sous l'Orgère</t>
  </si>
  <si>
    <t>Reboisement épicéa commun (2/8)</t>
  </si>
  <si>
    <t>Reboisement épicéa commun (4/8)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</si>
</sst>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m&#233;l&#232;ze%20d'Europ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sapin%20pectin&#23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&#233;pic&#233;a%20fertilit&#233;%2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&#233;pic&#233;a%20fertilit&#233;%2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doug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178.16319721787059</v>
          </cell>
        </row>
        <row r="7">
          <cell r="W7">
            <v>36.666666666666664</v>
          </cell>
        </row>
        <row r="13">
          <cell r="W13">
            <v>55.04</v>
          </cell>
        </row>
        <row r="14">
          <cell r="W14">
            <v>3.8599420377738225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5.9359409161259293</v>
          </cell>
        </row>
        <row r="13">
          <cell r="W13">
            <v>0</v>
          </cell>
        </row>
        <row r="14">
          <cell r="W14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343.94287474445434</v>
          </cell>
        </row>
        <row r="7">
          <cell r="W7">
            <v>36.666666666666664</v>
          </cell>
        </row>
        <row r="13">
          <cell r="W13">
            <v>23.22</v>
          </cell>
        </row>
        <row r="14">
          <cell r="W14">
            <v>1.0480034656277928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193.57333848668526</v>
          </cell>
        </row>
        <row r="7">
          <cell r="W7">
            <v>36.666666666666664</v>
          </cell>
        </row>
        <row r="13">
          <cell r="W13">
            <v>0</v>
          </cell>
        </row>
        <row r="14">
          <cell r="W1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276.18294385996694</v>
          </cell>
        </row>
        <row r="7">
          <cell r="W7">
            <v>36.666666666666664</v>
          </cell>
        </row>
        <row r="13">
          <cell r="W13">
            <v>54.18</v>
          </cell>
        </row>
        <row r="14">
          <cell r="W14">
            <v>10.767861907777304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M3" sqref="M3:M8"/>
    </sheetView>
  </sheetViews>
  <sheetFormatPr baseColWidth="10" defaultRowHeight="15" x14ac:dyDescent="0.25"/>
  <cols>
    <col min="1" max="1" width="12.7109375" bestFit="1" customWidth="1"/>
    <col min="2" max="2" width="34" bestFit="1" customWidth="1"/>
    <col min="3" max="3" width="9.28515625" bestFit="1" customWidth="1"/>
    <col min="4" max="4" width="4" bestFit="1" customWidth="1"/>
    <col min="5" max="5" width="9" bestFit="1" customWidth="1"/>
    <col min="6" max="6" width="9.42578125" bestFit="1" customWidth="1"/>
    <col min="7" max="7" width="12.28515625" bestFit="1" customWidth="1"/>
    <col min="8" max="8" width="14.85546875" bestFit="1" customWidth="1"/>
    <col min="9" max="9" width="13" bestFit="1" customWidth="1"/>
    <col min="10" max="10" width="16.7109375" bestFit="1" customWidth="1"/>
    <col min="11" max="11" width="16.140625" bestFit="1" customWidth="1"/>
    <col min="13" max="13" width="10" bestFit="1" customWidth="1"/>
  </cols>
  <sheetData>
    <row r="1" spans="1:13" ht="15" customHeight="1" x14ac:dyDescent="0.25">
      <c r="B1" s="1"/>
      <c r="C1" s="24" t="s">
        <v>8</v>
      </c>
      <c r="D1" s="24"/>
      <c r="E1" s="24"/>
      <c r="F1" s="24"/>
      <c r="G1" s="25" t="s">
        <v>9</v>
      </c>
      <c r="H1" s="27" t="s">
        <v>10</v>
      </c>
      <c r="I1" s="22" t="s">
        <v>11</v>
      </c>
      <c r="J1" s="29" t="s">
        <v>12</v>
      </c>
      <c r="K1" s="31" t="s">
        <v>13</v>
      </c>
      <c r="L1" s="22" t="s">
        <v>14</v>
      </c>
      <c r="M1" s="23" t="s">
        <v>7</v>
      </c>
    </row>
    <row r="2" spans="1:13" x14ac:dyDescent="0.25">
      <c r="B2" s="1"/>
      <c r="C2" s="10" t="s">
        <v>16</v>
      </c>
      <c r="D2" s="10" t="s">
        <v>4</v>
      </c>
      <c r="E2" s="10" t="s">
        <v>5</v>
      </c>
      <c r="F2" s="10" t="s">
        <v>6</v>
      </c>
      <c r="G2" s="26"/>
      <c r="H2" s="28"/>
      <c r="I2" s="22"/>
      <c r="J2" s="30"/>
      <c r="K2" s="31"/>
      <c r="L2" s="22"/>
      <c r="M2" s="23"/>
    </row>
    <row r="3" spans="1:13" x14ac:dyDescent="0.25">
      <c r="A3" s="21" t="s">
        <v>23</v>
      </c>
      <c r="B3" s="7" t="s">
        <v>20</v>
      </c>
      <c r="C3" s="11">
        <f>'[1]Quantification C'!$W$6</f>
        <v>178.16319721787059</v>
      </c>
      <c r="D3" s="12">
        <v>0</v>
      </c>
      <c r="E3" s="11">
        <f>'[1]Quantification C'!$W$7</f>
        <v>36.666666666666664</v>
      </c>
      <c r="F3" s="12">
        <v>0</v>
      </c>
      <c r="G3" s="17">
        <f>'[1]Quantification C'!$W$14</f>
        <v>3.8599420377738225</v>
      </c>
      <c r="H3" s="14">
        <f>'[1]Quantification C'!$W$13</f>
        <v>55.04</v>
      </c>
      <c r="I3" s="8">
        <f>SUM(C3:H3)</f>
        <v>273.72980592231107</v>
      </c>
      <c r="J3" s="9">
        <v>0</v>
      </c>
      <c r="K3" s="9">
        <v>0.1</v>
      </c>
      <c r="L3" s="8">
        <f>(2.6553-0.1)*0.4</f>
        <v>1.0221199999999999</v>
      </c>
      <c r="M3" s="13">
        <f>I3*(100%-J3)*(100%-K3)*L3</f>
        <v>251.80623830638132</v>
      </c>
    </row>
    <row r="4" spans="1:13" x14ac:dyDescent="0.25">
      <c r="A4" s="21"/>
      <c r="B4" s="7" t="s">
        <v>22</v>
      </c>
      <c r="C4" s="11">
        <f>'[2]Quantification C'!$W$6</f>
        <v>5.9359409161259293</v>
      </c>
      <c r="D4" s="12">
        <v>0</v>
      </c>
      <c r="E4" s="11">
        <v>37</v>
      </c>
      <c r="F4" s="12">
        <v>0</v>
      </c>
      <c r="G4" s="17">
        <f>'[2]Quantification C'!$W$14</f>
        <v>0</v>
      </c>
      <c r="H4" s="14">
        <f>'[2]Quantification C'!$W$13</f>
        <v>0</v>
      </c>
      <c r="I4" s="8">
        <f t="shared" ref="I4:I6" si="0">SUM(C4:H4)</f>
        <v>42.935940916125929</v>
      </c>
      <c r="J4" s="9">
        <v>0</v>
      </c>
      <c r="K4" s="9">
        <v>0.1</v>
      </c>
      <c r="L4" s="18">
        <f>(2.6553-0.1)*0.2</f>
        <v>0.51105999999999996</v>
      </c>
      <c r="M4" s="13">
        <f t="shared" ref="M4:M8" si="1">I4*(100%-J4)*(100%-K4)*L4</f>
        <v>19.748557768135786</v>
      </c>
    </row>
    <row r="5" spans="1:13" x14ac:dyDescent="0.25">
      <c r="A5" s="21"/>
      <c r="B5" s="7" t="s">
        <v>25</v>
      </c>
      <c r="C5" s="11">
        <f>'[3]Quantification C'!$W$6</f>
        <v>343.94287474445434</v>
      </c>
      <c r="D5" s="12">
        <v>0</v>
      </c>
      <c r="E5" s="11">
        <f>'[3]Quantification C'!$W$7</f>
        <v>36.666666666666664</v>
      </c>
      <c r="F5" s="12">
        <v>0</v>
      </c>
      <c r="G5" s="17">
        <f>'[3]Quantification C'!$W$14</f>
        <v>1.0480034656277928</v>
      </c>
      <c r="H5" s="14">
        <f>'[3]Quantification C'!$W$13</f>
        <v>23.22</v>
      </c>
      <c r="I5" s="8">
        <f t="shared" si="0"/>
        <v>404.87754487674886</v>
      </c>
      <c r="J5" s="9">
        <v>0</v>
      </c>
      <c r="K5" s="9">
        <v>0.1</v>
      </c>
      <c r="L5" s="8">
        <f>(2.6553-0.1)*0.4</f>
        <v>1.0221199999999999</v>
      </c>
      <c r="M5" s="13">
        <f t="shared" si="1"/>
        <v>372.45009255248027</v>
      </c>
    </row>
    <row r="6" spans="1:13" x14ac:dyDescent="0.25">
      <c r="A6" s="21" t="s">
        <v>24</v>
      </c>
      <c r="B6" s="7" t="s">
        <v>26</v>
      </c>
      <c r="C6" s="11">
        <f>'[4]Quantification C'!$W$6</f>
        <v>193.57333848668526</v>
      </c>
      <c r="D6" s="12">
        <v>0</v>
      </c>
      <c r="E6" s="11">
        <f>'[4]Quantification C'!$W$7</f>
        <v>36.666666666666664</v>
      </c>
      <c r="F6" s="12">
        <v>0</v>
      </c>
      <c r="G6" s="17">
        <f>'[4]Quantification C'!$W$14</f>
        <v>0</v>
      </c>
      <c r="H6" s="14">
        <f>'[4]Quantification C'!$W$13</f>
        <v>0</v>
      </c>
      <c r="I6" s="8">
        <f t="shared" si="0"/>
        <v>230.24000515335192</v>
      </c>
      <c r="J6" s="9">
        <v>0</v>
      </c>
      <c r="K6" s="9">
        <v>0.1</v>
      </c>
      <c r="L6" s="8">
        <f>2.5449*0.4</f>
        <v>1.0179600000000002</v>
      </c>
      <c r="M6" s="13">
        <f t="shared" si="1"/>
        <v>210.93760408131556</v>
      </c>
    </row>
    <row r="7" spans="1:13" x14ac:dyDescent="0.25">
      <c r="A7" s="21"/>
      <c r="B7" s="7" t="s">
        <v>21</v>
      </c>
      <c r="C7" s="11">
        <f>'[5]Quantification C'!$W$6</f>
        <v>276.18294385996694</v>
      </c>
      <c r="D7" s="12">
        <v>0</v>
      </c>
      <c r="E7" s="11">
        <f>'[5]Quantification C'!$W$7</f>
        <v>36.666666666666664</v>
      </c>
      <c r="F7" s="12">
        <v>0</v>
      </c>
      <c r="G7" s="17">
        <f>'[5]Quantification C'!$W$14</f>
        <v>10.767861907777304</v>
      </c>
      <c r="H7" s="14">
        <f>'[5]Quantification C'!$W$13</f>
        <v>54.18</v>
      </c>
      <c r="I7" s="8">
        <f>SUM(C7:H7)</f>
        <v>377.79747243441096</v>
      </c>
      <c r="J7" s="9">
        <v>0</v>
      </c>
      <c r="K7" s="9">
        <v>0.1</v>
      </c>
      <c r="L7" s="18">
        <f>2.5449*0.2</f>
        <v>0.5089800000000001</v>
      </c>
      <c r="M7" s="13">
        <f t="shared" si="1"/>
        <v>173.0622217676999</v>
      </c>
    </row>
    <row r="8" spans="1:13" x14ac:dyDescent="0.25">
      <c r="A8" s="21"/>
      <c r="B8" s="7" t="s">
        <v>20</v>
      </c>
      <c r="C8" s="11">
        <f>'[1]Quantification C'!$W$6</f>
        <v>178.16319721787059</v>
      </c>
      <c r="D8" s="12">
        <v>0</v>
      </c>
      <c r="E8" s="11">
        <f>'[1]Quantification C'!$W$7</f>
        <v>36.666666666666664</v>
      </c>
      <c r="F8" s="12">
        <v>0</v>
      </c>
      <c r="G8" s="17">
        <f>'[1]Quantification C'!$W$14</f>
        <v>3.8599420377738225</v>
      </c>
      <c r="H8" s="14">
        <f>'[1]Quantification C'!$W$13</f>
        <v>55.04</v>
      </c>
      <c r="I8" s="8">
        <f>SUM(C8:H8)</f>
        <v>273.72980592231107</v>
      </c>
      <c r="J8" s="9">
        <v>0</v>
      </c>
      <c r="K8" s="9">
        <v>0.1</v>
      </c>
      <c r="L8" s="19">
        <f>2.5449*0.4</f>
        <v>1.0179600000000002</v>
      </c>
      <c r="M8" s="13">
        <f t="shared" si="1"/>
        <v>250.78139391300826</v>
      </c>
    </row>
    <row r="9" spans="1:13" x14ac:dyDescent="0.25">
      <c r="C9" s="2"/>
      <c r="D9" s="1"/>
      <c r="E9" s="1"/>
      <c r="F9" s="1"/>
      <c r="G9" s="1"/>
      <c r="H9" s="1"/>
      <c r="I9" s="1"/>
      <c r="J9" s="1"/>
      <c r="K9" s="15" t="s">
        <v>15</v>
      </c>
      <c r="L9" s="20">
        <f>SUM(L3:L8)</f>
        <v>5.100200000000001</v>
      </c>
      <c r="M9" s="16">
        <f>SUM(M3:M8)</f>
        <v>1278.7861083890211</v>
      </c>
    </row>
    <row r="10" spans="1:13" x14ac:dyDescent="0.25">
      <c r="B10" s="1" t="s">
        <v>0</v>
      </c>
      <c r="C10" s="3">
        <f>SUM(C3:F3)*L3+SUM(C4:F4)*L4+SUM(C5:F5)*L5+SUM(C6:F6)*L6+SUM(C7:F7)*L7+SUM(C8:F8)*L8</f>
        <v>1242.8508855570492</v>
      </c>
      <c r="D10" s="1"/>
      <c r="E10" s="1"/>
      <c r="F10" s="1"/>
      <c r="G10" s="1"/>
      <c r="H10" s="1"/>
      <c r="I10" s="1"/>
      <c r="J10" s="1"/>
      <c r="K10" s="1"/>
      <c r="L10" s="1"/>
    </row>
    <row r="11" spans="1:13" x14ac:dyDescent="0.25">
      <c r="B11" s="1" t="s">
        <v>17</v>
      </c>
      <c r="C11" s="3">
        <f>C10*(100%-J3)*(100%-K3)</f>
        <v>1118.5657970013442</v>
      </c>
      <c r="E11" s="1"/>
      <c r="F11" s="1"/>
      <c r="G11" s="1"/>
      <c r="H11" s="1"/>
      <c r="I11" s="1"/>
      <c r="J11" s="1"/>
      <c r="K11" s="1"/>
      <c r="L11" s="1"/>
    </row>
    <row r="12" spans="1:13" x14ac:dyDescent="0.25">
      <c r="B12" s="1" t="s">
        <v>1</v>
      </c>
      <c r="C12" s="3">
        <f>G3*L3+G4*L4+G5*L5+G6*L6+G7*L7+G8*L8</f>
        <v>14.426402208529591</v>
      </c>
      <c r="E12" s="1"/>
      <c r="F12" s="1"/>
      <c r="G12" s="1"/>
      <c r="H12" s="1"/>
      <c r="I12" s="1"/>
      <c r="J12" s="1"/>
      <c r="K12" s="1"/>
      <c r="L12" s="1"/>
    </row>
    <row r="13" spans="1:13" x14ac:dyDescent="0.25">
      <c r="B13" s="1" t="s">
        <v>18</v>
      </c>
      <c r="C13" s="3">
        <f>C12*(100%-J3)*(100%-K3)</f>
        <v>12.983761987676633</v>
      </c>
      <c r="E13" s="1"/>
      <c r="F13" s="1"/>
      <c r="G13" s="1"/>
      <c r="H13" s="1"/>
      <c r="I13" s="1"/>
      <c r="J13" s="1"/>
      <c r="K13" s="1"/>
      <c r="L13" s="1"/>
    </row>
    <row r="14" spans="1:13" x14ac:dyDescent="0.25">
      <c r="B14" s="1" t="s">
        <v>2</v>
      </c>
      <c r="C14" s="3">
        <f>H3*L3+H4*L4+H5*L5+H6*L6+H7*L7+H8*L8</f>
        <v>163.59616600000001</v>
      </c>
      <c r="E14" s="1"/>
      <c r="F14" s="1"/>
      <c r="G14" s="1"/>
      <c r="H14" s="1"/>
      <c r="I14" s="1"/>
      <c r="J14" s="1"/>
      <c r="K14" s="1"/>
      <c r="L14" s="1"/>
    </row>
    <row r="15" spans="1:13" x14ac:dyDescent="0.25">
      <c r="B15" s="1" t="s">
        <v>19</v>
      </c>
      <c r="C15" s="5">
        <f>C14*(100%-J3)*(100%-K3)</f>
        <v>147.2365494</v>
      </c>
      <c r="E15" s="1"/>
      <c r="F15" s="1"/>
      <c r="G15" s="1"/>
      <c r="H15" s="1"/>
      <c r="I15" s="1"/>
      <c r="J15" s="1"/>
      <c r="K15" s="1"/>
      <c r="L15" s="1"/>
    </row>
    <row r="16" spans="1:13" x14ac:dyDescent="0.25">
      <c r="B16" s="4" t="s">
        <v>3</v>
      </c>
      <c r="C16" s="6">
        <f>C11+C13+C15</f>
        <v>1278.7861083890209</v>
      </c>
      <c r="F16" s="1"/>
    </row>
    <row r="17" spans="6:6" x14ac:dyDescent="0.25">
      <c r="F17" s="1"/>
    </row>
  </sheetData>
  <mergeCells count="10">
    <mergeCell ref="A3:A5"/>
    <mergeCell ref="A6:A8"/>
    <mergeCell ref="L1:L2"/>
    <mergeCell ref="M1:M2"/>
    <mergeCell ref="C1:F1"/>
    <mergeCell ref="G1:G2"/>
    <mergeCell ref="H1:H2"/>
    <mergeCell ref="I1:I2"/>
    <mergeCell ref="J1:J2"/>
    <mergeCell ref="K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KASSIMI Sarah</cp:lastModifiedBy>
  <dcterms:created xsi:type="dcterms:W3CDTF">2019-09-05T14:57:21Z</dcterms:created>
  <dcterms:modified xsi:type="dcterms:W3CDTF">2020-07-07T15:16:21Z</dcterms:modified>
</cp:coreProperties>
</file>