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l\Downloads\"/>
    </mc:Choice>
  </mc:AlternateContent>
  <bookViews>
    <workbookView xWindow="0" yWindow="0" windowWidth="28800" windowHeight="11400" tabRatio="766" firstSheet="1" activeTab="4"/>
  </bookViews>
  <sheets>
    <sheet name="Données Projet" sheetId="22" r:id="rId1"/>
    <sheet name="Tables de production employées" sheetId="23" r:id="rId2"/>
    <sheet name="Récapitulatif des résultats" sheetId="24" r:id="rId3"/>
    <sheet name="Laricio - prairie p." sheetId="13" r:id="rId4"/>
    <sheet name="Laricio - culture" sheetId="18" r:id="rId5"/>
    <sheet name="Chene rouge - prairie p." sheetId="19" r:id="rId6"/>
    <sheet name="Chene sessile - prairie p." sheetId="20" r:id="rId7"/>
    <sheet name="Charme - prairie p." sheetId="21" r:id="rId8"/>
    <sheet name="Données d'entrée" sheetId="10" r:id="rId9"/>
    <sheet name="Aerien" sheetId="2" r:id="rId10"/>
    <sheet name="Racinaire" sheetId="3" r:id="rId11"/>
    <sheet name="Sols" sheetId="4" r:id="rId12"/>
    <sheet name="Litiere" sheetId="5" r:id="rId13"/>
    <sheet name="Stockage carbone - produits" sheetId="25" r:id="rId14"/>
    <sheet name="Substitution énergie - produits" sheetId="7" r:id="rId15"/>
    <sheet name="Liens utiles" sheetId="6" r:id="rId16"/>
  </sheets>
  <externalReferences>
    <externalReference r:id="rId17"/>
  </externalReferences>
  <definedNames>
    <definedName name="_xlnm.Print_Area" localSheetId="0">'Données Projet'!$B$2:$R$46</definedName>
    <definedName name="_xlnm.Print_Area" localSheetId="2">'Récapitulatif des résultats'!#REF!</definedName>
    <definedName name="_xlnm.Print_Area" localSheetId="1">'Tables de production employées'!#REF!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24" l="1"/>
  <c r="K34" i="24"/>
  <c r="K6" i="18"/>
  <c r="O6" i="18"/>
  <c r="J7" i="18"/>
  <c r="K7" i="18"/>
  <c r="O7" i="18"/>
  <c r="J8" i="18"/>
  <c r="K8" i="18"/>
  <c r="O8" i="18"/>
  <c r="J9" i="18"/>
  <c r="K9" i="18"/>
  <c r="O9" i="18"/>
  <c r="J10" i="18"/>
  <c r="K10" i="18"/>
  <c r="O10" i="18"/>
  <c r="J11" i="18"/>
  <c r="K11" i="18"/>
  <c r="O11" i="18"/>
  <c r="J12" i="18"/>
  <c r="K12" i="18"/>
  <c r="O12" i="18"/>
  <c r="J13" i="18"/>
  <c r="K13" i="18"/>
  <c r="O13" i="18"/>
  <c r="J14" i="18"/>
  <c r="K14" i="18"/>
  <c r="O14" i="18"/>
  <c r="J15" i="18"/>
  <c r="K15" i="18"/>
  <c r="O15" i="18"/>
  <c r="J16" i="18"/>
  <c r="K16" i="18"/>
  <c r="O16" i="18"/>
  <c r="J17" i="18"/>
  <c r="K17" i="18"/>
  <c r="O17" i="18"/>
  <c r="J18" i="18"/>
  <c r="K18" i="18"/>
  <c r="O18" i="18"/>
  <c r="J19" i="18"/>
  <c r="K19" i="18"/>
  <c r="O19" i="18"/>
  <c r="J20" i="18"/>
  <c r="K20" i="18"/>
  <c r="O20" i="18"/>
  <c r="J21" i="18"/>
  <c r="K21" i="18"/>
  <c r="O21" i="18"/>
  <c r="J22" i="18"/>
  <c r="K22" i="18"/>
  <c r="O22" i="18"/>
  <c r="J23" i="18"/>
  <c r="K23" i="18"/>
  <c r="O23" i="18"/>
  <c r="J24" i="18"/>
  <c r="K24" i="18"/>
  <c r="O24" i="18"/>
  <c r="J25" i="18"/>
  <c r="K25" i="18"/>
  <c r="O25" i="18"/>
  <c r="J26" i="18"/>
  <c r="K26" i="18"/>
  <c r="O26" i="18"/>
  <c r="J27" i="18"/>
  <c r="K27" i="18"/>
  <c r="O27" i="18"/>
  <c r="J28" i="18"/>
  <c r="K28" i="18"/>
  <c r="O28" i="18"/>
  <c r="J29" i="18"/>
  <c r="K29" i="18"/>
  <c r="O29" i="18"/>
  <c r="J30" i="18"/>
  <c r="K30" i="18"/>
  <c r="O30" i="18"/>
  <c r="J31" i="18"/>
  <c r="K31" i="18"/>
  <c r="O31" i="18"/>
  <c r="J32" i="18"/>
  <c r="K32" i="18"/>
  <c r="O32" i="18"/>
  <c r="J33" i="18"/>
  <c r="K33" i="18"/>
  <c r="O33" i="18"/>
  <c r="J34" i="18"/>
  <c r="K34" i="18"/>
  <c r="O34" i="18"/>
  <c r="J35" i="18"/>
  <c r="K35" i="18"/>
  <c r="O35" i="18"/>
  <c r="J36" i="18"/>
  <c r="K36" i="18"/>
  <c r="O36" i="18"/>
  <c r="J37" i="18"/>
  <c r="K37" i="18"/>
  <c r="O37" i="18"/>
  <c r="J38" i="18"/>
  <c r="K38" i="18"/>
  <c r="O38" i="18"/>
  <c r="J39" i="18"/>
  <c r="K39" i="18"/>
  <c r="O39" i="18"/>
  <c r="J40" i="18"/>
  <c r="K40" i="18"/>
  <c r="O40" i="18"/>
  <c r="J41" i="18"/>
  <c r="K41" i="18"/>
  <c r="O41" i="18"/>
  <c r="J42" i="18"/>
  <c r="K42" i="18"/>
  <c r="O42" i="18"/>
  <c r="J43" i="18"/>
  <c r="K43" i="18"/>
  <c r="O43" i="18"/>
  <c r="J44" i="18"/>
  <c r="K44" i="18"/>
  <c r="O44" i="18"/>
  <c r="J45" i="18"/>
  <c r="K45" i="18"/>
  <c r="O45" i="18"/>
  <c r="J46" i="18"/>
  <c r="K46" i="18"/>
  <c r="O46" i="18"/>
  <c r="J47" i="18"/>
  <c r="K47" i="18"/>
  <c r="O47" i="18"/>
  <c r="J48" i="18"/>
  <c r="K48" i="18"/>
  <c r="O48" i="18"/>
  <c r="J49" i="18"/>
  <c r="K49" i="18"/>
  <c r="O49" i="18"/>
  <c r="J50" i="18"/>
  <c r="K50" i="18"/>
  <c r="O50" i="18"/>
  <c r="J51" i="18"/>
  <c r="K51" i="18"/>
  <c r="O51" i="18"/>
  <c r="J52" i="18"/>
  <c r="K52" i="18"/>
  <c r="O52" i="18"/>
  <c r="J53" i="18"/>
  <c r="K53" i="18"/>
  <c r="O53" i="18"/>
  <c r="J54" i="18"/>
  <c r="K54" i="18"/>
  <c r="O54" i="18"/>
  <c r="J55" i="18"/>
  <c r="K55" i="18"/>
  <c r="O55" i="18"/>
  <c r="J56" i="18"/>
  <c r="K56" i="18"/>
  <c r="O56" i="18"/>
  <c r="J57" i="18"/>
  <c r="K57" i="18"/>
  <c r="O57" i="18"/>
  <c r="J58" i="18"/>
  <c r="K58" i="18"/>
  <c r="O58" i="18"/>
  <c r="J59" i="18"/>
  <c r="K59" i="18"/>
  <c r="O59" i="18"/>
  <c r="J60" i="18"/>
  <c r="K60" i="18"/>
  <c r="O60" i="18"/>
  <c r="J61" i="18"/>
  <c r="K61" i="18"/>
  <c r="O61" i="18"/>
  <c r="J62" i="18"/>
  <c r="K62" i="18"/>
  <c r="O62" i="18"/>
  <c r="J63" i="18"/>
  <c r="K63" i="18"/>
  <c r="O63" i="18"/>
  <c r="J64" i="18"/>
  <c r="K64" i="18"/>
  <c r="O64" i="18"/>
  <c r="J65" i="18"/>
  <c r="K65" i="18"/>
  <c r="O65" i="18"/>
  <c r="J66" i="18"/>
  <c r="K66" i="18"/>
  <c r="O66" i="18"/>
  <c r="J67" i="18"/>
  <c r="K67" i="18"/>
  <c r="O67" i="18"/>
  <c r="J68" i="18"/>
  <c r="K68" i="18"/>
  <c r="O68" i="18"/>
  <c r="J69" i="18"/>
  <c r="K69" i="18"/>
  <c r="O69" i="18"/>
  <c r="J70" i="18"/>
  <c r="K70" i="18"/>
  <c r="O70" i="18"/>
  <c r="J71" i="18"/>
  <c r="K71" i="18"/>
  <c r="O71" i="18"/>
  <c r="J72" i="18"/>
  <c r="K72" i="18"/>
  <c r="O72" i="18"/>
  <c r="J73" i="18"/>
  <c r="K73" i="18"/>
  <c r="O73" i="18"/>
  <c r="J74" i="18"/>
  <c r="K74" i="18"/>
  <c r="O74" i="18"/>
  <c r="J75" i="18"/>
  <c r="K75" i="18"/>
  <c r="O75" i="18"/>
  <c r="J76" i="18"/>
  <c r="K76" i="18"/>
  <c r="O76" i="18"/>
  <c r="J77" i="18"/>
  <c r="K77" i="18"/>
  <c r="O77" i="18"/>
  <c r="J78" i="18"/>
  <c r="K78" i="18"/>
  <c r="O78" i="18"/>
  <c r="J79" i="18"/>
  <c r="K79" i="18"/>
  <c r="O79" i="18"/>
  <c r="J80" i="18"/>
  <c r="K80" i="18"/>
  <c r="O80" i="18"/>
  <c r="J81" i="18"/>
  <c r="K81" i="18"/>
  <c r="O81" i="18"/>
  <c r="J82" i="18"/>
  <c r="K82" i="18"/>
  <c r="O82" i="18"/>
  <c r="J83" i="18"/>
  <c r="K83" i="18"/>
  <c r="O83" i="18"/>
  <c r="J84" i="18"/>
  <c r="K84" i="18"/>
  <c r="O84" i="18"/>
  <c r="J85" i="18"/>
  <c r="K85" i="18"/>
  <c r="O85" i="18"/>
  <c r="J86" i="18"/>
  <c r="K86" i="18"/>
  <c r="O86" i="18"/>
  <c r="J87" i="18"/>
  <c r="K87" i="18"/>
  <c r="O87" i="18"/>
  <c r="J88" i="18"/>
  <c r="K88" i="18"/>
  <c r="O88" i="18"/>
  <c r="J89" i="18"/>
  <c r="K89" i="18"/>
  <c r="O89" i="18"/>
  <c r="J90" i="18"/>
  <c r="K90" i="18"/>
  <c r="O90" i="18"/>
  <c r="J91" i="18"/>
  <c r="K91" i="18"/>
  <c r="O91" i="18"/>
  <c r="J92" i="18"/>
  <c r="K92" i="18"/>
  <c r="O92" i="18"/>
  <c r="J93" i="18"/>
  <c r="K93" i="18"/>
  <c r="O93" i="18"/>
  <c r="J94" i="18"/>
  <c r="K94" i="18"/>
  <c r="O94" i="18"/>
  <c r="J95" i="18"/>
  <c r="K95" i="18"/>
  <c r="O95" i="18"/>
  <c r="J96" i="18"/>
  <c r="K96" i="18"/>
  <c r="O96" i="18"/>
  <c r="J97" i="18"/>
  <c r="K97" i="18"/>
  <c r="O97" i="18"/>
  <c r="J98" i="18"/>
  <c r="K98" i="18"/>
  <c r="O98" i="18"/>
  <c r="J99" i="18"/>
  <c r="K99" i="18"/>
  <c r="O99" i="18"/>
  <c r="J100" i="18"/>
  <c r="K100" i="18"/>
  <c r="O100" i="18"/>
  <c r="J101" i="18"/>
  <c r="K101" i="18"/>
  <c r="O101" i="18"/>
  <c r="J102" i="18"/>
  <c r="K102" i="18"/>
  <c r="O102" i="18"/>
  <c r="J103" i="18"/>
  <c r="K103" i="18"/>
  <c r="O103" i="18"/>
  <c r="J104" i="18"/>
  <c r="K104" i="18"/>
  <c r="O104" i="18"/>
  <c r="J105" i="18"/>
  <c r="K105" i="18"/>
  <c r="O105" i="18"/>
  <c r="J106" i="18"/>
  <c r="K106" i="18"/>
  <c r="O106" i="18"/>
  <c r="J107" i="18"/>
  <c r="K107" i="18"/>
  <c r="O107" i="18"/>
  <c r="J108" i="18"/>
  <c r="K108" i="18"/>
  <c r="O108" i="18"/>
  <c r="J109" i="18"/>
  <c r="K109" i="18"/>
  <c r="O109" i="18"/>
  <c r="J110" i="18"/>
  <c r="K110" i="18"/>
  <c r="O110" i="18"/>
  <c r="J111" i="18"/>
  <c r="K111" i="18"/>
  <c r="O111" i="18"/>
  <c r="J112" i="18"/>
  <c r="K112" i="18"/>
  <c r="O112" i="18"/>
  <c r="J113" i="18"/>
  <c r="K113" i="18"/>
  <c r="O113" i="18"/>
  <c r="J114" i="18"/>
  <c r="K114" i="18"/>
  <c r="O114" i="18"/>
  <c r="J115" i="18"/>
  <c r="K115" i="18"/>
  <c r="O115" i="18"/>
  <c r="J116" i="18"/>
  <c r="K116" i="18"/>
  <c r="O116" i="18"/>
  <c r="J117" i="18"/>
  <c r="K117" i="18"/>
  <c r="O117" i="18"/>
  <c r="J118" i="18"/>
  <c r="K118" i="18"/>
  <c r="O118" i="18"/>
  <c r="J119" i="18"/>
  <c r="K119" i="18"/>
  <c r="O119" i="18"/>
  <c r="J120" i="18"/>
  <c r="K120" i="18"/>
  <c r="O120" i="18"/>
  <c r="J121" i="18"/>
  <c r="K121" i="18"/>
  <c r="O121" i="18"/>
  <c r="J122" i="18"/>
  <c r="K122" i="18"/>
  <c r="O122" i="18"/>
  <c r="J123" i="18"/>
  <c r="K123" i="18"/>
  <c r="O123" i="18"/>
  <c r="J124" i="18"/>
  <c r="K124" i="18"/>
  <c r="O124" i="18"/>
  <c r="J125" i="18"/>
  <c r="K125" i="18"/>
  <c r="O125" i="18"/>
  <c r="J126" i="18"/>
  <c r="K126" i="18"/>
  <c r="O126" i="18"/>
  <c r="J127" i="18"/>
  <c r="K127" i="18"/>
  <c r="O127" i="18"/>
  <c r="J128" i="18"/>
  <c r="K128" i="18"/>
  <c r="O128" i="18"/>
  <c r="J129" i="18"/>
  <c r="K129" i="18"/>
  <c r="O129" i="18"/>
  <c r="J130" i="18"/>
  <c r="K130" i="18"/>
  <c r="O130" i="18"/>
  <c r="J131" i="18"/>
  <c r="K131" i="18"/>
  <c r="O131" i="18"/>
  <c r="J132" i="18"/>
  <c r="K132" i="18"/>
  <c r="O132" i="18"/>
  <c r="J133" i="18"/>
  <c r="K133" i="18"/>
  <c r="O133" i="18"/>
  <c r="J134" i="18"/>
  <c r="K134" i="18"/>
  <c r="O134" i="18"/>
  <c r="J135" i="18"/>
  <c r="K135" i="18"/>
  <c r="O135" i="18"/>
  <c r="J136" i="18"/>
  <c r="K136" i="18"/>
  <c r="O136" i="18"/>
  <c r="J137" i="18"/>
  <c r="K137" i="18"/>
  <c r="O137" i="18"/>
  <c r="J138" i="18"/>
  <c r="K138" i="18"/>
  <c r="O138" i="18"/>
  <c r="J139" i="18"/>
  <c r="K139" i="18"/>
  <c r="O139" i="18"/>
  <c r="J140" i="18"/>
  <c r="K140" i="18"/>
  <c r="O140" i="18"/>
  <c r="J141" i="18"/>
  <c r="K141" i="18"/>
  <c r="O141" i="18"/>
  <c r="J142" i="18"/>
  <c r="K142" i="18"/>
  <c r="O142" i="18"/>
  <c r="J143" i="18"/>
  <c r="K143" i="18"/>
  <c r="O143" i="18"/>
  <c r="J144" i="18"/>
  <c r="K144" i="18"/>
  <c r="O144" i="18"/>
  <c r="J145" i="18"/>
  <c r="K145" i="18"/>
  <c r="O145" i="18"/>
  <c r="J146" i="18"/>
  <c r="K146" i="18"/>
  <c r="O146" i="18"/>
  <c r="J147" i="18"/>
  <c r="K147" i="18"/>
  <c r="O147" i="18"/>
  <c r="J148" i="18"/>
  <c r="K148" i="18"/>
  <c r="O148" i="18"/>
  <c r="J149" i="18"/>
  <c r="K149" i="18"/>
  <c r="O149" i="18"/>
  <c r="J150" i="18"/>
  <c r="K150" i="18"/>
  <c r="O150" i="18"/>
  <c r="J151" i="18"/>
  <c r="K151" i="18"/>
  <c r="O151" i="18"/>
  <c r="J152" i="18"/>
  <c r="K152" i="18"/>
  <c r="O152" i="18"/>
  <c r="J153" i="18"/>
  <c r="K153" i="18"/>
  <c r="O153" i="18"/>
  <c r="J154" i="18"/>
  <c r="K154" i="18"/>
  <c r="O154" i="18"/>
  <c r="J155" i="18"/>
  <c r="K155" i="18"/>
  <c r="O155" i="18"/>
  <c r="J156" i="18"/>
  <c r="K156" i="18"/>
  <c r="O156" i="18"/>
  <c r="J157" i="18"/>
  <c r="K157" i="18"/>
  <c r="O157" i="18"/>
  <c r="J158" i="18"/>
  <c r="K158" i="18"/>
  <c r="O158" i="18"/>
  <c r="J159" i="18"/>
  <c r="K159" i="18"/>
  <c r="O159" i="18"/>
  <c r="J160" i="18"/>
  <c r="K160" i="18"/>
  <c r="O160" i="18"/>
  <c r="J161" i="18"/>
  <c r="K161" i="18"/>
  <c r="O161" i="18"/>
  <c r="J162" i="18"/>
  <c r="K162" i="18"/>
  <c r="O162" i="18"/>
  <c r="J163" i="18"/>
  <c r="K163" i="18"/>
  <c r="O163" i="18"/>
  <c r="J164" i="18"/>
  <c r="K164" i="18"/>
  <c r="O164" i="18"/>
  <c r="J165" i="18"/>
  <c r="K165" i="18"/>
  <c r="O165" i="18"/>
  <c r="J166" i="18"/>
  <c r="K166" i="18"/>
  <c r="O166" i="18"/>
  <c r="J167" i="18"/>
  <c r="K167" i="18"/>
  <c r="O167" i="18"/>
  <c r="J168" i="18"/>
  <c r="K168" i="18"/>
  <c r="O168" i="18"/>
  <c r="J169" i="18"/>
  <c r="K169" i="18"/>
  <c r="O169" i="18"/>
  <c r="J170" i="18"/>
  <c r="K170" i="18"/>
  <c r="O170" i="18"/>
  <c r="J171" i="18"/>
  <c r="K171" i="18"/>
  <c r="O171" i="18"/>
  <c r="J172" i="18"/>
  <c r="K172" i="18"/>
  <c r="O172" i="18"/>
  <c r="J173" i="18"/>
  <c r="K173" i="18"/>
  <c r="O173" i="18"/>
  <c r="J174" i="18"/>
  <c r="K174" i="18"/>
  <c r="O174" i="18"/>
  <c r="J175" i="18"/>
  <c r="K175" i="18"/>
  <c r="O175" i="18"/>
  <c r="J176" i="18"/>
  <c r="K176" i="18"/>
  <c r="O176" i="18"/>
  <c r="J177" i="18"/>
  <c r="K177" i="18"/>
  <c r="O177" i="18"/>
  <c r="J178" i="18"/>
  <c r="K178" i="18"/>
  <c r="O178" i="18"/>
  <c r="J179" i="18"/>
  <c r="K179" i="18"/>
  <c r="O179" i="18"/>
  <c r="J180" i="18"/>
  <c r="K180" i="18"/>
  <c r="O180" i="18"/>
  <c r="J181" i="18"/>
  <c r="K181" i="18"/>
  <c r="O181" i="18"/>
  <c r="J182" i="18"/>
  <c r="K182" i="18"/>
  <c r="O182" i="18"/>
  <c r="J183" i="18"/>
  <c r="K183" i="18"/>
  <c r="O183" i="18"/>
  <c r="J184" i="18"/>
  <c r="K184" i="18"/>
  <c r="O184" i="18"/>
  <c r="J185" i="18"/>
  <c r="K185" i="18"/>
  <c r="O185" i="18"/>
  <c r="J186" i="18"/>
  <c r="K186" i="18"/>
  <c r="O186" i="18"/>
  <c r="J187" i="18"/>
  <c r="K187" i="18"/>
  <c r="O187" i="18"/>
  <c r="J188" i="18"/>
  <c r="K188" i="18"/>
  <c r="O188" i="18"/>
  <c r="J189" i="18"/>
  <c r="K189" i="18"/>
  <c r="O189" i="18"/>
  <c r="J190" i="18"/>
  <c r="K190" i="18"/>
  <c r="O190" i="18"/>
  <c r="J191" i="18"/>
  <c r="K191" i="18"/>
  <c r="O191" i="18"/>
  <c r="J192" i="18"/>
  <c r="K192" i="18"/>
  <c r="O192" i="18"/>
  <c r="J193" i="18"/>
  <c r="K193" i="18"/>
  <c r="O193" i="18"/>
  <c r="J194" i="18"/>
  <c r="K194" i="18"/>
  <c r="O194" i="18"/>
  <c r="J195" i="18"/>
  <c r="K195" i="18"/>
  <c r="O195" i="18"/>
  <c r="J196" i="18"/>
  <c r="K196" i="18"/>
  <c r="O196" i="18"/>
  <c r="J197" i="18"/>
  <c r="K197" i="18"/>
  <c r="O197" i="18"/>
  <c r="J198" i="18"/>
  <c r="K198" i="18"/>
  <c r="O198" i="18"/>
  <c r="J199" i="18"/>
  <c r="K199" i="18"/>
  <c r="O199" i="18"/>
  <c r="J200" i="18"/>
  <c r="K200" i="18"/>
  <c r="O200" i="18"/>
  <c r="J201" i="18"/>
  <c r="K201" i="18"/>
  <c r="O201" i="18"/>
  <c r="J202" i="18"/>
  <c r="K202" i="18"/>
  <c r="O202" i="18"/>
  <c r="J203" i="18"/>
  <c r="K203" i="18"/>
  <c r="O203" i="18"/>
  <c r="J204" i="18"/>
  <c r="K204" i="18"/>
  <c r="O204" i="18"/>
  <c r="J205" i="18"/>
  <c r="K205" i="18"/>
  <c r="O205" i="18"/>
  <c r="D113" i="18"/>
  <c r="E113" i="18"/>
  <c r="Y35" i="18"/>
  <c r="E114" i="18"/>
  <c r="C127" i="18"/>
  <c r="F21" i="24"/>
  <c r="J32" i="24"/>
  <c r="K32" i="24"/>
  <c r="AZ6" i="21"/>
  <c r="AZ7" i="21"/>
  <c r="AZ8" i="21"/>
  <c r="AZ9" i="21"/>
  <c r="AZ10" i="21"/>
  <c r="AZ11" i="21"/>
  <c r="AZ12" i="21"/>
  <c r="AZ13" i="21"/>
  <c r="AZ14" i="21"/>
  <c r="AZ15" i="21"/>
  <c r="AZ16" i="21"/>
  <c r="AZ17" i="21"/>
  <c r="AZ18" i="21"/>
  <c r="AZ19" i="21"/>
  <c r="AZ20" i="21"/>
  <c r="AZ21" i="21"/>
  <c r="AZ22" i="21"/>
  <c r="AZ23" i="21"/>
  <c r="AZ24" i="21"/>
  <c r="AZ6" i="20"/>
  <c r="AZ7" i="20"/>
  <c r="AZ8" i="20"/>
  <c r="AZ9" i="20"/>
  <c r="AZ10" i="20"/>
  <c r="AZ11" i="20"/>
  <c r="AZ12" i="20"/>
  <c r="AZ13" i="20"/>
  <c r="AZ14" i="20"/>
  <c r="AZ15" i="20"/>
  <c r="AZ16" i="20"/>
  <c r="AZ17" i="20"/>
  <c r="AZ18" i="20"/>
  <c r="AZ19" i="20"/>
  <c r="AZ20" i="20"/>
  <c r="AZ21" i="20"/>
  <c r="AZ22" i="20"/>
  <c r="AZ23" i="20"/>
  <c r="AZ24" i="20"/>
  <c r="AZ6" i="19"/>
  <c r="AZ7" i="19"/>
  <c r="AZ8" i="19"/>
  <c r="AZ9" i="19"/>
  <c r="AZ10" i="19"/>
  <c r="AZ11" i="19"/>
  <c r="AZ12" i="19"/>
  <c r="AZ13" i="19"/>
  <c r="AZ14" i="19"/>
  <c r="AZ15" i="19"/>
  <c r="AZ16" i="19"/>
  <c r="AZ17" i="19"/>
  <c r="AZ18" i="19"/>
  <c r="AZ19" i="19"/>
  <c r="AZ20" i="19"/>
  <c r="AZ21" i="19"/>
  <c r="AZ22" i="19"/>
  <c r="AZ23" i="19"/>
  <c r="AZ24" i="19"/>
  <c r="AZ6" i="18"/>
  <c r="AZ7" i="18"/>
  <c r="AZ8" i="18"/>
  <c r="AZ9" i="18"/>
  <c r="AZ10" i="18"/>
  <c r="AZ11" i="18"/>
  <c r="AZ12" i="18"/>
  <c r="AZ13" i="18"/>
  <c r="AZ14" i="18"/>
  <c r="AZ15" i="18"/>
  <c r="AZ16" i="18"/>
  <c r="AZ17" i="18"/>
  <c r="AZ18" i="18"/>
  <c r="AZ19" i="18"/>
  <c r="AZ20" i="18"/>
  <c r="AZ21" i="18"/>
  <c r="AZ22" i="18"/>
  <c r="AZ23" i="18"/>
  <c r="AZ24" i="18"/>
  <c r="AZ25" i="21"/>
  <c r="AZ26" i="21"/>
  <c r="AZ27" i="21"/>
  <c r="AZ28" i="21"/>
  <c r="AZ29" i="21"/>
  <c r="AZ30" i="21"/>
  <c r="AZ31" i="21"/>
  <c r="AZ32" i="21"/>
  <c r="AZ33" i="21"/>
  <c r="AZ34" i="21"/>
  <c r="AZ35" i="21"/>
  <c r="AZ25" i="20"/>
  <c r="AZ26" i="20"/>
  <c r="AZ27" i="20"/>
  <c r="AZ28" i="20"/>
  <c r="AZ29" i="20"/>
  <c r="AZ30" i="20"/>
  <c r="AZ31" i="20"/>
  <c r="AZ32" i="20"/>
  <c r="AZ33" i="20"/>
  <c r="AZ34" i="20"/>
  <c r="AZ35" i="20"/>
  <c r="AZ25" i="19"/>
  <c r="AZ26" i="19"/>
  <c r="AZ27" i="19"/>
  <c r="AZ28" i="19"/>
  <c r="AZ29" i="19"/>
  <c r="AZ30" i="19"/>
  <c r="AZ31" i="19"/>
  <c r="AZ32" i="19"/>
  <c r="AZ33" i="19"/>
  <c r="AZ34" i="19"/>
  <c r="AZ35" i="19"/>
  <c r="E87" i="21"/>
  <c r="F87" i="21"/>
  <c r="F86" i="21"/>
  <c r="E86" i="21"/>
  <c r="F85" i="21"/>
  <c r="E85" i="21"/>
  <c r="F84" i="21"/>
  <c r="E84" i="21"/>
  <c r="F83" i="21"/>
  <c r="E83" i="21"/>
  <c r="F82" i="21"/>
  <c r="E82" i="21"/>
  <c r="E87" i="20"/>
  <c r="F87" i="20"/>
  <c r="E88" i="20"/>
  <c r="F88" i="20"/>
  <c r="E89" i="20"/>
  <c r="F89" i="20"/>
  <c r="E90" i="20"/>
  <c r="F90" i="20"/>
  <c r="E91" i="20"/>
  <c r="F91" i="20"/>
  <c r="F86" i="20"/>
  <c r="E86" i="20"/>
  <c r="F85" i="20"/>
  <c r="E85" i="20"/>
  <c r="F84" i="20"/>
  <c r="E84" i="20"/>
  <c r="F83" i="20"/>
  <c r="E83" i="20"/>
  <c r="F82" i="20"/>
  <c r="E82" i="20"/>
  <c r="F86" i="19"/>
  <c r="E86" i="19"/>
  <c r="F85" i="19"/>
  <c r="E85" i="19"/>
  <c r="F84" i="19"/>
  <c r="E84" i="19"/>
  <c r="F83" i="19"/>
  <c r="E83" i="19"/>
  <c r="F82" i="19"/>
  <c r="E82" i="19"/>
  <c r="F86" i="18"/>
  <c r="E86" i="18"/>
  <c r="F85" i="18"/>
  <c r="E85" i="18"/>
  <c r="F84" i="18"/>
  <c r="E84" i="18"/>
  <c r="F83" i="18"/>
  <c r="E83" i="18"/>
  <c r="F82" i="18"/>
  <c r="E82" i="18"/>
  <c r="AL35" i="21"/>
  <c r="AP35" i="21"/>
  <c r="AT35" i="21"/>
  <c r="AO35" i="21"/>
  <c r="AS35" i="21"/>
  <c r="AN35" i="21"/>
  <c r="AR35" i="21"/>
  <c r="AM35" i="21"/>
  <c r="AQ35" i="21"/>
  <c r="AL34" i="21"/>
  <c r="AP34" i="21"/>
  <c r="AT34" i="21"/>
  <c r="AO34" i="21"/>
  <c r="AS34" i="21"/>
  <c r="AN34" i="21"/>
  <c r="AR34" i="21"/>
  <c r="AM34" i="21"/>
  <c r="AQ34" i="21"/>
  <c r="AL33" i="21"/>
  <c r="AP33" i="21"/>
  <c r="AT33" i="21"/>
  <c r="AO33" i="21"/>
  <c r="AS33" i="21"/>
  <c r="AN33" i="21"/>
  <c r="AR33" i="21"/>
  <c r="AM33" i="21"/>
  <c r="AQ33" i="21"/>
  <c r="AL32" i="21"/>
  <c r="AP32" i="21"/>
  <c r="AT32" i="21"/>
  <c r="AO32" i="21"/>
  <c r="AS32" i="21"/>
  <c r="AN32" i="21"/>
  <c r="AR32" i="21"/>
  <c r="AM32" i="21"/>
  <c r="AQ32" i="21"/>
  <c r="AL31" i="21"/>
  <c r="AP31" i="21"/>
  <c r="AT31" i="21"/>
  <c r="AO31" i="21"/>
  <c r="AS31" i="21"/>
  <c r="AN31" i="21"/>
  <c r="AR31" i="21"/>
  <c r="AM31" i="21"/>
  <c r="AQ31" i="21"/>
  <c r="AL30" i="21"/>
  <c r="AP30" i="21"/>
  <c r="AT30" i="21"/>
  <c r="AO30" i="21"/>
  <c r="AS30" i="21"/>
  <c r="AN30" i="21"/>
  <c r="AR30" i="21"/>
  <c r="AM30" i="21"/>
  <c r="AQ30" i="21"/>
  <c r="AL29" i="21"/>
  <c r="AP29" i="21"/>
  <c r="AT29" i="21"/>
  <c r="AO29" i="21"/>
  <c r="AS29" i="21"/>
  <c r="AN29" i="21"/>
  <c r="AR29" i="21"/>
  <c r="AM29" i="21"/>
  <c r="AQ29" i="21"/>
  <c r="AL28" i="21"/>
  <c r="AP28" i="21"/>
  <c r="AT28" i="21"/>
  <c r="AO28" i="21"/>
  <c r="AS28" i="21"/>
  <c r="AN28" i="21"/>
  <c r="AR28" i="21"/>
  <c r="AM28" i="21"/>
  <c r="AQ28" i="21"/>
  <c r="AL27" i="21"/>
  <c r="AP27" i="21"/>
  <c r="AT27" i="21"/>
  <c r="AO27" i="21"/>
  <c r="AS27" i="21"/>
  <c r="AN27" i="21"/>
  <c r="AR27" i="21"/>
  <c r="AM27" i="21"/>
  <c r="AQ27" i="21"/>
  <c r="AL26" i="21"/>
  <c r="AP26" i="21"/>
  <c r="AT26" i="21"/>
  <c r="AO26" i="21"/>
  <c r="AS26" i="21"/>
  <c r="AN26" i="21"/>
  <c r="AR26" i="21"/>
  <c r="AM26" i="21"/>
  <c r="AQ26" i="21"/>
  <c r="AL25" i="21"/>
  <c r="AP25" i="21"/>
  <c r="AT25" i="21"/>
  <c r="AO25" i="21"/>
  <c r="AS25" i="21"/>
  <c r="AN25" i="21"/>
  <c r="AR25" i="21"/>
  <c r="AM25" i="21"/>
  <c r="AQ25" i="21"/>
  <c r="AL24" i="21"/>
  <c r="AP24" i="21"/>
  <c r="AT24" i="21"/>
  <c r="AO24" i="21"/>
  <c r="AS24" i="21"/>
  <c r="AN24" i="21"/>
  <c r="AR24" i="21"/>
  <c r="AM24" i="21"/>
  <c r="AQ24" i="21"/>
  <c r="AL23" i="21"/>
  <c r="AP23" i="21"/>
  <c r="AT23" i="21"/>
  <c r="AO23" i="21"/>
  <c r="AS23" i="21"/>
  <c r="AN23" i="21"/>
  <c r="AR23" i="21"/>
  <c r="AM23" i="21"/>
  <c r="AQ23" i="21"/>
  <c r="AL22" i="21"/>
  <c r="AP22" i="21"/>
  <c r="AT22" i="21"/>
  <c r="AO22" i="21"/>
  <c r="AS22" i="21"/>
  <c r="AN22" i="21"/>
  <c r="AR22" i="21"/>
  <c r="AM22" i="21"/>
  <c r="AQ22" i="21"/>
  <c r="AL21" i="21"/>
  <c r="AP21" i="21"/>
  <c r="AT21" i="21"/>
  <c r="AO21" i="21"/>
  <c r="AS21" i="21"/>
  <c r="AN21" i="21"/>
  <c r="AR21" i="21"/>
  <c r="AM21" i="21"/>
  <c r="AQ21" i="21"/>
  <c r="AL20" i="21"/>
  <c r="AP20" i="21"/>
  <c r="AT20" i="21"/>
  <c r="AO20" i="21"/>
  <c r="AS20" i="21"/>
  <c r="AN20" i="21"/>
  <c r="AR20" i="21"/>
  <c r="AM20" i="21"/>
  <c r="AQ20" i="21"/>
  <c r="AL19" i="21"/>
  <c r="AP19" i="21"/>
  <c r="AT19" i="21"/>
  <c r="AO19" i="21"/>
  <c r="AS19" i="21"/>
  <c r="AN19" i="21"/>
  <c r="AR19" i="21"/>
  <c r="AM19" i="21"/>
  <c r="AQ19" i="21"/>
  <c r="AL18" i="21"/>
  <c r="AP18" i="21"/>
  <c r="AT18" i="21"/>
  <c r="AO18" i="21"/>
  <c r="AS18" i="21"/>
  <c r="AN18" i="21"/>
  <c r="AR18" i="21"/>
  <c r="AM18" i="21"/>
  <c r="AQ18" i="21"/>
  <c r="AL17" i="21"/>
  <c r="AP17" i="21"/>
  <c r="AT17" i="21"/>
  <c r="AO17" i="21"/>
  <c r="AS17" i="21"/>
  <c r="AN17" i="21"/>
  <c r="AR17" i="21"/>
  <c r="AM17" i="21"/>
  <c r="AQ17" i="21"/>
  <c r="AL16" i="21"/>
  <c r="AP16" i="21"/>
  <c r="AT16" i="21"/>
  <c r="AO16" i="21"/>
  <c r="AS16" i="21"/>
  <c r="AN16" i="21"/>
  <c r="AR16" i="21"/>
  <c r="AM16" i="21"/>
  <c r="AQ16" i="21"/>
  <c r="AL15" i="21"/>
  <c r="AP15" i="21"/>
  <c r="AT15" i="21"/>
  <c r="AO15" i="21"/>
  <c r="AS15" i="21"/>
  <c r="AN15" i="21"/>
  <c r="AR15" i="21"/>
  <c r="AM15" i="21"/>
  <c r="AQ15" i="21"/>
  <c r="AL14" i="21"/>
  <c r="AP14" i="21"/>
  <c r="AT14" i="21"/>
  <c r="AO14" i="21"/>
  <c r="AS14" i="21"/>
  <c r="AN14" i="21"/>
  <c r="AR14" i="21"/>
  <c r="AM14" i="21"/>
  <c r="AQ14" i="21"/>
  <c r="AL13" i="21"/>
  <c r="AP13" i="21"/>
  <c r="AT13" i="21"/>
  <c r="AO13" i="21"/>
  <c r="AS13" i="21"/>
  <c r="AN13" i="21"/>
  <c r="AR13" i="21"/>
  <c r="AM13" i="21"/>
  <c r="AQ13" i="21"/>
  <c r="AL12" i="21"/>
  <c r="AP12" i="21"/>
  <c r="AT12" i="21"/>
  <c r="AO12" i="21"/>
  <c r="AS12" i="21"/>
  <c r="AN12" i="21"/>
  <c r="AR12" i="21"/>
  <c r="AM12" i="21"/>
  <c r="AQ12" i="21"/>
  <c r="AL11" i="21"/>
  <c r="AP11" i="21"/>
  <c r="AT11" i="21"/>
  <c r="AO11" i="21"/>
  <c r="AS11" i="21"/>
  <c r="AN11" i="21"/>
  <c r="AR11" i="21"/>
  <c r="AM11" i="21"/>
  <c r="AQ11" i="21"/>
  <c r="AL10" i="21"/>
  <c r="AP10" i="21"/>
  <c r="AT10" i="21"/>
  <c r="AO10" i="21"/>
  <c r="AS10" i="21"/>
  <c r="AN10" i="21"/>
  <c r="AR10" i="21"/>
  <c r="AM10" i="21"/>
  <c r="AQ10" i="21"/>
  <c r="AL9" i="21"/>
  <c r="AP9" i="21"/>
  <c r="AT9" i="21"/>
  <c r="AO9" i="21"/>
  <c r="AS9" i="21"/>
  <c r="AN9" i="21"/>
  <c r="AR9" i="21"/>
  <c r="AM9" i="21"/>
  <c r="AQ9" i="21"/>
  <c r="AL8" i="21"/>
  <c r="AP8" i="21"/>
  <c r="AT8" i="21"/>
  <c r="AO8" i="21"/>
  <c r="AS8" i="21"/>
  <c r="AN8" i="21"/>
  <c r="AR8" i="21"/>
  <c r="AM8" i="21"/>
  <c r="AQ8" i="21"/>
  <c r="AL7" i="21"/>
  <c r="AP7" i="21"/>
  <c r="AT7" i="21"/>
  <c r="AO7" i="21"/>
  <c r="AS7" i="21"/>
  <c r="AN7" i="21"/>
  <c r="AR7" i="21"/>
  <c r="AM7" i="21"/>
  <c r="AQ7" i="21"/>
  <c r="AL6" i="21"/>
  <c r="AP6" i="21"/>
  <c r="AT6" i="21"/>
  <c r="AO6" i="21"/>
  <c r="AS6" i="21"/>
  <c r="AN6" i="21"/>
  <c r="AR6" i="21"/>
  <c r="AM6" i="21"/>
  <c r="AQ6" i="21"/>
  <c r="AL35" i="20"/>
  <c r="AP35" i="20"/>
  <c r="AT35" i="20"/>
  <c r="AO35" i="20"/>
  <c r="AS35" i="20"/>
  <c r="AN35" i="20"/>
  <c r="AR35" i="20"/>
  <c r="AM35" i="20"/>
  <c r="AQ35" i="20"/>
  <c r="AL34" i="20"/>
  <c r="AP34" i="20"/>
  <c r="AT34" i="20"/>
  <c r="AO34" i="20"/>
  <c r="AS34" i="20"/>
  <c r="AN34" i="20"/>
  <c r="AR34" i="20"/>
  <c r="AM34" i="20"/>
  <c r="AQ34" i="20"/>
  <c r="AL33" i="20"/>
  <c r="AP33" i="20"/>
  <c r="AT33" i="20"/>
  <c r="AO33" i="20"/>
  <c r="AS33" i="20"/>
  <c r="AN33" i="20"/>
  <c r="AR33" i="20"/>
  <c r="AM33" i="20"/>
  <c r="AQ33" i="20"/>
  <c r="AL32" i="20"/>
  <c r="AP32" i="20"/>
  <c r="AT32" i="20"/>
  <c r="AO32" i="20"/>
  <c r="AS32" i="20"/>
  <c r="AN32" i="20"/>
  <c r="AR32" i="20"/>
  <c r="AM32" i="20"/>
  <c r="AQ32" i="20"/>
  <c r="AL31" i="20"/>
  <c r="AP31" i="20"/>
  <c r="AT31" i="20"/>
  <c r="AO31" i="20"/>
  <c r="AS31" i="20"/>
  <c r="AN31" i="20"/>
  <c r="AR31" i="20"/>
  <c r="AM31" i="20"/>
  <c r="AQ31" i="20"/>
  <c r="AL30" i="20"/>
  <c r="AP30" i="20"/>
  <c r="AT30" i="20"/>
  <c r="AO30" i="20"/>
  <c r="AS30" i="20"/>
  <c r="AN30" i="20"/>
  <c r="AR30" i="20"/>
  <c r="AM30" i="20"/>
  <c r="AQ30" i="20"/>
  <c r="AL29" i="20"/>
  <c r="AP29" i="20"/>
  <c r="AT29" i="20"/>
  <c r="AO29" i="20"/>
  <c r="AS29" i="20"/>
  <c r="AN29" i="20"/>
  <c r="AR29" i="20"/>
  <c r="AM29" i="20"/>
  <c r="AQ29" i="20"/>
  <c r="AL28" i="20"/>
  <c r="AP28" i="20"/>
  <c r="AT28" i="20"/>
  <c r="AO28" i="20"/>
  <c r="AS28" i="20"/>
  <c r="AN28" i="20"/>
  <c r="AR28" i="20"/>
  <c r="AM28" i="20"/>
  <c r="AQ28" i="20"/>
  <c r="AL27" i="20"/>
  <c r="AP27" i="20"/>
  <c r="AT27" i="20"/>
  <c r="AO27" i="20"/>
  <c r="AS27" i="20"/>
  <c r="AN27" i="20"/>
  <c r="AR27" i="20"/>
  <c r="AM27" i="20"/>
  <c r="AQ27" i="20"/>
  <c r="AL26" i="20"/>
  <c r="AP26" i="20"/>
  <c r="AT26" i="20"/>
  <c r="AO26" i="20"/>
  <c r="AS26" i="20"/>
  <c r="AN26" i="20"/>
  <c r="AR26" i="20"/>
  <c r="AM26" i="20"/>
  <c r="AQ26" i="20"/>
  <c r="AL25" i="20"/>
  <c r="AP25" i="20"/>
  <c r="AT25" i="20"/>
  <c r="AO25" i="20"/>
  <c r="AS25" i="20"/>
  <c r="AN25" i="20"/>
  <c r="AR25" i="20"/>
  <c r="AM25" i="20"/>
  <c r="AQ25" i="20"/>
  <c r="AL24" i="20"/>
  <c r="AP24" i="20"/>
  <c r="AT24" i="20"/>
  <c r="AO24" i="20"/>
  <c r="AS24" i="20"/>
  <c r="AN24" i="20"/>
  <c r="AR24" i="20"/>
  <c r="AM24" i="20"/>
  <c r="AQ24" i="20"/>
  <c r="AL23" i="20"/>
  <c r="AP23" i="20"/>
  <c r="AT23" i="20"/>
  <c r="AO23" i="20"/>
  <c r="AS23" i="20"/>
  <c r="AN23" i="20"/>
  <c r="AR23" i="20"/>
  <c r="AM23" i="20"/>
  <c r="AQ23" i="20"/>
  <c r="AL22" i="20"/>
  <c r="AP22" i="20"/>
  <c r="AT22" i="20"/>
  <c r="AO22" i="20"/>
  <c r="AS22" i="20"/>
  <c r="AN22" i="20"/>
  <c r="AR22" i="20"/>
  <c r="AM22" i="20"/>
  <c r="AQ22" i="20"/>
  <c r="AL21" i="20"/>
  <c r="AP21" i="20"/>
  <c r="AT21" i="20"/>
  <c r="AO21" i="20"/>
  <c r="AS21" i="20"/>
  <c r="AN21" i="20"/>
  <c r="AR21" i="20"/>
  <c r="AM21" i="20"/>
  <c r="AQ21" i="20"/>
  <c r="AL20" i="20"/>
  <c r="AP20" i="20"/>
  <c r="AT20" i="20"/>
  <c r="AO20" i="20"/>
  <c r="AS20" i="20"/>
  <c r="AN20" i="20"/>
  <c r="AR20" i="20"/>
  <c r="AM20" i="20"/>
  <c r="AQ20" i="20"/>
  <c r="AL19" i="20"/>
  <c r="AP19" i="20"/>
  <c r="AT19" i="20"/>
  <c r="AO19" i="20"/>
  <c r="AS19" i="20"/>
  <c r="AN19" i="20"/>
  <c r="AR19" i="20"/>
  <c r="AM19" i="20"/>
  <c r="AQ19" i="20"/>
  <c r="AL18" i="20"/>
  <c r="AP18" i="20"/>
  <c r="AT18" i="20"/>
  <c r="AO18" i="20"/>
  <c r="AS18" i="20"/>
  <c r="AN18" i="20"/>
  <c r="AR18" i="20"/>
  <c r="AM18" i="20"/>
  <c r="AQ18" i="20"/>
  <c r="AL17" i="20"/>
  <c r="AP17" i="20"/>
  <c r="AT17" i="20"/>
  <c r="AO17" i="20"/>
  <c r="AS17" i="20"/>
  <c r="AN17" i="20"/>
  <c r="AR17" i="20"/>
  <c r="AM17" i="20"/>
  <c r="AQ17" i="20"/>
  <c r="AL16" i="20"/>
  <c r="AP16" i="20"/>
  <c r="AT16" i="20"/>
  <c r="AO16" i="20"/>
  <c r="AS16" i="20"/>
  <c r="AN16" i="20"/>
  <c r="AR16" i="20"/>
  <c r="AM16" i="20"/>
  <c r="AQ16" i="20"/>
  <c r="AL15" i="20"/>
  <c r="AP15" i="20"/>
  <c r="AT15" i="20"/>
  <c r="AO15" i="20"/>
  <c r="AS15" i="20"/>
  <c r="AN15" i="20"/>
  <c r="AR15" i="20"/>
  <c r="AM15" i="20"/>
  <c r="AQ15" i="20"/>
  <c r="AL14" i="20"/>
  <c r="AP14" i="20"/>
  <c r="AT14" i="20"/>
  <c r="AO14" i="20"/>
  <c r="AS14" i="20"/>
  <c r="AN14" i="20"/>
  <c r="AR14" i="20"/>
  <c r="AM14" i="20"/>
  <c r="AQ14" i="20"/>
  <c r="AL13" i="20"/>
  <c r="AP13" i="20"/>
  <c r="AT13" i="20"/>
  <c r="AO13" i="20"/>
  <c r="AS13" i="20"/>
  <c r="AN13" i="20"/>
  <c r="AR13" i="20"/>
  <c r="AM13" i="20"/>
  <c r="AQ13" i="20"/>
  <c r="AL12" i="20"/>
  <c r="AP12" i="20"/>
  <c r="AT12" i="20"/>
  <c r="AO12" i="20"/>
  <c r="AS12" i="20"/>
  <c r="AN12" i="20"/>
  <c r="AR12" i="20"/>
  <c r="AM12" i="20"/>
  <c r="AQ12" i="20"/>
  <c r="AL11" i="20"/>
  <c r="AP11" i="20"/>
  <c r="AT11" i="20"/>
  <c r="AO11" i="20"/>
  <c r="AS11" i="20"/>
  <c r="AN11" i="20"/>
  <c r="AR11" i="20"/>
  <c r="AM11" i="20"/>
  <c r="AQ11" i="20"/>
  <c r="AL10" i="20"/>
  <c r="AP10" i="20"/>
  <c r="AT10" i="20"/>
  <c r="AO10" i="20"/>
  <c r="AS10" i="20"/>
  <c r="AN10" i="20"/>
  <c r="AR10" i="20"/>
  <c r="AM10" i="20"/>
  <c r="AQ10" i="20"/>
  <c r="AL9" i="20"/>
  <c r="AP9" i="20"/>
  <c r="AT9" i="20"/>
  <c r="AO9" i="20"/>
  <c r="AS9" i="20"/>
  <c r="AN9" i="20"/>
  <c r="AR9" i="20"/>
  <c r="AM9" i="20"/>
  <c r="AQ9" i="20"/>
  <c r="AL8" i="20"/>
  <c r="AP8" i="20"/>
  <c r="AT8" i="20"/>
  <c r="AO8" i="20"/>
  <c r="AS8" i="20"/>
  <c r="AN8" i="20"/>
  <c r="AR8" i="20"/>
  <c r="AM8" i="20"/>
  <c r="AQ8" i="20"/>
  <c r="AL7" i="20"/>
  <c r="AP7" i="20"/>
  <c r="AT7" i="20"/>
  <c r="AO7" i="20"/>
  <c r="AS7" i="20"/>
  <c r="AN7" i="20"/>
  <c r="AR7" i="20"/>
  <c r="AM7" i="20"/>
  <c r="AQ7" i="20"/>
  <c r="AL6" i="20"/>
  <c r="AP6" i="20"/>
  <c r="AT6" i="20"/>
  <c r="AO6" i="20"/>
  <c r="AS6" i="20"/>
  <c r="AN6" i="20"/>
  <c r="AR6" i="20"/>
  <c r="AM6" i="20"/>
  <c r="AQ6" i="20"/>
  <c r="AL35" i="19"/>
  <c r="AP35" i="19"/>
  <c r="AT35" i="19"/>
  <c r="AO35" i="19"/>
  <c r="AS35" i="19"/>
  <c r="AN35" i="19"/>
  <c r="AR35" i="19"/>
  <c r="AM35" i="19"/>
  <c r="AQ35" i="19"/>
  <c r="AL34" i="19"/>
  <c r="AP34" i="19"/>
  <c r="AT34" i="19"/>
  <c r="AO34" i="19"/>
  <c r="AS34" i="19"/>
  <c r="AN34" i="19"/>
  <c r="AR34" i="19"/>
  <c r="AM34" i="19"/>
  <c r="AQ34" i="19"/>
  <c r="AL33" i="19"/>
  <c r="AP33" i="19"/>
  <c r="AT33" i="19"/>
  <c r="AO33" i="19"/>
  <c r="AS33" i="19"/>
  <c r="AN33" i="19"/>
  <c r="AR33" i="19"/>
  <c r="AM33" i="19"/>
  <c r="AQ33" i="19"/>
  <c r="AL32" i="19"/>
  <c r="AP32" i="19"/>
  <c r="AT32" i="19"/>
  <c r="AO32" i="19"/>
  <c r="AS32" i="19"/>
  <c r="AN32" i="19"/>
  <c r="AR32" i="19"/>
  <c r="AM32" i="19"/>
  <c r="AQ32" i="19"/>
  <c r="AL31" i="19"/>
  <c r="AP31" i="19"/>
  <c r="AT31" i="19"/>
  <c r="AO31" i="19"/>
  <c r="AS31" i="19"/>
  <c r="AN31" i="19"/>
  <c r="AR31" i="19"/>
  <c r="AM31" i="19"/>
  <c r="AQ31" i="19"/>
  <c r="AL30" i="19"/>
  <c r="AP30" i="19"/>
  <c r="AT30" i="19"/>
  <c r="AO30" i="19"/>
  <c r="AS30" i="19"/>
  <c r="AN30" i="19"/>
  <c r="AR30" i="19"/>
  <c r="AM30" i="19"/>
  <c r="AQ30" i="19"/>
  <c r="AL29" i="19"/>
  <c r="AP29" i="19"/>
  <c r="AT29" i="19"/>
  <c r="AO29" i="19"/>
  <c r="AS29" i="19"/>
  <c r="AN29" i="19"/>
  <c r="AR29" i="19"/>
  <c r="AM29" i="19"/>
  <c r="AQ29" i="19"/>
  <c r="AL28" i="19"/>
  <c r="AP28" i="19"/>
  <c r="AT28" i="19"/>
  <c r="AO28" i="19"/>
  <c r="AS28" i="19"/>
  <c r="AN28" i="19"/>
  <c r="AR28" i="19"/>
  <c r="AM28" i="19"/>
  <c r="AQ28" i="19"/>
  <c r="AL27" i="19"/>
  <c r="AP27" i="19"/>
  <c r="AT27" i="19"/>
  <c r="AO27" i="19"/>
  <c r="AS27" i="19"/>
  <c r="AN27" i="19"/>
  <c r="AR27" i="19"/>
  <c r="AM27" i="19"/>
  <c r="AQ27" i="19"/>
  <c r="AL26" i="19"/>
  <c r="AP26" i="19"/>
  <c r="AT26" i="19"/>
  <c r="AO26" i="19"/>
  <c r="AS26" i="19"/>
  <c r="AN26" i="19"/>
  <c r="AR26" i="19"/>
  <c r="AM26" i="19"/>
  <c r="AQ26" i="19"/>
  <c r="AL25" i="19"/>
  <c r="AP25" i="19"/>
  <c r="AT25" i="19"/>
  <c r="AO25" i="19"/>
  <c r="AS25" i="19"/>
  <c r="AN25" i="19"/>
  <c r="AR25" i="19"/>
  <c r="AM25" i="19"/>
  <c r="AQ25" i="19"/>
  <c r="AL24" i="19"/>
  <c r="AP24" i="19"/>
  <c r="AT24" i="19"/>
  <c r="AO24" i="19"/>
  <c r="AS24" i="19"/>
  <c r="AN24" i="19"/>
  <c r="AR24" i="19"/>
  <c r="AM24" i="19"/>
  <c r="AQ24" i="19"/>
  <c r="AL23" i="19"/>
  <c r="AP23" i="19"/>
  <c r="AT23" i="19"/>
  <c r="AO23" i="19"/>
  <c r="AS23" i="19"/>
  <c r="AN23" i="19"/>
  <c r="AR23" i="19"/>
  <c r="AM23" i="19"/>
  <c r="AQ23" i="19"/>
  <c r="AL22" i="19"/>
  <c r="AP22" i="19"/>
  <c r="AT22" i="19"/>
  <c r="AO22" i="19"/>
  <c r="AS22" i="19"/>
  <c r="AN22" i="19"/>
  <c r="AR22" i="19"/>
  <c r="AM22" i="19"/>
  <c r="AQ22" i="19"/>
  <c r="AL21" i="19"/>
  <c r="AP21" i="19"/>
  <c r="AT21" i="19"/>
  <c r="AO21" i="19"/>
  <c r="AS21" i="19"/>
  <c r="AN21" i="19"/>
  <c r="AR21" i="19"/>
  <c r="AM21" i="19"/>
  <c r="AQ21" i="19"/>
  <c r="AL20" i="19"/>
  <c r="AP20" i="19"/>
  <c r="AT20" i="19"/>
  <c r="AO20" i="19"/>
  <c r="AS20" i="19"/>
  <c r="AN20" i="19"/>
  <c r="AR20" i="19"/>
  <c r="AM20" i="19"/>
  <c r="AQ20" i="19"/>
  <c r="AL19" i="19"/>
  <c r="AP19" i="19"/>
  <c r="AT19" i="19"/>
  <c r="AO19" i="19"/>
  <c r="AS19" i="19"/>
  <c r="AN19" i="19"/>
  <c r="AR19" i="19"/>
  <c r="AM19" i="19"/>
  <c r="AQ19" i="19"/>
  <c r="AL18" i="19"/>
  <c r="AP18" i="19"/>
  <c r="AT18" i="19"/>
  <c r="AO18" i="19"/>
  <c r="AS18" i="19"/>
  <c r="AN18" i="19"/>
  <c r="AR18" i="19"/>
  <c r="AM18" i="19"/>
  <c r="AQ18" i="19"/>
  <c r="AL17" i="19"/>
  <c r="AP17" i="19"/>
  <c r="AT17" i="19"/>
  <c r="AO17" i="19"/>
  <c r="AS17" i="19"/>
  <c r="AN17" i="19"/>
  <c r="AR17" i="19"/>
  <c r="AM17" i="19"/>
  <c r="AQ17" i="19"/>
  <c r="AL16" i="19"/>
  <c r="AP16" i="19"/>
  <c r="AT16" i="19"/>
  <c r="AO16" i="19"/>
  <c r="AS16" i="19"/>
  <c r="AN16" i="19"/>
  <c r="AR16" i="19"/>
  <c r="AM16" i="19"/>
  <c r="AQ16" i="19"/>
  <c r="AL15" i="19"/>
  <c r="AP15" i="19"/>
  <c r="AT15" i="19"/>
  <c r="AO15" i="19"/>
  <c r="AS15" i="19"/>
  <c r="AN15" i="19"/>
  <c r="AR15" i="19"/>
  <c r="AM15" i="19"/>
  <c r="AQ15" i="19"/>
  <c r="AL14" i="19"/>
  <c r="AP14" i="19"/>
  <c r="AT14" i="19"/>
  <c r="AO14" i="19"/>
  <c r="AS14" i="19"/>
  <c r="AN14" i="19"/>
  <c r="AR14" i="19"/>
  <c r="AM14" i="19"/>
  <c r="AQ14" i="19"/>
  <c r="AL13" i="19"/>
  <c r="AP13" i="19"/>
  <c r="AT13" i="19"/>
  <c r="AO13" i="19"/>
  <c r="AS13" i="19"/>
  <c r="AN13" i="19"/>
  <c r="AR13" i="19"/>
  <c r="AM13" i="19"/>
  <c r="AQ13" i="19"/>
  <c r="AL12" i="19"/>
  <c r="AP12" i="19"/>
  <c r="AT12" i="19"/>
  <c r="AO12" i="19"/>
  <c r="AS12" i="19"/>
  <c r="AN12" i="19"/>
  <c r="AR12" i="19"/>
  <c r="AM12" i="19"/>
  <c r="AQ12" i="19"/>
  <c r="AL11" i="19"/>
  <c r="AP11" i="19"/>
  <c r="AT11" i="19"/>
  <c r="AO11" i="19"/>
  <c r="AS11" i="19"/>
  <c r="AN11" i="19"/>
  <c r="AR11" i="19"/>
  <c r="AM11" i="19"/>
  <c r="AQ11" i="19"/>
  <c r="AL10" i="19"/>
  <c r="AP10" i="19"/>
  <c r="AT10" i="19"/>
  <c r="AO10" i="19"/>
  <c r="AS10" i="19"/>
  <c r="AN10" i="19"/>
  <c r="AR10" i="19"/>
  <c r="AM10" i="19"/>
  <c r="AQ10" i="19"/>
  <c r="AL9" i="19"/>
  <c r="AP9" i="19"/>
  <c r="AT9" i="19"/>
  <c r="AO9" i="19"/>
  <c r="AS9" i="19"/>
  <c r="AN9" i="19"/>
  <c r="AR9" i="19"/>
  <c r="AM9" i="19"/>
  <c r="AQ9" i="19"/>
  <c r="AL8" i="19"/>
  <c r="AP8" i="19"/>
  <c r="AT8" i="19"/>
  <c r="AO8" i="19"/>
  <c r="AS8" i="19"/>
  <c r="AN8" i="19"/>
  <c r="AR8" i="19"/>
  <c r="AM8" i="19"/>
  <c r="AQ8" i="19"/>
  <c r="AL7" i="19"/>
  <c r="AP7" i="19"/>
  <c r="AT7" i="19"/>
  <c r="AO7" i="19"/>
  <c r="AS7" i="19"/>
  <c r="AN7" i="19"/>
  <c r="AR7" i="19"/>
  <c r="AM7" i="19"/>
  <c r="AQ7" i="19"/>
  <c r="AL6" i="19"/>
  <c r="AP6" i="19"/>
  <c r="AT6" i="19"/>
  <c r="AO6" i="19"/>
  <c r="AS6" i="19"/>
  <c r="AN6" i="19"/>
  <c r="AR6" i="19"/>
  <c r="AM6" i="19"/>
  <c r="AQ6" i="19"/>
  <c r="F19" i="21"/>
  <c r="AB6" i="21"/>
  <c r="AE6" i="21"/>
  <c r="AH6" i="21"/>
  <c r="AB7" i="21"/>
  <c r="AE7" i="21"/>
  <c r="AH7" i="21"/>
  <c r="AB8" i="21"/>
  <c r="AE8" i="21"/>
  <c r="AH8" i="21"/>
  <c r="AB9" i="21"/>
  <c r="AE9" i="21"/>
  <c r="AH9" i="21"/>
  <c r="AB10" i="21"/>
  <c r="AE10" i="21"/>
  <c r="AH10" i="21"/>
  <c r="AB11" i="21"/>
  <c r="AE11" i="21"/>
  <c r="AH11" i="21"/>
  <c r="AB12" i="21"/>
  <c r="AE12" i="21"/>
  <c r="AH12" i="21"/>
  <c r="AB13" i="21"/>
  <c r="AE13" i="21"/>
  <c r="AH13" i="21"/>
  <c r="AB14" i="21"/>
  <c r="AE14" i="21"/>
  <c r="AH14" i="21"/>
  <c r="AB15" i="21"/>
  <c r="AE15" i="21"/>
  <c r="AH15" i="21"/>
  <c r="AB16" i="21"/>
  <c r="AE16" i="21"/>
  <c r="AH16" i="21"/>
  <c r="AB17" i="21"/>
  <c r="AE17" i="21"/>
  <c r="AH17" i="21"/>
  <c r="AB18" i="21"/>
  <c r="AE18" i="21"/>
  <c r="AH18" i="21"/>
  <c r="AB19" i="21"/>
  <c r="AE19" i="21"/>
  <c r="AH19" i="21"/>
  <c r="AB20" i="21"/>
  <c r="AE20" i="21"/>
  <c r="AH20" i="21"/>
  <c r="AB21" i="21"/>
  <c r="AE21" i="21"/>
  <c r="AH21" i="21"/>
  <c r="AB22" i="21"/>
  <c r="AE22" i="21"/>
  <c r="AH22" i="21"/>
  <c r="AB23" i="21"/>
  <c r="AE23" i="21"/>
  <c r="AH23" i="21"/>
  <c r="AB24" i="21"/>
  <c r="AE24" i="21"/>
  <c r="AH24" i="21"/>
  <c r="AB25" i="21"/>
  <c r="AE25" i="21"/>
  <c r="AH25" i="21"/>
  <c r="AB26" i="21"/>
  <c r="AE26" i="21"/>
  <c r="AH26" i="21"/>
  <c r="AB27" i="21"/>
  <c r="AE27" i="21"/>
  <c r="AH27" i="21"/>
  <c r="AB28" i="21"/>
  <c r="AE28" i="21"/>
  <c r="AH28" i="21"/>
  <c r="AB29" i="21"/>
  <c r="AE29" i="21"/>
  <c r="AH29" i="21"/>
  <c r="AB30" i="21"/>
  <c r="AE30" i="21"/>
  <c r="AH30" i="21"/>
  <c r="AB31" i="21"/>
  <c r="AE31" i="21"/>
  <c r="AH31" i="21"/>
  <c r="AB32" i="21"/>
  <c r="AE32" i="21"/>
  <c r="AH32" i="21"/>
  <c r="AB33" i="21"/>
  <c r="AE33" i="21"/>
  <c r="AH33" i="21"/>
  <c r="AB34" i="21"/>
  <c r="AE34" i="21"/>
  <c r="AH34" i="21"/>
  <c r="AB35" i="21"/>
  <c r="AE35" i="21"/>
  <c r="AH35" i="21"/>
  <c r="BC26" i="21"/>
  <c r="F19" i="20"/>
  <c r="AB6" i="20"/>
  <c r="AE6" i="20"/>
  <c r="AH6" i="20"/>
  <c r="AB7" i="20"/>
  <c r="AE7" i="20"/>
  <c r="AH7" i="20"/>
  <c r="AB8" i="20"/>
  <c r="AE8" i="20"/>
  <c r="AH8" i="20"/>
  <c r="AB9" i="20"/>
  <c r="AE9" i="20"/>
  <c r="AH9" i="20"/>
  <c r="AB10" i="20"/>
  <c r="AE10" i="20"/>
  <c r="AH10" i="20"/>
  <c r="AB11" i="20"/>
  <c r="AE11" i="20"/>
  <c r="AH11" i="20"/>
  <c r="AB12" i="20"/>
  <c r="AE12" i="20"/>
  <c r="AH12" i="20"/>
  <c r="AB13" i="20"/>
  <c r="AE13" i="20"/>
  <c r="AH13" i="20"/>
  <c r="AB14" i="20"/>
  <c r="AE14" i="20"/>
  <c r="AH14" i="20"/>
  <c r="AB15" i="20"/>
  <c r="AE15" i="20"/>
  <c r="AH15" i="20"/>
  <c r="AB16" i="20"/>
  <c r="AE16" i="20"/>
  <c r="AH16" i="20"/>
  <c r="AB17" i="20"/>
  <c r="AE17" i="20"/>
  <c r="AH17" i="20"/>
  <c r="AB18" i="20"/>
  <c r="AE18" i="20"/>
  <c r="AH18" i="20"/>
  <c r="AB19" i="20"/>
  <c r="AE19" i="20"/>
  <c r="AH19" i="20"/>
  <c r="AB20" i="20"/>
  <c r="AE20" i="20"/>
  <c r="AH20" i="20"/>
  <c r="AB21" i="20"/>
  <c r="AE21" i="20"/>
  <c r="AH21" i="20"/>
  <c r="AB22" i="20"/>
  <c r="AE22" i="20"/>
  <c r="AH22" i="20"/>
  <c r="AB23" i="20"/>
  <c r="AE23" i="20"/>
  <c r="AH23" i="20"/>
  <c r="AB24" i="20"/>
  <c r="AE24" i="20"/>
  <c r="AH24" i="20"/>
  <c r="AB25" i="20"/>
  <c r="AE25" i="20"/>
  <c r="AH25" i="20"/>
  <c r="AB26" i="20"/>
  <c r="AE26" i="20"/>
  <c r="AH26" i="20"/>
  <c r="AB27" i="20"/>
  <c r="AE27" i="20"/>
  <c r="AH27" i="20"/>
  <c r="AB28" i="20"/>
  <c r="AE28" i="20"/>
  <c r="AH28" i="20"/>
  <c r="AB29" i="20"/>
  <c r="AE29" i="20"/>
  <c r="AH29" i="20"/>
  <c r="AB30" i="20"/>
  <c r="AE30" i="20"/>
  <c r="AH30" i="20"/>
  <c r="AB31" i="20"/>
  <c r="AE31" i="20"/>
  <c r="AH31" i="20"/>
  <c r="AB32" i="20"/>
  <c r="AE32" i="20"/>
  <c r="AH32" i="20"/>
  <c r="AB33" i="20"/>
  <c r="AE33" i="20"/>
  <c r="AH33" i="20"/>
  <c r="AB34" i="20"/>
  <c r="AE34" i="20"/>
  <c r="AH34" i="20"/>
  <c r="AB35" i="20"/>
  <c r="AE35" i="20"/>
  <c r="AH35" i="20"/>
  <c r="BC26" i="20"/>
  <c r="F19" i="19"/>
  <c r="AB6" i="19"/>
  <c r="AE6" i="19"/>
  <c r="AH6" i="19"/>
  <c r="AB7" i="19"/>
  <c r="AE7" i="19"/>
  <c r="AH7" i="19"/>
  <c r="AB8" i="19"/>
  <c r="AE8" i="19"/>
  <c r="AH8" i="19"/>
  <c r="AB9" i="19"/>
  <c r="AE9" i="19"/>
  <c r="AH9" i="19"/>
  <c r="AB10" i="19"/>
  <c r="AE10" i="19"/>
  <c r="AH10" i="19"/>
  <c r="AB11" i="19"/>
  <c r="AE11" i="19"/>
  <c r="AH11" i="19"/>
  <c r="AB12" i="19"/>
  <c r="AE12" i="19"/>
  <c r="AH12" i="19"/>
  <c r="AB13" i="19"/>
  <c r="AE13" i="19"/>
  <c r="AH13" i="19"/>
  <c r="AB14" i="19"/>
  <c r="AE14" i="19"/>
  <c r="AH14" i="19"/>
  <c r="AB15" i="19"/>
  <c r="AE15" i="19"/>
  <c r="AH15" i="19"/>
  <c r="AB16" i="19"/>
  <c r="AE16" i="19"/>
  <c r="AH16" i="19"/>
  <c r="AB17" i="19"/>
  <c r="AE17" i="19"/>
  <c r="AH17" i="19"/>
  <c r="AB18" i="19"/>
  <c r="AE18" i="19"/>
  <c r="AH18" i="19"/>
  <c r="AB19" i="19"/>
  <c r="AE19" i="19"/>
  <c r="AH19" i="19"/>
  <c r="AB20" i="19"/>
  <c r="AE20" i="19"/>
  <c r="AH20" i="19"/>
  <c r="AB21" i="19"/>
  <c r="AE21" i="19"/>
  <c r="AH21" i="19"/>
  <c r="AB22" i="19"/>
  <c r="AE22" i="19"/>
  <c r="AH22" i="19"/>
  <c r="AB23" i="19"/>
  <c r="AE23" i="19"/>
  <c r="AH23" i="19"/>
  <c r="AB24" i="19"/>
  <c r="AE24" i="19"/>
  <c r="AH24" i="19"/>
  <c r="AB25" i="19"/>
  <c r="AE25" i="19"/>
  <c r="AH25" i="19"/>
  <c r="AB26" i="19"/>
  <c r="AE26" i="19"/>
  <c r="AH26" i="19"/>
  <c r="AB27" i="19"/>
  <c r="AE27" i="19"/>
  <c r="AH27" i="19"/>
  <c r="AB28" i="19"/>
  <c r="AE28" i="19"/>
  <c r="AH28" i="19"/>
  <c r="AB29" i="19"/>
  <c r="AE29" i="19"/>
  <c r="AH29" i="19"/>
  <c r="AB30" i="19"/>
  <c r="AE30" i="19"/>
  <c r="AH30" i="19"/>
  <c r="AB31" i="19"/>
  <c r="AE31" i="19"/>
  <c r="AH31" i="19"/>
  <c r="AB32" i="19"/>
  <c r="AE32" i="19"/>
  <c r="AH32" i="19"/>
  <c r="AB33" i="19"/>
  <c r="AE33" i="19"/>
  <c r="AH33" i="19"/>
  <c r="AB34" i="19"/>
  <c r="AE34" i="19"/>
  <c r="AH34" i="19"/>
  <c r="AB35" i="19"/>
  <c r="AE35" i="19"/>
  <c r="AH35" i="19"/>
  <c r="BC26" i="19"/>
  <c r="AL25" i="18"/>
  <c r="AZ25" i="18"/>
  <c r="AL26" i="18"/>
  <c r="AZ26" i="18"/>
  <c r="AL27" i="18"/>
  <c r="AZ27" i="18"/>
  <c r="AL28" i="18"/>
  <c r="AZ28" i="18"/>
  <c r="AL29" i="18"/>
  <c r="AZ29" i="18"/>
  <c r="AL30" i="18"/>
  <c r="AZ30" i="18"/>
  <c r="AL31" i="18"/>
  <c r="AZ31" i="18"/>
  <c r="AL32" i="18"/>
  <c r="AZ32" i="18"/>
  <c r="AL33" i="18"/>
  <c r="AZ33" i="18"/>
  <c r="AL34" i="18"/>
  <c r="AZ34" i="18"/>
  <c r="AL35" i="18"/>
  <c r="AZ35" i="18"/>
  <c r="BC26" i="18"/>
  <c r="AP35" i="18"/>
  <c r="AT35" i="18"/>
  <c r="AO35" i="18"/>
  <c r="AS35" i="18"/>
  <c r="AN35" i="18"/>
  <c r="AR35" i="18"/>
  <c r="AM35" i="18"/>
  <c r="AQ35" i="18"/>
  <c r="AP34" i="18"/>
  <c r="AT34" i="18"/>
  <c r="AO34" i="18"/>
  <c r="AS34" i="18"/>
  <c r="AN34" i="18"/>
  <c r="AR34" i="18"/>
  <c r="AM34" i="18"/>
  <c r="AQ34" i="18"/>
  <c r="AP33" i="18"/>
  <c r="AT33" i="18"/>
  <c r="AO33" i="18"/>
  <c r="AS33" i="18"/>
  <c r="AN33" i="18"/>
  <c r="AR33" i="18"/>
  <c r="AM33" i="18"/>
  <c r="AQ33" i="18"/>
  <c r="AP32" i="18"/>
  <c r="AT32" i="18"/>
  <c r="AO32" i="18"/>
  <c r="AS32" i="18"/>
  <c r="AN32" i="18"/>
  <c r="AR32" i="18"/>
  <c r="AM32" i="18"/>
  <c r="AQ32" i="18"/>
  <c r="AP31" i="18"/>
  <c r="AT31" i="18"/>
  <c r="AO31" i="18"/>
  <c r="AS31" i="18"/>
  <c r="AN31" i="18"/>
  <c r="AR31" i="18"/>
  <c r="AM31" i="18"/>
  <c r="AQ31" i="18"/>
  <c r="AP30" i="18"/>
  <c r="AT30" i="18"/>
  <c r="AO30" i="18"/>
  <c r="AS30" i="18"/>
  <c r="AN30" i="18"/>
  <c r="AR30" i="18"/>
  <c r="AM30" i="18"/>
  <c r="AQ30" i="18"/>
  <c r="AP29" i="18"/>
  <c r="AT29" i="18"/>
  <c r="AO29" i="18"/>
  <c r="AS29" i="18"/>
  <c r="AN29" i="18"/>
  <c r="AR29" i="18"/>
  <c r="AM29" i="18"/>
  <c r="AQ29" i="18"/>
  <c r="AP28" i="18"/>
  <c r="AT28" i="18"/>
  <c r="AO28" i="18"/>
  <c r="AS28" i="18"/>
  <c r="AN28" i="18"/>
  <c r="AR28" i="18"/>
  <c r="AM28" i="18"/>
  <c r="AQ28" i="18"/>
  <c r="AP27" i="18"/>
  <c r="AT27" i="18"/>
  <c r="AO27" i="18"/>
  <c r="AS27" i="18"/>
  <c r="AN27" i="18"/>
  <c r="AR27" i="18"/>
  <c r="AM27" i="18"/>
  <c r="AQ27" i="18"/>
  <c r="AP26" i="18"/>
  <c r="AT26" i="18"/>
  <c r="AO26" i="18"/>
  <c r="AS26" i="18"/>
  <c r="AN26" i="18"/>
  <c r="AR26" i="18"/>
  <c r="AM26" i="18"/>
  <c r="AQ26" i="18"/>
  <c r="AP25" i="18"/>
  <c r="AT25" i="18"/>
  <c r="AO25" i="18"/>
  <c r="AS25" i="18"/>
  <c r="AN25" i="18"/>
  <c r="AR25" i="18"/>
  <c r="AM25" i="18"/>
  <c r="AQ25" i="18"/>
  <c r="AL24" i="18"/>
  <c r="AP24" i="18"/>
  <c r="AT24" i="18"/>
  <c r="AO24" i="18"/>
  <c r="AS24" i="18"/>
  <c r="AN24" i="18"/>
  <c r="AR24" i="18"/>
  <c r="AM24" i="18"/>
  <c r="AQ24" i="18"/>
  <c r="AL23" i="18"/>
  <c r="AP23" i="18"/>
  <c r="AT23" i="18"/>
  <c r="AO23" i="18"/>
  <c r="AS23" i="18"/>
  <c r="AN23" i="18"/>
  <c r="AR23" i="18"/>
  <c r="AM23" i="18"/>
  <c r="AQ23" i="18"/>
  <c r="AL22" i="18"/>
  <c r="AP22" i="18"/>
  <c r="AT22" i="18"/>
  <c r="AO22" i="18"/>
  <c r="AS22" i="18"/>
  <c r="AN22" i="18"/>
  <c r="AR22" i="18"/>
  <c r="AM22" i="18"/>
  <c r="AQ22" i="18"/>
  <c r="AL21" i="18"/>
  <c r="AP21" i="18"/>
  <c r="AT21" i="18"/>
  <c r="AO21" i="18"/>
  <c r="AS21" i="18"/>
  <c r="AN21" i="18"/>
  <c r="AR21" i="18"/>
  <c r="AM21" i="18"/>
  <c r="AQ21" i="18"/>
  <c r="AL20" i="18"/>
  <c r="AP20" i="18"/>
  <c r="AT20" i="18"/>
  <c r="AO20" i="18"/>
  <c r="AS20" i="18"/>
  <c r="AN20" i="18"/>
  <c r="AR20" i="18"/>
  <c r="AM20" i="18"/>
  <c r="AQ20" i="18"/>
  <c r="AL19" i="18"/>
  <c r="AP19" i="18"/>
  <c r="AT19" i="18"/>
  <c r="AO19" i="18"/>
  <c r="AS19" i="18"/>
  <c r="AN19" i="18"/>
  <c r="AR19" i="18"/>
  <c r="AM19" i="18"/>
  <c r="AQ19" i="18"/>
  <c r="AL18" i="18"/>
  <c r="AP18" i="18"/>
  <c r="AT18" i="18"/>
  <c r="AO18" i="18"/>
  <c r="AS18" i="18"/>
  <c r="AN18" i="18"/>
  <c r="AR18" i="18"/>
  <c r="AM18" i="18"/>
  <c r="AQ18" i="18"/>
  <c r="AL17" i="18"/>
  <c r="AP17" i="18"/>
  <c r="AT17" i="18"/>
  <c r="AO17" i="18"/>
  <c r="AS17" i="18"/>
  <c r="AN17" i="18"/>
  <c r="AR17" i="18"/>
  <c r="AM17" i="18"/>
  <c r="AQ17" i="18"/>
  <c r="AL16" i="18"/>
  <c r="AP16" i="18"/>
  <c r="AT16" i="18"/>
  <c r="AO16" i="18"/>
  <c r="AS16" i="18"/>
  <c r="AN16" i="18"/>
  <c r="AR16" i="18"/>
  <c r="AM16" i="18"/>
  <c r="AQ16" i="18"/>
  <c r="AL15" i="18"/>
  <c r="AP15" i="18"/>
  <c r="AT15" i="18"/>
  <c r="AO15" i="18"/>
  <c r="AS15" i="18"/>
  <c r="AN15" i="18"/>
  <c r="AR15" i="18"/>
  <c r="AM15" i="18"/>
  <c r="AQ15" i="18"/>
  <c r="AL14" i="18"/>
  <c r="AP14" i="18"/>
  <c r="AT14" i="18"/>
  <c r="AO14" i="18"/>
  <c r="AS14" i="18"/>
  <c r="AN14" i="18"/>
  <c r="AR14" i="18"/>
  <c r="AM14" i="18"/>
  <c r="AQ14" i="18"/>
  <c r="AL13" i="18"/>
  <c r="AP13" i="18"/>
  <c r="AT13" i="18"/>
  <c r="AO13" i="18"/>
  <c r="AS13" i="18"/>
  <c r="AN13" i="18"/>
  <c r="AR13" i="18"/>
  <c r="AM13" i="18"/>
  <c r="AQ13" i="18"/>
  <c r="AL12" i="18"/>
  <c r="AP12" i="18"/>
  <c r="AT12" i="18"/>
  <c r="AO12" i="18"/>
  <c r="AS12" i="18"/>
  <c r="AN12" i="18"/>
  <c r="AR12" i="18"/>
  <c r="AM12" i="18"/>
  <c r="AQ12" i="18"/>
  <c r="AL11" i="18"/>
  <c r="AP11" i="18"/>
  <c r="AT11" i="18"/>
  <c r="AO11" i="18"/>
  <c r="AS11" i="18"/>
  <c r="AN11" i="18"/>
  <c r="AR11" i="18"/>
  <c r="AM11" i="18"/>
  <c r="AQ11" i="18"/>
  <c r="AL10" i="18"/>
  <c r="AP10" i="18"/>
  <c r="AT10" i="18"/>
  <c r="AO10" i="18"/>
  <c r="AS10" i="18"/>
  <c r="AN10" i="18"/>
  <c r="AR10" i="18"/>
  <c r="AM10" i="18"/>
  <c r="AQ10" i="18"/>
  <c r="AL9" i="18"/>
  <c r="AP9" i="18"/>
  <c r="AT9" i="18"/>
  <c r="AO9" i="18"/>
  <c r="AS9" i="18"/>
  <c r="AN9" i="18"/>
  <c r="AR9" i="18"/>
  <c r="AM9" i="18"/>
  <c r="AQ9" i="18"/>
  <c r="AL8" i="18"/>
  <c r="AP8" i="18"/>
  <c r="AT8" i="18"/>
  <c r="AO8" i="18"/>
  <c r="AS8" i="18"/>
  <c r="AN8" i="18"/>
  <c r="AR8" i="18"/>
  <c r="AM8" i="18"/>
  <c r="AQ8" i="18"/>
  <c r="AL7" i="18"/>
  <c r="AP7" i="18"/>
  <c r="AT7" i="18"/>
  <c r="AO7" i="18"/>
  <c r="AS7" i="18"/>
  <c r="AN7" i="18"/>
  <c r="AR7" i="18"/>
  <c r="AM7" i="18"/>
  <c r="AQ7" i="18"/>
  <c r="AL6" i="18"/>
  <c r="AP6" i="18"/>
  <c r="AT6" i="18"/>
  <c r="AO6" i="18"/>
  <c r="AS6" i="18"/>
  <c r="AN6" i="18"/>
  <c r="AR6" i="18"/>
  <c r="AM6" i="18"/>
  <c r="AQ6" i="18"/>
  <c r="BC26" i="13"/>
  <c r="AZ26" i="13"/>
  <c r="AZ27" i="13"/>
  <c r="AZ28" i="13"/>
  <c r="AZ29" i="13"/>
  <c r="AZ30" i="13"/>
  <c r="AZ31" i="13"/>
  <c r="AZ32" i="13"/>
  <c r="AZ33" i="13"/>
  <c r="AZ34" i="13"/>
  <c r="AZ35" i="13"/>
  <c r="AZ25" i="13"/>
  <c r="AQ26" i="13"/>
  <c r="AR26" i="13"/>
  <c r="AS26" i="13"/>
  <c r="AT26" i="13"/>
  <c r="AQ27" i="13"/>
  <c r="AR27" i="13"/>
  <c r="AS27" i="13"/>
  <c r="AT27" i="13"/>
  <c r="AQ28" i="13"/>
  <c r="AR28" i="13"/>
  <c r="AS28" i="13"/>
  <c r="AT28" i="13"/>
  <c r="AQ29" i="13"/>
  <c r="AR29" i="13"/>
  <c r="AS29" i="13"/>
  <c r="AT29" i="13"/>
  <c r="AQ30" i="13"/>
  <c r="AR30" i="13"/>
  <c r="AS30" i="13"/>
  <c r="AT30" i="13"/>
  <c r="AQ31" i="13"/>
  <c r="AR31" i="13"/>
  <c r="AS31" i="13"/>
  <c r="AT31" i="13"/>
  <c r="AQ32" i="13"/>
  <c r="AR32" i="13"/>
  <c r="AS32" i="13"/>
  <c r="AT32" i="13"/>
  <c r="AQ33" i="13"/>
  <c r="AR33" i="13"/>
  <c r="AS33" i="13"/>
  <c r="AT33" i="13"/>
  <c r="AQ34" i="13"/>
  <c r="AR34" i="13"/>
  <c r="AS34" i="13"/>
  <c r="AT34" i="13"/>
  <c r="AQ35" i="13"/>
  <c r="AR35" i="13"/>
  <c r="AS35" i="13"/>
  <c r="AT35" i="13"/>
  <c r="AQ6" i="13"/>
  <c r="AR6" i="13"/>
  <c r="AS6" i="13"/>
  <c r="AT6" i="13"/>
  <c r="AQ7" i="13"/>
  <c r="AR7" i="13"/>
  <c r="AS7" i="13"/>
  <c r="AT7" i="13"/>
  <c r="AQ8" i="13"/>
  <c r="AR8" i="13"/>
  <c r="AS8" i="13"/>
  <c r="AT8" i="13"/>
  <c r="AQ9" i="13"/>
  <c r="AR9" i="13"/>
  <c r="AS9" i="13"/>
  <c r="AT9" i="13"/>
  <c r="AQ10" i="13"/>
  <c r="AR10" i="13"/>
  <c r="AS10" i="13"/>
  <c r="AT10" i="13"/>
  <c r="AQ11" i="13"/>
  <c r="AR11" i="13"/>
  <c r="AS11" i="13"/>
  <c r="AT11" i="13"/>
  <c r="AQ12" i="13"/>
  <c r="AR12" i="13"/>
  <c r="AS12" i="13"/>
  <c r="AT12" i="13"/>
  <c r="AQ13" i="13"/>
  <c r="AR13" i="13"/>
  <c r="AS13" i="13"/>
  <c r="AT13" i="13"/>
  <c r="AQ14" i="13"/>
  <c r="AR14" i="13"/>
  <c r="AS14" i="13"/>
  <c r="AT14" i="13"/>
  <c r="AQ15" i="13"/>
  <c r="AR15" i="13"/>
  <c r="AS15" i="13"/>
  <c r="AT15" i="13"/>
  <c r="AQ16" i="13"/>
  <c r="AR16" i="13"/>
  <c r="AS16" i="13"/>
  <c r="AT16" i="13"/>
  <c r="AQ17" i="13"/>
  <c r="AR17" i="13"/>
  <c r="AS17" i="13"/>
  <c r="AT17" i="13"/>
  <c r="AQ18" i="13"/>
  <c r="AR18" i="13"/>
  <c r="AS18" i="13"/>
  <c r="AT18" i="13"/>
  <c r="AQ19" i="13"/>
  <c r="AR19" i="13"/>
  <c r="AS19" i="13"/>
  <c r="AT19" i="13"/>
  <c r="AQ20" i="13"/>
  <c r="AR20" i="13"/>
  <c r="AS20" i="13"/>
  <c r="AT20" i="13"/>
  <c r="AQ21" i="13"/>
  <c r="AR21" i="13"/>
  <c r="AS21" i="13"/>
  <c r="AT21" i="13"/>
  <c r="AQ22" i="13"/>
  <c r="AR22" i="13"/>
  <c r="AS22" i="13"/>
  <c r="AT22" i="13"/>
  <c r="AQ23" i="13"/>
  <c r="AR23" i="13"/>
  <c r="AS23" i="13"/>
  <c r="AT23" i="13"/>
  <c r="AQ24" i="13"/>
  <c r="AR24" i="13"/>
  <c r="AS24" i="13"/>
  <c r="AT24" i="13"/>
  <c r="AT25" i="13"/>
  <c r="AS25" i="13"/>
  <c r="AQ25" i="13"/>
  <c r="AR25" i="13"/>
  <c r="AL25" i="13"/>
  <c r="AM25" i="13"/>
  <c r="AU25" i="13"/>
  <c r="AN25" i="13"/>
  <c r="AV25" i="13"/>
  <c r="AO25" i="13"/>
  <c r="AW25" i="13"/>
  <c r="AP25" i="13"/>
  <c r="AX25" i="13"/>
  <c r="AL24" i="13"/>
  <c r="AM24" i="13"/>
  <c r="AU24" i="13"/>
  <c r="AN24" i="13"/>
  <c r="AV24" i="13"/>
  <c r="AO24" i="13"/>
  <c r="AW24" i="13"/>
  <c r="AP24" i="13"/>
  <c r="AX24" i="13"/>
  <c r="AL23" i="13"/>
  <c r="AM23" i="13"/>
  <c r="AU23" i="13"/>
  <c r="AN23" i="13"/>
  <c r="AV23" i="13"/>
  <c r="AO23" i="13"/>
  <c r="AW23" i="13"/>
  <c r="AP23" i="13"/>
  <c r="AX23" i="13"/>
  <c r="AL22" i="13"/>
  <c r="AM22" i="13"/>
  <c r="AU22" i="13"/>
  <c r="AN22" i="13"/>
  <c r="AV22" i="13"/>
  <c r="AO22" i="13"/>
  <c r="AW22" i="13"/>
  <c r="AP22" i="13"/>
  <c r="AX22" i="13"/>
  <c r="AL21" i="13"/>
  <c r="AM21" i="13"/>
  <c r="AU21" i="13"/>
  <c r="AN21" i="13"/>
  <c r="AV21" i="13"/>
  <c r="AO21" i="13"/>
  <c r="AW21" i="13"/>
  <c r="AP21" i="13"/>
  <c r="AX21" i="13"/>
  <c r="AL20" i="13"/>
  <c r="AM20" i="13"/>
  <c r="AU20" i="13"/>
  <c r="AN20" i="13"/>
  <c r="AV20" i="13"/>
  <c r="AO20" i="13"/>
  <c r="AW20" i="13"/>
  <c r="AP20" i="13"/>
  <c r="AX20" i="13"/>
  <c r="AL19" i="13"/>
  <c r="AM19" i="13"/>
  <c r="AU19" i="13"/>
  <c r="AN19" i="13"/>
  <c r="AV19" i="13"/>
  <c r="AO19" i="13"/>
  <c r="AW19" i="13"/>
  <c r="AP19" i="13"/>
  <c r="AX19" i="13"/>
  <c r="AL18" i="13"/>
  <c r="AM18" i="13"/>
  <c r="AU18" i="13"/>
  <c r="AN18" i="13"/>
  <c r="AV18" i="13"/>
  <c r="AO18" i="13"/>
  <c r="AW18" i="13"/>
  <c r="AP18" i="13"/>
  <c r="AX18" i="13"/>
  <c r="AL17" i="13"/>
  <c r="AM17" i="13"/>
  <c r="AU17" i="13"/>
  <c r="AN17" i="13"/>
  <c r="AV17" i="13"/>
  <c r="AO17" i="13"/>
  <c r="AW17" i="13"/>
  <c r="AP17" i="13"/>
  <c r="AX17" i="13"/>
  <c r="AL16" i="13"/>
  <c r="AM16" i="13"/>
  <c r="AU16" i="13"/>
  <c r="AN16" i="13"/>
  <c r="AV16" i="13"/>
  <c r="AO16" i="13"/>
  <c r="AW16" i="13"/>
  <c r="AP16" i="13"/>
  <c r="AX16" i="13"/>
  <c r="AL15" i="13"/>
  <c r="AM15" i="13"/>
  <c r="AU15" i="13"/>
  <c r="AN15" i="13"/>
  <c r="AV15" i="13"/>
  <c r="AO15" i="13"/>
  <c r="AW15" i="13"/>
  <c r="AP15" i="13"/>
  <c r="AX15" i="13"/>
  <c r="AL14" i="13"/>
  <c r="AM14" i="13"/>
  <c r="AU14" i="13"/>
  <c r="AN14" i="13"/>
  <c r="AV14" i="13"/>
  <c r="AO14" i="13"/>
  <c r="AW14" i="13"/>
  <c r="AP14" i="13"/>
  <c r="AX14" i="13"/>
  <c r="AL13" i="13"/>
  <c r="AM13" i="13"/>
  <c r="AU13" i="13"/>
  <c r="AN13" i="13"/>
  <c r="AV13" i="13"/>
  <c r="AO13" i="13"/>
  <c r="AW13" i="13"/>
  <c r="AP13" i="13"/>
  <c r="AX13" i="13"/>
  <c r="AL12" i="13"/>
  <c r="AM12" i="13"/>
  <c r="AU12" i="13"/>
  <c r="AN12" i="13"/>
  <c r="AV12" i="13"/>
  <c r="AO12" i="13"/>
  <c r="AW12" i="13"/>
  <c r="AP12" i="13"/>
  <c r="AX12" i="13"/>
  <c r="AL11" i="13"/>
  <c r="AM11" i="13"/>
  <c r="AU11" i="13"/>
  <c r="AN11" i="13"/>
  <c r="AV11" i="13"/>
  <c r="AO11" i="13"/>
  <c r="AW11" i="13"/>
  <c r="AP11" i="13"/>
  <c r="AX11" i="13"/>
  <c r="AL10" i="13"/>
  <c r="AM10" i="13"/>
  <c r="AU10" i="13"/>
  <c r="AN10" i="13"/>
  <c r="AV10" i="13"/>
  <c r="AO10" i="13"/>
  <c r="AW10" i="13"/>
  <c r="AP10" i="13"/>
  <c r="AX10" i="13"/>
  <c r="AL9" i="13"/>
  <c r="AM9" i="13"/>
  <c r="AU9" i="13"/>
  <c r="AN9" i="13"/>
  <c r="AV9" i="13"/>
  <c r="AO9" i="13"/>
  <c r="AW9" i="13"/>
  <c r="AP9" i="13"/>
  <c r="AX9" i="13"/>
  <c r="AL8" i="13"/>
  <c r="AM8" i="13"/>
  <c r="AU8" i="13"/>
  <c r="AN8" i="13"/>
  <c r="AV8" i="13"/>
  <c r="AO8" i="13"/>
  <c r="AW8" i="13"/>
  <c r="AP8" i="13"/>
  <c r="AX8" i="13"/>
  <c r="AL7" i="13"/>
  <c r="AM7" i="13"/>
  <c r="AU7" i="13"/>
  <c r="AN7" i="13"/>
  <c r="AV7" i="13"/>
  <c r="AO7" i="13"/>
  <c r="AW7" i="13"/>
  <c r="AP7" i="13"/>
  <c r="AX7" i="13"/>
  <c r="AL6" i="13"/>
  <c r="AM6" i="13"/>
  <c r="AU6" i="13"/>
  <c r="AN6" i="13"/>
  <c r="AV6" i="13"/>
  <c r="AO6" i="13"/>
  <c r="AW6" i="13"/>
  <c r="AP6" i="13"/>
  <c r="AX6" i="13"/>
  <c r="AY6" i="13"/>
  <c r="AY7" i="13"/>
  <c r="AY8" i="13"/>
  <c r="AY9" i="13"/>
  <c r="AY10" i="13"/>
  <c r="AY11" i="13"/>
  <c r="AY12" i="13"/>
  <c r="AY13" i="13"/>
  <c r="AY14" i="13"/>
  <c r="AY15" i="13"/>
  <c r="AY16" i="13"/>
  <c r="AY17" i="13"/>
  <c r="AY18" i="13"/>
  <c r="AY19" i="13"/>
  <c r="AY20" i="13"/>
  <c r="AY21" i="13"/>
  <c r="AY22" i="13"/>
  <c r="AY23" i="13"/>
  <c r="AY24" i="13"/>
  <c r="AY25" i="13"/>
  <c r="E83" i="13"/>
  <c r="F83" i="13"/>
  <c r="E84" i="13"/>
  <c r="F84" i="13"/>
  <c r="E85" i="13"/>
  <c r="F85" i="13"/>
  <c r="E86" i="13"/>
  <c r="F86" i="13"/>
  <c r="F82" i="13"/>
  <c r="E82" i="13"/>
  <c r="AL35" i="13"/>
  <c r="AM35" i="13"/>
  <c r="AU35" i="13"/>
  <c r="AN35" i="13"/>
  <c r="AV35" i="13"/>
  <c r="AO35" i="13"/>
  <c r="AW35" i="13"/>
  <c r="AP35" i="13"/>
  <c r="AX35" i="13"/>
  <c r="AL34" i="13"/>
  <c r="AM34" i="13"/>
  <c r="AU34" i="13"/>
  <c r="AN34" i="13"/>
  <c r="AV34" i="13"/>
  <c r="AO34" i="13"/>
  <c r="AW34" i="13"/>
  <c r="AP34" i="13"/>
  <c r="AX34" i="13"/>
  <c r="AL33" i="13"/>
  <c r="AM33" i="13"/>
  <c r="AU33" i="13"/>
  <c r="AN33" i="13"/>
  <c r="AV33" i="13"/>
  <c r="AO33" i="13"/>
  <c r="AW33" i="13"/>
  <c r="AP33" i="13"/>
  <c r="AX33" i="13"/>
  <c r="AL32" i="13"/>
  <c r="AM32" i="13"/>
  <c r="AU32" i="13"/>
  <c r="AN32" i="13"/>
  <c r="AV32" i="13"/>
  <c r="AO32" i="13"/>
  <c r="AW32" i="13"/>
  <c r="AP32" i="13"/>
  <c r="AX32" i="13"/>
  <c r="AL31" i="13"/>
  <c r="AM31" i="13"/>
  <c r="AU31" i="13"/>
  <c r="AN31" i="13"/>
  <c r="AV31" i="13"/>
  <c r="AO31" i="13"/>
  <c r="AW31" i="13"/>
  <c r="AP31" i="13"/>
  <c r="AX31" i="13"/>
  <c r="AL30" i="13"/>
  <c r="AM30" i="13"/>
  <c r="AU30" i="13"/>
  <c r="AN30" i="13"/>
  <c r="AV30" i="13"/>
  <c r="AO30" i="13"/>
  <c r="AW30" i="13"/>
  <c r="AP30" i="13"/>
  <c r="AX30" i="13"/>
  <c r="AL29" i="13"/>
  <c r="AM29" i="13"/>
  <c r="AU29" i="13"/>
  <c r="AN29" i="13"/>
  <c r="AV29" i="13"/>
  <c r="AO29" i="13"/>
  <c r="AW29" i="13"/>
  <c r="AP29" i="13"/>
  <c r="AX29" i="13"/>
  <c r="AL28" i="13"/>
  <c r="AM28" i="13"/>
  <c r="AU28" i="13"/>
  <c r="AN28" i="13"/>
  <c r="AV28" i="13"/>
  <c r="AO28" i="13"/>
  <c r="AW28" i="13"/>
  <c r="AP28" i="13"/>
  <c r="AX28" i="13"/>
  <c r="AL27" i="13"/>
  <c r="AM27" i="13"/>
  <c r="AU27" i="13"/>
  <c r="AN27" i="13"/>
  <c r="AV27" i="13"/>
  <c r="AO27" i="13"/>
  <c r="AW27" i="13"/>
  <c r="AP27" i="13"/>
  <c r="AX27" i="13"/>
  <c r="AL26" i="13"/>
  <c r="AM26" i="13"/>
  <c r="AU26" i="13"/>
  <c r="AN26" i="13"/>
  <c r="AV26" i="13"/>
  <c r="AO26" i="13"/>
  <c r="AW26" i="13"/>
  <c r="AP26" i="13"/>
  <c r="AX26" i="13"/>
  <c r="AY26" i="13"/>
  <c r="AY27" i="13"/>
  <c r="AY28" i="13"/>
  <c r="AY29" i="13"/>
  <c r="AY30" i="13"/>
  <c r="AY31" i="13"/>
  <c r="AY32" i="13"/>
  <c r="AY33" i="13"/>
  <c r="AY34" i="13"/>
  <c r="AY35" i="13"/>
  <c r="C123" i="13"/>
  <c r="E123" i="13"/>
  <c r="E127" i="13"/>
  <c r="E23" i="24"/>
  <c r="AB6" i="13"/>
  <c r="AC6" i="13"/>
  <c r="F19" i="13"/>
  <c r="AF6" i="13"/>
  <c r="AD6" i="13"/>
  <c r="AG6" i="13"/>
  <c r="AE6" i="13"/>
  <c r="AH6" i="13"/>
  <c r="AI6" i="13"/>
  <c r="AB7" i="13"/>
  <c r="AC7" i="13"/>
  <c r="AF7" i="13"/>
  <c r="AD7" i="13"/>
  <c r="AG7" i="13"/>
  <c r="AE7" i="13"/>
  <c r="AH7" i="13"/>
  <c r="AI7" i="13"/>
  <c r="AB8" i="13"/>
  <c r="AC8" i="13"/>
  <c r="AF8" i="13"/>
  <c r="AD8" i="13"/>
  <c r="AG8" i="13"/>
  <c r="AE8" i="13"/>
  <c r="AH8" i="13"/>
  <c r="AI8" i="13"/>
  <c r="AB9" i="13"/>
  <c r="AC9" i="13"/>
  <c r="AF9" i="13"/>
  <c r="AD9" i="13"/>
  <c r="AG9" i="13"/>
  <c r="AE9" i="13"/>
  <c r="AH9" i="13"/>
  <c r="AI9" i="13"/>
  <c r="AB10" i="13"/>
  <c r="AC10" i="13"/>
  <c r="AF10" i="13"/>
  <c r="AD10" i="13"/>
  <c r="AG10" i="13"/>
  <c r="AE10" i="13"/>
  <c r="AH10" i="13"/>
  <c r="AI10" i="13"/>
  <c r="AB11" i="13"/>
  <c r="AC11" i="13"/>
  <c r="AF11" i="13"/>
  <c r="AD11" i="13"/>
  <c r="AG11" i="13"/>
  <c r="AE11" i="13"/>
  <c r="AH11" i="13"/>
  <c r="AI11" i="13"/>
  <c r="AB12" i="13"/>
  <c r="AC12" i="13"/>
  <c r="AF12" i="13"/>
  <c r="AD12" i="13"/>
  <c r="AG12" i="13"/>
  <c r="AE12" i="13"/>
  <c r="AH12" i="13"/>
  <c r="AI12" i="13"/>
  <c r="AB13" i="13"/>
  <c r="AC13" i="13"/>
  <c r="AF13" i="13"/>
  <c r="AD13" i="13"/>
  <c r="AG13" i="13"/>
  <c r="AE13" i="13"/>
  <c r="AH13" i="13"/>
  <c r="AI13" i="13"/>
  <c r="AB14" i="13"/>
  <c r="AC14" i="13"/>
  <c r="AF14" i="13"/>
  <c r="AD14" i="13"/>
  <c r="AG14" i="13"/>
  <c r="AE14" i="13"/>
  <c r="AH14" i="13"/>
  <c r="AI14" i="13"/>
  <c r="AB15" i="13"/>
  <c r="AC15" i="13"/>
  <c r="AF15" i="13"/>
  <c r="AD15" i="13"/>
  <c r="AG15" i="13"/>
  <c r="AE15" i="13"/>
  <c r="AH15" i="13"/>
  <c r="AI15" i="13"/>
  <c r="AB16" i="13"/>
  <c r="AC16" i="13"/>
  <c r="AF16" i="13"/>
  <c r="AD16" i="13"/>
  <c r="AG16" i="13"/>
  <c r="AE16" i="13"/>
  <c r="AH16" i="13"/>
  <c r="AI16" i="13"/>
  <c r="AB17" i="13"/>
  <c r="AC17" i="13"/>
  <c r="AF17" i="13"/>
  <c r="AD17" i="13"/>
  <c r="AG17" i="13"/>
  <c r="AE17" i="13"/>
  <c r="AH17" i="13"/>
  <c r="AI17" i="13"/>
  <c r="AB18" i="13"/>
  <c r="AC18" i="13"/>
  <c r="AF18" i="13"/>
  <c r="AD18" i="13"/>
  <c r="AG18" i="13"/>
  <c r="AE18" i="13"/>
  <c r="AH18" i="13"/>
  <c r="AI18" i="13"/>
  <c r="AB19" i="13"/>
  <c r="AC19" i="13"/>
  <c r="AF19" i="13"/>
  <c r="AD19" i="13"/>
  <c r="AG19" i="13"/>
  <c r="AE19" i="13"/>
  <c r="AH19" i="13"/>
  <c r="AI19" i="13"/>
  <c r="AB20" i="13"/>
  <c r="AC20" i="13"/>
  <c r="AF20" i="13"/>
  <c r="AD20" i="13"/>
  <c r="AG20" i="13"/>
  <c r="AE20" i="13"/>
  <c r="AH20" i="13"/>
  <c r="AI20" i="13"/>
  <c r="AB21" i="13"/>
  <c r="AC21" i="13"/>
  <c r="AF21" i="13"/>
  <c r="AD21" i="13"/>
  <c r="AG21" i="13"/>
  <c r="AE21" i="13"/>
  <c r="AH21" i="13"/>
  <c r="AI21" i="13"/>
  <c r="AB22" i="13"/>
  <c r="AC22" i="13"/>
  <c r="AF22" i="13"/>
  <c r="AD22" i="13"/>
  <c r="AG22" i="13"/>
  <c r="AE22" i="13"/>
  <c r="AH22" i="13"/>
  <c r="AI22" i="13"/>
  <c r="AB23" i="13"/>
  <c r="AC23" i="13"/>
  <c r="AF23" i="13"/>
  <c r="AD23" i="13"/>
  <c r="AG23" i="13"/>
  <c r="AE23" i="13"/>
  <c r="AH23" i="13"/>
  <c r="AI23" i="13"/>
  <c r="AB24" i="13"/>
  <c r="AC24" i="13"/>
  <c r="AF24" i="13"/>
  <c r="AD24" i="13"/>
  <c r="AG24" i="13"/>
  <c r="AE24" i="13"/>
  <c r="AH24" i="13"/>
  <c r="AI24" i="13"/>
  <c r="AB25" i="13"/>
  <c r="AC25" i="13"/>
  <c r="AF25" i="13"/>
  <c r="AD25" i="13"/>
  <c r="AG25" i="13"/>
  <c r="AE25" i="13"/>
  <c r="AH25" i="13"/>
  <c r="AI25" i="13"/>
  <c r="AB26" i="13"/>
  <c r="AC26" i="13"/>
  <c r="AF26" i="13"/>
  <c r="AD26" i="13"/>
  <c r="AG26" i="13"/>
  <c r="AE26" i="13"/>
  <c r="AH26" i="13"/>
  <c r="AI26" i="13"/>
  <c r="AB27" i="13"/>
  <c r="AC27" i="13"/>
  <c r="AF27" i="13"/>
  <c r="AD27" i="13"/>
  <c r="AG27" i="13"/>
  <c r="AE27" i="13"/>
  <c r="AH27" i="13"/>
  <c r="AI27" i="13"/>
  <c r="AB28" i="13"/>
  <c r="AC28" i="13"/>
  <c r="AF28" i="13"/>
  <c r="AD28" i="13"/>
  <c r="AG28" i="13"/>
  <c r="AE28" i="13"/>
  <c r="AH28" i="13"/>
  <c r="AI28" i="13"/>
  <c r="AB29" i="13"/>
  <c r="AC29" i="13"/>
  <c r="AF29" i="13"/>
  <c r="AD29" i="13"/>
  <c r="AG29" i="13"/>
  <c r="AE29" i="13"/>
  <c r="AH29" i="13"/>
  <c r="AI29" i="13"/>
  <c r="AB30" i="13"/>
  <c r="AC30" i="13"/>
  <c r="AF30" i="13"/>
  <c r="AD30" i="13"/>
  <c r="AG30" i="13"/>
  <c r="AE30" i="13"/>
  <c r="AH30" i="13"/>
  <c r="AI30" i="13"/>
  <c r="AB31" i="13"/>
  <c r="AC31" i="13"/>
  <c r="AF31" i="13"/>
  <c r="AD31" i="13"/>
  <c r="AG31" i="13"/>
  <c r="AE31" i="13"/>
  <c r="AH31" i="13"/>
  <c r="AI31" i="13"/>
  <c r="AB32" i="13"/>
  <c r="AC32" i="13"/>
  <c r="AF32" i="13"/>
  <c r="AD32" i="13"/>
  <c r="AG32" i="13"/>
  <c r="AE32" i="13"/>
  <c r="AH32" i="13"/>
  <c r="AI32" i="13"/>
  <c r="AB33" i="13"/>
  <c r="AC33" i="13"/>
  <c r="AF33" i="13"/>
  <c r="AD33" i="13"/>
  <c r="AG33" i="13"/>
  <c r="AE33" i="13"/>
  <c r="AH33" i="13"/>
  <c r="AI33" i="13"/>
  <c r="AB34" i="13"/>
  <c r="AC34" i="13"/>
  <c r="AF34" i="13"/>
  <c r="AD34" i="13"/>
  <c r="AG34" i="13"/>
  <c r="AE34" i="13"/>
  <c r="AH34" i="13"/>
  <c r="AI34" i="13"/>
  <c r="AB35" i="13"/>
  <c r="AC35" i="13"/>
  <c r="AF35" i="13"/>
  <c r="AD35" i="13"/>
  <c r="AG35" i="13"/>
  <c r="AE35" i="13"/>
  <c r="AH35" i="13"/>
  <c r="AI35" i="13"/>
  <c r="AB36" i="13"/>
  <c r="AC36" i="13"/>
  <c r="AF36" i="13"/>
  <c r="AD36" i="13"/>
  <c r="AG36" i="13"/>
  <c r="AE36" i="13"/>
  <c r="AH36" i="13"/>
  <c r="AI36" i="13"/>
  <c r="AB37" i="13"/>
  <c r="AC37" i="13"/>
  <c r="AF37" i="13"/>
  <c r="AD37" i="13"/>
  <c r="AG37" i="13"/>
  <c r="AE37" i="13"/>
  <c r="AH37" i="13"/>
  <c r="AI37" i="13"/>
  <c r="AB38" i="13"/>
  <c r="AC38" i="13"/>
  <c r="AF38" i="13"/>
  <c r="AD38" i="13"/>
  <c r="AG38" i="13"/>
  <c r="AE38" i="13"/>
  <c r="AH38" i="13"/>
  <c r="AI38" i="13"/>
  <c r="AB39" i="13"/>
  <c r="AC39" i="13"/>
  <c r="AF39" i="13"/>
  <c r="AD39" i="13"/>
  <c r="AG39" i="13"/>
  <c r="AE39" i="13"/>
  <c r="AH39" i="13"/>
  <c r="AI39" i="13"/>
  <c r="AB40" i="13"/>
  <c r="AC40" i="13"/>
  <c r="AF40" i="13"/>
  <c r="AD40" i="13"/>
  <c r="AG40" i="13"/>
  <c r="AE40" i="13"/>
  <c r="AH40" i="13"/>
  <c r="AI40" i="13"/>
  <c r="AB41" i="13"/>
  <c r="AC41" i="13"/>
  <c r="AF41" i="13"/>
  <c r="AD41" i="13"/>
  <c r="AG41" i="13"/>
  <c r="AE41" i="13"/>
  <c r="AH41" i="13"/>
  <c r="AI41" i="13"/>
  <c r="AB42" i="13"/>
  <c r="AC42" i="13"/>
  <c r="AF42" i="13"/>
  <c r="AD42" i="13"/>
  <c r="AG42" i="13"/>
  <c r="AE42" i="13"/>
  <c r="AH42" i="13"/>
  <c r="AI42" i="13"/>
  <c r="AB43" i="13"/>
  <c r="AC43" i="13"/>
  <c r="AF43" i="13"/>
  <c r="AD43" i="13"/>
  <c r="AG43" i="13"/>
  <c r="AE43" i="13"/>
  <c r="AH43" i="13"/>
  <c r="AI43" i="13"/>
  <c r="AB44" i="13"/>
  <c r="AC44" i="13"/>
  <c r="AF44" i="13"/>
  <c r="AD44" i="13"/>
  <c r="AG44" i="13"/>
  <c r="AE44" i="13"/>
  <c r="AH44" i="13"/>
  <c r="AI44" i="13"/>
  <c r="AB45" i="13"/>
  <c r="AC45" i="13"/>
  <c r="AF45" i="13"/>
  <c r="AD45" i="13"/>
  <c r="AG45" i="13"/>
  <c r="AE45" i="13"/>
  <c r="AH45" i="13"/>
  <c r="AI45" i="13"/>
  <c r="AB46" i="13"/>
  <c r="AC46" i="13"/>
  <c r="AF46" i="13"/>
  <c r="AD46" i="13"/>
  <c r="AG46" i="13"/>
  <c r="AE46" i="13"/>
  <c r="AH46" i="13"/>
  <c r="AI46" i="13"/>
  <c r="AB47" i="13"/>
  <c r="AC47" i="13"/>
  <c r="AF47" i="13"/>
  <c r="AD47" i="13"/>
  <c r="AG47" i="13"/>
  <c r="AE47" i="13"/>
  <c r="AH47" i="13"/>
  <c r="AI47" i="13"/>
  <c r="AB48" i="13"/>
  <c r="AC48" i="13"/>
  <c r="AF48" i="13"/>
  <c r="AD48" i="13"/>
  <c r="AG48" i="13"/>
  <c r="AE48" i="13"/>
  <c r="AH48" i="13"/>
  <c r="AI48" i="13"/>
  <c r="AB49" i="13"/>
  <c r="AC49" i="13"/>
  <c r="AF49" i="13"/>
  <c r="AD49" i="13"/>
  <c r="AG49" i="13"/>
  <c r="AE49" i="13"/>
  <c r="AH49" i="13"/>
  <c r="AI49" i="13"/>
  <c r="AB50" i="13"/>
  <c r="AC50" i="13"/>
  <c r="AF50" i="13"/>
  <c r="AD50" i="13"/>
  <c r="AG50" i="13"/>
  <c r="AE50" i="13"/>
  <c r="AH50" i="13"/>
  <c r="AI50" i="13"/>
  <c r="AB51" i="13"/>
  <c r="AC51" i="13"/>
  <c r="AF51" i="13"/>
  <c r="AD51" i="13"/>
  <c r="AG51" i="13"/>
  <c r="AE51" i="13"/>
  <c r="AH51" i="13"/>
  <c r="AI51" i="13"/>
  <c r="AB52" i="13"/>
  <c r="AC52" i="13"/>
  <c r="AF52" i="13"/>
  <c r="AD52" i="13"/>
  <c r="AG52" i="13"/>
  <c r="AE52" i="13"/>
  <c r="AH52" i="13"/>
  <c r="AI52" i="13"/>
  <c r="AB53" i="13"/>
  <c r="AC53" i="13"/>
  <c r="AF53" i="13"/>
  <c r="AD53" i="13"/>
  <c r="AG53" i="13"/>
  <c r="AE53" i="13"/>
  <c r="AH53" i="13"/>
  <c r="AI53" i="13"/>
  <c r="AB54" i="13"/>
  <c r="AC54" i="13"/>
  <c r="AF54" i="13"/>
  <c r="AD54" i="13"/>
  <c r="AG54" i="13"/>
  <c r="AE54" i="13"/>
  <c r="AH54" i="13"/>
  <c r="AI54" i="13"/>
  <c r="AB55" i="13"/>
  <c r="AC55" i="13"/>
  <c r="AF55" i="13"/>
  <c r="AD55" i="13"/>
  <c r="AG55" i="13"/>
  <c r="AE55" i="13"/>
  <c r="AH55" i="13"/>
  <c r="AI55" i="13"/>
  <c r="AB56" i="13"/>
  <c r="AC56" i="13"/>
  <c r="AF56" i="13"/>
  <c r="AD56" i="13"/>
  <c r="AG56" i="13"/>
  <c r="AE56" i="13"/>
  <c r="AH56" i="13"/>
  <c r="AI56" i="13"/>
  <c r="AB57" i="13"/>
  <c r="AC57" i="13"/>
  <c r="AF57" i="13"/>
  <c r="AD57" i="13"/>
  <c r="AG57" i="13"/>
  <c r="AE57" i="13"/>
  <c r="AH57" i="13"/>
  <c r="AI57" i="13"/>
  <c r="AB58" i="13"/>
  <c r="AC58" i="13"/>
  <c r="AF58" i="13"/>
  <c r="AD58" i="13"/>
  <c r="AG58" i="13"/>
  <c r="AE58" i="13"/>
  <c r="AH58" i="13"/>
  <c r="AI58" i="13"/>
  <c r="AB59" i="13"/>
  <c r="AC59" i="13"/>
  <c r="AF59" i="13"/>
  <c r="AD59" i="13"/>
  <c r="AG59" i="13"/>
  <c r="AE59" i="13"/>
  <c r="AH59" i="13"/>
  <c r="AI59" i="13"/>
  <c r="AB60" i="13"/>
  <c r="AC60" i="13"/>
  <c r="AF60" i="13"/>
  <c r="AD60" i="13"/>
  <c r="AG60" i="13"/>
  <c r="AE60" i="13"/>
  <c r="AH60" i="13"/>
  <c r="AI60" i="13"/>
  <c r="AI61" i="13"/>
  <c r="AI62" i="13"/>
  <c r="AI63" i="13"/>
  <c r="AI64" i="13"/>
  <c r="AI65" i="13"/>
  <c r="AI66" i="13"/>
  <c r="AI67" i="13"/>
  <c r="AI68" i="13"/>
  <c r="AI69" i="13"/>
  <c r="AI70" i="13"/>
  <c r="AI71" i="13"/>
  <c r="AI72" i="13"/>
  <c r="AI73" i="13"/>
  <c r="AI74" i="13"/>
  <c r="AI75" i="13"/>
  <c r="AI76" i="13"/>
  <c r="AI77" i="13"/>
  <c r="AI78" i="13"/>
  <c r="AI79" i="13"/>
  <c r="AI80" i="13"/>
  <c r="AI81" i="13"/>
  <c r="AI82" i="13"/>
  <c r="AI83" i="13"/>
  <c r="AI84" i="13"/>
  <c r="AI85" i="13"/>
  <c r="AI86" i="13"/>
  <c r="AI87" i="13"/>
  <c r="AI88" i="13"/>
  <c r="AI89" i="13"/>
  <c r="AI90" i="13"/>
  <c r="AI91" i="13"/>
  <c r="AI92" i="13"/>
  <c r="AI93" i="13"/>
  <c r="AI94" i="13"/>
  <c r="AI95" i="13"/>
  <c r="AI96" i="13"/>
  <c r="AI97" i="13"/>
  <c r="AI98" i="13"/>
  <c r="AI99" i="13"/>
  <c r="AI100" i="13"/>
  <c r="AI101" i="13"/>
  <c r="AI102" i="13"/>
  <c r="AI103" i="13"/>
  <c r="AI104" i="13"/>
  <c r="AI105" i="13"/>
  <c r="AI106" i="13"/>
  <c r="AI107" i="13"/>
  <c r="AI108" i="13"/>
  <c r="AI109" i="13"/>
  <c r="AI110" i="13"/>
  <c r="AI111" i="13"/>
  <c r="AI112" i="13"/>
  <c r="AI113" i="13"/>
  <c r="AI114" i="13"/>
  <c r="AI115" i="13"/>
  <c r="AI116" i="13"/>
  <c r="AI117" i="13"/>
  <c r="AI118" i="13"/>
  <c r="AI119" i="13"/>
  <c r="AI120" i="13"/>
  <c r="AI121" i="13"/>
  <c r="AI122" i="13"/>
  <c r="AI123" i="13"/>
  <c r="AI124" i="13"/>
  <c r="AI125" i="13"/>
  <c r="AI126" i="13"/>
  <c r="AI127" i="13"/>
  <c r="AI128" i="13"/>
  <c r="AI129" i="13"/>
  <c r="AI130" i="13"/>
  <c r="AI131" i="13"/>
  <c r="AI132" i="13"/>
  <c r="AI133" i="13"/>
  <c r="AI134" i="13"/>
  <c r="AI135" i="13"/>
  <c r="AI136" i="13"/>
  <c r="AI137" i="13"/>
  <c r="AI138" i="13"/>
  <c r="AI139" i="13"/>
  <c r="AI140" i="13"/>
  <c r="AI141" i="13"/>
  <c r="AI142" i="13"/>
  <c r="AI143" i="13"/>
  <c r="AI144" i="13"/>
  <c r="AI145" i="13"/>
  <c r="AI146" i="13"/>
  <c r="AI147" i="13"/>
  <c r="AI148" i="13"/>
  <c r="AI149" i="13"/>
  <c r="AI150" i="13"/>
  <c r="AI151" i="13"/>
  <c r="AI152" i="13"/>
  <c r="AI153" i="13"/>
  <c r="AI154" i="13"/>
  <c r="AI155" i="13"/>
  <c r="AI156" i="13"/>
  <c r="AI157" i="13"/>
  <c r="AI158" i="13"/>
  <c r="AI159" i="13"/>
  <c r="AI160" i="13"/>
  <c r="AI161" i="13"/>
  <c r="AI162" i="13"/>
  <c r="AI163" i="13"/>
  <c r="AI164" i="13"/>
  <c r="AI165" i="13"/>
  <c r="AI166" i="13"/>
  <c r="AI167" i="13"/>
  <c r="AI168" i="13"/>
  <c r="AI169" i="13"/>
  <c r="AI170" i="13"/>
  <c r="AI171" i="13"/>
  <c r="AI172" i="13"/>
  <c r="AI173" i="13"/>
  <c r="AI174" i="13"/>
  <c r="AI175" i="13"/>
  <c r="AI176" i="13"/>
  <c r="AI177" i="13"/>
  <c r="AI178" i="13"/>
  <c r="AI179" i="13"/>
  <c r="AI180" i="13"/>
  <c r="AI181" i="13"/>
  <c r="AI182" i="13"/>
  <c r="AI183" i="13"/>
  <c r="AI184" i="13"/>
  <c r="AI185" i="13"/>
  <c r="AI186" i="13"/>
  <c r="AI187" i="13"/>
  <c r="AI188" i="13"/>
  <c r="AI189" i="13"/>
  <c r="AI190" i="13"/>
  <c r="AI191" i="13"/>
  <c r="AI192" i="13"/>
  <c r="AI193" i="13"/>
  <c r="AI194" i="13"/>
  <c r="AI195" i="13"/>
  <c r="AI196" i="13"/>
  <c r="AI197" i="13"/>
  <c r="AI198" i="13"/>
  <c r="AI199" i="13"/>
  <c r="AI200" i="13"/>
  <c r="AI201" i="13"/>
  <c r="AI202" i="13"/>
  <c r="AI203" i="13"/>
  <c r="AI204" i="13"/>
  <c r="AI205" i="13"/>
  <c r="C118" i="13"/>
  <c r="E118" i="13"/>
  <c r="C119" i="13"/>
  <c r="E119" i="13"/>
  <c r="D127" i="13"/>
  <c r="E22" i="24"/>
  <c r="C27" i="13"/>
  <c r="C29" i="13"/>
  <c r="C31" i="13"/>
  <c r="C33" i="13"/>
  <c r="C35" i="13"/>
  <c r="C37" i="13"/>
  <c r="C39" i="13"/>
  <c r="C41" i="13"/>
  <c r="C43" i="13"/>
  <c r="C45" i="13"/>
  <c r="C47" i="13"/>
  <c r="C49" i="13"/>
  <c r="B50" i="13"/>
  <c r="C50" i="13"/>
  <c r="B51" i="13"/>
  <c r="B36" i="13"/>
  <c r="C36" i="13"/>
  <c r="B37" i="13"/>
  <c r="B30" i="13"/>
  <c r="B26" i="13"/>
  <c r="C26" i="13"/>
  <c r="B27" i="13"/>
  <c r="B28" i="13"/>
  <c r="C28" i="13"/>
  <c r="B29" i="13"/>
  <c r="C30" i="13"/>
  <c r="B31" i="13"/>
  <c r="B32" i="13"/>
  <c r="C32" i="13"/>
  <c r="B33" i="13"/>
  <c r="B34" i="13"/>
  <c r="C34" i="13"/>
  <c r="B35" i="13"/>
  <c r="B38" i="13"/>
  <c r="C38" i="13"/>
  <c r="B39" i="13"/>
  <c r="B40" i="13"/>
  <c r="C40" i="13"/>
  <c r="B41" i="13"/>
  <c r="B42" i="13"/>
  <c r="C42" i="13"/>
  <c r="B43" i="13"/>
  <c r="B44" i="13"/>
  <c r="C44" i="13"/>
  <c r="B45" i="13"/>
  <c r="B46" i="13"/>
  <c r="C46" i="13"/>
  <c r="B47" i="13"/>
  <c r="B48" i="13"/>
  <c r="C48" i="13"/>
  <c r="B49" i="13"/>
  <c r="C51" i="13"/>
  <c r="B52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C52" i="13"/>
  <c r="G52" i="13"/>
  <c r="Q6" i="13"/>
  <c r="R6" i="13"/>
  <c r="S6" i="13"/>
  <c r="T6" i="13"/>
  <c r="X6" i="13"/>
  <c r="Q7" i="13"/>
  <c r="R7" i="13"/>
  <c r="S7" i="13"/>
  <c r="T7" i="13"/>
  <c r="X7" i="13"/>
  <c r="Q8" i="13"/>
  <c r="R8" i="13"/>
  <c r="S8" i="13"/>
  <c r="T8" i="13"/>
  <c r="X8" i="13"/>
  <c r="Q9" i="13"/>
  <c r="R9" i="13"/>
  <c r="S9" i="13"/>
  <c r="T9" i="13"/>
  <c r="X9" i="13"/>
  <c r="Q10" i="13"/>
  <c r="R10" i="13"/>
  <c r="S10" i="13"/>
  <c r="T10" i="13"/>
  <c r="X10" i="13"/>
  <c r="Q11" i="13"/>
  <c r="R11" i="13"/>
  <c r="S11" i="13"/>
  <c r="T11" i="13"/>
  <c r="X11" i="13"/>
  <c r="Q12" i="13"/>
  <c r="R12" i="13"/>
  <c r="S12" i="13"/>
  <c r="T12" i="13"/>
  <c r="X12" i="13"/>
  <c r="Q13" i="13"/>
  <c r="R13" i="13"/>
  <c r="S13" i="13"/>
  <c r="T13" i="13"/>
  <c r="X13" i="13"/>
  <c r="Q14" i="13"/>
  <c r="R14" i="13"/>
  <c r="S14" i="13"/>
  <c r="T14" i="13"/>
  <c r="X14" i="13"/>
  <c r="Q15" i="13"/>
  <c r="R15" i="13"/>
  <c r="S15" i="13"/>
  <c r="T15" i="13"/>
  <c r="X15" i="13"/>
  <c r="Q16" i="13"/>
  <c r="R16" i="13"/>
  <c r="S16" i="13"/>
  <c r="T16" i="13"/>
  <c r="X16" i="13"/>
  <c r="Q17" i="13"/>
  <c r="R17" i="13"/>
  <c r="S17" i="13"/>
  <c r="T17" i="13"/>
  <c r="X17" i="13"/>
  <c r="Q18" i="13"/>
  <c r="R18" i="13"/>
  <c r="S18" i="13"/>
  <c r="T18" i="13"/>
  <c r="X18" i="13"/>
  <c r="Q19" i="13"/>
  <c r="R19" i="13"/>
  <c r="S19" i="13"/>
  <c r="T19" i="13"/>
  <c r="X19" i="13"/>
  <c r="Q20" i="13"/>
  <c r="R20" i="13"/>
  <c r="S20" i="13"/>
  <c r="T20" i="13"/>
  <c r="X20" i="13"/>
  <c r="Q21" i="13"/>
  <c r="R21" i="13"/>
  <c r="S21" i="13"/>
  <c r="T21" i="13"/>
  <c r="X21" i="13"/>
  <c r="Q22" i="13"/>
  <c r="R22" i="13"/>
  <c r="S22" i="13"/>
  <c r="T22" i="13"/>
  <c r="X22" i="13"/>
  <c r="Q23" i="13"/>
  <c r="R23" i="13"/>
  <c r="S23" i="13"/>
  <c r="T23" i="13"/>
  <c r="X23" i="13"/>
  <c r="Q24" i="13"/>
  <c r="R24" i="13"/>
  <c r="S24" i="13"/>
  <c r="T24" i="13"/>
  <c r="X24" i="13"/>
  <c r="Q25" i="13"/>
  <c r="R25" i="13"/>
  <c r="S25" i="13"/>
  <c r="T25" i="13"/>
  <c r="X25" i="13"/>
  <c r="Q26" i="13"/>
  <c r="R26" i="13"/>
  <c r="S26" i="13"/>
  <c r="T26" i="13"/>
  <c r="X26" i="13"/>
  <c r="Q27" i="13"/>
  <c r="R27" i="13"/>
  <c r="S27" i="13"/>
  <c r="T27" i="13"/>
  <c r="X27" i="13"/>
  <c r="Q28" i="13"/>
  <c r="R28" i="13"/>
  <c r="S28" i="13"/>
  <c r="T28" i="13"/>
  <c r="X28" i="13"/>
  <c r="Q29" i="13"/>
  <c r="R29" i="13"/>
  <c r="S29" i="13"/>
  <c r="T29" i="13"/>
  <c r="X29" i="13"/>
  <c r="Q30" i="13"/>
  <c r="R30" i="13"/>
  <c r="S30" i="13"/>
  <c r="T30" i="13"/>
  <c r="X30" i="13"/>
  <c r="Q31" i="13"/>
  <c r="R31" i="13"/>
  <c r="S31" i="13"/>
  <c r="T31" i="13"/>
  <c r="X31" i="13"/>
  <c r="Q32" i="13"/>
  <c r="R32" i="13"/>
  <c r="S32" i="13"/>
  <c r="T32" i="13"/>
  <c r="X32" i="13"/>
  <c r="Q33" i="13"/>
  <c r="R33" i="13"/>
  <c r="S33" i="13"/>
  <c r="T33" i="13"/>
  <c r="X33" i="13"/>
  <c r="Q34" i="13"/>
  <c r="R34" i="13"/>
  <c r="S34" i="13"/>
  <c r="T34" i="13"/>
  <c r="X34" i="13"/>
  <c r="Q35" i="13"/>
  <c r="R35" i="13"/>
  <c r="S35" i="13"/>
  <c r="T35" i="13"/>
  <c r="X35" i="13"/>
  <c r="Q36" i="13"/>
  <c r="R36" i="13"/>
  <c r="S36" i="13"/>
  <c r="T36" i="13"/>
  <c r="X36" i="13"/>
  <c r="Q37" i="13"/>
  <c r="R37" i="13"/>
  <c r="S37" i="13"/>
  <c r="T37" i="13"/>
  <c r="X37" i="13"/>
  <c r="Q38" i="13"/>
  <c r="R38" i="13"/>
  <c r="S38" i="13"/>
  <c r="T38" i="13"/>
  <c r="X38" i="13"/>
  <c r="Q39" i="13"/>
  <c r="R39" i="13"/>
  <c r="S39" i="13"/>
  <c r="T39" i="13"/>
  <c r="X39" i="13"/>
  <c r="Q40" i="13"/>
  <c r="R40" i="13"/>
  <c r="S40" i="13"/>
  <c r="T40" i="13"/>
  <c r="X40" i="13"/>
  <c r="Q41" i="13"/>
  <c r="R41" i="13"/>
  <c r="S41" i="13"/>
  <c r="T41" i="13"/>
  <c r="X41" i="13"/>
  <c r="Q42" i="13"/>
  <c r="R42" i="13"/>
  <c r="S42" i="13"/>
  <c r="T42" i="13"/>
  <c r="X42" i="13"/>
  <c r="Q43" i="13"/>
  <c r="R43" i="13"/>
  <c r="S43" i="13"/>
  <c r="T43" i="13"/>
  <c r="X43" i="13"/>
  <c r="Q44" i="13"/>
  <c r="R44" i="13"/>
  <c r="S44" i="13"/>
  <c r="T44" i="13"/>
  <c r="X44" i="13"/>
  <c r="Q45" i="13"/>
  <c r="R45" i="13"/>
  <c r="S45" i="13"/>
  <c r="T45" i="13"/>
  <c r="X45" i="13"/>
  <c r="Q46" i="13"/>
  <c r="R46" i="13"/>
  <c r="S46" i="13"/>
  <c r="T46" i="13"/>
  <c r="X46" i="13"/>
  <c r="Q47" i="13"/>
  <c r="R47" i="13"/>
  <c r="S47" i="13"/>
  <c r="T47" i="13"/>
  <c r="X47" i="13"/>
  <c r="Q48" i="13"/>
  <c r="R48" i="13"/>
  <c r="S48" i="13"/>
  <c r="T48" i="13"/>
  <c r="X48" i="13"/>
  <c r="Q49" i="13"/>
  <c r="R49" i="13"/>
  <c r="S49" i="13"/>
  <c r="T49" i="13"/>
  <c r="X49" i="13"/>
  <c r="Q50" i="13"/>
  <c r="R50" i="13"/>
  <c r="S50" i="13"/>
  <c r="T50" i="13"/>
  <c r="X50" i="13"/>
  <c r="Q51" i="13"/>
  <c r="R51" i="13"/>
  <c r="S51" i="13"/>
  <c r="T51" i="13"/>
  <c r="X51" i="13"/>
  <c r="Q52" i="13"/>
  <c r="R52" i="13"/>
  <c r="S52" i="13"/>
  <c r="T52" i="13"/>
  <c r="X52" i="13"/>
  <c r="Q53" i="13"/>
  <c r="R53" i="13"/>
  <c r="S53" i="13"/>
  <c r="T53" i="13"/>
  <c r="X53" i="13"/>
  <c r="Q54" i="13"/>
  <c r="R54" i="13"/>
  <c r="S54" i="13"/>
  <c r="T54" i="13"/>
  <c r="X54" i="13"/>
  <c r="Q55" i="13"/>
  <c r="R55" i="13"/>
  <c r="S55" i="13"/>
  <c r="T55" i="13"/>
  <c r="X55" i="13"/>
  <c r="Q56" i="13"/>
  <c r="R56" i="13"/>
  <c r="S56" i="13"/>
  <c r="T56" i="13"/>
  <c r="X56" i="13"/>
  <c r="Q57" i="13"/>
  <c r="R57" i="13"/>
  <c r="S57" i="13"/>
  <c r="T57" i="13"/>
  <c r="X57" i="13"/>
  <c r="Q58" i="13"/>
  <c r="R58" i="13"/>
  <c r="S58" i="13"/>
  <c r="T58" i="13"/>
  <c r="X58" i="13"/>
  <c r="Q59" i="13"/>
  <c r="R59" i="13"/>
  <c r="S59" i="13"/>
  <c r="T59" i="13"/>
  <c r="X59" i="13"/>
  <c r="Q60" i="13"/>
  <c r="R60" i="13"/>
  <c r="S60" i="13"/>
  <c r="T60" i="13"/>
  <c r="X60" i="13"/>
  <c r="R61" i="13"/>
  <c r="S61" i="13"/>
  <c r="T61" i="13"/>
  <c r="X61" i="13"/>
  <c r="R62" i="13"/>
  <c r="S62" i="13"/>
  <c r="T62" i="13"/>
  <c r="X62" i="13"/>
  <c r="R63" i="13"/>
  <c r="S63" i="13"/>
  <c r="T63" i="13"/>
  <c r="X63" i="13"/>
  <c r="R64" i="13"/>
  <c r="S64" i="13"/>
  <c r="T64" i="13"/>
  <c r="X64" i="13"/>
  <c r="R65" i="13"/>
  <c r="S65" i="13"/>
  <c r="T65" i="13"/>
  <c r="X65" i="13"/>
  <c r="R66" i="13"/>
  <c r="S66" i="13"/>
  <c r="T66" i="13"/>
  <c r="X66" i="13"/>
  <c r="R67" i="13"/>
  <c r="S67" i="13"/>
  <c r="T67" i="13"/>
  <c r="X67" i="13"/>
  <c r="R68" i="13"/>
  <c r="S68" i="13"/>
  <c r="T68" i="13"/>
  <c r="X68" i="13"/>
  <c r="R69" i="13"/>
  <c r="S69" i="13"/>
  <c r="T69" i="13"/>
  <c r="X69" i="13"/>
  <c r="R70" i="13"/>
  <c r="S70" i="13"/>
  <c r="T70" i="13"/>
  <c r="X70" i="13"/>
  <c r="R71" i="13"/>
  <c r="S71" i="13"/>
  <c r="T71" i="13"/>
  <c r="X71" i="13"/>
  <c r="R72" i="13"/>
  <c r="S72" i="13"/>
  <c r="T72" i="13"/>
  <c r="X72" i="13"/>
  <c r="R73" i="13"/>
  <c r="S73" i="13"/>
  <c r="T73" i="13"/>
  <c r="X73" i="13"/>
  <c r="R74" i="13"/>
  <c r="S74" i="13"/>
  <c r="T74" i="13"/>
  <c r="X74" i="13"/>
  <c r="R75" i="13"/>
  <c r="S75" i="13"/>
  <c r="T75" i="13"/>
  <c r="X75" i="13"/>
  <c r="R76" i="13"/>
  <c r="S76" i="13"/>
  <c r="T76" i="13"/>
  <c r="X76" i="13"/>
  <c r="R77" i="13"/>
  <c r="S77" i="13"/>
  <c r="T77" i="13"/>
  <c r="X77" i="13"/>
  <c r="R78" i="13"/>
  <c r="S78" i="13"/>
  <c r="T78" i="13"/>
  <c r="X78" i="13"/>
  <c r="R79" i="13"/>
  <c r="S79" i="13"/>
  <c r="T79" i="13"/>
  <c r="X79" i="13"/>
  <c r="R80" i="13"/>
  <c r="S80" i="13"/>
  <c r="T80" i="13"/>
  <c r="X80" i="13"/>
  <c r="R81" i="13"/>
  <c r="S81" i="13"/>
  <c r="T81" i="13"/>
  <c r="X81" i="13"/>
  <c r="R82" i="13"/>
  <c r="S82" i="13"/>
  <c r="T82" i="13"/>
  <c r="X82" i="13"/>
  <c r="R83" i="13"/>
  <c r="S83" i="13"/>
  <c r="T83" i="13"/>
  <c r="X83" i="13"/>
  <c r="R84" i="13"/>
  <c r="S84" i="13"/>
  <c r="T84" i="13"/>
  <c r="X84" i="13"/>
  <c r="R85" i="13"/>
  <c r="S85" i="13"/>
  <c r="T85" i="13"/>
  <c r="X85" i="13"/>
  <c r="R86" i="13"/>
  <c r="S86" i="13"/>
  <c r="T86" i="13"/>
  <c r="X86" i="13"/>
  <c r="R87" i="13"/>
  <c r="S87" i="13"/>
  <c r="T87" i="13"/>
  <c r="X87" i="13"/>
  <c r="R88" i="13"/>
  <c r="S88" i="13"/>
  <c r="T88" i="13"/>
  <c r="X88" i="13"/>
  <c r="R89" i="13"/>
  <c r="S89" i="13"/>
  <c r="T89" i="13"/>
  <c r="X89" i="13"/>
  <c r="R90" i="13"/>
  <c r="S90" i="13"/>
  <c r="T90" i="13"/>
  <c r="X90" i="13"/>
  <c r="R91" i="13"/>
  <c r="S91" i="13"/>
  <c r="T91" i="13"/>
  <c r="X91" i="13"/>
  <c r="R92" i="13"/>
  <c r="S92" i="13"/>
  <c r="T92" i="13"/>
  <c r="X92" i="13"/>
  <c r="R93" i="13"/>
  <c r="S93" i="13"/>
  <c r="T93" i="13"/>
  <c r="X93" i="13"/>
  <c r="R94" i="13"/>
  <c r="S94" i="13"/>
  <c r="T94" i="13"/>
  <c r="X94" i="13"/>
  <c r="R95" i="13"/>
  <c r="S95" i="13"/>
  <c r="T95" i="13"/>
  <c r="X95" i="13"/>
  <c r="R96" i="13"/>
  <c r="S96" i="13"/>
  <c r="T96" i="13"/>
  <c r="X96" i="13"/>
  <c r="R97" i="13"/>
  <c r="S97" i="13"/>
  <c r="T97" i="13"/>
  <c r="X97" i="13"/>
  <c r="R98" i="13"/>
  <c r="S98" i="13"/>
  <c r="T98" i="13"/>
  <c r="X98" i="13"/>
  <c r="R99" i="13"/>
  <c r="S99" i="13"/>
  <c r="T99" i="13"/>
  <c r="X99" i="13"/>
  <c r="R100" i="13"/>
  <c r="S100" i="13"/>
  <c r="T100" i="13"/>
  <c r="X100" i="13"/>
  <c r="R101" i="13"/>
  <c r="S101" i="13"/>
  <c r="T101" i="13"/>
  <c r="X101" i="13"/>
  <c r="R102" i="13"/>
  <c r="S102" i="13"/>
  <c r="T102" i="13"/>
  <c r="X102" i="13"/>
  <c r="R103" i="13"/>
  <c r="S103" i="13"/>
  <c r="T103" i="13"/>
  <c r="X103" i="13"/>
  <c r="R104" i="13"/>
  <c r="S104" i="13"/>
  <c r="T104" i="13"/>
  <c r="X104" i="13"/>
  <c r="R105" i="13"/>
  <c r="S105" i="13"/>
  <c r="T105" i="13"/>
  <c r="X105" i="13"/>
  <c r="R106" i="13"/>
  <c r="S106" i="13"/>
  <c r="T106" i="13"/>
  <c r="X106" i="13"/>
  <c r="R107" i="13"/>
  <c r="S107" i="13"/>
  <c r="T107" i="13"/>
  <c r="X107" i="13"/>
  <c r="R108" i="13"/>
  <c r="S108" i="13"/>
  <c r="T108" i="13"/>
  <c r="X108" i="13"/>
  <c r="R109" i="13"/>
  <c r="S109" i="13"/>
  <c r="T109" i="13"/>
  <c r="X109" i="13"/>
  <c r="R110" i="13"/>
  <c r="S110" i="13"/>
  <c r="T110" i="13"/>
  <c r="X110" i="13"/>
  <c r="R111" i="13"/>
  <c r="S111" i="13"/>
  <c r="T111" i="13"/>
  <c r="X111" i="13"/>
  <c r="R112" i="13"/>
  <c r="S112" i="13"/>
  <c r="T112" i="13"/>
  <c r="X112" i="13"/>
  <c r="R113" i="13"/>
  <c r="S113" i="13"/>
  <c r="T113" i="13"/>
  <c r="X113" i="13"/>
  <c r="R114" i="13"/>
  <c r="S114" i="13"/>
  <c r="T114" i="13"/>
  <c r="X114" i="13"/>
  <c r="R115" i="13"/>
  <c r="S115" i="13"/>
  <c r="T115" i="13"/>
  <c r="X115" i="13"/>
  <c r="R116" i="13"/>
  <c r="S116" i="13"/>
  <c r="T116" i="13"/>
  <c r="X116" i="13"/>
  <c r="R117" i="13"/>
  <c r="S117" i="13"/>
  <c r="T117" i="13"/>
  <c r="X117" i="13"/>
  <c r="R118" i="13"/>
  <c r="S118" i="13"/>
  <c r="T118" i="13"/>
  <c r="X118" i="13"/>
  <c r="R119" i="13"/>
  <c r="S119" i="13"/>
  <c r="T119" i="13"/>
  <c r="X119" i="13"/>
  <c r="R120" i="13"/>
  <c r="S120" i="13"/>
  <c r="T120" i="13"/>
  <c r="X120" i="13"/>
  <c r="R121" i="13"/>
  <c r="S121" i="13"/>
  <c r="T121" i="13"/>
  <c r="X121" i="13"/>
  <c r="R122" i="13"/>
  <c r="S122" i="13"/>
  <c r="T122" i="13"/>
  <c r="X122" i="13"/>
  <c r="R123" i="13"/>
  <c r="S123" i="13"/>
  <c r="T123" i="13"/>
  <c r="X123" i="13"/>
  <c r="R124" i="13"/>
  <c r="S124" i="13"/>
  <c r="T124" i="13"/>
  <c r="X124" i="13"/>
  <c r="R125" i="13"/>
  <c r="S125" i="13"/>
  <c r="T125" i="13"/>
  <c r="X125" i="13"/>
  <c r="R126" i="13"/>
  <c r="S126" i="13"/>
  <c r="T126" i="13"/>
  <c r="X126" i="13"/>
  <c r="R127" i="13"/>
  <c r="S127" i="13"/>
  <c r="T127" i="13"/>
  <c r="X127" i="13"/>
  <c r="R128" i="13"/>
  <c r="S128" i="13"/>
  <c r="T128" i="13"/>
  <c r="X128" i="13"/>
  <c r="R129" i="13"/>
  <c r="S129" i="13"/>
  <c r="T129" i="13"/>
  <c r="X129" i="13"/>
  <c r="R130" i="13"/>
  <c r="S130" i="13"/>
  <c r="T130" i="13"/>
  <c r="X130" i="13"/>
  <c r="R131" i="13"/>
  <c r="S131" i="13"/>
  <c r="T131" i="13"/>
  <c r="X131" i="13"/>
  <c r="R132" i="13"/>
  <c r="S132" i="13"/>
  <c r="T132" i="13"/>
  <c r="X132" i="13"/>
  <c r="R133" i="13"/>
  <c r="S133" i="13"/>
  <c r="T133" i="13"/>
  <c r="X133" i="13"/>
  <c r="R134" i="13"/>
  <c r="S134" i="13"/>
  <c r="T134" i="13"/>
  <c r="X134" i="13"/>
  <c r="R135" i="13"/>
  <c r="S135" i="13"/>
  <c r="T135" i="13"/>
  <c r="X135" i="13"/>
  <c r="R136" i="13"/>
  <c r="S136" i="13"/>
  <c r="T136" i="13"/>
  <c r="X136" i="13"/>
  <c r="R137" i="13"/>
  <c r="S137" i="13"/>
  <c r="T137" i="13"/>
  <c r="X137" i="13"/>
  <c r="R138" i="13"/>
  <c r="S138" i="13"/>
  <c r="T138" i="13"/>
  <c r="X138" i="13"/>
  <c r="R139" i="13"/>
  <c r="S139" i="13"/>
  <c r="T139" i="13"/>
  <c r="X139" i="13"/>
  <c r="R140" i="13"/>
  <c r="S140" i="13"/>
  <c r="T140" i="13"/>
  <c r="X140" i="13"/>
  <c r="R141" i="13"/>
  <c r="S141" i="13"/>
  <c r="T141" i="13"/>
  <c r="X141" i="13"/>
  <c r="R142" i="13"/>
  <c r="S142" i="13"/>
  <c r="T142" i="13"/>
  <c r="X142" i="13"/>
  <c r="R143" i="13"/>
  <c r="S143" i="13"/>
  <c r="T143" i="13"/>
  <c r="X143" i="13"/>
  <c r="R144" i="13"/>
  <c r="S144" i="13"/>
  <c r="T144" i="13"/>
  <c r="X144" i="13"/>
  <c r="R145" i="13"/>
  <c r="S145" i="13"/>
  <c r="T145" i="13"/>
  <c r="X145" i="13"/>
  <c r="R146" i="13"/>
  <c r="S146" i="13"/>
  <c r="T146" i="13"/>
  <c r="X146" i="13"/>
  <c r="R147" i="13"/>
  <c r="S147" i="13"/>
  <c r="T147" i="13"/>
  <c r="X147" i="13"/>
  <c r="R148" i="13"/>
  <c r="S148" i="13"/>
  <c r="T148" i="13"/>
  <c r="X148" i="13"/>
  <c r="R149" i="13"/>
  <c r="S149" i="13"/>
  <c r="T149" i="13"/>
  <c r="X149" i="13"/>
  <c r="R150" i="13"/>
  <c r="S150" i="13"/>
  <c r="T150" i="13"/>
  <c r="X150" i="13"/>
  <c r="R151" i="13"/>
  <c r="S151" i="13"/>
  <c r="T151" i="13"/>
  <c r="X151" i="13"/>
  <c r="R152" i="13"/>
  <c r="S152" i="13"/>
  <c r="T152" i="13"/>
  <c r="X152" i="13"/>
  <c r="R153" i="13"/>
  <c r="S153" i="13"/>
  <c r="T153" i="13"/>
  <c r="X153" i="13"/>
  <c r="R154" i="13"/>
  <c r="S154" i="13"/>
  <c r="T154" i="13"/>
  <c r="X154" i="13"/>
  <c r="R155" i="13"/>
  <c r="S155" i="13"/>
  <c r="T155" i="13"/>
  <c r="X155" i="13"/>
  <c r="R156" i="13"/>
  <c r="S156" i="13"/>
  <c r="T156" i="13"/>
  <c r="X156" i="13"/>
  <c r="R157" i="13"/>
  <c r="S157" i="13"/>
  <c r="T157" i="13"/>
  <c r="X157" i="13"/>
  <c r="R158" i="13"/>
  <c r="S158" i="13"/>
  <c r="T158" i="13"/>
  <c r="X158" i="13"/>
  <c r="R159" i="13"/>
  <c r="S159" i="13"/>
  <c r="T159" i="13"/>
  <c r="X159" i="13"/>
  <c r="R160" i="13"/>
  <c r="S160" i="13"/>
  <c r="T160" i="13"/>
  <c r="X160" i="13"/>
  <c r="R161" i="13"/>
  <c r="S161" i="13"/>
  <c r="T161" i="13"/>
  <c r="X161" i="13"/>
  <c r="R162" i="13"/>
  <c r="S162" i="13"/>
  <c r="T162" i="13"/>
  <c r="X162" i="13"/>
  <c r="R163" i="13"/>
  <c r="S163" i="13"/>
  <c r="T163" i="13"/>
  <c r="X163" i="13"/>
  <c r="R164" i="13"/>
  <c r="S164" i="13"/>
  <c r="T164" i="13"/>
  <c r="X164" i="13"/>
  <c r="R165" i="13"/>
  <c r="S165" i="13"/>
  <c r="T165" i="13"/>
  <c r="X165" i="13"/>
  <c r="R166" i="13"/>
  <c r="S166" i="13"/>
  <c r="T166" i="13"/>
  <c r="X166" i="13"/>
  <c r="R167" i="13"/>
  <c r="S167" i="13"/>
  <c r="T167" i="13"/>
  <c r="X167" i="13"/>
  <c r="R168" i="13"/>
  <c r="S168" i="13"/>
  <c r="T168" i="13"/>
  <c r="X168" i="13"/>
  <c r="R169" i="13"/>
  <c r="S169" i="13"/>
  <c r="T169" i="13"/>
  <c r="X169" i="13"/>
  <c r="R170" i="13"/>
  <c r="S170" i="13"/>
  <c r="T170" i="13"/>
  <c r="X170" i="13"/>
  <c r="R171" i="13"/>
  <c r="S171" i="13"/>
  <c r="T171" i="13"/>
  <c r="X171" i="13"/>
  <c r="R172" i="13"/>
  <c r="S172" i="13"/>
  <c r="T172" i="13"/>
  <c r="X172" i="13"/>
  <c r="R173" i="13"/>
  <c r="S173" i="13"/>
  <c r="T173" i="13"/>
  <c r="X173" i="13"/>
  <c r="R174" i="13"/>
  <c r="S174" i="13"/>
  <c r="T174" i="13"/>
  <c r="X174" i="13"/>
  <c r="R175" i="13"/>
  <c r="S175" i="13"/>
  <c r="T175" i="13"/>
  <c r="X175" i="13"/>
  <c r="R176" i="13"/>
  <c r="S176" i="13"/>
  <c r="T176" i="13"/>
  <c r="X176" i="13"/>
  <c r="R177" i="13"/>
  <c r="S177" i="13"/>
  <c r="T177" i="13"/>
  <c r="X177" i="13"/>
  <c r="R178" i="13"/>
  <c r="S178" i="13"/>
  <c r="T178" i="13"/>
  <c r="X178" i="13"/>
  <c r="R179" i="13"/>
  <c r="S179" i="13"/>
  <c r="T179" i="13"/>
  <c r="X179" i="13"/>
  <c r="R180" i="13"/>
  <c r="S180" i="13"/>
  <c r="T180" i="13"/>
  <c r="X180" i="13"/>
  <c r="R181" i="13"/>
  <c r="S181" i="13"/>
  <c r="T181" i="13"/>
  <c r="X181" i="13"/>
  <c r="R182" i="13"/>
  <c r="S182" i="13"/>
  <c r="T182" i="13"/>
  <c r="X182" i="13"/>
  <c r="R183" i="13"/>
  <c r="S183" i="13"/>
  <c r="T183" i="13"/>
  <c r="X183" i="13"/>
  <c r="R184" i="13"/>
  <c r="S184" i="13"/>
  <c r="T184" i="13"/>
  <c r="X184" i="13"/>
  <c r="R185" i="13"/>
  <c r="S185" i="13"/>
  <c r="T185" i="13"/>
  <c r="X185" i="13"/>
  <c r="R186" i="13"/>
  <c r="S186" i="13"/>
  <c r="T186" i="13"/>
  <c r="X186" i="13"/>
  <c r="R187" i="13"/>
  <c r="S187" i="13"/>
  <c r="T187" i="13"/>
  <c r="X187" i="13"/>
  <c r="R188" i="13"/>
  <c r="S188" i="13"/>
  <c r="T188" i="13"/>
  <c r="X188" i="13"/>
  <c r="R189" i="13"/>
  <c r="S189" i="13"/>
  <c r="T189" i="13"/>
  <c r="X189" i="13"/>
  <c r="R190" i="13"/>
  <c r="S190" i="13"/>
  <c r="T190" i="13"/>
  <c r="X190" i="13"/>
  <c r="R191" i="13"/>
  <c r="S191" i="13"/>
  <c r="T191" i="13"/>
  <c r="X191" i="13"/>
  <c r="R192" i="13"/>
  <c r="S192" i="13"/>
  <c r="T192" i="13"/>
  <c r="X192" i="13"/>
  <c r="R193" i="13"/>
  <c r="S193" i="13"/>
  <c r="T193" i="13"/>
  <c r="X193" i="13"/>
  <c r="R194" i="13"/>
  <c r="S194" i="13"/>
  <c r="T194" i="13"/>
  <c r="X194" i="13"/>
  <c r="R195" i="13"/>
  <c r="S195" i="13"/>
  <c r="T195" i="13"/>
  <c r="X195" i="13"/>
  <c r="R196" i="13"/>
  <c r="S196" i="13"/>
  <c r="T196" i="13"/>
  <c r="X196" i="13"/>
  <c r="R197" i="13"/>
  <c r="S197" i="13"/>
  <c r="T197" i="13"/>
  <c r="X197" i="13"/>
  <c r="R198" i="13"/>
  <c r="S198" i="13"/>
  <c r="T198" i="13"/>
  <c r="X198" i="13"/>
  <c r="R199" i="13"/>
  <c r="S199" i="13"/>
  <c r="T199" i="13"/>
  <c r="X199" i="13"/>
  <c r="R200" i="13"/>
  <c r="S200" i="13"/>
  <c r="T200" i="13"/>
  <c r="X200" i="13"/>
  <c r="R201" i="13"/>
  <c r="S201" i="13"/>
  <c r="T201" i="13"/>
  <c r="X201" i="13"/>
  <c r="R202" i="13"/>
  <c r="S202" i="13"/>
  <c r="T202" i="13"/>
  <c r="X202" i="13"/>
  <c r="R203" i="13"/>
  <c r="S203" i="13"/>
  <c r="T203" i="13"/>
  <c r="X203" i="13"/>
  <c r="R204" i="13"/>
  <c r="S204" i="13"/>
  <c r="T204" i="13"/>
  <c r="X204" i="13"/>
  <c r="R205" i="13"/>
  <c r="S205" i="13"/>
  <c r="T205" i="13"/>
  <c r="X205" i="13"/>
  <c r="C113" i="13"/>
  <c r="F13" i="13"/>
  <c r="J6" i="13"/>
  <c r="K6" i="13"/>
  <c r="O6" i="13"/>
  <c r="J7" i="13"/>
  <c r="K7" i="13"/>
  <c r="O7" i="13"/>
  <c r="J8" i="13"/>
  <c r="K8" i="13"/>
  <c r="O8" i="13"/>
  <c r="J9" i="13"/>
  <c r="K9" i="13"/>
  <c r="O9" i="13"/>
  <c r="J10" i="13"/>
  <c r="K10" i="13"/>
  <c r="O10" i="13"/>
  <c r="J11" i="13"/>
  <c r="K11" i="13"/>
  <c r="O11" i="13"/>
  <c r="J12" i="13"/>
  <c r="K12" i="13"/>
  <c r="O12" i="13"/>
  <c r="J13" i="13"/>
  <c r="K13" i="13"/>
  <c r="O13" i="13"/>
  <c r="J14" i="13"/>
  <c r="K14" i="13"/>
  <c r="O14" i="13"/>
  <c r="J15" i="13"/>
  <c r="K15" i="13"/>
  <c r="O15" i="13"/>
  <c r="J16" i="13"/>
  <c r="K16" i="13"/>
  <c r="O16" i="13"/>
  <c r="J17" i="13"/>
  <c r="K17" i="13"/>
  <c r="O17" i="13"/>
  <c r="J18" i="13"/>
  <c r="K18" i="13"/>
  <c r="O18" i="13"/>
  <c r="J19" i="13"/>
  <c r="K19" i="13"/>
  <c r="O19" i="13"/>
  <c r="J20" i="13"/>
  <c r="K20" i="13"/>
  <c r="O20" i="13"/>
  <c r="J21" i="13"/>
  <c r="K21" i="13"/>
  <c r="O21" i="13"/>
  <c r="J22" i="13"/>
  <c r="K22" i="13"/>
  <c r="O22" i="13"/>
  <c r="J23" i="13"/>
  <c r="K23" i="13"/>
  <c r="O23" i="13"/>
  <c r="J24" i="13"/>
  <c r="K24" i="13"/>
  <c r="O24" i="13"/>
  <c r="J25" i="13"/>
  <c r="K25" i="13"/>
  <c r="O25" i="13"/>
  <c r="J26" i="13"/>
  <c r="K26" i="13"/>
  <c r="O26" i="13"/>
  <c r="J27" i="13"/>
  <c r="K27" i="13"/>
  <c r="O27" i="13"/>
  <c r="J28" i="13"/>
  <c r="K28" i="13"/>
  <c r="O28" i="13"/>
  <c r="J29" i="13"/>
  <c r="K29" i="13"/>
  <c r="O29" i="13"/>
  <c r="J30" i="13"/>
  <c r="K30" i="13"/>
  <c r="O30" i="13"/>
  <c r="J31" i="13"/>
  <c r="K31" i="13"/>
  <c r="O31" i="13"/>
  <c r="J32" i="13"/>
  <c r="K32" i="13"/>
  <c r="O32" i="13"/>
  <c r="J33" i="13"/>
  <c r="K33" i="13"/>
  <c r="O33" i="13"/>
  <c r="J34" i="13"/>
  <c r="K34" i="13"/>
  <c r="O34" i="13"/>
  <c r="J35" i="13"/>
  <c r="K35" i="13"/>
  <c r="O35" i="13"/>
  <c r="J36" i="13"/>
  <c r="K36" i="13"/>
  <c r="O36" i="13"/>
  <c r="J37" i="13"/>
  <c r="K37" i="13"/>
  <c r="O37" i="13"/>
  <c r="J38" i="13"/>
  <c r="K38" i="13"/>
  <c r="O38" i="13"/>
  <c r="J39" i="13"/>
  <c r="K39" i="13"/>
  <c r="O39" i="13"/>
  <c r="J40" i="13"/>
  <c r="K40" i="13"/>
  <c r="O40" i="13"/>
  <c r="J41" i="13"/>
  <c r="K41" i="13"/>
  <c r="O41" i="13"/>
  <c r="J42" i="13"/>
  <c r="K42" i="13"/>
  <c r="O42" i="13"/>
  <c r="J43" i="13"/>
  <c r="K43" i="13"/>
  <c r="O43" i="13"/>
  <c r="J44" i="13"/>
  <c r="K44" i="13"/>
  <c r="O44" i="13"/>
  <c r="J45" i="13"/>
  <c r="K45" i="13"/>
  <c r="O45" i="13"/>
  <c r="J46" i="13"/>
  <c r="K46" i="13"/>
  <c r="O46" i="13"/>
  <c r="J47" i="13"/>
  <c r="K47" i="13"/>
  <c r="O47" i="13"/>
  <c r="J48" i="13"/>
  <c r="K48" i="13"/>
  <c r="O48" i="13"/>
  <c r="J49" i="13"/>
  <c r="K49" i="13"/>
  <c r="O49" i="13"/>
  <c r="J50" i="13"/>
  <c r="K50" i="13"/>
  <c r="O50" i="13"/>
  <c r="J51" i="13"/>
  <c r="K51" i="13"/>
  <c r="O51" i="13"/>
  <c r="J52" i="13"/>
  <c r="K52" i="13"/>
  <c r="O52" i="13"/>
  <c r="J53" i="13"/>
  <c r="K53" i="13"/>
  <c r="O53" i="13"/>
  <c r="J54" i="13"/>
  <c r="K54" i="13"/>
  <c r="O54" i="13"/>
  <c r="J55" i="13"/>
  <c r="K55" i="13"/>
  <c r="O55" i="13"/>
  <c r="J56" i="13"/>
  <c r="K56" i="13"/>
  <c r="O56" i="13"/>
  <c r="J57" i="13"/>
  <c r="K57" i="13"/>
  <c r="O57" i="13"/>
  <c r="J58" i="13"/>
  <c r="K58" i="13"/>
  <c r="O58" i="13"/>
  <c r="J59" i="13"/>
  <c r="K59" i="13"/>
  <c r="O59" i="13"/>
  <c r="J60" i="13"/>
  <c r="K60" i="13"/>
  <c r="O60" i="13"/>
  <c r="J61" i="13"/>
  <c r="K61" i="13"/>
  <c r="O61" i="13"/>
  <c r="J62" i="13"/>
  <c r="K62" i="13"/>
  <c r="O62" i="13"/>
  <c r="J63" i="13"/>
  <c r="K63" i="13"/>
  <c r="O63" i="13"/>
  <c r="J64" i="13"/>
  <c r="K64" i="13"/>
  <c r="O64" i="13"/>
  <c r="J65" i="13"/>
  <c r="K65" i="13"/>
  <c r="O65" i="13"/>
  <c r="J66" i="13"/>
  <c r="K66" i="13"/>
  <c r="O66" i="13"/>
  <c r="J67" i="13"/>
  <c r="K67" i="13"/>
  <c r="O67" i="13"/>
  <c r="J68" i="13"/>
  <c r="K68" i="13"/>
  <c r="O68" i="13"/>
  <c r="J69" i="13"/>
  <c r="K69" i="13"/>
  <c r="O69" i="13"/>
  <c r="J70" i="13"/>
  <c r="K70" i="13"/>
  <c r="O70" i="13"/>
  <c r="J71" i="13"/>
  <c r="K71" i="13"/>
  <c r="O71" i="13"/>
  <c r="J72" i="13"/>
  <c r="K72" i="13"/>
  <c r="O72" i="13"/>
  <c r="J73" i="13"/>
  <c r="K73" i="13"/>
  <c r="O73" i="13"/>
  <c r="J74" i="13"/>
  <c r="K74" i="13"/>
  <c r="O74" i="13"/>
  <c r="J75" i="13"/>
  <c r="K75" i="13"/>
  <c r="O75" i="13"/>
  <c r="J76" i="13"/>
  <c r="K76" i="13"/>
  <c r="O76" i="13"/>
  <c r="J77" i="13"/>
  <c r="K77" i="13"/>
  <c r="O77" i="13"/>
  <c r="J78" i="13"/>
  <c r="K78" i="13"/>
  <c r="O78" i="13"/>
  <c r="J79" i="13"/>
  <c r="K79" i="13"/>
  <c r="O79" i="13"/>
  <c r="J80" i="13"/>
  <c r="K80" i="13"/>
  <c r="O80" i="13"/>
  <c r="J81" i="13"/>
  <c r="K81" i="13"/>
  <c r="O81" i="13"/>
  <c r="J82" i="13"/>
  <c r="K82" i="13"/>
  <c r="O82" i="13"/>
  <c r="J83" i="13"/>
  <c r="K83" i="13"/>
  <c r="O83" i="13"/>
  <c r="J84" i="13"/>
  <c r="K84" i="13"/>
  <c r="O84" i="13"/>
  <c r="J85" i="13"/>
  <c r="K85" i="13"/>
  <c r="O85" i="13"/>
  <c r="J86" i="13"/>
  <c r="K86" i="13"/>
  <c r="O86" i="13"/>
  <c r="J87" i="13"/>
  <c r="K87" i="13"/>
  <c r="O87" i="13"/>
  <c r="J88" i="13"/>
  <c r="K88" i="13"/>
  <c r="O88" i="13"/>
  <c r="J89" i="13"/>
  <c r="K89" i="13"/>
  <c r="O89" i="13"/>
  <c r="J90" i="13"/>
  <c r="K90" i="13"/>
  <c r="O90" i="13"/>
  <c r="J91" i="13"/>
  <c r="K91" i="13"/>
  <c r="O91" i="13"/>
  <c r="J92" i="13"/>
  <c r="K92" i="13"/>
  <c r="O92" i="13"/>
  <c r="J93" i="13"/>
  <c r="K93" i="13"/>
  <c r="O93" i="13"/>
  <c r="J94" i="13"/>
  <c r="K94" i="13"/>
  <c r="O94" i="13"/>
  <c r="J95" i="13"/>
  <c r="K95" i="13"/>
  <c r="O95" i="13"/>
  <c r="J96" i="13"/>
  <c r="K96" i="13"/>
  <c r="O96" i="13"/>
  <c r="J97" i="13"/>
  <c r="K97" i="13"/>
  <c r="O97" i="13"/>
  <c r="J98" i="13"/>
  <c r="K98" i="13"/>
  <c r="O98" i="13"/>
  <c r="J99" i="13"/>
  <c r="K99" i="13"/>
  <c r="O99" i="13"/>
  <c r="J100" i="13"/>
  <c r="K100" i="13"/>
  <c r="O100" i="13"/>
  <c r="J101" i="13"/>
  <c r="K101" i="13"/>
  <c r="O101" i="13"/>
  <c r="J102" i="13"/>
  <c r="K102" i="13"/>
  <c r="O102" i="13"/>
  <c r="J103" i="13"/>
  <c r="K103" i="13"/>
  <c r="O103" i="13"/>
  <c r="J104" i="13"/>
  <c r="K104" i="13"/>
  <c r="O104" i="13"/>
  <c r="J105" i="13"/>
  <c r="K105" i="13"/>
  <c r="O105" i="13"/>
  <c r="J106" i="13"/>
  <c r="K106" i="13"/>
  <c r="O106" i="13"/>
  <c r="J107" i="13"/>
  <c r="K107" i="13"/>
  <c r="O107" i="13"/>
  <c r="J108" i="13"/>
  <c r="K108" i="13"/>
  <c r="O108" i="13"/>
  <c r="J109" i="13"/>
  <c r="K109" i="13"/>
  <c r="O109" i="13"/>
  <c r="J110" i="13"/>
  <c r="K110" i="13"/>
  <c r="O110" i="13"/>
  <c r="J111" i="13"/>
  <c r="K111" i="13"/>
  <c r="O111" i="13"/>
  <c r="J112" i="13"/>
  <c r="K112" i="13"/>
  <c r="O112" i="13"/>
  <c r="J113" i="13"/>
  <c r="K113" i="13"/>
  <c r="O113" i="13"/>
  <c r="J114" i="13"/>
  <c r="K114" i="13"/>
  <c r="O114" i="13"/>
  <c r="J115" i="13"/>
  <c r="K115" i="13"/>
  <c r="O115" i="13"/>
  <c r="J116" i="13"/>
  <c r="K116" i="13"/>
  <c r="O116" i="13"/>
  <c r="J117" i="13"/>
  <c r="K117" i="13"/>
  <c r="O117" i="13"/>
  <c r="J118" i="13"/>
  <c r="K118" i="13"/>
  <c r="O118" i="13"/>
  <c r="J119" i="13"/>
  <c r="K119" i="13"/>
  <c r="O119" i="13"/>
  <c r="J120" i="13"/>
  <c r="K120" i="13"/>
  <c r="O120" i="13"/>
  <c r="J121" i="13"/>
  <c r="K121" i="13"/>
  <c r="O121" i="13"/>
  <c r="J122" i="13"/>
  <c r="K122" i="13"/>
  <c r="O122" i="13"/>
  <c r="J123" i="13"/>
  <c r="K123" i="13"/>
  <c r="O123" i="13"/>
  <c r="J124" i="13"/>
  <c r="K124" i="13"/>
  <c r="O124" i="13"/>
  <c r="J125" i="13"/>
  <c r="K125" i="13"/>
  <c r="O125" i="13"/>
  <c r="J126" i="13"/>
  <c r="K126" i="13"/>
  <c r="O126" i="13"/>
  <c r="J127" i="13"/>
  <c r="K127" i="13"/>
  <c r="O127" i="13"/>
  <c r="J128" i="13"/>
  <c r="K128" i="13"/>
  <c r="O128" i="13"/>
  <c r="J129" i="13"/>
  <c r="K129" i="13"/>
  <c r="O129" i="13"/>
  <c r="J130" i="13"/>
  <c r="K130" i="13"/>
  <c r="O130" i="13"/>
  <c r="J131" i="13"/>
  <c r="K131" i="13"/>
  <c r="O131" i="13"/>
  <c r="J132" i="13"/>
  <c r="K132" i="13"/>
  <c r="O132" i="13"/>
  <c r="J133" i="13"/>
  <c r="K133" i="13"/>
  <c r="O133" i="13"/>
  <c r="J134" i="13"/>
  <c r="K134" i="13"/>
  <c r="O134" i="13"/>
  <c r="J135" i="13"/>
  <c r="K135" i="13"/>
  <c r="O135" i="13"/>
  <c r="J136" i="13"/>
  <c r="K136" i="13"/>
  <c r="O136" i="13"/>
  <c r="J137" i="13"/>
  <c r="K137" i="13"/>
  <c r="O137" i="13"/>
  <c r="J138" i="13"/>
  <c r="K138" i="13"/>
  <c r="O138" i="13"/>
  <c r="J139" i="13"/>
  <c r="K139" i="13"/>
  <c r="O139" i="13"/>
  <c r="J140" i="13"/>
  <c r="K140" i="13"/>
  <c r="O140" i="13"/>
  <c r="J141" i="13"/>
  <c r="K141" i="13"/>
  <c r="O141" i="13"/>
  <c r="J142" i="13"/>
  <c r="K142" i="13"/>
  <c r="O142" i="13"/>
  <c r="J143" i="13"/>
  <c r="K143" i="13"/>
  <c r="O143" i="13"/>
  <c r="J144" i="13"/>
  <c r="K144" i="13"/>
  <c r="O144" i="13"/>
  <c r="J145" i="13"/>
  <c r="K145" i="13"/>
  <c r="O145" i="13"/>
  <c r="J146" i="13"/>
  <c r="K146" i="13"/>
  <c r="O146" i="13"/>
  <c r="J147" i="13"/>
  <c r="K147" i="13"/>
  <c r="O147" i="13"/>
  <c r="J148" i="13"/>
  <c r="K148" i="13"/>
  <c r="O148" i="13"/>
  <c r="J149" i="13"/>
  <c r="K149" i="13"/>
  <c r="O149" i="13"/>
  <c r="J150" i="13"/>
  <c r="K150" i="13"/>
  <c r="O150" i="13"/>
  <c r="J151" i="13"/>
  <c r="K151" i="13"/>
  <c r="O151" i="13"/>
  <c r="J152" i="13"/>
  <c r="K152" i="13"/>
  <c r="O152" i="13"/>
  <c r="J153" i="13"/>
  <c r="K153" i="13"/>
  <c r="O153" i="13"/>
  <c r="J154" i="13"/>
  <c r="K154" i="13"/>
  <c r="O154" i="13"/>
  <c r="J155" i="13"/>
  <c r="K155" i="13"/>
  <c r="O155" i="13"/>
  <c r="J156" i="13"/>
  <c r="K156" i="13"/>
  <c r="O156" i="13"/>
  <c r="J157" i="13"/>
  <c r="K157" i="13"/>
  <c r="O157" i="13"/>
  <c r="J158" i="13"/>
  <c r="K158" i="13"/>
  <c r="O158" i="13"/>
  <c r="J159" i="13"/>
  <c r="K159" i="13"/>
  <c r="O159" i="13"/>
  <c r="J160" i="13"/>
  <c r="K160" i="13"/>
  <c r="O160" i="13"/>
  <c r="J161" i="13"/>
  <c r="K161" i="13"/>
  <c r="O161" i="13"/>
  <c r="J162" i="13"/>
  <c r="K162" i="13"/>
  <c r="O162" i="13"/>
  <c r="J163" i="13"/>
  <c r="K163" i="13"/>
  <c r="O163" i="13"/>
  <c r="J164" i="13"/>
  <c r="K164" i="13"/>
  <c r="O164" i="13"/>
  <c r="J165" i="13"/>
  <c r="K165" i="13"/>
  <c r="O165" i="13"/>
  <c r="J166" i="13"/>
  <c r="K166" i="13"/>
  <c r="O166" i="13"/>
  <c r="J167" i="13"/>
  <c r="K167" i="13"/>
  <c r="O167" i="13"/>
  <c r="J168" i="13"/>
  <c r="K168" i="13"/>
  <c r="O168" i="13"/>
  <c r="J169" i="13"/>
  <c r="K169" i="13"/>
  <c r="O169" i="13"/>
  <c r="J170" i="13"/>
  <c r="K170" i="13"/>
  <c r="O170" i="13"/>
  <c r="J171" i="13"/>
  <c r="K171" i="13"/>
  <c r="O171" i="13"/>
  <c r="J172" i="13"/>
  <c r="K172" i="13"/>
  <c r="O172" i="13"/>
  <c r="J173" i="13"/>
  <c r="K173" i="13"/>
  <c r="O173" i="13"/>
  <c r="J174" i="13"/>
  <c r="K174" i="13"/>
  <c r="O174" i="13"/>
  <c r="J175" i="13"/>
  <c r="K175" i="13"/>
  <c r="O175" i="13"/>
  <c r="J176" i="13"/>
  <c r="K176" i="13"/>
  <c r="O176" i="13"/>
  <c r="J177" i="13"/>
  <c r="K177" i="13"/>
  <c r="O177" i="13"/>
  <c r="J178" i="13"/>
  <c r="K178" i="13"/>
  <c r="O178" i="13"/>
  <c r="J179" i="13"/>
  <c r="K179" i="13"/>
  <c r="O179" i="13"/>
  <c r="J180" i="13"/>
  <c r="K180" i="13"/>
  <c r="O180" i="13"/>
  <c r="J181" i="13"/>
  <c r="K181" i="13"/>
  <c r="O181" i="13"/>
  <c r="J182" i="13"/>
  <c r="K182" i="13"/>
  <c r="O182" i="13"/>
  <c r="J183" i="13"/>
  <c r="K183" i="13"/>
  <c r="O183" i="13"/>
  <c r="J184" i="13"/>
  <c r="K184" i="13"/>
  <c r="O184" i="13"/>
  <c r="J185" i="13"/>
  <c r="K185" i="13"/>
  <c r="O185" i="13"/>
  <c r="J186" i="13"/>
  <c r="K186" i="13"/>
  <c r="O186" i="13"/>
  <c r="J187" i="13"/>
  <c r="K187" i="13"/>
  <c r="O187" i="13"/>
  <c r="J188" i="13"/>
  <c r="K188" i="13"/>
  <c r="O188" i="13"/>
  <c r="J189" i="13"/>
  <c r="K189" i="13"/>
  <c r="O189" i="13"/>
  <c r="J190" i="13"/>
  <c r="K190" i="13"/>
  <c r="O190" i="13"/>
  <c r="J191" i="13"/>
  <c r="K191" i="13"/>
  <c r="O191" i="13"/>
  <c r="J192" i="13"/>
  <c r="K192" i="13"/>
  <c r="O192" i="13"/>
  <c r="J193" i="13"/>
  <c r="K193" i="13"/>
  <c r="O193" i="13"/>
  <c r="J194" i="13"/>
  <c r="K194" i="13"/>
  <c r="O194" i="13"/>
  <c r="J195" i="13"/>
  <c r="K195" i="13"/>
  <c r="O195" i="13"/>
  <c r="J196" i="13"/>
  <c r="K196" i="13"/>
  <c r="O196" i="13"/>
  <c r="J197" i="13"/>
  <c r="K197" i="13"/>
  <c r="O197" i="13"/>
  <c r="J198" i="13"/>
  <c r="K198" i="13"/>
  <c r="O198" i="13"/>
  <c r="J199" i="13"/>
  <c r="K199" i="13"/>
  <c r="O199" i="13"/>
  <c r="J200" i="13"/>
  <c r="K200" i="13"/>
  <c r="O200" i="13"/>
  <c r="J201" i="13"/>
  <c r="K201" i="13"/>
  <c r="O201" i="13"/>
  <c r="J202" i="13"/>
  <c r="K202" i="13"/>
  <c r="O202" i="13"/>
  <c r="J203" i="13"/>
  <c r="K203" i="13"/>
  <c r="O203" i="13"/>
  <c r="J204" i="13"/>
  <c r="K204" i="13"/>
  <c r="O204" i="13"/>
  <c r="J205" i="13"/>
  <c r="K205" i="13"/>
  <c r="O205" i="13"/>
  <c r="D113" i="13"/>
  <c r="E113" i="13"/>
  <c r="Y35" i="13"/>
  <c r="E114" i="13"/>
  <c r="C127" i="13"/>
  <c r="E21" i="24"/>
  <c r="AU35" i="18"/>
  <c r="AV35" i="18"/>
  <c r="AW35" i="18"/>
  <c r="AX35" i="18"/>
  <c r="AU34" i="18"/>
  <c r="AV34" i="18"/>
  <c r="AW34" i="18"/>
  <c r="AX34" i="18"/>
  <c r="AU33" i="18"/>
  <c r="AV33" i="18"/>
  <c r="AW33" i="18"/>
  <c r="AX33" i="18"/>
  <c r="AU32" i="18"/>
  <c r="AV32" i="18"/>
  <c r="AW32" i="18"/>
  <c r="AX32" i="18"/>
  <c r="AU31" i="18"/>
  <c r="AV31" i="18"/>
  <c r="AW31" i="18"/>
  <c r="AX31" i="18"/>
  <c r="AU30" i="18"/>
  <c r="AV30" i="18"/>
  <c r="AW30" i="18"/>
  <c r="AX30" i="18"/>
  <c r="AU29" i="18"/>
  <c r="AV29" i="18"/>
  <c r="AW29" i="18"/>
  <c r="AX29" i="18"/>
  <c r="AU28" i="18"/>
  <c r="AV28" i="18"/>
  <c r="AW28" i="18"/>
  <c r="AX28" i="18"/>
  <c r="AU27" i="18"/>
  <c r="AV27" i="18"/>
  <c r="AW27" i="18"/>
  <c r="AX27" i="18"/>
  <c r="AU26" i="18"/>
  <c r="AV26" i="18"/>
  <c r="AW26" i="18"/>
  <c r="AX26" i="18"/>
  <c r="AU25" i="18"/>
  <c r="AV25" i="18"/>
  <c r="AW25" i="18"/>
  <c r="AX25" i="18"/>
  <c r="AU24" i="18"/>
  <c r="AV24" i="18"/>
  <c r="AW24" i="18"/>
  <c r="AX24" i="18"/>
  <c r="AU23" i="18"/>
  <c r="AV23" i="18"/>
  <c r="AW23" i="18"/>
  <c r="AX23" i="18"/>
  <c r="AU22" i="18"/>
  <c r="AV22" i="18"/>
  <c r="AW22" i="18"/>
  <c r="AX22" i="18"/>
  <c r="AU21" i="18"/>
  <c r="AV21" i="18"/>
  <c r="AW21" i="18"/>
  <c r="AX21" i="18"/>
  <c r="AU20" i="18"/>
  <c r="AV20" i="18"/>
  <c r="AW20" i="18"/>
  <c r="AX20" i="18"/>
  <c r="AU19" i="18"/>
  <c r="AV19" i="18"/>
  <c r="AW19" i="18"/>
  <c r="AX19" i="18"/>
  <c r="AU18" i="18"/>
  <c r="AV18" i="18"/>
  <c r="AW18" i="18"/>
  <c r="AX18" i="18"/>
  <c r="AU17" i="18"/>
  <c r="AV17" i="18"/>
  <c r="AW17" i="18"/>
  <c r="AX17" i="18"/>
  <c r="AU16" i="18"/>
  <c r="AV16" i="18"/>
  <c r="AW16" i="18"/>
  <c r="AX16" i="18"/>
  <c r="AU15" i="18"/>
  <c r="AV15" i="18"/>
  <c r="AW15" i="18"/>
  <c r="AX15" i="18"/>
  <c r="AU14" i="18"/>
  <c r="AV14" i="18"/>
  <c r="AW14" i="18"/>
  <c r="AX14" i="18"/>
  <c r="AU13" i="18"/>
  <c r="AV13" i="18"/>
  <c r="AW13" i="18"/>
  <c r="AX13" i="18"/>
  <c r="AU12" i="18"/>
  <c r="AV12" i="18"/>
  <c r="AW12" i="18"/>
  <c r="AX12" i="18"/>
  <c r="AU11" i="18"/>
  <c r="AV11" i="18"/>
  <c r="AW11" i="18"/>
  <c r="AX11" i="18"/>
  <c r="AU10" i="18"/>
  <c r="AV10" i="18"/>
  <c r="AW10" i="18"/>
  <c r="AX10" i="18"/>
  <c r="AU9" i="18"/>
  <c r="AV9" i="18"/>
  <c r="AW9" i="18"/>
  <c r="AX9" i="18"/>
  <c r="AU8" i="18"/>
  <c r="AV8" i="18"/>
  <c r="AW8" i="18"/>
  <c r="AX8" i="18"/>
  <c r="AU7" i="18"/>
  <c r="AV7" i="18"/>
  <c r="AW7" i="18"/>
  <c r="AX7" i="18"/>
  <c r="AU6" i="18"/>
  <c r="AV6" i="18"/>
  <c r="AW6" i="18"/>
  <c r="AX6" i="18"/>
  <c r="AY6" i="18"/>
  <c r="AY7" i="18"/>
  <c r="AY8" i="18"/>
  <c r="AY9" i="18"/>
  <c r="AY10" i="18"/>
  <c r="AY11" i="18"/>
  <c r="AY12" i="18"/>
  <c r="AY13" i="18"/>
  <c r="AY14" i="18"/>
  <c r="AY15" i="18"/>
  <c r="AY16" i="18"/>
  <c r="AY17" i="18"/>
  <c r="AY18" i="18"/>
  <c r="AY19" i="18"/>
  <c r="AY20" i="18"/>
  <c r="AY21" i="18"/>
  <c r="AY22" i="18"/>
  <c r="AY23" i="18"/>
  <c r="AY24" i="18"/>
  <c r="AY25" i="18"/>
  <c r="AY26" i="18"/>
  <c r="AY27" i="18"/>
  <c r="AY28" i="18"/>
  <c r="AY29" i="18"/>
  <c r="AY30" i="18"/>
  <c r="AY31" i="18"/>
  <c r="AY32" i="18"/>
  <c r="AY33" i="18"/>
  <c r="AY34" i="18"/>
  <c r="AY35" i="18"/>
  <c r="C123" i="18"/>
  <c r="E123" i="18"/>
  <c r="E127" i="18"/>
  <c r="F23" i="24"/>
  <c r="F19" i="18"/>
  <c r="AB6" i="18"/>
  <c r="AC6" i="18"/>
  <c r="AF6" i="18"/>
  <c r="AD6" i="18"/>
  <c r="AG6" i="18"/>
  <c r="AE6" i="18"/>
  <c r="AH6" i="18"/>
  <c r="AI6" i="18"/>
  <c r="AB7" i="18"/>
  <c r="AC7" i="18"/>
  <c r="AF7" i="18"/>
  <c r="AD7" i="18"/>
  <c r="AG7" i="18"/>
  <c r="AE7" i="18"/>
  <c r="AH7" i="18"/>
  <c r="AI7" i="18"/>
  <c r="AB8" i="18"/>
  <c r="AC8" i="18"/>
  <c r="AF8" i="18"/>
  <c r="AD8" i="18"/>
  <c r="AG8" i="18"/>
  <c r="AE8" i="18"/>
  <c r="AH8" i="18"/>
  <c r="AI8" i="18"/>
  <c r="AB9" i="18"/>
  <c r="AC9" i="18"/>
  <c r="AF9" i="18"/>
  <c r="AD9" i="18"/>
  <c r="AG9" i="18"/>
  <c r="AE9" i="18"/>
  <c r="AH9" i="18"/>
  <c r="AI9" i="18"/>
  <c r="AB10" i="18"/>
  <c r="AC10" i="18"/>
  <c r="AF10" i="18"/>
  <c r="AD10" i="18"/>
  <c r="AG10" i="18"/>
  <c r="AE10" i="18"/>
  <c r="AH10" i="18"/>
  <c r="AI10" i="18"/>
  <c r="AB11" i="18"/>
  <c r="AC11" i="18"/>
  <c r="AF11" i="18"/>
  <c r="AD11" i="18"/>
  <c r="AG11" i="18"/>
  <c r="AE11" i="18"/>
  <c r="AH11" i="18"/>
  <c r="AI11" i="18"/>
  <c r="AB12" i="18"/>
  <c r="AC12" i="18"/>
  <c r="AF12" i="18"/>
  <c r="AD12" i="18"/>
  <c r="AG12" i="18"/>
  <c r="AE12" i="18"/>
  <c r="AH12" i="18"/>
  <c r="AI12" i="18"/>
  <c r="AB13" i="18"/>
  <c r="AC13" i="18"/>
  <c r="AF13" i="18"/>
  <c r="AD13" i="18"/>
  <c r="AG13" i="18"/>
  <c r="AE13" i="18"/>
  <c r="AH13" i="18"/>
  <c r="AI13" i="18"/>
  <c r="AB14" i="18"/>
  <c r="AC14" i="18"/>
  <c r="AF14" i="18"/>
  <c r="AD14" i="18"/>
  <c r="AG14" i="18"/>
  <c r="AE14" i="18"/>
  <c r="AH14" i="18"/>
  <c r="AI14" i="18"/>
  <c r="AB15" i="18"/>
  <c r="AC15" i="18"/>
  <c r="AF15" i="18"/>
  <c r="AD15" i="18"/>
  <c r="AG15" i="18"/>
  <c r="AE15" i="18"/>
  <c r="AH15" i="18"/>
  <c r="AI15" i="18"/>
  <c r="AB16" i="18"/>
  <c r="AC16" i="18"/>
  <c r="AF16" i="18"/>
  <c r="AD16" i="18"/>
  <c r="AG16" i="18"/>
  <c r="AE16" i="18"/>
  <c r="AH16" i="18"/>
  <c r="AI16" i="18"/>
  <c r="AB17" i="18"/>
  <c r="AC17" i="18"/>
  <c r="AF17" i="18"/>
  <c r="AD17" i="18"/>
  <c r="AG17" i="18"/>
  <c r="AE17" i="18"/>
  <c r="AH17" i="18"/>
  <c r="AI17" i="18"/>
  <c r="AB18" i="18"/>
  <c r="AC18" i="18"/>
  <c r="AF18" i="18"/>
  <c r="AD18" i="18"/>
  <c r="AG18" i="18"/>
  <c r="AE18" i="18"/>
  <c r="AH18" i="18"/>
  <c r="AI18" i="18"/>
  <c r="AB19" i="18"/>
  <c r="AC19" i="18"/>
  <c r="AF19" i="18"/>
  <c r="AD19" i="18"/>
  <c r="AG19" i="18"/>
  <c r="AE19" i="18"/>
  <c r="AH19" i="18"/>
  <c r="AI19" i="18"/>
  <c r="AB20" i="18"/>
  <c r="AC20" i="18"/>
  <c r="AF20" i="18"/>
  <c r="AD20" i="18"/>
  <c r="AG20" i="18"/>
  <c r="AE20" i="18"/>
  <c r="AH20" i="18"/>
  <c r="AI20" i="18"/>
  <c r="AB21" i="18"/>
  <c r="AC21" i="18"/>
  <c r="AF21" i="18"/>
  <c r="AD21" i="18"/>
  <c r="AG21" i="18"/>
  <c r="AE21" i="18"/>
  <c r="AH21" i="18"/>
  <c r="AI21" i="18"/>
  <c r="AB22" i="18"/>
  <c r="AC22" i="18"/>
  <c r="AF22" i="18"/>
  <c r="AD22" i="18"/>
  <c r="AG22" i="18"/>
  <c r="AE22" i="18"/>
  <c r="AH22" i="18"/>
  <c r="AI22" i="18"/>
  <c r="AB23" i="18"/>
  <c r="AC23" i="18"/>
  <c r="AF23" i="18"/>
  <c r="AD23" i="18"/>
  <c r="AG23" i="18"/>
  <c r="AE23" i="18"/>
  <c r="AH23" i="18"/>
  <c r="AI23" i="18"/>
  <c r="AB24" i="18"/>
  <c r="AC24" i="18"/>
  <c r="AF24" i="18"/>
  <c r="AD24" i="18"/>
  <c r="AG24" i="18"/>
  <c r="AE24" i="18"/>
  <c r="AH24" i="18"/>
  <c r="AI24" i="18"/>
  <c r="AB25" i="18"/>
  <c r="AC25" i="18"/>
  <c r="AF25" i="18"/>
  <c r="AD25" i="18"/>
  <c r="AG25" i="18"/>
  <c r="AE25" i="18"/>
  <c r="AH25" i="18"/>
  <c r="AI25" i="18"/>
  <c r="AB26" i="18"/>
  <c r="AC26" i="18"/>
  <c r="AF26" i="18"/>
  <c r="AD26" i="18"/>
  <c r="AG26" i="18"/>
  <c r="AE26" i="18"/>
  <c r="AH26" i="18"/>
  <c r="AI26" i="18"/>
  <c r="AB27" i="18"/>
  <c r="AC27" i="18"/>
  <c r="AF27" i="18"/>
  <c r="AD27" i="18"/>
  <c r="AG27" i="18"/>
  <c r="AE27" i="18"/>
  <c r="AH27" i="18"/>
  <c r="AI27" i="18"/>
  <c r="AB28" i="18"/>
  <c r="AC28" i="18"/>
  <c r="AF28" i="18"/>
  <c r="AD28" i="18"/>
  <c r="AG28" i="18"/>
  <c r="AE28" i="18"/>
  <c r="AH28" i="18"/>
  <c r="AI28" i="18"/>
  <c r="AB29" i="18"/>
  <c r="AC29" i="18"/>
  <c r="AF29" i="18"/>
  <c r="AD29" i="18"/>
  <c r="AG29" i="18"/>
  <c r="AE29" i="18"/>
  <c r="AH29" i="18"/>
  <c r="AI29" i="18"/>
  <c r="AB30" i="18"/>
  <c r="AC30" i="18"/>
  <c r="AF30" i="18"/>
  <c r="AD30" i="18"/>
  <c r="AG30" i="18"/>
  <c r="AE30" i="18"/>
  <c r="AH30" i="18"/>
  <c r="AI30" i="18"/>
  <c r="AB31" i="18"/>
  <c r="AC31" i="18"/>
  <c r="AF31" i="18"/>
  <c r="AD31" i="18"/>
  <c r="AG31" i="18"/>
  <c r="AE31" i="18"/>
  <c r="AH31" i="18"/>
  <c r="AI31" i="18"/>
  <c r="AB32" i="18"/>
  <c r="AC32" i="18"/>
  <c r="AF32" i="18"/>
  <c r="AD32" i="18"/>
  <c r="AG32" i="18"/>
  <c r="AE32" i="18"/>
  <c r="AH32" i="18"/>
  <c r="AI32" i="18"/>
  <c r="AB33" i="18"/>
  <c r="AC33" i="18"/>
  <c r="AF33" i="18"/>
  <c r="AD33" i="18"/>
  <c r="AG33" i="18"/>
  <c r="AE33" i="18"/>
  <c r="AH33" i="18"/>
  <c r="AI33" i="18"/>
  <c r="AB34" i="18"/>
  <c r="AC34" i="18"/>
  <c r="AF34" i="18"/>
  <c r="AD34" i="18"/>
  <c r="AG34" i="18"/>
  <c r="AE34" i="18"/>
  <c r="AH34" i="18"/>
  <c r="AI34" i="18"/>
  <c r="AB35" i="18"/>
  <c r="AC35" i="18"/>
  <c r="AF35" i="18"/>
  <c r="AD35" i="18"/>
  <c r="AG35" i="18"/>
  <c r="AE35" i="18"/>
  <c r="AH35" i="18"/>
  <c r="AI35" i="18"/>
  <c r="AB36" i="18"/>
  <c r="AC36" i="18"/>
  <c r="AF36" i="18"/>
  <c r="AD36" i="18"/>
  <c r="AG36" i="18"/>
  <c r="AE36" i="18"/>
  <c r="AH36" i="18"/>
  <c r="AI36" i="18"/>
  <c r="AB37" i="18"/>
  <c r="AC37" i="18"/>
  <c r="AF37" i="18"/>
  <c r="AD37" i="18"/>
  <c r="AG37" i="18"/>
  <c r="AE37" i="18"/>
  <c r="AH37" i="18"/>
  <c r="AI37" i="18"/>
  <c r="AB38" i="18"/>
  <c r="AC38" i="18"/>
  <c r="AF38" i="18"/>
  <c r="AD38" i="18"/>
  <c r="AG38" i="18"/>
  <c r="AE38" i="18"/>
  <c r="AH38" i="18"/>
  <c r="AI38" i="18"/>
  <c r="AB39" i="18"/>
  <c r="AC39" i="18"/>
  <c r="AF39" i="18"/>
  <c r="AD39" i="18"/>
  <c r="AG39" i="18"/>
  <c r="AE39" i="18"/>
  <c r="AH39" i="18"/>
  <c r="AI39" i="18"/>
  <c r="AB40" i="18"/>
  <c r="AC40" i="18"/>
  <c r="AF40" i="18"/>
  <c r="AD40" i="18"/>
  <c r="AG40" i="18"/>
  <c r="AE40" i="18"/>
  <c r="AH40" i="18"/>
  <c r="AI40" i="18"/>
  <c r="AB41" i="18"/>
  <c r="AC41" i="18"/>
  <c r="AF41" i="18"/>
  <c r="AD41" i="18"/>
  <c r="AG41" i="18"/>
  <c r="AE41" i="18"/>
  <c r="AH41" i="18"/>
  <c r="AI41" i="18"/>
  <c r="AB42" i="18"/>
  <c r="AC42" i="18"/>
  <c r="AF42" i="18"/>
  <c r="AD42" i="18"/>
  <c r="AG42" i="18"/>
  <c r="AE42" i="18"/>
  <c r="AH42" i="18"/>
  <c r="AI42" i="18"/>
  <c r="AB43" i="18"/>
  <c r="AC43" i="18"/>
  <c r="AF43" i="18"/>
  <c r="AD43" i="18"/>
  <c r="AG43" i="18"/>
  <c r="AE43" i="18"/>
  <c r="AH43" i="18"/>
  <c r="AI43" i="18"/>
  <c r="AB44" i="18"/>
  <c r="AC44" i="18"/>
  <c r="AF44" i="18"/>
  <c r="AD44" i="18"/>
  <c r="AG44" i="18"/>
  <c r="AE44" i="18"/>
  <c r="AH44" i="18"/>
  <c r="AI44" i="18"/>
  <c r="AB45" i="18"/>
  <c r="AC45" i="18"/>
  <c r="AF45" i="18"/>
  <c r="AD45" i="18"/>
  <c r="AG45" i="18"/>
  <c r="AE45" i="18"/>
  <c r="AH45" i="18"/>
  <c r="AI45" i="18"/>
  <c r="AB46" i="18"/>
  <c r="AC46" i="18"/>
  <c r="AF46" i="18"/>
  <c r="AD46" i="18"/>
  <c r="AG46" i="18"/>
  <c r="AE46" i="18"/>
  <c r="AH46" i="18"/>
  <c r="AI46" i="18"/>
  <c r="AB47" i="18"/>
  <c r="AC47" i="18"/>
  <c r="AF47" i="18"/>
  <c r="AD47" i="18"/>
  <c r="AG47" i="18"/>
  <c r="AE47" i="18"/>
  <c r="AH47" i="18"/>
  <c r="AI47" i="18"/>
  <c r="AB48" i="18"/>
  <c r="AC48" i="18"/>
  <c r="AF48" i="18"/>
  <c r="AD48" i="18"/>
  <c r="AG48" i="18"/>
  <c r="AE48" i="18"/>
  <c r="AH48" i="18"/>
  <c r="AI48" i="18"/>
  <c r="AB49" i="18"/>
  <c r="AC49" i="18"/>
  <c r="AF49" i="18"/>
  <c r="AD49" i="18"/>
  <c r="AG49" i="18"/>
  <c r="AE49" i="18"/>
  <c r="AH49" i="18"/>
  <c r="AI49" i="18"/>
  <c r="AB50" i="18"/>
  <c r="AC50" i="18"/>
  <c r="AF50" i="18"/>
  <c r="AD50" i="18"/>
  <c r="AG50" i="18"/>
  <c r="AE50" i="18"/>
  <c r="AH50" i="18"/>
  <c r="AI50" i="18"/>
  <c r="AB51" i="18"/>
  <c r="AC51" i="18"/>
  <c r="AF51" i="18"/>
  <c r="AD51" i="18"/>
  <c r="AG51" i="18"/>
  <c r="AE51" i="18"/>
  <c r="AH51" i="18"/>
  <c r="AI51" i="18"/>
  <c r="AB52" i="18"/>
  <c r="AC52" i="18"/>
  <c r="AF52" i="18"/>
  <c r="AD52" i="18"/>
  <c r="AG52" i="18"/>
  <c r="AE52" i="18"/>
  <c r="AH52" i="18"/>
  <c r="AI52" i="18"/>
  <c r="AB53" i="18"/>
  <c r="AC53" i="18"/>
  <c r="AF53" i="18"/>
  <c r="AD53" i="18"/>
  <c r="AG53" i="18"/>
  <c r="AE53" i="18"/>
  <c r="AH53" i="18"/>
  <c r="AI53" i="18"/>
  <c r="AB54" i="18"/>
  <c r="AC54" i="18"/>
  <c r="AF54" i="18"/>
  <c r="AD54" i="18"/>
  <c r="AG54" i="18"/>
  <c r="AE54" i="18"/>
  <c r="AH54" i="18"/>
  <c r="AI54" i="18"/>
  <c r="AB55" i="18"/>
  <c r="AC55" i="18"/>
  <c r="AF55" i="18"/>
  <c r="AD55" i="18"/>
  <c r="AG55" i="18"/>
  <c r="AE55" i="18"/>
  <c r="AH55" i="18"/>
  <c r="AI55" i="18"/>
  <c r="AB56" i="18"/>
  <c r="AC56" i="18"/>
  <c r="AF56" i="18"/>
  <c r="AD56" i="18"/>
  <c r="AG56" i="18"/>
  <c r="AE56" i="18"/>
  <c r="AH56" i="18"/>
  <c r="AI56" i="18"/>
  <c r="AB57" i="18"/>
  <c r="AC57" i="18"/>
  <c r="AF57" i="18"/>
  <c r="AD57" i="18"/>
  <c r="AG57" i="18"/>
  <c r="AE57" i="18"/>
  <c r="AH57" i="18"/>
  <c r="AI57" i="18"/>
  <c r="AB58" i="18"/>
  <c r="AC58" i="18"/>
  <c r="AF58" i="18"/>
  <c r="AD58" i="18"/>
  <c r="AG58" i="18"/>
  <c r="AE58" i="18"/>
  <c r="AH58" i="18"/>
  <c r="AI58" i="18"/>
  <c r="AB59" i="18"/>
  <c r="AC59" i="18"/>
  <c r="AF59" i="18"/>
  <c r="AD59" i="18"/>
  <c r="AG59" i="18"/>
  <c r="AE59" i="18"/>
  <c r="AH59" i="18"/>
  <c r="AI59" i="18"/>
  <c r="AB60" i="18"/>
  <c r="AC60" i="18"/>
  <c r="AF60" i="18"/>
  <c r="AD60" i="18"/>
  <c r="AG60" i="18"/>
  <c r="AE60" i="18"/>
  <c r="AH60" i="18"/>
  <c r="AI60" i="18"/>
  <c r="AI61" i="18"/>
  <c r="AI62" i="18"/>
  <c r="AI63" i="18"/>
  <c r="AI64" i="18"/>
  <c r="AI65" i="18"/>
  <c r="AI66" i="18"/>
  <c r="AI67" i="18"/>
  <c r="AI68" i="18"/>
  <c r="AI69" i="18"/>
  <c r="AI70" i="18"/>
  <c r="AI71" i="18"/>
  <c r="AI72" i="18"/>
  <c r="AI73" i="18"/>
  <c r="AI74" i="18"/>
  <c r="AI75" i="18"/>
  <c r="AI76" i="18"/>
  <c r="AI77" i="18"/>
  <c r="AI78" i="18"/>
  <c r="AI79" i="18"/>
  <c r="AI80" i="18"/>
  <c r="AI81" i="18"/>
  <c r="AI82" i="18"/>
  <c r="AI83" i="18"/>
  <c r="AI84" i="18"/>
  <c r="AI85" i="18"/>
  <c r="AI86" i="18"/>
  <c r="AI87" i="18"/>
  <c r="AI88" i="18"/>
  <c r="AI89" i="18"/>
  <c r="AI90" i="18"/>
  <c r="AI91" i="18"/>
  <c r="AI92" i="18"/>
  <c r="AI93" i="18"/>
  <c r="AI94" i="18"/>
  <c r="AI95" i="18"/>
  <c r="AI96" i="18"/>
  <c r="AI97" i="18"/>
  <c r="AI98" i="18"/>
  <c r="AI99" i="18"/>
  <c r="AI100" i="18"/>
  <c r="AI101" i="18"/>
  <c r="AI102" i="18"/>
  <c r="AI103" i="18"/>
  <c r="AI104" i="18"/>
  <c r="AI105" i="18"/>
  <c r="AI106" i="18"/>
  <c r="AI107" i="18"/>
  <c r="AI108" i="18"/>
  <c r="AI109" i="18"/>
  <c r="AI110" i="18"/>
  <c r="AI111" i="18"/>
  <c r="AI112" i="18"/>
  <c r="AI113" i="18"/>
  <c r="AI114" i="18"/>
  <c r="AI115" i="18"/>
  <c r="AI116" i="18"/>
  <c r="AI117" i="18"/>
  <c r="AI118" i="18"/>
  <c r="AI119" i="18"/>
  <c r="AI120" i="18"/>
  <c r="AI121" i="18"/>
  <c r="AI122" i="18"/>
  <c r="AI123" i="18"/>
  <c r="AI124" i="18"/>
  <c r="AI125" i="18"/>
  <c r="AI126" i="18"/>
  <c r="AI127" i="18"/>
  <c r="AI128" i="18"/>
  <c r="AI129" i="18"/>
  <c r="AI130" i="18"/>
  <c r="AI131" i="18"/>
  <c r="AI132" i="18"/>
  <c r="AI133" i="18"/>
  <c r="AI134" i="18"/>
  <c r="AI135" i="18"/>
  <c r="AI136" i="18"/>
  <c r="AI137" i="18"/>
  <c r="AI138" i="18"/>
  <c r="AI139" i="18"/>
  <c r="AI140" i="18"/>
  <c r="AI141" i="18"/>
  <c r="AI142" i="18"/>
  <c r="AI143" i="18"/>
  <c r="AI144" i="18"/>
  <c r="AI145" i="18"/>
  <c r="AI146" i="18"/>
  <c r="AI147" i="18"/>
  <c r="AI148" i="18"/>
  <c r="AI149" i="18"/>
  <c r="AI150" i="18"/>
  <c r="AI151" i="18"/>
  <c r="AI152" i="18"/>
  <c r="AI153" i="18"/>
  <c r="AI154" i="18"/>
  <c r="AI155" i="18"/>
  <c r="AI156" i="18"/>
  <c r="AI157" i="18"/>
  <c r="AI158" i="18"/>
  <c r="AI159" i="18"/>
  <c r="AI160" i="18"/>
  <c r="AI161" i="18"/>
  <c r="AI162" i="18"/>
  <c r="AI163" i="18"/>
  <c r="AI164" i="18"/>
  <c r="AI165" i="18"/>
  <c r="AI166" i="18"/>
  <c r="AI167" i="18"/>
  <c r="AI168" i="18"/>
  <c r="AI169" i="18"/>
  <c r="AI170" i="18"/>
  <c r="AI171" i="18"/>
  <c r="AI172" i="18"/>
  <c r="AI173" i="18"/>
  <c r="AI174" i="18"/>
  <c r="AI175" i="18"/>
  <c r="AI176" i="18"/>
  <c r="AI177" i="18"/>
  <c r="AI178" i="18"/>
  <c r="AI179" i="18"/>
  <c r="AI180" i="18"/>
  <c r="AI181" i="18"/>
  <c r="AI182" i="18"/>
  <c r="AI183" i="18"/>
  <c r="AI184" i="18"/>
  <c r="AI185" i="18"/>
  <c r="AI186" i="18"/>
  <c r="AI187" i="18"/>
  <c r="AI188" i="18"/>
  <c r="AI189" i="18"/>
  <c r="AI190" i="18"/>
  <c r="AI191" i="18"/>
  <c r="AI192" i="18"/>
  <c r="AI193" i="18"/>
  <c r="AI194" i="18"/>
  <c r="AI195" i="18"/>
  <c r="AI196" i="18"/>
  <c r="AI197" i="18"/>
  <c r="AI198" i="18"/>
  <c r="AI199" i="18"/>
  <c r="AI200" i="18"/>
  <c r="AI201" i="18"/>
  <c r="AI202" i="18"/>
  <c r="AI203" i="18"/>
  <c r="AI204" i="18"/>
  <c r="AI205" i="18"/>
  <c r="C118" i="18"/>
  <c r="E118" i="18"/>
  <c r="C119" i="18"/>
  <c r="E119" i="18"/>
  <c r="D127" i="18"/>
  <c r="F22" i="24"/>
  <c r="S6" i="18"/>
  <c r="T6" i="18"/>
  <c r="X6" i="18"/>
  <c r="S7" i="18"/>
  <c r="T7" i="18"/>
  <c r="X7" i="18"/>
  <c r="S8" i="18"/>
  <c r="T8" i="18"/>
  <c r="X8" i="18"/>
  <c r="S9" i="18"/>
  <c r="T9" i="18"/>
  <c r="X9" i="18"/>
  <c r="S10" i="18"/>
  <c r="T10" i="18"/>
  <c r="X10" i="18"/>
  <c r="S11" i="18"/>
  <c r="T11" i="18"/>
  <c r="X11" i="18"/>
  <c r="S12" i="18"/>
  <c r="T12" i="18"/>
  <c r="X12" i="18"/>
  <c r="S13" i="18"/>
  <c r="T13" i="18"/>
  <c r="X13" i="18"/>
  <c r="S14" i="18"/>
  <c r="T14" i="18"/>
  <c r="X14" i="18"/>
  <c r="S15" i="18"/>
  <c r="T15" i="18"/>
  <c r="X15" i="18"/>
  <c r="S16" i="18"/>
  <c r="T16" i="18"/>
  <c r="X16" i="18"/>
  <c r="S17" i="18"/>
  <c r="T17" i="18"/>
  <c r="X17" i="18"/>
  <c r="S18" i="18"/>
  <c r="T18" i="18"/>
  <c r="X18" i="18"/>
  <c r="S19" i="18"/>
  <c r="T19" i="18"/>
  <c r="X19" i="18"/>
  <c r="S20" i="18"/>
  <c r="T20" i="18"/>
  <c r="X20" i="18"/>
  <c r="S21" i="18"/>
  <c r="T21" i="18"/>
  <c r="X21" i="18"/>
  <c r="S22" i="18"/>
  <c r="T22" i="18"/>
  <c r="X22" i="18"/>
  <c r="S23" i="18"/>
  <c r="T23" i="18"/>
  <c r="X23" i="18"/>
  <c r="S24" i="18"/>
  <c r="T24" i="18"/>
  <c r="X24" i="18"/>
  <c r="S25" i="18"/>
  <c r="T25" i="18"/>
  <c r="X25" i="18"/>
  <c r="S26" i="18"/>
  <c r="T26" i="18"/>
  <c r="X26" i="18"/>
  <c r="S27" i="18"/>
  <c r="T27" i="18"/>
  <c r="X27" i="18"/>
  <c r="S28" i="18"/>
  <c r="T28" i="18"/>
  <c r="X28" i="18"/>
  <c r="S29" i="18"/>
  <c r="T29" i="18"/>
  <c r="X29" i="18"/>
  <c r="S30" i="18"/>
  <c r="T30" i="18"/>
  <c r="X30" i="18"/>
  <c r="S31" i="18"/>
  <c r="T31" i="18"/>
  <c r="X31" i="18"/>
  <c r="S32" i="18"/>
  <c r="T32" i="18"/>
  <c r="X32" i="18"/>
  <c r="S33" i="18"/>
  <c r="T33" i="18"/>
  <c r="X33" i="18"/>
  <c r="S34" i="18"/>
  <c r="T34" i="18"/>
  <c r="X34" i="18"/>
  <c r="S35" i="18"/>
  <c r="T35" i="18"/>
  <c r="X35" i="18"/>
  <c r="S36" i="18"/>
  <c r="T36" i="18"/>
  <c r="X36" i="18"/>
  <c r="S37" i="18"/>
  <c r="T37" i="18"/>
  <c r="X37" i="18"/>
  <c r="S38" i="18"/>
  <c r="T38" i="18"/>
  <c r="X38" i="18"/>
  <c r="S39" i="18"/>
  <c r="T39" i="18"/>
  <c r="X39" i="18"/>
  <c r="S40" i="18"/>
  <c r="T40" i="18"/>
  <c r="X40" i="18"/>
  <c r="S41" i="18"/>
  <c r="T41" i="18"/>
  <c r="X41" i="18"/>
  <c r="S42" i="18"/>
  <c r="T42" i="18"/>
  <c r="X42" i="18"/>
  <c r="S43" i="18"/>
  <c r="T43" i="18"/>
  <c r="X43" i="18"/>
  <c r="S44" i="18"/>
  <c r="T44" i="18"/>
  <c r="X44" i="18"/>
  <c r="S45" i="18"/>
  <c r="T45" i="18"/>
  <c r="X45" i="18"/>
  <c r="S46" i="18"/>
  <c r="T46" i="18"/>
  <c r="X46" i="18"/>
  <c r="S47" i="18"/>
  <c r="T47" i="18"/>
  <c r="X47" i="18"/>
  <c r="S48" i="18"/>
  <c r="T48" i="18"/>
  <c r="X48" i="18"/>
  <c r="S49" i="18"/>
  <c r="T49" i="18"/>
  <c r="X49" i="18"/>
  <c r="S50" i="18"/>
  <c r="T50" i="18"/>
  <c r="X50" i="18"/>
  <c r="S51" i="18"/>
  <c r="T51" i="18"/>
  <c r="X51" i="18"/>
  <c r="S52" i="18"/>
  <c r="T52" i="18"/>
  <c r="X52" i="18"/>
  <c r="S53" i="18"/>
  <c r="T53" i="18"/>
  <c r="X53" i="18"/>
  <c r="S54" i="18"/>
  <c r="T54" i="18"/>
  <c r="X54" i="18"/>
  <c r="S55" i="18"/>
  <c r="T55" i="18"/>
  <c r="X55" i="18"/>
  <c r="S56" i="18"/>
  <c r="T56" i="18"/>
  <c r="X56" i="18"/>
  <c r="S57" i="18"/>
  <c r="T57" i="18"/>
  <c r="X57" i="18"/>
  <c r="S58" i="18"/>
  <c r="T58" i="18"/>
  <c r="X58" i="18"/>
  <c r="S59" i="18"/>
  <c r="T59" i="18"/>
  <c r="X59" i="18"/>
  <c r="S60" i="18"/>
  <c r="T60" i="18"/>
  <c r="X60" i="18"/>
  <c r="S61" i="18"/>
  <c r="T61" i="18"/>
  <c r="X61" i="18"/>
  <c r="S62" i="18"/>
  <c r="T62" i="18"/>
  <c r="X62" i="18"/>
  <c r="S63" i="18"/>
  <c r="T63" i="18"/>
  <c r="X63" i="18"/>
  <c r="S64" i="18"/>
  <c r="T64" i="18"/>
  <c r="X64" i="18"/>
  <c r="S65" i="18"/>
  <c r="T65" i="18"/>
  <c r="X65" i="18"/>
  <c r="S66" i="18"/>
  <c r="T66" i="18"/>
  <c r="X66" i="18"/>
  <c r="S67" i="18"/>
  <c r="T67" i="18"/>
  <c r="X67" i="18"/>
  <c r="S68" i="18"/>
  <c r="T68" i="18"/>
  <c r="X68" i="18"/>
  <c r="S69" i="18"/>
  <c r="T69" i="18"/>
  <c r="X69" i="18"/>
  <c r="S70" i="18"/>
  <c r="T70" i="18"/>
  <c r="X70" i="18"/>
  <c r="S71" i="18"/>
  <c r="T71" i="18"/>
  <c r="X71" i="18"/>
  <c r="S72" i="18"/>
  <c r="T72" i="18"/>
  <c r="X72" i="18"/>
  <c r="S73" i="18"/>
  <c r="T73" i="18"/>
  <c r="X73" i="18"/>
  <c r="S74" i="18"/>
  <c r="T74" i="18"/>
  <c r="X74" i="18"/>
  <c r="S75" i="18"/>
  <c r="T75" i="18"/>
  <c r="X75" i="18"/>
  <c r="S76" i="18"/>
  <c r="T76" i="18"/>
  <c r="X76" i="18"/>
  <c r="S77" i="18"/>
  <c r="T77" i="18"/>
  <c r="X77" i="18"/>
  <c r="S78" i="18"/>
  <c r="T78" i="18"/>
  <c r="X78" i="18"/>
  <c r="S79" i="18"/>
  <c r="T79" i="18"/>
  <c r="X79" i="18"/>
  <c r="S80" i="18"/>
  <c r="T80" i="18"/>
  <c r="X80" i="18"/>
  <c r="S81" i="18"/>
  <c r="T81" i="18"/>
  <c r="X81" i="18"/>
  <c r="S82" i="18"/>
  <c r="T82" i="18"/>
  <c r="X82" i="18"/>
  <c r="S83" i="18"/>
  <c r="T83" i="18"/>
  <c r="X83" i="18"/>
  <c r="S84" i="18"/>
  <c r="T84" i="18"/>
  <c r="X84" i="18"/>
  <c r="S85" i="18"/>
  <c r="T85" i="18"/>
  <c r="X85" i="18"/>
  <c r="S86" i="18"/>
  <c r="T86" i="18"/>
  <c r="X86" i="18"/>
  <c r="S87" i="18"/>
  <c r="T87" i="18"/>
  <c r="X87" i="18"/>
  <c r="S88" i="18"/>
  <c r="T88" i="18"/>
  <c r="X88" i="18"/>
  <c r="S89" i="18"/>
  <c r="T89" i="18"/>
  <c r="X89" i="18"/>
  <c r="S90" i="18"/>
  <c r="T90" i="18"/>
  <c r="X90" i="18"/>
  <c r="S91" i="18"/>
  <c r="T91" i="18"/>
  <c r="X91" i="18"/>
  <c r="S92" i="18"/>
  <c r="T92" i="18"/>
  <c r="X92" i="18"/>
  <c r="S93" i="18"/>
  <c r="T93" i="18"/>
  <c r="X93" i="18"/>
  <c r="S94" i="18"/>
  <c r="T94" i="18"/>
  <c r="X94" i="18"/>
  <c r="S95" i="18"/>
  <c r="T95" i="18"/>
  <c r="X95" i="18"/>
  <c r="S96" i="18"/>
  <c r="T96" i="18"/>
  <c r="X96" i="18"/>
  <c r="S97" i="18"/>
  <c r="T97" i="18"/>
  <c r="X97" i="18"/>
  <c r="S98" i="18"/>
  <c r="T98" i="18"/>
  <c r="X98" i="18"/>
  <c r="S99" i="18"/>
  <c r="T99" i="18"/>
  <c r="X99" i="18"/>
  <c r="S100" i="18"/>
  <c r="T100" i="18"/>
  <c r="X100" i="18"/>
  <c r="S101" i="18"/>
  <c r="T101" i="18"/>
  <c r="X101" i="18"/>
  <c r="S102" i="18"/>
  <c r="T102" i="18"/>
  <c r="X102" i="18"/>
  <c r="S103" i="18"/>
  <c r="T103" i="18"/>
  <c r="X103" i="18"/>
  <c r="S104" i="18"/>
  <c r="T104" i="18"/>
  <c r="X104" i="18"/>
  <c r="S105" i="18"/>
  <c r="T105" i="18"/>
  <c r="X105" i="18"/>
  <c r="S106" i="18"/>
  <c r="T106" i="18"/>
  <c r="X106" i="18"/>
  <c r="S107" i="18"/>
  <c r="T107" i="18"/>
  <c r="X107" i="18"/>
  <c r="S108" i="18"/>
  <c r="T108" i="18"/>
  <c r="X108" i="18"/>
  <c r="S109" i="18"/>
  <c r="T109" i="18"/>
  <c r="X109" i="18"/>
  <c r="S110" i="18"/>
  <c r="T110" i="18"/>
  <c r="X110" i="18"/>
  <c r="S111" i="18"/>
  <c r="T111" i="18"/>
  <c r="X111" i="18"/>
  <c r="S112" i="18"/>
  <c r="T112" i="18"/>
  <c r="X112" i="18"/>
  <c r="S113" i="18"/>
  <c r="T113" i="18"/>
  <c r="X113" i="18"/>
  <c r="S114" i="18"/>
  <c r="T114" i="18"/>
  <c r="X114" i="18"/>
  <c r="S115" i="18"/>
  <c r="T115" i="18"/>
  <c r="X115" i="18"/>
  <c r="S116" i="18"/>
  <c r="T116" i="18"/>
  <c r="X116" i="18"/>
  <c r="S117" i="18"/>
  <c r="T117" i="18"/>
  <c r="X117" i="18"/>
  <c r="S118" i="18"/>
  <c r="T118" i="18"/>
  <c r="X118" i="18"/>
  <c r="S119" i="18"/>
  <c r="T119" i="18"/>
  <c r="X119" i="18"/>
  <c r="S120" i="18"/>
  <c r="T120" i="18"/>
  <c r="X120" i="18"/>
  <c r="S121" i="18"/>
  <c r="T121" i="18"/>
  <c r="X121" i="18"/>
  <c r="S122" i="18"/>
  <c r="T122" i="18"/>
  <c r="X122" i="18"/>
  <c r="S123" i="18"/>
  <c r="T123" i="18"/>
  <c r="X123" i="18"/>
  <c r="S124" i="18"/>
  <c r="T124" i="18"/>
  <c r="X124" i="18"/>
  <c r="S125" i="18"/>
  <c r="T125" i="18"/>
  <c r="X125" i="18"/>
  <c r="S126" i="18"/>
  <c r="T126" i="18"/>
  <c r="X126" i="18"/>
  <c r="S127" i="18"/>
  <c r="T127" i="18"/>
  <c r="X127" i="18"/>
  <c r="S128" i="18"/>
  <c r="T128" i="18"/>
  <c r="X128" i="18"/>
  <c r="S129" i="18"/>
  <c r="T129" i="18"/>
  <c r="X129" i="18"/>
  <c r="S130" i="18"/>
  <c r="T130" i="18"/>
  <c r="X130" i="18"/>
  <c r="S131" i="18"/>
  <c r="T131" i="18"/>
  <c r="X131" i="18"/>
  <c r="S132" i="18"/>
  <c r="T132" i="18"/>
  <c r="X132" i="18"/>
  <c r="S133" i="18"/>
  <c r="T133" i="18"/>
  <c r="X133" i="18"/>
  <c r="S134" i="18"/>
  <c r="T134" i="18"/>
  <c r="X134" i="18"/>
  <c r="S135" i="18"/>
  <c r="T135" i="18"/>
  <c r="X135" i="18"/>
  <c r="S136" i="18"/>
  <c r="T136" i="18"/>
  <c r="X136" i="18"/>
  <c r="S137" i="18"/>
  <c r="T137" i="18"/>
  <c r="X137" i="18"/>
  <c r="S138" i="18"/>
  <c r="T138" i="18"/>
  <c r="X138" i="18"/>
  <c r="S139" i="18"/>
  <c r="T139" i="18"/>
  <c r="X139" i="18"/>
  <c r="S140" i="18"/>
  <c r="T140" i="18"/>
  <c r="X140" i="18"/>
  <c r="S141" i="18"/>
  <c r="T141" i="18"/>
  <c r="X141" i="18"/>
  <c r="S142" i="18"/>
  <c r="T142" i="18"/>
  <c r="X142" i="18"/>
  <c r="S143" i="18"/>
  <c r="T143" i="18"/>
  <c r="X143" i="18"/>
  <c r="S144" i="18"/>
  <c r="T144" i="18"/>
  <c r="X144" i="18"/>
  <c r="S145" i="18"/>
  <c r="T145" i="18"/>
  <c r="X145" i="18"/>
  <c r="S146" i="18"/>
  <c r="T146" i="18"/>
  <c r="X146" i="18"/>
  <c r="S147" i="18"/>
  <c r="T147" i="18"/>
  <c r="X147" i="18"/>
  <c r="S148" i="18"/>
  <c r="T148" i="18"/>
  <c r="X148" i="18"/>
  <c r="S149" i="18"/>
  <c r="T149" i="18"/>
  <c r="X149" i="18"/>
  <c r="S150" i="18"/>
  <c r="T150" i="18"/>
  <c r="X150" i="18"/>
  <c r="S151" i="18"/>
  <c r="T151" i="18"/>
  <c r="X151" i="18"/>
  <c r="S152" i="18"/>
  <c r="T152" i="18"/>
  <c r="X152" i="18"/>
  <c r="S153" i="18"/>
  <c r="T153" i="18"/>
  <c r="X153" i="18"/>
  <c r="S154" i="18"/>
  <c r="T154" i="18"/>
  <c r="X154" i="18"/>
  <c r="S155" i="18"/>
  <c r="T155" i="18"/>
  <c r="X155" i="18"/>
  <c r="S156" i="18"/>
  <c r="T156" i="18"/>
  <c r="X156" i="18"/>
  <c r="S157" i="18"/>
  <c r="T157" i="18"/>
  <c r="X157" i="18"/>
  <c r="S158" i="18"/>
  <c r="T158" i="18"/>
  <c r="X158" i="18"/>
  <c r="S159" i="18"/>
  <c r="T159" i="18"/>
  <c r="X159" i="18"/>
  <c r="S160" i="18"/>
  <c r="T160" i="18"/>
  <c r="X160" i="18"/>
  <c r="S161" i="18"/>
  <c r="T161" i="18"/>
  <c r="X161" i="18"/>
  <c r="S162" i="18"/>
  <c r="T162" i="18"/>
  <c r="X162" i="18"/>
  <c r="S163" i="18"/>
  <c r="T163" i="18"/>
  <c r="X163" i="18"/>
  <c r="S164" i="18"/>
  <c r="T164" i="18"/>
  <c r="X164" i="18"/>
  <c r="S165" i="18"/>
  <c r="T165" i="18"/>
  <c r="X165" i="18"/>
  <c r="S166" i="18"/>
  <c r="T166" i="18"/>
  <c r="X166" i="18"/>
  <c r="S167" i="18"/>
  <c r="T167" i="18"/>
  <c r="X167" i="18"/>
  <c r="S168" i="18"/>
  <c r="T168" i="18"/>
  <c r="X168" i="18"/>
  <c r="S169" i="18"/>
  <c r="T169" i="18"/>
  <c r="X169" i="18"/>
  <c r="S170" i="18"/>
  <c r="T170" i="18"/>
  <c r="X170" i="18"/>
  <c r="S171" i="18"/>
  <c r="T171" i="18"/>
  <c r="X171" i="18"/>
  <c r="S172" i="18"/>
  <c r="T172" i="18"/>
  <c r="X172" i="18"/>
  <c r="S173" i="18"/>
  <c r="T173" i="18"/>
  <c r="X173" i="18"/>
  <c r="S174" i="18"/>
  <c r="T174" i="18"/>
  <c r="X174" i="18"/>
  <c r="S175" i="18"/>
  <c r="T175" i="18"/>
  <c r="X175" i="18"/>
  <c r="S176" i="18"/>
  <c r="T176" i="18"/>
  <c r="X176" i="18"/>
  <c r="S177" i="18"/>
  <c r="T177" i="18"/>
  <c r="X177" i="18"/>
  <c r="S178" i="18"/>
  <c r="T178" i="18"/>
  <c r="X178" i="18"/>
  <c r="S179" i="18"/>
  <c r="T179" i="18"/>
  <c r="X179" i="18"/>
  <c r="S180" i="18"/>
  <c r="T180" i="18"/>
  <c r="X180" i="18"/>
  <c r="S181" i="18"/>
  <c r="T181" i="18"/>
  <c r="X181" i="18"/>
  <c r="S182" i="18"/>
  <c r="T182" i="18"/>
  <c r="X182" i="18"/>
  <c r="S183" i="18"/>
  <c r="T183" i="18"/>
  <c r="X183" i="18"/>
  <c r="S184" i="18"/>
  <c r="T184" i="18"/>
  <c r="X184" i="18"/>
  <c r="S185" i="18"/>
  <c r="T185" i="18"/>
  <c r="X185" i="18"/>
  <c r="S186" i="18"/>
  <c r="T186" i="18"/>
  <c r="X186" i="18"/>
  <c r="S187" i="18"/>
  <c r="T187" i="18"/>
  <c r="X187" i="18"/>
  <c r="S188" i="18"/>
  <c r="T188" i="18"/>
  <c r="X188" i="18"/>
  <c r="S189" i="18"/>
  <c r="T189" i="18"/>
  <c r="X189" i="18"/>
  <c r="S190" i="18"/>
  <c r="T190" i="18"/>
  <c r="X190" i="18"/>
  <c r="S191" i="18"/>
  <c r="T191" i="18"/>
  <c r="X191" i="18"/>
  <c r="S192" i="18"/>
  <c r="T192" i="18"/>
  <c r="X192" i="18"/>
  <c r="S193" i="18"/>
  <c r="T193" i="18"/>
  <c r="X193" i="18"/>
  <c r="S194" i="18"/>
  <c r="T194" i="18"/>
  <c r="X194" i="18"/>
  <c r="S195" i="18"/>
  <c r="T195" i="18"/>
  <c r="X195" i="18"/>
  <c r="S196" i="18"/>
  <c r="T196" i="18"/>
  <c r="X196" i="18"/>
  <c r="S197" i="18"/>
  <c r="T197" i="18"/>
  <c r="X197" i="18"/>
  <c r="S198" i="18"/>
  <c r="T198" i="18"/>
  <c r="X198" i="18"/>
  <c r="S199" i="18"/>
  <c r="T199" i="18"/>
  <c r="X199" i="18"/>
  <c r="S200" i="18"/>
  <c r="T200" i="18"/>
  <c r="X200" i="18"/>
  <c r="S201" i="18"/>
  <c r="T201" i="18"/>
  <c r="X201" i="18"/>
  <c r="S202" i="18"/>
  <c r="T202" i="18"/>
  <c r="X202" i="18"/>
  <c r="S203" i="18"/>
  <c r="T203" i="18"/>
  <c r="X203" i="18"/>
  <c r="S204" i="18"/>
  <c r="T204" i="18"/>
  <c r="X204" i="18"/>
  <c r="S205" i="18"/>
  <c r="T205" i="18"/>
  <c r="X205" i="18"/>
  <c r="C113" i="18"/>
  <c r="F13" i="18"/>
  <c r="AU35" i="19"/>
  <c r="AV35" i="19"/>
  <c r="AW35" i="19"/>
  <c r="AX35" i="19"/>
  <c r="AU34" i="19"/>
  <c r="AV34" i="19"/>
  <c r="AW34" i="19"/>
  <c r="AX34" i="19"/>
  <c r="AU33" i="19"/>
  <c r="AV33" i="19"/>
  <c r="AW33" i="19"/>
  <c r="AX33" i="19"/>
  <c r="AU32" i="19"/>
  <c r="AV32" i="19"/>
  <c r="AW32" i="19"/>
  <c r="AX32" i="19"/>
  <c r="AU31" i="19"/>
  <c r="AV31" i="19"/>
  <c r="AW31" i="19"/>
  <c r="AX31" i="19"/>
  <c r="AU30" i="19"/>
  <c r="AV30" i="19"/>
  <c r="AW30" i="19"/>
  <c r="AX30" i="19"/>
  <c r="AU29" i="19"/>
  <c r="AV29" i="19"/>
  <c r="AW29" i="19"/>
  <c r="AX29" i="19"/>
  <c r="AU28" i="19"/>
  <c r="AV28" i="19"/>
  <c r="AW28" i="19"/>
  <c r="AX28" i="19"/>
  <c r="AU27" i="19"/>
  <c r="AV27" i="19"/>
  <c r="AW27" i="19"/>
  <c r="AX27" i="19"/>
  <c r="AU26" i="19"/>
  <c r="AV26" i="19"/>
  <c r="AW26" i="19"/>
  <c r="AX26" i="19"/>
  <c r="AU25" i="19"/>
  <c r="AV25" i="19"/>
  <c r="AW25" i="19"/>
  <c r="AX25" i="19"/>
  <c r="AU24" i="19"/>
  <c r="AV24" i="19"/>
  <c r="AW24" i="19"/>
  <c r="AX24" i="19"/>
  <c r="AU23" i="19"/>
  <c r="AV23" i="19"/>
  <c r="AW23" i="19"/>
  <c r="AX23" i="19"/>
  <c r="AU22" i="19"/>
  <c r="AV22" i="19"/>
  <c r="AW22" i="19"/>
  <c r="AX22" i="19"/>
  <c r="AU21" i="19"/>
  <c r="AV21" i="19"/>
  <c r="AW21" i="19"/>
  <c r="AX21" i="19"/>
  <c r="AU20" i="19"/>
  <c r="AV20" i="19"/>
  <c r="AW20" i="19"/>
  <c r="AX20" i="19"/>
  <c r="AU19" i="19"/>
  <c r="AV19" i="19"/>
  <c r="AW19" i="19"/>
  <c r="AX19" i="19"/>
  <c r="AU18" i="19"/>
  <c r="AV18" i="19"/>
  <c r="AW18" i="19"/>
  <c r="AX18" i="19"/>
  <c r="AU17" i="19"/>
  <c r="AV17" i="19"/>
  <c r="AW17" i="19"/>
  <c r="AX17" i="19"/>
  <c r="AU16" i="19"/>
  <c r="AV16" i="19"/>
  <c r="AW16" i="19"/>
  <c r="AX16" i="19"/>
  <c r="AU15" i="19"/>
  <c r="AV15" i="19"/>
  <c r="AW15" i="19"/>
  <c r="AX15" i="19"/>
  <c r="AU14" i="19"/>
  <c r="AV14" i="19"/>
  <c r="AW14" i="19"/>
  <c r="AX14" i="19"/>
  <c r="AU13" i="19"/>
  <c r="AV13" i="19"/>
  <c r="AW13" i="19"/>
  <c r="AX13" i="19"/>
  <c r="AU12" i="19"/>
  <c r="AV12" i="19"/>
  <c r="AW12" i="19"/>
  <c r="AX12" i="19"/>
  <c r="AU11" i="19"/>
  <c r="AV11" i="19"/>
  <c r="AW11" i="19"/>
  <c r="AX11" i="19"/>
  <c r="AU10" i="19"/>
  <c r="AV10" i="19"/>
  <c r="AW10" i="19"/>
  <c r="AX10" i="19"/>
  <c r="AU9" i="19"/>
  <c r="AV9" i="19"/>
  <c r="AW9" i="19"/>
  <c r="AX9" i="19"/>
  <c r="AU8" i="19"/>
  <c r="AV8" i="19"/>
  <c r="AW8" i="19"/>
  <c r="AX8" i="19"/>
  <c r="AU7" i="19"/>
  <c r="AV7" i="19"/>
  <c r="AW7" i="19"/>
  <c r="AX7" i="19"/>
  <c r="AU6" i="19"/>
  <c r="AV6" i="19"/>
  <c r="AW6" i="19"/>
  <c r="AX6" i="19"/>
  <c r="AY6" i="19"/>
  <c r="AY7" i="19"/>
  <c r="AY8" i="19"/>
  <c r="AY9" i="19"/>
  <c r="AY10" i="19"/>
  <c r="AY11" i="19"/>
  <c r="AY12" i="19"/>
  <c r="AY13" i="19"/>
  <c r="AY14" i="19"/>
  <c r="AY15" i="19"/>
  <c r="AY16" i="19"/>
  <c r="AY17" i="19"/>
  <c r="AY18" i="19"/>
  <c r="AY19" i="19"/>
  <c r="AY20" i="19"/>
  <c r="AY21" i="19"/>
  <c r="AY22" i="19"/>
  <c r="AY23" i="19"/>
  <c r="AY24" i="19"/>
  <c r="AY25" i="19"/>
  <c r="AY26" i="19"/>
  <c r="AY27" i="19"/>
  <c r="AY28" i="19"/>
  <c r="AY29" i="19"/>
  <c r="AY30" i="19"/>
  <c r="AY31" i="19"/>
  <c r="AY32" i="19"/>
  <c r="AY33" i="19"/>
  <c r="AY34" i="19"/>
  <c r="AY35" i="19"/>
  <c r="C123" i="19"/>
  <c r="E123" i="19"/>
  <c r="E127" i="19"/>
  <c r="G23" i="24"/>
  <c r="AC6" i="19"/>
  <c r="AF6" i="19"/>
  <c r="AD6" i="19"/>
  <c r="AG6" i="19"/>
  <c r="AI6" i="19"/>
  <c r="AC7" i="19"/>
  <c r="AF7" i="19"/>
  <c r="AD7" i="19"/>
  <c r="AG7" i="19"/>
  <c r="AI7" i="19"/>
  <c r="AC8" i="19"/>
  <c r="AF8" i="19"/>
  <c r="AD8" i="19"/>
  <c r="AG8" i="19"/>
  <c r="AI8" i="19"/>
  <c r="AC9" i="19"/>
  <c r="AF9" i="19"/>
  <c r="AD9" i="19"/>
  <c r="AG9" i="19"/>
  <c r="AI9" i="19"/>
  <c r="AC10" i="19"/>
  <c r="AF10" i="19"/>
  <c r="AD10" i="19"/>
  <c r="AG10" i="19"/>
  <c r="AI10" i="19"/>
  <c r="AC11" i="19"/>
  <c r="AF11" i="19"/>
  <c r="AD11" i="19"/>
  <c r="AG11" i="19"/>
  <c r="AI11" i="19"/>
  <c r="AC12" i="19"/>
  <c r="AF12" i="19"/>
  <c r="AD12" i="19"/>
  <c r="AG12" i="19"/>
  <c r="AI12" i="19"/>
  <c r="AC13" i="19"/>
  <c r="AF13" i="19"/>
  <c r="AD13" i="19"/>
  <c r="AG13" i="19"/>
  <c r="AI13" i="19"/>
  <c r="AC14" i="19"/>
  <c r="AF14" i="19"/>
  <c r="AD14" i="19"/>
  <c r="AG14" i="19"/>
  <c r="AI14" i="19"/>
  <c r="AC15" i="19"/>
  <c r="AF15" i="19"/>
  <c r="AD15" i="19"/>
  <c r="AG15" i="19"/>
  <c r="AI15" i="19"/>
  <c r="AC16" i="19"/>
  <c r="AF16" i="19"/>
  <c r="AD16" i="19"/>
  <c r="AG16" i="19"/>
  <c r="AI16" i="19"/>
  <c r="AC17" i="19"/>
  <c r="AF17" i="19"/>
  <c r="AD17" i="19"/>
  <c r="AG17" i="19"/>
  <c r="AI17" i="19"/>
  <c r="AC18" i="19"/>
  <c r="AF18" i="19"/>
  <c r="AD18" i="19"/>
  <c r="AG18" i="19"/>
  <c r="AI18" i="19"/>
  <c r="AC19" i="19"/>
  <c r="AF19" i="19"/>
  <c r="AD19" i="19"/>
  <c r="AG19" i="19"/>
  <c r="AI19" i="19"/>
  <c r="AC20" i="19"/>
  <c r="AF20" i="19"/>
  <c r="AD20" i="19"/>
  <c r="AG20" i="19"/>
  <c r="AI20" i="19"/>
  <c r="AC21" i="19"/>
  <c r="AF21" i="19"/>
  <c r="AD21" i="19"/>
  <c r="AG21" i="19"/>
  <c r="AI21" i="19"/>
  <c r="AC22" i="19"/>
  <c r="AF22" i="19"/>
  <c r="AD22" i="19"/>
  <c r="AG22" i="19"/>
  <c r="AI22" i="19"/>
  <c r="AC23" i="19"/>
  <c r="AF23" i="19"/>
  <c r="AD23" i="19"/>
  <c r="AG23" i="19"/>
  <c r="AI23" i="19"/>
  <c r="AC24" i="19"/>
  <c r="AF24" i="19"/>
  <c r="AD24" i="19"/>
  <c r="AG24" i="19"/>
  <c r="AI24" i="19"/>
  <c r="AC25" i="19"/>
  <c r="AF25" i="19"/>
  <c r="AD25" i="19"/>
  <c r="AG25" i="19"/>
  <c r="AI25" i="19"/>
  <c r="AC26" i="19"/>
  <c r="AF26" i="19"/>
  <c r="AD26" i="19"/>
  <c r="AG26" i="19"/>
  <c r="AI26" i="19"/>
  <c r="AC27" i="19"/>
  <c r="AF27" i="19"/>
  <c r="AD27" i="19"/>
  <c r="AG27" i="19"/>
  <c r="AI27" i="19"/>
  <c r="AC28" i="19"/>
  <c r="AF28" i="19"/>
  <c r="AD28" i="19"/>
  <c r="AG28" i="19"/>
  <c r="AI28" i="19"/>
  <c r="AC29" i="19"/>
  <c r="AF29" i="19"/>
  <c r="AD29" i="19"/>
  <c r="AG29" i="19"/>
  <c r="AI29" i="19"/>
  <c r="AC30" i="19"/>
  <c r="AF30" i="19"/>
  <c r="AD30" i="19"/>
  <c r="AG30" i="19"/>
  <c r="AI30" i="19"/>
  <c r="AC31" i="19"/>
  <c r="AF31" i="19"/>
  <c r="AD31" i="19"/>
  <c r="AG31" i="19"/>
  <c r="AI31" i="19"/>
  <c r="AC32" i="19"/>
  <c r="AF32" i="19"/>
  <c r="AD32" i="19"/>
  <c r="AG32" i="19"/>
  <c r="AI32" i="19"/>
  <c r="AC33" i="19"/>
  <c r="AF33" i="19"/>
  <c r="AD33" i="19"/>
  <c r="AG33" i="19"/>
  <c r="AI33" i="19"/>
  <c r="AC34" i="19"/>
  <c r="AF34" i="19"/>
  <c r="AD34" i="19"/>
  <c r="AG34" i="19"/>
  <c r="AI34" i="19"/>
  <c r="AC35" i="19"/>
  <c r="AF35" i="19"/>
  <c r="AD35" i="19"/>
  <c r="AG35" i="19"/>
  <c r="AI35" i="19"/>
  <c r="AB36" i="19"/>
  <c r="AC36" i="19"/>
  <c r="AF36" i="19"/>
  <c r="AD36" i="19"/>
  <c r="AG36" i="19"/>
  <c r="AE36" i="19"/>
  <c r="AH36" i="19"/>
  <c r="AI36" i="19"/>
  <c r="AB37" i="19"/>
  <c r="AC37" i="19"/>
  <c r="AF37" i="19"/>
  <c r="AD37" i="19"/>
  <c r="AG37" i="19"/>
  <c r="AE37" i="19"/>
  <c r="AH37" i="19"/>
  <c r="AI37" i="19"/>
  <c r="AB38" i="19"/>
  <c r="AC38" i="19"/>
  <c r="AF38" i="19"/>
  <c r="AD38" i="19"/>
  <c r="AG38" i="19"/>
  <c r="AE38" i="19"/>
  <c r="AH38" i="19"/>
  <c r="AI38" i="19"/>
  <c r="AB39" i="19"/>
  <c r="AC39" i="19"/>
  <c r="AF39" i="19"/>
  <c r="AD39" i="19"/>
  <c r="AG39" i="19"/>
  <c r="AE39" i="19"/>
  <c r="AH39" i="19"/>
  <c r="AI39" i="19"/>
  <c r="AB40" i="19"/>
  <c r="AC40" i="19"/>
  <c r="AF40" i="19"/>
  <c r="AD40" i="19"/>
  <c r="AG40" i="19"/>
  <c r="AE40" i="19"/>
  <c r="AH40" i="19"/>
  <c r="AI40" i="19"/>
  <c r="AB41" i="19"/>
  <c r="AC41" i="19"/>
  <c r="AF41" i="19"/>
  <c r="AD41" i="19"/>
  <c r="AG41" i="19"/>
  <c r="AE41" i="19"/>
  <c r="AH41" i="19"/>
  <c r="AI41" i="19"/>
  <c r="AB42" i="19"/>
  <c r="AC42" i="19"/>
  <c r="AF42" i="19"/>
  <c r="AD42" i="19"/>
  <c r="AG42" i="19"/>
  <c r="AE42" i="19"/>
  <c r="AH42" i="19"/>
  <c r="AI42" i="19"/>
  <c r="AB43" i="19"/>
  <c r="AC43" i="19"/>
  <c r="AF43" i="19"/>
  <c r="AD43" i="19"/>
  <c r="AG43" i="19"/>
  <c r="AE43" i="19"/>
  <c r="AH43" i="19"/>
  <c r="AI43" i="19"/>
  <c r="AB44" i="19"/>
  <c r="AC44" i="19"/>
  <c r="AF44" i="19"/>
  <c r="AD44" i="19"/>
  <c r="AG44" i="19"/>
  <c r="AE44" i="19"/>
  <c r="AH44" i="19"/>
  <c r="AI44" i="19"/>
  <c r="AB45" i="19"/>
  <c r="AC45" i="19"/>
  <c r="AF45" i="19"/>
  <c r="AD45" i="19"/>
  <c r="AG45" i="19"/>
  <c r="AE45" i="19"/>
  <c r="AH45" i="19"/>
  <c r="AI45" i="19"/>
  <c r="AB46" i="19"/>
  <c r="AC46" i="19"/>
  <c r="AF46" i="19"/>
  <c r="AD46" i="19"/>
  <c r="AG46" i="19"/>
  <c r="AE46" i="19"/>
  <c r="AH46" i="19"/>
  <c r="AI46" i="19"/>
  <c r="AB47" i="19"/>
  <c r="AC47" i="19"/>
  <c r="AF47" i="19"/>
  <c r="AD47" i="19"/>
  <c r="AG47" i="19"/>
  <c r="AE47" i="19"/>
  <c r="AH47" i="19"/>
  <c r="AI47" i="19"/>
  <c r="AB48" i="19"/>
  <c r="AC48" i="19"/>
  <c r="AF48" i="19"/>
  <c r="AD48" i="19"/>
  <c r="AG48" i="19"/>
  <c r="AE48" i="19"/>
  <c r="AH48" i="19"/>
  <c r="AI48" i="19"/>
  <c r="AB49" i="19"/>
  <c r="AC49" i="19"/>
  <c r="AF49" i="19"/>
  <c r="AD49" i="19"/>
  <c r="AG49" i="19"/>
  <c r="AE49" i="19"/>
  <c r="AH49" i="19"/>
  <c r="AI49" i="19"/>
  <c r="AB50" i="19"/>
  <c r="AC50" i="19"/>
  <c r="AF50" i="19"/>
  <c r="AD50" i="19"/>
  <c r="AG50" i="19"/>
  <c r="AE50" i="19"/>
  <c r="AH50" i="19"/>
  <c r="AI50" i="19"/>
  <c r="AB51" i="19"/>
  <c r="AC51" i="19"/>
  <c r="AF51" i="19"/>
  <c r="AD51" i="19"/>
  <c r="AG51" i="19"/>
  <c r="AE51" i="19"/>
  <c r="AH51" i="19"/>
  <c r="AI51" i="19"/>
  <c r="AB52" i="19"/>
  <c r="AC52" i="19"/>
  <c r="AF52" i="19"/>
  <c r="AD52" i="19"/>
  <c r="AG52" i="19"/>
  <c r="AE52" i="19"/>
  <c r="AH52" i="19"/>
  <c r="AI52" i="19"/>
  <c r="AB53" i="19"/>
  <c r="AC53" i="19"/>
  <c r="AF53" i="19"/>
  <c r="AD53" i="19"/>
  <c r="AG53" i="19"/>
  <c r="AE53" i="19"/>
  <c r="AH53" i="19"/>
  <c r="AI53" i="19"/>
  <c r="AB54" i="19"/>
  <c r="AC54" i="19"/>
  <c r="AF54" i="19"/>
  <c r="AD54" i="19"/>
  <c r="AG54" i="19"/>
  <c r="AE54" i="19"/>
  <c r="AH54" i="19"/>
  <c r="AI54" i="19"/>
  <c r="AB55" i="19"/>
  <c r="AC55" i="19"/>
  <c r="AF55" i="19"/>
  <c r="AD55" i="19"/>
  <c r="AG55" i="19"/>
  <c r="AE55" i="19"/>
  <c r="AH55" i="19"/>
  <c r="AI55" i="19"/>
  <c r="AB56" i="19"/>
  <c r="AC56" i="19"/>
  <c r="AF56" i="19"/>
  <c r="AD56" i="19"/>
  <c r="AG56" i="19"/>
  <c r="AE56" i="19"/>
  <c r="AH56" i="19"/>
  <c r="AI56" i="19"/>
  <c r="AB57" i="19"/>
  <c r="AC57" i="19"/>
  <c r="AF57" i="19"/>
  <c r="AD57" i="19"/>
  <c r="AG57" i="19"/>
  <c r="AE57" i="19"/>
  <c r="AH57" i="19"/>
  <c r="AI57" i="19"/>
  <c r="AB58" i="19"/>
  <c r="AC58" i="19"/>
  <c r="AF58" i="19"/>
  <c r="AD58" i="19"/>
  <c r="AG58" i="19"/>
  <c r="AE58" i="19"/>
  <c r="AH58" i="19"/>
  <c r="AI58" i="19"/>
  <c r="AB59" i="19"/>
  <c r="AC59" i="19"/>
  <c r="AF59" i="19"/>
  <c r="AD59" i="19"/>
  <c r="AG59" i="19"/>
  <c r="AE59" i="19"/>
  <c r="AH59" i="19"/>
  <c r="AI59" i="19"/>
  <c r="AB60" i="19"/>
  <c r="AC60" i="19"/>
  <c r="AF60" i="19"/>
  <c r="AD60" i="19"/>
  <c r="AG60" i="19"/>
  <c r="AE60" i="19"/>
  <c r="AH60" i="19"/>
  <c r="AI60" i="19"/>
  <c r="AB61" i="19"/>
  <c r="AC61" i="19"/>
  <c r="AF61" i="19"/>
  <c r="AD61" i="19"/>
  <c r="AG61" i="19"/>
  <c r="AE61" i="19"/>
  <c r="AH61" i="19"/>
  <c r="AI61" i="19"/>
  <c r="AB62" i="19"/>
  <c r="AC62" i="19"/>
  <c r="AF62" i="19"/>
  <c r="AD62" i="19"/>
  <c r="AG62" i="19"/>
  <c r="AE62" i="19"/>
  <c r="AH62" i="19"/>
  <c r="AI62" i="19"/>
  <c r="AB63" i="19"/>
  <c r="AC63" i="19"/>
  <c r="AF63" i="19"/>
  <c r="AD63" i="19"/>
  <c r="AG63" i="19"/>
  <c r="AE63" i="19"/>
  <c r="AH63" i="19"/>
  <c r="AI63" i="19"/>
  <c r="AB64" i="19"/>
  <c r="AC64" i="19"/>
  <c r="AF64" i="19"/>
  <c r="AD64" i="19"/>
  <c r="AG64" i="19"/>
  <c r="AE64" i="19"/>
  <c r="AH64" i="19"/>
  <c r="AI64" i="19"/>
  <c r="AB65" i="19"/>
  <c r="AC65" i="19"/>
  <c r="AF65" i="19"/>
  <c r="AD65" i="19"/>
  <c r="AG65" i="19"/>
  <c r="AE65" i="19"/>
  <c r="AH65" i="19"/>
  <c r="AI65" i="19"/>
  <c r="AB66" i="19"/>
  <c r="AC66" i="19"/>
  <c r="AF66" i="19"/>
  <c r="AD66" i="19"/>
  <c r="AG66" i="19"/>
  <c r="AE66" i="19"/>
  <c r="AH66" i="19"/>
  <c r="AI66" i="19"/>
  <c r="AB67" i="19"/>
  <c r="AC67" i="19"/>
  <c r="AF67" i="19"/>
  <c r="AD67" i="19"/>
  <c r="AG67" i="19"/>
  <c r="AE67" i="19"/>
  <c r="AH67" i="19"/>
  <c r="AI67" i="19"/>
  <c r="AB68" i="19"/>
  <c r="AC68" i="19"/>
  <c r="AF68" i="19"/>
  <c r="AD68" i="19"/>
  <c r="AG68" i="19"/>
  <c r="AE68" i="19"/>
  <c r="AH68" i="19"/>
  <c r="AI68" i="19"/>
  <c r="AB69" i="19"/>
  <c r="AC69" i="19"/>
  <c r="AF69" i="19"/>
  <c r="AD69" i="19"/>
  <c r="AG69" i="19"/>
  <c r="AE69" i="19"/>
  <c r="AH69" i="19"/>
  <c r="AI69" i="19"/>
  <c r="AB70" i="19"/>
  <c r="AC70" i="19"/>
  <c r="AF70" i="19"/>
  <c r="AD70" i="19"/>
  <c r="AG70" i="19"/>
  <c r="AE70" i="19"/>
  <c r="AH70" i="19"/>
  <c r="AI70" i="19"/>
  <c r="AI71" i="19"/>
  <c r="AI72" i="19"/>
  <c r="AI73" i="19"/>
  <c r="AI74" i="19"/>
  <c r="AI75" i="19"/>
  <c r="AI76" i="19"/>
  <c r="AI77" i="19"/>
  <c r="AI78" i="19"/>
  <c r="AI79" i="19"/>
  <c r="AI80" i="19"/>
  <c r="AI81" i="19"/>
  <c r="AI82" i="19"/>
  <c r="AI83" i="19"/>
  <c r="AI84" i="19"/>
  <c r="AI85" i="19"/>
  <c r="AI86" i="19"/>
  <c r="AI87" i="19"/>
  <c r="AI88" i="19"/>
  <c r="AI89" i="19"/>
  <c r="AI90" i="19"/>
  <c r="AI91" i="19"/>
  <c r="AI92" i="19"/>
  <c r="AI93" i="19"/>
  <c r="AI94" i="19"/>
  <c r="AI95" i="19"/>
  <c r="AI96" i="19"/>
  <c r="AI97" i="19"/>
  <c r="AI98" i="19"/>
  <c r="AI99" i="19"/>
  <c r="AI100" i="19"/>
  <c r="AI101" i="19"/>
  <c r="AI102" i="19"/>
  <c r="AI103" i="19"/>
  <c r="AI104" i="19"/>
  <c r="AI105" i="19"/>
  <c r="AI106" i="19"/>
  <c r="AI107" i="19"/>
  <c r="AI108" i="19"/>
  <c r="AI109" i="19"/>
  <c r="AI110" i="19"/>
  <c r="AI111" i="19"/>
  <c r="AI112" i="19"/>
  <c r="AI113" i="19"/>
  <c r="AI114" i="19"/>
  <c r="AI115" i="19"/>
  <c r="AI116" i="19"/>
  <c r="AI117" i="19"/>
  <c r="AI118" i="19"/>
  <c r="AI119" i="19"/>
  <c r="AI120" i="19"/>
  <c r="AI121" i="19"/>
  <c r="AI122" i="19"/>
  <c r="AI123" i="19"/>
  <c r="AI124" i="19"/>
  <c r="AI125" i="19"/>
  <c r="AI126" i="19"/>
  <c r="AI127" i="19"/>
  <c r="AI128" i="19"/>
  <c r="AI129" i="19"/>
  <c r="AI130" i="19"/>
  <c r="AI131" i="19"/>
  <c r="AI132" i="19"/>
  <c r="AI133" i="19"/>
  <c r="AI134" i="19"/>
  <c r="AI135" i="19"/>
  <c r="AI136" i="19"/>
  <c r="AI137" i="19"/>
  <c r="AI138" i="19"/>
  <c r="AI139" i="19"/>
  <c r="AI140" i="19"/>
  <c r="AI141" i="19"/>
  <c r="AI142" i="19"/>
  <c r="AI143" i="19"/>
  <c r="AI144" i="19"/>
  <c r="AI145" i="19"/>
  <c r="AI146" i="19"/>
  <c r="AI147" i="19"/>
  <c r="AI148" i="19"/>
  <c r="AI149" i="19"/>
  <c r="AI150" i="19"/>
  <c r="AI151" i="19"/>
  <c r="AI152" i="19"/>
  <c r="AI153" i="19"/>
  <c r="AI154" i="19"/>
  <c r="AI155" i="19"/>
  <c r="AI156" i="19"/>
  <c r="AI157" i="19"/>
  <c r="AI158" i="19"/>
  <c r="AI159" i="19"/>
  <c r="AI160" i="19"/>
  <c r="AI161" i="19"/>
  <c r="AI162" i="19"/>
  <c r="AI163" i="19"/>
  <c r="AI164" i="19"/>
  <c r="AI165" i="19"/>
  <c r="AI166" i="19"/>
  <c r="AI167" i="19"/>
  <c r="AI168" i="19"/>
  <c r="AI169" i="19"/>
  <c r="AI170" i="19"/>
  <c r="AI171" i="19"/>
  <c r="AI172" i="19"/>
  <c r="AI173" i="19"/>
  <c r="AI174" i="19"/>
  <c r="AI175" i="19"/>
  <c r="AI176" i="19"/>
  <c r="AI177" i="19"/>
  <c r="AI178" i="19"/>
  <c r="AI179" i="19"/>
  <c r="AI180" i="19"/>
  <c r="AI181" i="19"/>
  <c r="AI182" i="19"/>
  <c r="AI183" i="19"/>
  <c r="AI184" i="19"/>
  <c r="AI185" i="19"/>
  <c r="AI186" i="19"/>
  <c r="AI187" i="19"/>
  <c r="AI188" i="19"/>
  <c r="AI189" i="19"/>
  <c r="AI190" i="19"/>
  <c r="AI191" i="19"/>
  <c r="AI192" i="19"/>
  <c r="AI193" i="19"/>
  <c r="AI194" i="19"/>
  <c r="AI195" i="19"/>
  <c r="AI196" i="19"/>
  <c r="AI197" i="19"/>
  <c r="AI198" i="19"/>
  <c r="AI199" i="19"/>
  <c r="AI200" i="19"/>
  <c r="AI201" i="19"/>
  <c r="AI202" i="19"/>
  <c r="AI203" i="19"/>
  <c r="AI204" i="19"/>
  <c r="AI205" i="19"/>
  <c r="C118" i="19"/>
  <c r="E118" i="19"/>
  <c r="C119" i="19"/>
  <c r="E119" i="19"/>
  <c r="D127" i="19"/>
  <c r="G22" i="24"/>
  <c r="S6" i="19"/>
  <c r="T6" i="19"/>
  <c r="X6" i="19"/>
  <c r="S7" i="19"/>
  <c r="T7" i="19"/>
  <c r="X7" i="19"/>
  <c r="S8" i="19"/>
  <c r="T8" i="19"/>
  <c r="X8" i="19"/>
  <c r="S9" i="19"/>
  <c r="T9" i="19"/>
  <c r="X9" i="19"/>
  <c r="S10" i="19"/>
  <c r="T10" i="19"/>
  <c r="X10" i="19"/>
  <c r="S11" i="19"/>
  <c r="T11" i="19"/>
  <c r="X11" i="19"/>
  <c r="S12" i="19"/>
  <c r="T12" i="19"/>
  <c r="X12" i="19"/>
  <c r="S13" i="19"/>
  <c r="T13" i="19"/>
  <c r="X13" i="19"/>
  <c r="S14" i="19"/>
  <c r="T14" i="19"/>
  <c r="X14" i="19"/>
  <c r="S15" i="19"/>
  <c r="T15" i="19"/>
  <c r="X15" i="19"/>
  <c r="S16" i="19"/>
  <c r="T16" i="19"/>
  <c r="X16" i="19"/>
  <c r="S17" i="19"/>
  <c r="T17" i="19"/>
  <c r="X17" i="19"/>
  <c r="S18" i="19"/>
  <c r="T18" i="19"/>
  <c r="X18" i="19"/>
  <c r="S19" i="19"/>
  <c r="T19" i="19"/>
  <c r="X19" i="19"/>
  <c r="S20" i="19"/>
  <c r="T20" i="19"/>
  <c r="X20" i="19"/>
  <c r="S21" i="19"/>
  <c r="T21" i="19"/>
  <c r="X21" i="19"/>
  <c r="S22" i="19"/>
  <c r="T22" i="19"/>
  <c r="X22" i="19"/>
  <c r="S23" i="19"/>
  <c r="T23" i="19"/>
  <c r="X23" i="19"/>
  <c r="S24" i="19"/>
  <c r="T24" i="19"/>
  <c r="X24" i="19"/>
  <c r="S25" i="19"/>
  <c r="T25" i="19"/>
  <c r="X25" i="19"/>
  <c r="S26" i="19"/>
  <c r="T26" i="19"/>
  <c r="X26" i="19"/>
  <c r="S27" i="19"/>
  <c r="T27" i="19"/>
  <c r="X27" i="19"/>
  <c r="S28" i="19"/>
  <c r="T28" i="19"/>
  <c r="X28" i="19"/>
  <c r="S29" i="19"/>
  <c r="T29" i="19"/>
  <c r="X29" i="19"/>
  <c r="S30" i="19"/>
  <c r="T30" i="19"/>
  <c r="X30" i="19"/>
  <c r="S31" i="19"/>
  <c r="T31" i="19"/>
  <c r="X31" i="19"/>
  <c r="S32" i="19"/>
  <c r="T32" i="19"/>
  <c r="X32" i="19"/>
  <c r="S33" i="19"/>
  <c r="T33" i="19"/>
  <c r="X33" i="19"/>
  <c r="S34" i="19"/>
  <c r="T34" i="19"/>
  <c r="X34" i="19"/>
  <c r="S35" i="19"/>
  <c r="T35" i="19"/>
  <c r="X35" i="19"/>
  <c r="S36" i="19"/>
  <c r="T36" i="19"/>
  <c r="X36" i="19"/>
  <c r="S37" i="19"/>
  <c r="T37" i="19"/>
  <c r="X37" i="19"/>
  <c r="S38" i="19"/>
  <c r="T38" i="19"/>
  <c r="X38" i="19"/>
  <c r="S39" i="19"/>
  <c r="T39" i="19"/>
  <c r="X39" i="19"/>
  <c r="S40" i="19"/>
  <c r="T40" i="19"/>
  <c r="X40" i="19"/>
  <c r="S41" i="19"/>
  <c r="T41" i="19"/>
  <c r="X41" i="19"/>
  <c r="S42" i="19"/>
  <c r="T42" i="19"/>
  <c r="X42" i="19"/>
  <c r="S43" i="19"/>
  <c r="T43" i="19"/>
  <c r="X43" i="19"/>
  <c r="S44" i="19"/>
  <c r="T44" i="19"/>
  <c r="X44" i="19"/>
  <c r="S45" i="19"/>
  <c r="T45" i="19"/>
  <c r="X45" i="19"/>
  <c r="S46" i="19"/>
  <c r="T46" i="19"/>
  <c r="X46" i="19"/>
  <c r="S47" i="19"/>
  <c r="T47" i="19"/>
  <c r="X47" i="19"/>
  <c r="S48" i="19"/>
  <c r="T48" i="19"/>
  <c r="X48" i="19"/>
  <c r="S49" i="19"/>
  <c r="T49" i="19"/>
  <c r="X49" i="19"/>
  <c r="S50" i="19"/>
  <c r="T50" i="19"/>
  <c r="X50" i="19"/>
  <c r="S51" i="19"/>
  <c r="T51" i="19"/>
  <c r="X51" i="19"/>
  <c r="S52" i="19"/>
  <c r="T52" i="19"/>
  <c r="X52" i="19"/>
  <c r="S53" i="19"/>
  <c r="T53" i="19"/>
  <c r="X53" i="19"/>
  <c r="S54" i="19"/>
  <c r="T54" i="19"/>
  <c r="X54" i="19"/>
  <c r="S55" i="19"/>
  <c r="T55" i="19"/>
  <c r="X55" i="19"/>
  <c r="S56" i="19"/>
  <c r="T56" i="19"/>
  <c r="X56" i="19"/>
  <c r="S57" i="19"/>
  <c r="T57" i="19"/>
  <c r="X57" i="19"/>
  <c r="S58" i="19"/>
  <c r="T58" i="19"/>
  <c r="X58" i="19"/>
  <c r="S59" i="19"/>
  <c r="T59" i="19"/>
  <c r="X59" i="19"/>
  <c r="S60" i="19"/>
  <c r="T60" i="19"/>
  <c r="X60" i="19"/>
  <c r="S61" i="19"/>
  <c r="T61" i="19"/>
  <c r="X61" i="19"/>
  <c r="S62" i="19"/>
  <c r="T62" i="19"/>
  <c r="X62" i="19"/>
  <c r="S63" i="19"/>
  <c r="T63" i="19"/>
  <c r="X63" i="19"/>
  <c r="S64" i="19"/>
  <c r="T64" i="19"/>
  <c r="X64" i="19"/>
  <c r="S65" i="19"/>
  <c r="T65" i="19"/>
  <c r="X65" i="19"/>
  <c r="S66" i="19"/>
  <c r="T66" i="19"/>
  <c r="X66" i="19"/>
  <c r="S67" i="19"/>
  <c r="T67" i="19"/>
  <c r="X67" i="19"/>
  <c r="S68" i="19"/>
  <c r="T68" i="19"/>
  <c r="X68" i="19"/>
  <c r="S69" i="19"/>
  <c r="T69" i="19"/>
  <c r="X69" i="19"/>
  <c r="S70" i="19"/>
  <c r="T70" i="19"/>
  <c r="X70" i="19"/>
  <c r="S71" i="19"/>
  <c r="T71" i="19"/>
  <c r="X71" i="19"/>
  <c r="S72" i="19"/>
  <c r="T72" i="19"/>
  <c r="X72" i="19"/>
  <c r="S73" i="19"/>
  <c r="T73" i="19"/>
  <c r="X73" i="19"/>
  <c r="S74" i="19"/>
  <c r="T74" i="19"/>
  <c r="X74" i="19"/>
  <c r="S75" i="19"/>
  <c r="T75" i="19"/>
  <c r="X75" i="19"/>
  <c r="S76" i="19"/>
  <c r="T76" i="19"/>
  <c r="X76" i="19"/>
  <c r="S77" i="19"/>
  <c r="T77" i="19"/>
  <c r="X77" i="19"/>
  <c r="S78" i="19"/>
  <c r="T78" i="19"/>
  <c r="X78" i="19"/>
  <c r="S79" i="19"/>
  <c r="T79" i="19"/>
  <c r="X79" i="19"/>
  <c r="S80" i="19"/>
  <c r="T80" i="19"/>
  <c r="X80" i="19"/>
  <c r="S81" i="19"/>
  <c r="T81" i="19"/>
  <c r="X81" i="19"/>
  <c r="S82" i="19"/>
  <c r="T82" i="19"/>
  <c r="X82" i="19"/>
  <c r="S83" i="19"/>
  <c r="T83" i="19"/>
  <c r="X83" i="19"/>
  <c r="S84" i="19"/>
  <c r="T84" i="19"/>
  <c r="X84" i="19"/>
  <c r="S85" i="19"/>
  <c r="T85" i="19"/>
  <c r="X85" i="19"/>
  <c r="S86" i="19"/>
  <c r="T86" i="19"/>
  <c r="X86" i="19"/>
  <c r="S87" i="19"/>
  <c r="T87" i="19"/>
  <c r="X87" i="19"/>
  <c r="S88" i="19"/>
  <c r="T88" i="19"/>
  <c r="X88" i="19"/>
  <c r="S89" i="19"/>
  <c r="T89" i="19"/>
  <c r="X89" i="19"/>
  <c r="S90" i="19"/>
  <c r="T90" i="19"/>
  <c r="X90" i="19"/>
  <c r="S91" i="19"/>
  <c r="T91" i="19"/>
  <c r="X91" i="19"/>
  <c r="S92" i="19"/>
  <c r="T92" i="19"/>
  <c r="X92" i="19"/>
  <c r="S93" i="19"/>
  <c r="T93" i="19"/>
  <c r="X93" i="19"/>
  <c r="S94" i="19"/>
  <c r="T94" i="19"/>
  <c r="X94" i="19"/>
  <c r="S95" i="19"/>
  <c r="T95" i="19"/>
  <c r="X95" i="19"/>
  <c r="S96" i="19"/>
  <c r="T96" i="19"/>
  <c r="X96" i="19"/>
  <c r="S97" i="19"/>
  <c r="T97" i="19"/>
  <c r="X97" i="19"/>
  <c r="S98" i="19"/>
  <c r="T98" i="19"/>
  <c r="X98" i="19"/>
  <c r="S99" i="19"/>
  <c r="T99" i="19"/>
  <c r="X99" i="19"/>
  <c r="S100" i="19"/>
  <c r="T100" i="19"/>
  <c r="X100" i="19"/>
  <c r="S101" i="19"/>
  <c r="T101" i="19"/>
  <c r="X101" i="19"/>
  <c r="S102" i="19"/>
  <c r="T102" i="19"/>
  <c r="X102" i="19"/>
  <c r="S103" i="19"/>
  <c r="T103" i="19"/>
  <c r="X103" i="19"/>
  <c r="S104" i="19"/>
  <c r="T104" i="19"/>
  <c r="X104" i="19"/>
  <c r="S105" i="19"/>
  <c r="T105" i="19"/>
  <c r="X105" i="19"/>
  <c r="S106" i="19"/>
  <c r="T106" i="19"/>
  <c r="X106" i="19"/>
  <c r="S107" i="19"/>
  <c r="T107" i="19"/>
  <c r="X107" i="19"/>
  <c r="S108" i="19"/>
  <c r="T108" i="19"/>
  <c r="X108" i="19"/>
  <c r="S109" i="19"/>
  <c r="T109" i="19"/>
  <c r="X109" i="19"/>
  <c r="S110" i="19"/>
  <c r="T110" i="19"/>
  <c r="X110" i="19"/>
  <c r="S111" i="19"/>
  <c r="T111" i="19"/>
  <c r="X111" i="19"/>
  <c r="S112" i="19"/>
  <c r="T112" i="19"/>
  <c r="X112" i="19"/>
  <c r="S113" i="19"/>
  <c r="T113" i="19"/>
  <c r="X113" i="19"/>
  <c r="S114" i="19"/>
  <c r="T114" i="19"/>
  <c r="X114" i="19"/>
  <c r="S115" i="19"/>
  <c r="T115" i="19"/>
  <c r="X115" i="19"/>
  <c r="S116" i="19"/>
  <c r="T116" i="19"/>
  <c r="X116" i="19"/>
  <c r="S117" i="19"/>
  <c r="T117" i="19"/>
  <c r="X117" i="19"/>
  <c r="S118" i="19"/>
  <c r="T118" i="19"/>
  <c r="X118" i="19"/>
  <c r="S119" i="19"/>
  <c r="T119" i="19"/>
  <c r="X119" i="19"/>
  <c r="S120" i="19"/>
  <c r="T120" i="19"/>
  <c r="X120" i="19"/>
  <c r="S121" i="19"/>
  <c r="T121" i="19"/>
  <c r="X121" i="19"/>
  <c r="S122" i="19"/>
  <c r="T122" i="19"/>
  <c r="X122" i="19"/>
  <c r="S123" i="19"/>
  <c r="T123" i="19"/>
  <c r="X123" i="19"/>
  <c r="S124" i="19"/>
  <c r="T124" i="19"/>
  <c r="X124" i="19"/>
  <c r="S125" i="19"/>
  <c r="T125" i="19"/>
  <c r="X125" i="19"/>
  <c r="S126" i="19"/>
  <c r="T126" i="19"/>
  <c r="X126" i="19"/>
  <c r="S127" i="19"/>
  <c r="T127" i="19"/>
  <c r="X127" i="19"/>
  <c r="S128" i="19"/>
  <c r="T128" i="19"/>
  <c r="X128" i="19"/>
  <c r="S129" i="19"/>
  <c r="T129" i="19"/>
  <c r="X129" i="19"/>
  <c r="S130" i="19"/>
  <c r="T130" i="19"/>
  <c r="X130" i="19"/>
  <c r="S131" i="19"/>
  <c r="T131" i="19"/>
  <c r="X131" i="19"/>
  <c r="S132" i="19"/>
  <c r="T132" i="19"/>
  <c r="X132" i="19"/>
  <c r="S133" i="19"/>
  <c r="T133" i="19"/>
  <c r="X133" i="19"/>
  <c r="S134" i="19"/>
  <c r="T134" i="19"/>
  <c r="X134" i="19"/>
  <c r="S135" i="19"/>
  <c r="T135" i="19"/>
  <c r="X135" i="19"/>
  <c r="S136" i="19"/>
  <c r="T136" i="19"/>
  <c r="X136" i="19"/>
  <c r="S137" i="19"/>
  <c r="T137" i="19"/>
  <c r="X137" i="19"/>
  <c r="S138" i="19"/>
  <c r="T138" i="19"/>
  <c r="X138" i="19"/>
  <c r="S139" i="19"/>
  <c r="T139" i="19"/>
  <c r="X139" i="19"/>
  <c r="S140" i="19"/>
  <c r="T140" i="19"/>
  <c r="X140" i="19"/>
  <c r="S141" i="19"/>
  <c r="T141" i="19"/>
  <c r="X141" i="19"/>
  <c r="S142" i="19"/>
  <c r="T142" i="19"/>
  <c r="X142" i="19"/>
  <c r="S143" i="19"/>
  <c r="T143" i="19"/>
  <c r="X143" i="19"/>
  <c r="S144" i="19"/>
  <c r="T144" i="19"/>
  <c r="X144" i="19"/>
  <c r="S145" i="19"/>
  <c r="T145" i="19"/>
  <c r="X145" i="19"/>
  <c r="S146" i="19"/>
  <c r="T146" i="19"/>
  <c r="X146" i="19"/>
  <c r="S147" i="19"/>
  <c r="T147" i="19"/>
  <c r="X147" i="19"/>
  <c r="S148" i="19"/>
  <c r="T148" i="19"/>
  <c r="X148" i="19"/>
  <c r="S149" i="19"/>
  <c r="T149" i="19"/>
  <c r="X149" i="19"/>
  <c r="S150" i="19"/>
  <c r="T150" i="19"/>
  <c r="X150" i="19"/>
  <c r="S151" i="19"/>
  <c r="T151" i="19"/>
  <c r="X151" i="19"/>
  <c r="S152" i="19"/>
  <c r="T152" i="19"/>
  <c r="X152" i="19"/>
  <c r="S153" i="19"/>
  <c r="T153" i="19"/>
  <c r="X153" i="19"/>
  <c r="S154" i="19"/>
  <c r="T154" i="19"/>
  <c r="X154" i="19"/>
  <c r="S155" i="19"/>
  <c r="T155" i="19"/>
  <c r="X155" i="19"/>
  <c r="S156" i="19"/>
  <c r="T156" i="19"/>
  <c r="X156" i="19"/>
  <c r="S157" i="19"/>
  <c r="T157" i="19"/>
  <c r="X157" i="19"/>
  <c r="S158" i="19"/>
  <c r="T158" i="19"/>
  <c r="X158" i="19"/>
  <c r="S159" i="19"/>
  <c r="T159" i="19"/>
  <c r="X159" i="19"/>
  <c r="S160" i="19"/>
  <c r="T160" i="19"/>
  <c r="X160" i="19"/>
  <c r="S161" i="19"/>
  <c r="T161" i="19"/>
  <c r="X161" i="19"/>
  <c r="S162" i="19"/>
  <c r="T162" i="19"/>
  <c r="X162" i="19"/>
  <c r="S163" i="19"/>
  <c r="T163" i="19"/>
  <c r="X163" i="19"/>
  <c r="S164" i="19"/>
  <c r="T164" i="19"/>
  <c r="X164" i="19"/>
  <c r="S165" i="19"/>
  <c r="T165" i="19"/>
  <c r="X165" i="19"/>
  <c r="S166" i="19"/>
  <c r="T166" i="19"/>
  <c r="X166" i="19"/>
  <c r="S167" i="19"/>
  <c r="T167" i="19"/>
  <c r="X167" i="19"/>
  <c r="S168" i="19"/>
  <c r="T168" i="19"/>
  <c r="X168" i="19"/>
  <c r="S169" i="19"/>
  <c r="T169" i="19"/>
  <c r="X169" i="19"/>
  <c r="S170" i="19"/>
  <c r="T170" i="19"/>
  <c r="X170" i="19"/>
  <c r="S171" i="19"/>
  <c r="T171" i="19"/>
  <c r="X171" i="19"/>
  <c r="S172" i="19"/>
  <c r="T172" i="19"/>
  <c r="X172" i="19"/>
  <c r="S173" i="19"/>
  <c r="T173" i="19"/>
  <c r="X173" i="19"/>
  <c r="S174" i="19"/>
  <c r="T174" i="19"/>
  <c r="X174" i="19"/>
  <c r="S175" i="19"/>
  <c r="T175" i="19"/>
  <c r="X175" i="19"/>
  <c r="S176" i="19"/>
  <c r="T176" i="19"/>
  <c r="X176" i="19"/>
  <c r="S177" i="19"/>
  <c r="T177" i="19"/>
  <c r="X177" i="19"/>
  <c r="S178" i="19"/>
  <c r="T178" i="19"/>
  <c r="X178" i="19"/>
  <c r="S179" i="19"/>
  <c r="T179" i="19"/>
  <c r="X179" i="19"/>
  <c r="S180" i="19"/>
  <c r="T180" i="19"/>
  <c r="X180" i="19"/>
  <c r="S181" i="19"/>
  <c r="T181" i="19"/>
  <c r="X181" i="19"/>
  <c r="S182" i="19"/>
  <c r="T182" i="19"/>
  <c r="X182" i="19"/>
  <c r="S183" i="19"/>
  <c r="T183" i="19"/>
  <c r="X183" i="19"/>
  <c r="S184" i="19"/>
  <c r="T184" i="19"/>
  <c r="X184" i="19"/>
  <c r="S185" i="19"/>
  <c r="T185" i="19"/>
  <c r="X185" i="19"/>
  <c r="S186" i="19"/>
  <c r="T186" i="19"/>
  <c r="X186" i="19"/>
  <c r="S187" i="19"/>
  <c r="T187" i="19"/>
  <c r="X187" i="19"/>
  <c r="S188" i="19"/>
  <c r="T188" i="19"/>
  <c r="X188" i="19"/>
  <c r="S189" i="19"/>
  <c r="T189" i="19"/>
  <c r="X189" i="19"/>
  <c r="S190" i="19"/>
  <c r="T190" i="19"/>
  <c r="X190" i="19"/>
  <c r="S191" i="19"/>
  <c r="T191" i="19"/>
  <c r="X191" i="19"/>
  <c r="S192" i="19"/>
  <c r="T192" i="19"/>
  <c r="X192" i="19"/>
  <c r="S193" i="19"/>
  <c r="T193" i="19"/>
  <c r="X193" i="19"/>
  <c r="S194" i="19"/>
  <c r="T194" i="19"/>
  <c r="X194" i="19"/>
  <c r="S195" i="19"/>
  <c r="T195" i="19"/>
  <c r="X195" i="19"/>
  <c r="S196" i="19"/>
  <c r="T196" i="19"/>
  <c r="X196" i="19"/>
  <c r="S197" i="19"/>
  <c r="T197" i="19"/>
  <c r="X197" i="19"/>
  <c r="S198" i="19"/>
  <c r="T198" i="19"/>
  <c r="X198" i="19"/>
  <c r="S199" i="19"/>
  <c r="T199" i="19"/>
  <c r="X199" i="19"/>
  <c r="S200" i="19"/>
  <c r="T200" i="19"/>
  <c r="X200" i="19"/>
  <c r="S201" i="19"/>
  <c r="T201" i="19"/>
  <c r="X201" i="19"/>
  <c r="S202" i="19"/>
  <c r="T202" i="19"/>
  <c r="X202" i="19"/>
  <c r="S203" i="19"/>
  <c r="T203" i="19"/>
  <c r="X203" i="19"/>
  <c r="S204" i="19"/>
  <c r="T204" i="19"/>
  <c r="X204" i="19"/>
  <c r="S205" i="19"/>
  <c r="T205" i="19"/>
  <c r="X205" i="19"/>
  <c r="C113" i="19"/>
  <c r="F13" i="19"/>
  <c r="J6" i="19"/>
  <c r="K6" i="19"/>
  <c r="O6" i="19"/>
  <c r="J7" i="19"/>
  <c r="K7" i="19"/>
  <c r="O7" i="19"/>
  <c r="J8" i="19"/>
  <c r="K8" i="19"/>
  <c r="O8" i="19"/>
  <c r="J9" i="19"/>
  <c r="K9" i="19"/>
  <c r="O9" i="19"/>
  <c r="J10" i="19"/>
  <c r="K10" i="19"/>
  <c r="O10" i="19"/>
  <c r="J11" i="19"/>
  <c r="K11" i="19"/>
  <c r="O11" i="19"/>
  <c r="J12" i="19"/>
  <c r="K12" i="19"/>
  <c r="O12" i="19"/>
  <c r="J13" i="19"/>
  <c r="K13" i="19"/>
  <c r="O13" i="19"/>
  <c r="J14" i="19"/>
  <c r="K14" i="19"/>
  <c r="O14" i="19"/>
  <c r="J15" i="19"/>
  <c r="K15" i="19"/>
  <c r="O15" i="19"/>
  <c r="J16" i="19"/>
  <c r="K16" i="19"/>
  <c r="O16" i="19"/>
  <c r="J17" i="19"/>
  <c r="K17" i="19"/>
  <c r="O17" i="19"/>
  <c r="J18" i="19"/>
  <c r="K18" i="19"/>
  <c r="O18" i="19"/>
  <c r="J19" i="19"/>
  <c r="K19" i="19"/>
  <c r="O19" i="19"/>
  <c r="J20" i="19"/>
  <c r="K20" i="19"/>
  <c r="O20" i="19"/>
  <c r="J21" i="19"/>
  <c r="K21" i="19"/>
  <c r="O21" i="19"/>
  <c r="J22" i="19"/>
  <c r="K22" i="19"/>
  <c r="O22" i="19"/>
  <c r="J23" i="19"/>
  <c r="K23" i="19"/>
  <c r="O23" i="19"/>
  <c r="J24" i="19"/>
  <c r="K24" i="19"/>
  <c r="O24" i="19"/>
  <c r="J25" i="19"/>
  <c r="K25" i="19"/>
  <c r="O25" i="19"/>
  <c r="J26" i="19"/>
  <c r="K26" i="19"/>
  <c r="O26" i="19"/>
  <c r="J27" i="19"/>
  <c r="K27" i="19"/>
  <c r="O27" i="19"/>
  <c r="J28" i="19"/>
  <c r="K28" i="19"/>
  <c r="O28" i="19"/>
  <c r="J29" i="19"/>
  <c r="K29" i="19"/>
  <c r="O29" i="19"/>
  <c r="J30" i="19"/>
  <c r="K30" i="19"/>
  <c r="O30" i="19"/>
  <c r="J31" i="19"/>
  <c r="K31" i="19"/>
  <c r="O31" i="19"/>
  <c r="J32" i="19"/>
  <c r="K32" i="19"/>
  <c r="O32" i="19"/>
  <c r="J33" i="19"/>
  <c r="K33" i="19"/>
  <c r="O33" i="19"/>
  <c r="J34" i="19"/>
  <c r="K34" i="19"/>
  <c r="O34" i="19"/>
  <c r="J35" i="19"/>
  <c r="K35" i="19"/>
  <c r="O35" i="19"/>
  <c r="J36" i="19"/>
  <c r="K36" i="19"/>
  <c r="O36" i="19"/>
  <c r="J37" i="19"/>
  <c r="K37" i="19"/>
  <c r="O37" i="19"/>
  <c r="J38" i="19"/>
  <c r="K38" i="19"/>
  <c r="O38" i="19"/>
  <c r="J39" i="19"/>
  <c r="K39" i="19"/>
  <c r="O39" i="19"/>
  <c r="J40" i="19"/>
  <c r="K40" i="19"/>
  <c r="O40" i="19"/>
  <c r="J41" i="19"/>
  <c r="K41" i="19"/>
  <c r="O41" i="19"/>
  <c r="J42" i="19"/>
  <c r="K42" i="19"/>
  <c r="O42" i="19"/>
  <c r="J43" i="19"/>
  <c r="K43" i="19"/>
  <c r="O43" i="19"/>
  <c r="J44" i="19"/>
  <c r="K44" i="19"/>
  <c r="O44" i="19"/>
  <c r="J45" i="19"/>
  <c r="K45" i="19"/>
  <c r="O45" i="19"/>
  <c r="J46" i="19"/>
  <c r="K46" i="19"/>
  <c r="O46" i="19"/>
  <c r="J47" i="19"/>
  <c r="K47" i="19"/>
  <c r="O47" i="19"/>
  <c r="J48" i="19"/>
  <c r="K48" i="19"/>
  <c r="O48" i="19"/>
  <c r="J49" i="19"/>
  <c r="K49" i="19"/>
  <c r="O49" i="19"/>
  <c r="J50" i="19"/>
  <c r="K50" i="19"/>
  <c r="O50" i="19"/>
  <c r="J51" i="19"/>
  <c r="K51" i="19"/>
  <c r="O51" i="19"/>
  <c r="J52" i="19"/>
  <c r="K52" i="19"/>
  <c r="O52" i="19"/>
  <c r="J53" i="19"/>
  <c r="K53" i="19"/>
  <c r="O53" i="19"/>
  <c r="J54" i="19"/>
  <c r="K54" i="19"/>
  <c r="O54" i="19"/>
  <c r="J55" i="19"/>
  <c r="K55" i="19"/>
  <c r="O55" i="19"/>
  <c r="J56" i="19"/>
  <c r="K56" i="19"/>
  <c r="O56" i="19"/>
  <c r="J57" i="19"/>
  <c r="K57" i="19"/>
  <c r="O57" i="19"/>
  <c r="J58" i="19"/>
  <c r="K58" i="19"/>
  <c r="O58" i="19"/>
  <c r="J59" i="19"/>
  <c r="K59" i="19"/>
  <c r="O59" i="19"/>
  <c r="J60" i="19"/>
  <c r="K60" i="19"/>
  <c r="O60" i="19"/>
  <c r="J61" i="19"/>
  <c r="K61" i="19"/>
  <c r="O61" i="19"/>
  <c r="J62" i="19"/>
  <c r="K62" i="19"/>
  <c r="O62" i="19"/>
  <c r="J63" i="19"/>
  <c r="K63" i="19"/>
  <c r="O63" i="19"/>
  <c r="J64" i="19"/>
  <c r="K64" i="19"/>
  <c r="O64" i="19"/>
  <c r="J65" i="19"/>
  <c r="K65" i="19"/>
  <c r="O65" i="19"/>
  <c r="J66" i="19"/>
  <c r="K66" i="19"/>
  <c r="O66" i="19"/>
  <c r="J67" i="19"/>
  <c r="K67" i="19"/>
  <c r="O67" i="19"/>
  <c r="J68" i="19"/>
  <c r="K68" i="19"/>
  <c r="O68" i="19"/>
  <c r="J69" i="19"/>
  <c r="K69" i="19"/>
  <c r="O69" i="19"/>
  <c r="J70" i="19"/>
  <c r="K70" i="19"/>
  <c r="O70" i="19"/>
  <c r="J71" i="19"/>
  <c r="K71" i="19"/>
  <c r="O71" i="19"/>
  <c r="J72" i="19"/>
  <c r="K72" i="19"/>
  <c r="O72" i="19"/>
  <c r="J73" i="19"/>
  <c r="K73" i="19"/>
  <c r="O73" i="19"/>
  <c r="J74" i="19"/>
  <c r="K74" i="19"/>
  <c r="O74" i="19"/>
  <c r="J75" i="19"/>
  <c r="K75" i="19"/>
  <c r="O75" i="19"/>
  <c r="J76" i="19"/>
  <c r="K76" i="19"/>
  <c r="O76" i="19"/>
  <c r="J77" i="19"/>
  <c r="K77" i="19"/>
  <c r="O77" i="19"/>
  <c r="J78" i="19"/>
  <c r="K78" i="19"/>
  <c r="O78" i="19"/>
  <c r="J79" i="19"/>
  <c r="K79" i="19"/>
  <c r="O79" i="19"/>
  <c r="J80" i="19"/>
  <c r="K80" i="19"/>
  <c r="O80" i="19"/>
  <c r="J81" i="19"/>
  <c r="K81" i="19"/>
  <c r="O81" i="19"/>
  <c r="J82" i="19"/>
  <c r="K82" i="19"/>
  <c r="O82" i="19"/>
  <c r="J83" i="19"/>
  <c r="K83" i="19"/>
  <c r="O83" i="19"/>
  <c r="J84" i="19"/>
  <c r="K84" i="19"/>
  <c r="O84" i="19"/>
  <c r="J85" i="19"/>
  <c r="K85" i="19"/>
  <c r="O85" i="19"/>
  <c r="J86" i="19"/>
  <c r="K86" i="19"/>
  <c r="O86" i="19"/>
  <c r="J87" i="19"/>
  <c r="K87" i="19"/>
  <c r="O87" i="19"/>
  <c r="J88" i="19"/>
  <c r="K88" i="19"/>
  <c r="O88" i="19"/>
  <c r="J89" i="19"/>
  <c r="K89" i="19"/>
  <c r="O89" i="19"/>
  <c r="J90" i="19"/>
  <c r="K90" i="19"/>
  <c r="O90" i="19"/>
  <c r="J91" i="19"/>
  <c r="K91" i="19"/>
  <c r="O91" i="19"/>
  <c r="J92" i="19"/>
  <c r="K92" i="19"/>
  <c r="O92" i="19"/>
  <c r="J93" i="19"/>
  <c r="K93" i="19"/>
  <c r="O93" i="19"/>
  <c r="J94" i="19"/>
  <c r="K94" i="19"/>
  <c r="O94" i="19"/>
  <c r="J95" i="19"/>
  <c r="K95" i="19"/>
  <c r="O95" i="19"/>
  <c r="J96" i="19"/>
  <c r="K96" i="19"/>
  <c r="O96" i="19"/>
  <c r="J97" i="19"/>
  <c r="K97" i="19"/>
  <c r="O97" i="19"/>
  <c r="J98" i="19"/>
  <c r="K98" i="19"/>
  <c r="O98" i="19"/>
  <c r="J99" i="19"/>
  <c r="K99" i="19"/>
  <c r="O99" i="19"/>
  <c r="J100" i="19"/>
  <c r="K100" i="19"/>
  <c r="O100" i="19"/>
  <c r="J101" i="19"/>
  <c r="K101" i="19"/>
  <c r="O101" i="19"/>
  <c r="J102" i="19"/>
  <c r="K102" i="19"/>
  <c r="O102" i="19"/>
  <c r="J103" i="19"/>
  <c r="K103" i="19"/>
  <c r="O103" i="19"/>
  <c r="J104" i="19"/>
  <c r="K104" i="19"/>
  <c r="O104" i="19"/>
  <c r="J105" i="19"/>
  <c r="K105" i="19"/>
  <c r="O105" i="19"/>
  <c r="J106" i="19"/>
  <c r="K106" i="19"/>
  <c r="O106" i="19"/>
  <c r="J107" i="19"/>
  <c r="K107" i="19"/>
  <c r="O107" i="19"/>
  <c r="J108" i="19"/>
  <c r="K108" i="19"/>
  <c r="O108" i="19"/>
  <c r="J109" i="19"/>
  <c r="K109" i="19"/>
  <c r="O109" i="19"/>
  <c r="J110" i="19"/>
  <c r="K110" i="19"/>
  <c r="O110" i="19"/>
  <c r="J111" i="19"/>
  <c r="K111" i="19"/>
  <c r="O111" i="19"/>
  <c r="J112" i="19"/>
  <c r="K112" i="19"/>
  <c r="O112" i="19"/>
  <c r="J113" i="19"/>
  <c r="K113" i="19"/>
  <c r="O113" i="19"/>
  <c r="J114" i="19"/>
  <c r="K114" i="19"/>
  <c r="O114" i="19"/>
  <c r="J115" i="19"/>
  <c r="K115" i="19"/>
  <c r="O115" i="19"/>
  <c r="J116" i="19"/>
  <c r="K116" i="19"/>
  <c r="O116" i="19"/>
  <c r="J117" i="19"/>
  <c r="K117" i="19"/>
  <c r="O117" i="19"/>
  <c r="J118" i="19"/>
  <c r="K118" i="19"/>
  <c r="O118" i="19"/>
  <c r="J119" i="19"/>
  <c r="K119" i="19"/>
  <c r="O119" i="19"/>
  <c r="J120" i="19"/>
  <c r="K120" i="19"/>
  <c r="O120" i="19"/>
  <c r="J121" i="19"/>
  <c r="K121" i="19"/>
  <c r="O121" i="19"/>
  <c r="J122" i="19"/>
  <c r="K122" i="19"/>
  <c r="O122" i="19"/>
  <c r="J123" i="19"/>
  <c r="K123" i="19"/>
  <c r="O123" i="19"/>
  <c r="J124" i="19"/>
  <c r="K124" i="19"/>
  <c r="O124" i="19"/>
  <c r="J125" i="19"/>
  <c r="K125" i="19"/>
  <c r="O125" i="19"/>
  <c r="J126" i="19"/>
  <c r="K126" i="19"/>
  <c r="O126" i="19"/>
  <c r="J127" i="19"/>
  <c r="K127" i="19"/>
  <c r="O127" i="19"/>
  <c r="J128" i="19"/>
  <c r="K128" i="19"/>
  <c r="O128" i="19"/>
  <c r="J129" i="19"/>
  <c r="K129" i="19"/>
  <c r="O129" i="19"/>
  <c r="J130" i="19"/>
  <c r="K130" i="19"/>
  <c r="O130" i="19"/>
  <c r="J131" i="19"/>
  <c r="K131" i="19"/>
  <c r="O131" i="19"/>
  <c r="J132" i="19"/>
  <c r="K132" i="19"/>
  <c r="O132" i="19"/>
  <c r="J133" i="19"/>
  <c r="K133" i="19"/>
  <c r="O133" i="19"/>
  <c r="J134" i="19"/>
  <c r="K134" i="19"/>
  <c r="O134" i="19"/>
  <c r="J135" i="19"/>
  <c r="K135" i="19"/>
  <c r="O135" i="19"/>
  <c r="J136" i="19"/>
  <c r="K136" i="19"/>
  <c r="O136" i="19"/>
  <c r="J137" i="19"/>
  <c r="K137" i="19"/>
  <c r="O137" i="19"/>
  <c r="J138" i="19"/>
  <c r="K138" i="19"/>
  <c r="O138" i="19"/>
  <c r="J139" i="19"/>
  <c r="K139" i="19"/>
  <c r="O139" i="19"/>
  <c r="J140" i="19"/>
  <c r="K140" i="19"/>
  <c r="O140" i="19"/>
  <c r="J141" i="19"/>
  <c r="K141" i="19"/>
  <c r="O141" i="19"/>
  <c r="J142" i="19"/>
  <c r="K142" i="19"/>
  <c r="O142" i="19"/>
  <c r="J143" i="19"/>
  <c r="K143" i="19"/>
  <c r="O143" i="19"/>
  <c r="J144" i="19"/>
  <c r="K144" i="19"/>
  <c r="O144" i="19"/>
  <c r="J145" i="19"/>
  <c r="K145" i="19"/>
  <c r="O145" i="19"/>
  <c r="J146" i="19"/>
  <c r="K146" i="19"/>
  <c r="O146" i="19"/>
  <c r="J147" i="19"/>
  <c r="K147" i="19"/>
  <c r="O147" i="19"/>
  <c r="J148" i="19"/>
  <c r="K148" i="19"/>
  <c r="O148" i="19"/>
  <c r="J149" i="19"/>
  <c r="K149" i="19"/>
  <c r="O149" i="19"/>
  <c r="J150" i="19"/>
  <c r="K150" i="19"/>
  <c r="O150" i="19"/>
  <c r="J151" i="19"/>
  <c r="K151" i="19"/>
  <c r="O151" i="19"/>
  <c r="J152" i="19"/>
  <c r="K152" i="19"/>
  <c r="O152" i="19"/>
  <c r="J153" i="19"/>
  <c r="K153" i="19"/>
  <c r="O153" i="19"/>
  <c r="J154" i="19"/>
  <c r="K154" i="19"/>
  <c r="O154" i="19"/>
  <c r="J155" i="19"/>
  <c r="K155" i="19"/>
  <c r="O155" i="19"/>
  <c r="J156" i="19"/>
  <c r="K156" i="19"/>
  <c r="O156" i="19"/>
  <c r="J157" i="19"/>
  <c r="K157" i="19"/>
  <c r="O157" i="19"/>
  <c r="J158" i="19"/>
  <c r="K158" i="19"/>
  <c r="O158" i="19"/>
  <c r="J159" i="19"/>
  <c r="K159" i="19"/>
  <c r="O159" i="19"/>
  <c r="J160" i="19"/>
  <c r="K160" i="19"/>
  <c r="O160" i="19"/>
  <c r="J161" i="19"/>
  <c r="K161" i="19"/>
  <c r="O161" i="19"/>
  <c r="J162" i="19"/>
  <c r="K162" i="19"/>
  <c r="O162" i="19"/>
  <c r="J163" i="19"/>
  <c r="K163" i="19"/>
  <c r="O163" i="19"/>
  <c r="J164" i="19"/>
  <c r="K164" i="19"/>
  <c r="O164" i="19"/>
  <c r="J165" i="19"/>
  <c r="K165" i="19"/>
  <c r="O165" i="19"/>
  <c r="J166" i="19"/>
  <c r="K166" i="19"/>
  <c r="O166" i="19"/>
  <c r="J167" i="19"/>
  <c r="K167" i="19"/>
  <c r="O167" i="19"/>
  <c r="J168" i="19"/>
  <c r="K168" i="19"/>
  <c r="O168" i="19"/>
  <c r="J169" i="19"/>
  <c r="K169" i="19"/>
  <c r="O169" i="19"/>
  <c r="J170" i="19"/>
  <c r="K170" i="19"/>
  <c r="O170" i="19"/>
  <c r="J171" i="19"/>
  <c r="K171" i="19"/>
  <c r="O171" i="19"/>
  <c r="J172" i="19"/>
  <c r="K172" i="19"/>
  <c r="O172" i="19"/>
  <c r="J173" i="19"/>
  <c r="K173" i="19"/>
  <c r="O173" i="19"/>
  <c r="J174" i="19"/>
  <c r="K174" i="19"/>
  <c r="O174" i="19"/>
  <c r="J175" i="19"/>
  <c r="K175" i="19"/>
  <c r="O175" i="19"/>
  <c r="J176" i="19"/>
  <c r="K176" i="19"/>
  <c r="O176" i="19"/>
  <c r="J177" i="19"/>
  <c r="K177" i="19"/>
  <c r="O177" i="19"/>
  <c r="J178" i="19"/>
  <c r="K178" i="19"/>
  <c r="O178" i="19"/>
  <c r="J179" i="19"/>
  <c r="K179" i="19"/>
  <c r="O179" i="19"/>
  <c r="J180" i="19"/>
  <c r="K180" i="19"/>
  <c r="O180" i="19"/>
  <c r="J181" i="19"/>
  <c r="K181" i="19"/>
  <c r="O181" i="19"/>
  <c r="J182" i="19"/>
  <c r="K182" i="19"/>
  <c r="O182" i="19"/>
  <c r="J183" i="19"/>
  <c r="K183" i="19"/>
  <c r="O183" i="19"/>
  <c r="J184" i="19"/>
  <c r="K184" i="19"/>
  <c r="O184" i="19"/>
  <c r="J185" i="19"/>
  <c r="K185" i="19"/>
  <c r="O185" i="19"/>
  <c r="J186" i="19"/>
  <c r="K186" i="19"/>
  <c r="O186" i="19"/>
  <c r="J187" i="19"/>
  <c r="K187" i="19"/>
  <c r="O187" i="19"/>
  <c r="J188" i="19"/>
  <c r="K188" i="19"/>
  <c r="O188" i="19"/>
  <c r="J189" i="19"/>
  <c r="K189" i="19"/>
  <c r="O189" i="19"/>
  <c r="J190" i="19"/>
  <c r="K190" i="19"/>
  <c r="O190" i="19"/>
  <c r="J191" i="19"/>
  <c r="K191" i="19"/>
  <c r="O191" i="19"/>
  <c r="J192" i="19"/>
  <c r="K192" i="19"/>
  <c r="O192" i="19"/>
  <c r="J193" i="19"/>
  <c r="K193" i="19"/>
  <c r="O193" i="19"/>
  <c r="J194" i="19"/>
  <c r="K194" i="19"/>
  <c r="O194" i="19"/>
  <c r="J195" i="19"/>
  <c r="K195" i="19"/>
  <c r="O195" i="19"/>
  <c r="J196" i="19"/>
  <c r="K196" i="19"/>
  <c r="O196" i="19"/>
  <c r="J197" i="19"/>
  <c r="K197" i="19"/>
  <c r="O197" i="19"/>
  <c r="J198" i="19"/>
  <c r="K198" i="19"/>
  <c r="O198" i="19"/>
  <c r="J199" i="19"/>
  <c r="K199" i="19"/>
  <c r="O199" i="19"/>
  <c r="J200" i="19"/>
  <c r="K200" i="19"/>
  <c r="O200" i="19"/>
  <c r="J201" i="19"/>
  <c r="K201" i="19"/>
  <c r="O201" i="19"/>
  <c r="J202" i="19"/>
  <c r="K202" i="19"/>
  <c r="O202" i="19"/>
  <c r="J203" i="19"/>
  <c r="K203" i="19"/>
  <c r="O203" i="19"/>
  <c r="J204" i="19"/>
  <c r="K204" i="19"/>
  <c r="O204" i="19"/>
  <c r="J205" i="19"/>
  <c r="K205" i="19"/>
  <c r="O205" i="19"/>
  <c r="D113" i="19"/>
  <c r="E113" i="19"/>
  <c r="Y35" i="19"/>
  <c r="E114" i="19"/>
  <c r="C127" i="19"/>
  <c r="G21" i="24"/>
  <c r="AH205" i="13"/>
  <c r="AG205" i="13"/>
  <c r="AF205" i="13"/>
  <c r="AE205" i="13"/>
  <c r="AD205" i="13"/>
  <c r="AC205" i="13"/>
  <c r="AB205" i="13"/>
  <c r="Y205" i="13"/>
  <c r="U205" i="13"/>
  <c r="V205" i="13"/>
  <c r="Q205" i="13"/>
  <c r="F10" i="13"/>
  <c r="L205" i="13"/>
  <c r="M205" i="13"/>
  <c r="N205" i="13"/>
  <c r="AH204" i="13"/>
  <c r="AG204" i="13"/>
  <c r="AF204" i="13"/>
  <c r="AE204" i="13"/>
  <c r="AD204" i="13"/>
  <c r="AC204" i="13"/>
  <c r="AB204" i="13"/>
  <c r="Y204" i="13"/>
  <c r="U204" i="13"/>
  <c r="V204" i="13"/>
  <c r="Q204" i="13"/>
  <c r="L204" i="13"/>
  <c r="M204" i="13"/>
  <c r="N204" i="13"/>
  <c r="AH203" i="13"/>
  <c r="AG203" i="13"/>
  <c r="AF203" i="13"/>
  <c r="AE203" i="13"/>
  <c r="AD203" i="13"/>
  <c r="AC203" i="13"/>
  <c r="AB203" i="13"/>
  <c r="Y203" i="13"/>
  <c r="U203" i="13"/>
  <c r="V203" i="13"/>
  <c r="Q203" i="13"/>
  <c r="L203" i="13"/>
  <c r="M203" i="13"/>
  <c r="N203" i="13"/>
  <c r="AH202" i="13"/>
  <c r="AG202" i="13"/>
  <c r="AF202" i="13"/>
  <c r="AE202" i="13"/>
  <c r="AD202" i="13"/>
  <c r="AC202" i="13"/>
  <c r="AB202" i="13"/>
  <c r="Y202" i="13"/>
  <c r="U202" i="13"/>
  <c r="V202" i="13"/>
  <c r="Q202" i="13"/>
  <c r="L202" i="13"/>
  <c r="M202" i="13"/>
  <c r="N202" i="13"/>
  <c r="AH201" i="13"/>
  <c r="AG201" i="13"/>
  <c r="AF201" i="13"/>
  <c r="AE201" i="13"/>
  <c r="AD201" i="13"/>
  <c r="AC201" i="13"/>
  <c r="AB201" i="13"/>
  <c r="Y201" i="13"/>
  <c r="U201" i="13"/>
  <c r="V201" i="13"/>
  <c r="Q201" i="13"/>
  <c r="L201" i="13"/>
  <c r="M201" i="13"/>
  <c r="N201" i="13"/>
  <c r="AH200" i="13"/>
  <c r="AG200" i="13"/>
  <c r="AF200" i="13"/>
  <c r="AE200" i="13"/>
  <c r="AD200" i="13"/>
  <c r="AC200" i="13"/>
  <c r="AB200" i="13"/>
  <c r="Y200" i="13"/>
  <c r="U200" i="13"/>
  <c r="V200" i="13"/>
  <c r="Q200" i="13"/>
  <c r="L200" i="13"/>
  <c r="M200" i="13"/>
  <c r="N200" i="13"/>
  <c r="AH199" i="13"/>
  <c r="AG199" i="13"/>
  <c r="AF199" i="13"/>
  <c r="AE199" i="13"/>
  <c r="AD199" i="13"/>
  <c r="AC199" i="13"/>
  <c r="AB199" i="13"/>
  <c r="Y199" i="13"/>
  <c r="U199" i="13"/>
  <c r="V199" i="13"/>
  <c r="Q199" i="13"/>
  <c r="L199" i="13"/>
  <c r="M199" i="13"/>
  <c r="N199" i="13"/>
  <c r="AH198" i="13"/>
  <c r="AG198" i="13"/>
  <c r="AF198" i="13"/>
  <c r="AE198" i="13"/>
  <c r="AD198" i="13"/>
  <c r="AC198" i="13"/>
  <c r="AB198" i="13"/>
  <c r="Y198" i="13"/>
  <c r="U198" i="13"/>
  <c r="V198" i="13"/>
  <c r="Q198" i="13"/>
  <c r="L198" i="13"/>
  <c r="M198" i="13"/>
  <c r="N198" i="13"/>
  <c r="AH197" i="13"/>
  <c r="AG197" i="13"/>
  <c r="AF197" i="13"/>
  <c r="AE197" i="13"/>
  <c r="AD197" i="13"/>
  <c r="AC197" i="13"/>
  <c r="AB197" i="13"/>
  <c r="Y197" i="13"/>
  <c r="U197" i="13"/>
  <c r="V197" i="13"/>
  <c r="Q197" i="13"/>
  <c r="L197" i="13"/>
  <c r="M197" i="13"/>
  <c r="N197" i="13"/>
  <c r="AH196" i="13"/>
  <c r="AG196" i="13"/>
  <c r="AF196" i="13"/>
  <c r="AE196" i="13"/>
  <c r="AD196" i="13"/>
  <c r="AC196" i="13"/>
  <c r="AB196" i="13"/>
  <c r="Y196" i="13"/>
  <c r="U196" i="13"/>
  <c r="V196" i="13"/>
  <c r="Q196" i="13"/>
  <c r="L196" i="13"/>
  <c r="M196" i="13"/>
  <c r="N196" i="13"/>
  <c r="AH195" i="13"/>
  <c r="AG195" i="13"/>
  <c r="AF195" i="13"/>
  <c r="AE195" i="13"/>
  <c r="AD195" i="13"/>
  <c r="AC195" i="13"/>
  <c r="AB195" i="13"/>
  <c r="Y195" i="13"/>
  <c r="U195" i="13"/>
  <c r="V195" i="13"/>
  <c r="Q195" i="13"/>
  <c r="L195" i="13"/>
  <c r="M195" i="13"/>
  <c r="N195" i="13"/>
  <c r="AH194" i="13"/>
  <c r="AG194" i="13"/>
  <c r="AF194" i="13"/>
  <c r="AE194" i="13"/>
  <c r="AD194" i="13"/>
  <c r="AC194" i="13"/>
  <c r="AB194" i="13"/>
  <c r="Y194" i="13"/>
  <c r="U194" i="13"/>
  <c r="V194" i="13"/>
  <c r="Q194" i="13"/>
  <c r="L194" i="13"/>
  <c r="M194" i="13"/>
  <c r="N194" i="13"/>
  <c r="AH193" i="13"/>
  <c r="AG193" i="13"/>
  <c r="AF193" i="13"/>
  <c r="AE193" i="13"/>
  <c r="AD193" i="13"/>
  <c r="AC193" i="13"/>
  <c r="AB193" i="13"/>
  <c r="Y193" i="13"/>
  <c r="U193" i="13"/>
  <c r="V193" i="13"/>
  <c r="Q193" i="13"/>
  <c r="L193" i="13"/>
  <c r="M193" i="13"/>
  <c r="N193" i="13"/>
  <c r="AH192" i="13"/>
  <c r="AG192" i="13"/>
  <c r="AF192" i="13"/>
  <c r="AE192" i="13"/>
  <c r="AD192" i="13"/>
  <c r="AC192" i="13"/>
  <c r="AB192" i="13"/>
  <c r="Y192" i="13"/>
  <c r="U192" i="13"/>
  <c r="V192" i="13"/>
  <c r="Q192" i="13"/>
  <c r="L192" i="13"/>
  <c r="M192" i="13"/>
  <c r="N192" i="13"/>
  <c r="AH191" i="13"/>
  <c r="AG191" i="13"/>
  <c r="AF191" i="13"/>
  <c r="AE191" i="13"/>
  <c r="AD191" i="13"/>
  <c r="AC191" i="13"/>
  <c r="AB191" i="13"/>
  <c r="Y191" i="13"/>
  <c r="U191" i="13"/>
  <c r="V191" i="13"/>
  <c r="Q191" i="13"/>
  <c r="L191" i="13"/>
  <c r="M191" i="13"/>
  <c r="N191" i="13"/>
  <c r="AH190" i="13"/>
  <c r="AG190" i="13"/>
  <c r="AF190" i="13"/>
  <c r="AE190" i="13"/>
  <c r="AD190" i="13"/>
  <c r="AC190" i="13"/>
  <c r="AB190" i="13"/>
  <c r="Y190" i="13"/>
  <c r="U190" i="13"/>
  <c r="V190" i="13"/>
  <c r="Q190" i="13"/>
  <c r="L190" i="13"/>
  <c r="M190" i="13"/>
  <c r="N190" i="13"/>
  <c r="AH189" i="13"/>
  <c r="AG189" i="13"/>
  <c r="AF189" i="13"/>
  <c r="AE189" i="13"/>
  <c r="AD189" i="13"/>
  <c r="AC189" i="13"/>
  <c r="AB189" i="13"/>
  <c r="Y189" i="13"/>
  <c r="U189" i="13"/>
  <c r="V189" i="13"/>
  <c r="Q189" i="13"/>
  <c r="L189" i="13"/>
  <c r="M189" i="13"/>
  <c r="N189" i="13"/>
  <c r="AH188" i="13"/>
  <c r="AG188" i="13"/>
  <c r="AF188" i="13"/>
  <c r="AE188" i="13"/>
  <c r="AD188" i="13"/>
  <c r="AC188" i="13"/>
  <c r="AB188" i="13"/>
  <c r="Y188" i="13"/>
  <c r="U188" i="13"/>
  <c r="V188" i="13"/>
  <c r="Q188" i="13"/>
  <c r="L188" i="13"/>
  <c r="M188" i="13"/>
  <c r="N188" i="13"/>
  <c r="AH187" i="13"/>
  <c r="AG187" i="13"/>
  <c r="AF187" i="13"/>
  <c r="AE187" i="13"/>
  <c r="AD187" i="13"/>
  <c r="AC187" i="13"/>
  <c r="AB187" i="13"/>
  <c r="Y187" i="13"/>
  <c r="U187" i="13"/>
  <c r="V187" i="13"/>
  <c r="Q187" i="13"/>
  <c r="L187" i="13"/>
  <c r="M187" i="13"/>
  <c r="N187" i="13"/>
  <c r="AH186" i="13"/>
  <c r="AG186" i="13"/>
  <c r="AF186" i="13"/>
  <c r="AE186" i="13"/>
  <c r="AD186" i="13"/>
  <c r="AC186" i="13"/>
  <c r="AB186" i="13"/>
  <c r="Y186" i="13"/>
  <c r="U186" i="13"/>
  <c r="V186" i="13"/>
  <c r="Q186" i="13"/>
  <c r="L186" i="13"/>
  <c r="M186" i="13"/>
  <c r="N186" i="13"/>
  <c r="AH185" i="13"/>
  <c r="AG185" i="13"/>
  <c r="AF185" i="13"/>
  <c r="AE185" i="13"/>
  <c r="AD185" i="13"/>
  <c r="AC185" i="13"/>
  <c r="AB185" i="13"/>
  <c r="Y185" i="13"/>
  <c r="U185" i="13"/>
  <c r="V185" i="13"/>
  <c r="Q185" i="13"/>
  <c r="L185" i="13"/>
  <c r="M185" i="13"/>
  <c r="N185" i="13"/>
  <c r="AH184" i="13"/>
  <c r="AG184" i="13"/>
  <c r="AF184" i="13"/>
  <c r="AE184" i="13"/>
  <c r="AD184" i="13"/>
  <c r="AC184" i="13"/>
  <c r="AB184" i="13"/>
  <c r="Y184" i="13"/>
  <c r="U184" i="13"/>
  <c r="V184" i="13"/>
  <c r="Q184" i="13"/>
  <c r="L184" i="13"/>
  <c r="M184" i="13"/>
  <c r="N184" i="13"/>
  <c r="AH183" i="13"/>
  <c r="AG183" i="13"/>
  <c r="AF183" i="13"/>
  <c r="AE183" i="13"/>
  <c r="AD183" i="13"/>
  <c r="AC183" i="13"/>
  <c r="AB183" i="13"/>
  <c r="Y183" i="13"/>
  <c r="U183" i="13"/>
  <c r="V183" i="13"/>
  <c r="Q183" i="13"/>
  <c r="L183" i="13"/>
  <c r="M183" i="13"/>
  <c r="N183" i="13"/>
  <c r="AH182" i="13"/>
  <c r="AG182" i="13"/>
  <c r="AF182" i="13"/>
  <c r="AE182" i="13"/>
  <c r="AD182" i="13"/>
  <c r="AC182" i="13"/>
  <c r="AB182" i="13"/>
  <c r="Y182" i="13"/>
  <c r="U182" i="13"/>
  <c r="V182" i="13"/>
  <c r="Q182" i="13"/>
  <c r="L182" i="13"/>
  <c r="M182" i="13"/>
  <c r="N182" i="13"/>
  <c r="AH181" i="13"/>
  <c r="AG181" i="13"/>
  <c r="AF181" i="13"/>
  <c r="AE181" i="13"/>
  <c r="AD181" i="13"/>
  <c r="AC181" i="13"/>
  <c r="AB181" i="13"/>
  <c r="Y181" i="13"/>
  <c r="U181" i="13"/>
  <c r="V181" i="13"/>
  <c r="Q181" i="13"/>
  <c r="L181" i="13"/>
  <c r="M181" i="13"/>
  <c r="N181" i="13"/>
  <c r="AH180" i="13"/>
  <c r="AG180" i="13"/>
  <c r="AF180" i="13"/>
  <c r="AE180" i="13"/>
  <c r="AD180" i="13"/>
  <c r="AC180" i="13"/>
  <c r="AB180" i="13"/>
  <c r="Y180" i="13"/>
  <c r="U180" i="13"/>
  <c r="V180" i="13"/>
  <c r="Q180" i="13"/>
  <c r="L180" i="13"/>
  <c r="M180" i="13"/>
  <c r="N180" i="13"/>
  <c r="AH179" i="13"/>
  <c r="AG179" i="13"/>
  <c r="AF179" i="13"/>
  <c r="AE179" i="13"/>
  <c r="AD179" i="13"/>
  <c r="AC179" i="13"/>
  <c r="AB179" i="13"/>
  <c r="Y179" i="13"/>
  <c r="U179" i="13"/>
  <c r="V179" i="13"/>
  <c r="Q179" i="13"/>
  <c r="L179" i="13"/>
  <c r="M179" i="13"/>
  <c r="N179" i="13"/>
  <c r="AH178" i="13"/>
  <c r="AG178" i="13"/>
  <c r="AF178" i="13"/>
  <c r="AE178" i="13"/>
  <c r="AD178" i="13"/>
  <c r="AC178" i="13"/>
  <c r="AB178" i="13"/>
  <c r="Y178" i="13"/>
  <c r="U178" i="13"/>
  <c r="V178" i="13"/>
  <c r="Q178" i="13"/>
  <c r="L178" i="13"/>
  <c r="M178" i="13"/>
  <c r="N178" i="13"/>
  <c r="AH177" i="13"/>
  <c r="AG177" i="13"/>
  <c r="AF177" i="13"/>
  <c r="AE177" i="13"/>
  <c r="AD177" i="13"/>
  <c r="AC177" i="13"/>
  <c r="AB177" i="13"/>
  <c r="Y177" i="13"/>
  <c r="U177" i="13"/>
  <c r="V177" i="13"/>
  <c r="Q177" i="13"/>
  <c r="L177" i="13"/>
  <c r="M177" i="13"/>
  <c r="N177" i="13"/>
  <c r="AH176" i="13"/>
  <c r="AG176" i="13"/>
  <c r="AF176" i="13"/>
  <c r="AE176" i="13"/>
  <c r="AD176" i="13"/>
  <c r="AC176" i="13"/>
  <c r="AB176" i="13"/>
  <c r="Y176" i="13"/>
  <c r="U176" i="13"/>
  <c r="V176" i="13"/>
  <c r="Q176" i="13"/>
  <c r="L176" i="13"/>
  <c r="M176" i="13"/>
  <c r="N176" i="13"/>
  <c r="AH175" i="13"/>
  <c r="AG175" i="13"/>
  <c r="AF175" i="13"/>
  <c r="AE175" i="13"/>
  <c r="AD175" i="13"/>
  <c r="AC175" i="13"/>
  <c r="AB175" i="13"/>
  <c r="Y175" i="13"/>
  <c r="U175" i="13"/>
  <c r="V175" i="13"/>
  <c r="Q175" i="13"/>
  <c r="L175" i="13"/>
  <c r="M175" i="13"/>
  <c r="N175" i="13"/>
  <c r="AH174" i="13"/>
  <c r="AG174" i="13"/>
  <c r="AF174" i="13"/>
  <c r="AE174" i="13"/>
  <c r="AD174" i="13"/>
  <c r="AC174" i="13"/>
  <c r="AB174" i="13"/>
  <c r="Y174" i="13"/>
  <c r="U174" i="13"/>
  <c r="V174" i="13"/>
  <c r="Q174" i="13"/>
  <c r="L174" i="13"/>
  <c r="M174" i="13"/>
  <c r="N174" i="13"/>
  <c r="AH173" i="13"/>
  <c r="AG173" i="13"/>
  <c r="AF173" i="13"/>
  <c r="AE173" i="13"/>
  <c r="AD173" i="13"/>
  <c r="AC173" i="13"/>
  <c r="AB173" i="13"/>
  <c r="Y173" i="13"/>
  <c r="U173" i="13"/>
  <c r="V173" i="13"/>
  <c r="Q173" i="13"/>
  <c r="L173" i="13"/>
  <c r="M173" i="13"/>
  <c r="N173" i="13"/>
  <c r="AH172" i="13"/>
  <c r="AG172" i="13"/>
  <c r="AF172" i="13"/>
  <c r="AE172" i="13"/>
  <c r="AD172" i="13"/>
  <c r="AC172" i="13"/>
  <c r="AB172" i="13"/>
  <c r="Y172" i="13"/>
  <c r="U172" i="13"/>
  <c r="V172" i="13"/>
  <c r="Q172" i="13"/>
  <c r="L172" i="13"/>
  <c r="M172" i="13"/>
  <c r="N172" i="13"/>
  <c r="AH171" i="13"/>
  <c r="AG171" i="13"/>
  <c r="AF171" i="13"/>
  <c r="AE171" i="13"/>
  <c r="AD171" i="13"/>
  <c r="AC171" i="13"/>
  <c r="AB171" i="13"/>
  <c r="Y171" i="13"/>
  <c r="U171" i="13"/>
  <c r="V171" i="13"/>
  <c r="Q171" i="13"/>
  <c r="L171" i="13"/>
  <c r="M171" i="13"/>
  <c r="N171" i="13"/>
  <c r="AH170" i="13"/>
  <c r="AG170" i="13"/>
  <c r="AF170" i="13"/>
  <c r="AE170" i="13"/>
  <c r="AD170" i="13"/>
  <c r="AC170" i="13"/>
  <c r="AB170" i="13"/>
  <c r="Y170" i="13"/>
  <c r="U170" i="13"/>
  <c r="V170" i="13"/>
  <c r="Q170" i="13"/>
  <c r="L170" i="13"/>
  <c r="M170" i="13"/>
  <c r="N170" i="13"/>
  <c r="AH169" i="13"/>
  <c r="AG169" i="13"/>
  <c r="AF169" i="13"/>
  <c r="AE169" i="13"/>
  <c r="AD169" i="13"/>
  <c r="AC169" i="13"/>
  <c r="AB169" i="13"/>
  <c r="Y169" i="13"/>
  <c r="U169" i="13"/>
  <c r="V169" i="13"/>
  <c r="Q169" i="13"/>
  <c r="L169" i="13"/>
  <c r="M169" i="13"/>
  <c r="N169" i="13"/>
  <c r="AH168" i="13"/>
  <c r="AG168" i="13"/>
  <c r="AF168" i="13"/>
  <c r="AE168" i="13"/>
  <c r="AD168" i="13"/>
  <c r="AC168" i="13"/>
  <c r="AB168" i="13"/>
  <c r="Y168" i="13"/>
  <c r="U168" i="13"/>
  <c r="V168" i="13"/>
  <c r="Q168" i="13"/>
  <c r="L168" i="13"/>
  <c r="M168" i="13"/>
  <c r="N168" i="13"/>
  <c r="AH167" i="13"/>
  <c r="AG167" i="13"/>
  <c r="AF167" i="13"/>
  <c r="AE167" i="13"/>
  <c r="AD167" i="13"/>
  <c r="AC167" i="13"/>
  <c r="AB167" i="13"/>
  <c r="Y167" i="13"/>
  <c r="U167" i="13"/>
  <c r="V167" i="13"/>
  <c r="Q167" i="13"/>
  <c r="L167" i="13"/>
  <c r="M167" i="13"/>
  <c r="N167" i="13"/>
  <c r="AH166" i="13"/>
  <c r="AG166" i="13"/>
  <c r="AF166" i="13"/>
  <c r="AE166" i="13"/>
  <c r="AD166" i="13"/>
  <c r="AC166" i="13"/>
  <c r="AB166" i="13"/>
  <c r="Y166" i="13"/>
  <c r="U166" i="13"/>
  <c r="V166" i="13"/>
  <c r="Q166" i="13"/>
  <c r="L166" i="13"/>
  <c r="M166" i="13"/>
  <c r="N166" i="13"/>
  <c r="AH165" i="13"/>
  <c r="AG165" i="13"/>
  <c r="AF165" i="13"/>
  <c r="AE165" i="13"/>
  <c r="AD165" i="13"/>
  <c r="AC165" i="13"/>
  <c r="AB165" i="13"/>
  <c r="Y165" i="13"/>
  <c r="U165" i="13"/>
  <c r="V165" i="13"/>
  <c r="Q165" i="13"/>
  <c r="L165" i="13"/>
  <c r="M165" i="13"/>
  <c r="N165" i="13"/>
  <c r="AH164" i="13"/>
  <c r="AG164" i="13"/>
  <c r="AF164" i="13"/>
  <c r="AE164" i="13"/>
  <c r="AD164" i="13"/>
  <c r="AC164" i="13"/>
  <c r="AB164" i="13"/>
  <c r="Y164" i="13"/>
  <c r="U164" i="13"/>
  <c r="V164" i="13"/>
  <c r="Q164" i="13"/>
  <c r="L164" i="13"/>
  <c r="M164" i="13"/>
  <c r="N164" i="13"/>
  <c r="AH163" i="13"/>
  <c r="AG163" i="13"/>
  <c r="AF163" i="13"/>
  <c r="AE163" i="13"/>
  <c r="AD163" i="13"/>
  <c r="AC163" i="13"/>
  <c r="AB163" i="13"/>
  <c r="Y163" i="13"/>
  <c r="U163" i="13"/>
  <c r="V163" i="13"/>
  <c r="Q163" i="13"/>
  <c r="L163" i="13"/>
  <c r="M163" i="13"/>
  <c r="N163" i="13"/>
  <c r="AH162" i="13"/>
  <c r="AG162" i="13"/>
  <c r="AF162" i="13"/>
  <c r="AE162" i="13"/>
  <c r="AD162" i="13"/>
  <c r="AC162" i="13"/>
  <c r="AB162" i="13"/>
  <c r="Y162" i="13"/>
  <c r="U162" i="13"/>
  <c r="V162" i="13"/>
  <c r="Q162" i="13"/>
  <c r="L162" i="13"/>
  <c r="M162" i="13"/>
  <c r="N162" i="13"/>
  <c r="AH161" i="13"/>
  <c r="AG161" i="13"/>
  <c r="AF161" i="13"/>
  <c r="AE161" i="13"/>
  <c r="AD161" i="13"/>
  <c r="AC161" i="13"/>
  <c r="AB161" i="13"/>
  <c r="Y161" i="13"/>
  <c r="U161" i="13"/>
  <c r="V161" i="13"/>
  <c r="Q161" i="13"/>
  <c r="L161" i="13"/>
  <c r="M161" i="13"/>
  <c r="N161" i="13"/>
  <c r="AH160" i="13"/>
  <c r="AG160" i="13"/>
  <c r="AF160" i="13"/>
  <c r="AE160" i="13"/>
  <c r="AD160" i="13"/>
  <c r="AC160" i="13"/>
  <c r="AB160" i="13"/>
  <c r="Y160" i="13"/>
  <c r="U160" i="13"/>
  <c r="V160" i="13"/>
  <c r="Q160" i="13"/>
  <c r="L160" i="13"/>
  <c r="M160" i="13"/>
  <c r="N160" i="13"/>
  <c r="AH159" i="13"/>
  <c r="AG159" i="13"/>
  <c r="AF159" i="13"/>
  <c r="AE159" i="13"/>
  <c r="AD159" i="13"/>
  <c r="AC159" i="13"/>
  <c r="AB159" i="13"/>
  <c r="Y159" i="13"/>
  <c r="U159" i="13"/>
  <c r="V159" i="13"/>
  <c r="Q159" i="13"/>
  <c r="L159" i="13"/>
  <c r="M159" i="13"/>
  <c r="N159" i="13"/>
  <c r="AH158" i="13"/>
  <c r="AG158" i="13"/>
  <c r="AF158" i="13"/>
  <c r="AE158" i="13"/>
  <c r="AD158" i="13"/>
  <c r="AC158" i="13"/>
  <c r="AB158" i="13"/>
  <c r="Y158" i="13"/>
  <c r="U158" i="13"/>
  <c r="V158" i="13"/>
  <c r="Q158" i="13"/>
  <c r="L158" i="13"/>
  <c r="M158" i="13"/>
  <c r="N158" i="13"/>
  <c r="AH157" i="13"/>
  <c r="AG157" i="13"/>
  <c r="AF157" i="13"/>
  <c r="AE157" i="13"/>
  <c r="AD157" i="13"/>
  <c r="AC157" i="13"/>
  <c r="AB157" i="13"/>
  <c r="Y157" i="13"/>
  <c r="U157" i="13"/>
  <c r="V157" i="13"/>
  <c r="Q157" i="13"/>
  <c r="L157" i="13"/>
  <c r="M157" i="13"/>
  <c r="N157" i="13"/>
  <c r="AH156" i="13"/>
  <c r="AG156" i="13"/>
  <c r="AF156" i="13"/>
  <c r="AE156" i="13"/>
  <c r="AD156" i="13"/>
  <c r="AC156" i="13"/>
  <c r="AB156" i="13"/>
  <c r="Y156" i="13"/>
  <c r="U156" i="13"/>
  <c r="V156" i="13"/>
  <c r="Q156" i="13"/>
  <c r="L156" i="13"/>
  <c r="M156" i="13"/>
  <c r="N156" i="13"/>
  <c r="AH155" i="13"/>
  <c r="AG155" i="13"/>
  <c r="AF155" i="13"/>
  <c r="AE155" i="13"/>
  <c r="AD155" i="13"/>
  <c r="AC155" i="13"/>
  <c r="AB155" i="13"/>
  <c r="Y155" i="13"/>
  <c r="U155" i="13"/>
  <c r="V155" i="13"/>
  <c r="Q155" i="13"/>
  <c r="L155" i="13"/>
  <c r="M155" i="13"/>
  <c r="N155" i="13"/>
  <c r="AH154" i="13"/>
  <c r="AG154" i="13"/>
  <c r="AF154" i="13"/>
  <c r="AE154" i="13"/>
  <c r="AD154" i="13"/>
  <c r="AC154" i="13"/>
  <c r="AB154" i="13"/>
  <c r="Y154" i="13"/>
  <c r="U154" i="13"/>
  <c r="V154" i="13"/>
  <c r="Q154" i="13"/>
  <c r="L154" i="13"/>
  <c r="M154" i="13"/>
  <c r="N154" i="13"/>
  <c r="AH153" i="13"/>
  <c r="AG153" i="13"/>
  <c r="AF153" i="13"/>
  <c r="AE153" i="13"/>
  <c r="AD153" i="13"/>
  <c r="AC153" i="13"/>
  <c r="AB153" i="13"/>
  <c r="Y153" i="13"/>
  <c r="U153" i="13"/>
  <c r="V153" i="13"/>
  <c r="Q153" i="13"/>
  <c r="L153" i="13"/>
  <c r="M153" i="13"/>
  <c r="N153" i="13"/>
  <c r="AH152" i="13"/>
  <c r="AG152" i="13"/>
  <c r="AF152" i="13"/>
  <c r="AE152" i="13"/>
  <c r="AD152" i="13"/>
  <c r="AC152" i="13"/>
  <c r="AB152" i="13"/>
  <c r="Y152" i="13"/>
  <c r="U152" i="13"/>
  <c r="V152" i="13"/>
  <c r="Q152" i="13"/>
  <c r="L152" i="13"/>
  <c r="M152" i="13"/>
  <c r="N152" i="13"/>
  <c r="AH151" i="13"/>
  <c r="AG151" i="13"/>
  <c r="AF151" i="13"/>
  <c r="AE151" i="13"/>
  <c r="AD151" i="13"/>
  <c r="AC151" i="13"/>
  <c r="AB151" i="13"/>
  <c r="Y151" i="13"/>
  <c r="U151" i="13"/>
  <c r="V151" i="13"/>
  <c r="Q151" i="13"/>
  <c r="L151" i="13"/>
  <c r="M151" i="13"/>
  <c r="N151" i="13"/>
  <c r="AH150" i="13"/>
  <c r="AG150" i="13"/>
  <c r="AF150" i="13"/>
  <c r="AE150" i="13"/>
  <c r="AD150" i="13"/>
  <c r="AC150" i="13"/>
  <c r="AB150" i="13"/>
  <c r="Y150" i="13"/>
  <c r="U150" i="13"/>
  <c r="V150" i="13"/>
  <c r="Q150" i="13"/>
  <c r="L150" i="13"/>
  <c r="M150" i="13"/>
  <c r="N150" i="13"/>
  <c r="AH149" i="13"/>
  <c r="AG149" i="13"/>
  <c r="AF149" i="13"/>
  <c r="AE149" i="13"/>
  <c r="AD149" i="13"/>
  <c r="AC149" i="13"/>
  <c r="AB149" i="13"/>
  <c r="Y149" i="13"/>
  <c r="U149" i="13"/>
  <c r="V149" i="13"/>
  <c r="Q149" i="13"/>
  <c r="L149" i="13"/>
  <c r="M149" i="13"/>
  <c r="N149" i="13"/>
  <c r="AH148" i="13"/>
  <c r="AG148" i="13"/>
  <c r="AF148" i="13"/>
  <c r="AE148" i="13"/>
  <c r="AD148" i="13"/>
  <c r="AC148" i="13"/>
  <c r="AB148" i="13"/>
  <c r="Y148" i="13"/>
  <c r="U148" i="13"/>
  <c r="V148" i="13"/>
  <c r="Q148" i="13"/>
  <c r="L148" i="13"/>
  <c r="M148" i="13"/>
  <c r="N148" i="13"/>
  <c r="AH147" i="13"/>
  <c r="AG147" i="13"/>
  <c r="AF147" i="13"/>
  <c r="AE147" i="13"/>
  <c r="AD147" i="13"/>
  <c r="AC147" i="13"/>
  <c r="AB147" i="13"/>
  <c r="Y147" i="13"/>
  <c r="U147" i="13"/>
  <c r="V147" i="13"/>
  <c r="Q147" i="13"/>
  <c r="L147" i="13"/>
  <c r="M147" i="13"/>
  <c r="N147" i="13"/>
  <c r="AH146" i="13"/>
  <c r="AG146" i="13"/>
  <c r="AF146" i="13"/>
  <c r="AE146" i="13"/>
  <c r="AD146" i="13"/>
  <c r="AC146" i="13"/>
  <c r="AB146" i="13"/>
  <c r="Y146" i="13"/>
  <c r="U146" i="13"/>
  <c r="V146" i="13"/>
  <c r="Q146" i="13"/>
  <c r="L146" i="13"/>
  <c r="M146" i="13"/>
  <c r="N146" i="13"/>
  <c r="AH145" i="13"/>
  <c r="AG145" i="13"/>
  <c r="AF145" i="13"/>
  <c r="AE145" i="13"/>
  <c r="AD145" i="13"/>
  <c r="AC145" i="13"/>
  <c r="AB145" i="13"/>
  <c r="Y145" i="13"/>
  <c r="U145" i="13"/>
  <c r="V145" i="13"/>
  <c r="Q145" i="13"/>
  <c r="L145" i="13"/>
  <c r="M145" i="13"/>
  <c r="N145" i="13"/>
  <c r="AH144" i="13"/>
  <c r="AG144" i="13"/>
  <c r="AF144" i="13"/>
  <c r="AE144" i="13"/>
  <c r="AD144" i="13"/>
  <c r="AC144" i="13"/>
  <c r="AB144" i="13"/>
  <c r="Y144" i="13"/>
  <c r="U144" i="13"/>
  <c r="V144" i="13"/>
  <c r="Q144" i="13"/>
  <c r="L144" i="13"/>
  <c r="M144" i="13"/>
  <c r="N144" i="13"/>
  <c r="AH143" i="13"/>
  <c r="AG143" i="13"/>
  <c r="AF143" i="13"/>
  <c r="AE143" i="13"/>
  <c r="AD143" i="13"/>
  <c r="AC143" i="13"/>
  <c r="AB143" i="13"/>
  <c r="Y143" i="13"/>
  <c r="U143" i="13"/>
  <c r="V143" i="13"/>
  <c r="Q143" i="13"/>
  <c r="L143" i="13"/>
  <c r="M143" i="13"/>
  <c r="N143" i="13"/>
  <c r="AH142" i="13"/>
  <c r="AG142" i="13"/>
  <c r="AF142" i="13"/>
  <c r="AE142" i="13"/>
  <c r="AD142" i="13"/>
  <c r="AC142" i="13"/>
  <c r="AB142" i="13"/>
  <c r="Y142" i="13"/>
  <c r="U142" i="13"/>
  <c r="V142" i="13"/>
  <c r="Q142" i="13"/>
  <c r="L142" i="13"/>
  <c r="M142" i="13"/>
  <c r="N142" i="13"/>
  <c r="AH141" i="13"/>
  <c r="AG141" i="13"/>
  <c r="AF141" i="13"/>
  <c r="AE141" i="13"/>
  <c r="AD141" i="13"/>
  <c r="AC141" i="13"/>
  <c r="AB141" i="13"/>
  <c r="Y141" i="13"/>
  <c r="U141" i="13"/>
  <c r="V141" i="13"/>
  <c r="Q141" i="13"/>
  <c r="L141" i="13"/>
  <c r="M141" i="13"/>
  <c r="N141" i="13"/>
  <c r="AH140" i="13"/>
  <c r="AG140" i="13"/>
  <c r="AF140" i="13"/>
  <c r="AE140" i="13"/>
  <c r="AD140" i="13"/>
  <c r="AC140" i="13"/>
  <c r="AB140" i="13"/>
  <c r="Y140" i="13"/>
  <c r="U140" i="13"/>
  <c r="V140" i="13"/>
  <c r="Q140" i="13"/>
  <c r="L140" i="13"/>
  <c r="M140" i="13"/>
  <c r="N140" i="13"/>
  <c r="AH139" i="13"/>
  <c r="AG139" i="13"/>
  <c r="AF139" i="13"/>
  <c r="AE139" i="13"/>
  <c r="AD139" i="13"/>
  <c r="AC139" i="13"/>
  <c r="AB139" i="13"/>
  <c r="Y139" i="13"/>
  <c r="U139" i="13"/>
  <c r="V139" i="13"/>
  <c r="Q139" i="13"/>
  <c r="L139" i="13"/>
  <c r="M139" i="13"/>
  <c r="N139" i="13"/>
  <c r="AH138" i="13"/>
  <c r="AG138" i="13"/>
  <c r="AF138" i="13"/>
  <c r="AE138" i="13"/>
  <c r="AD138" i="13"/>
  <c r="AC138" i="13"/>
  <c r="AB138" i="13"/>
  <c r="Y138" i="13"/>
  <c r="U138" i="13"/>
  <c r="V138" i="13"/>
  <c r="Q138" i="13"/>
  <c r="L138" i="13"/>
  <c r="M138" i="13"/>
  <c r="N138" i="13"/>
  <c r="AH137" i="13"/>
  <c r="AG137" i="13"/>
  <c r="AF137" i="13"/>
  <c r="AE137" i="13"/>
  <c r="AD137" i="13"/>
  <c r="AC137" i="13"/>
  <c r="AB137" i="13"/>
  <c r="Y137" i="13"/>
  <c r="U137" i="13"/>
  <c r="V137" i="13"/>
  <c r="Q137" i="13"/>
  <c r="L137" i="13"/>
  <c r="M137" i="13"/>
  <c r="N137" i="13"/>
  <c r="AH136" i="13"/>
  <c r="AG136" i="13"/>
  <c r="AF136" i="13"/>
  <c r="AE136" i="13"/>
  <c r="AD136" i="13"/>
  <c r="AC136" i="13"/>
  <c r="AB136" i="13"/>
  <c r="Y136" i="13"/>
  <c r="U136" i="13"/>
  <c r="V136" i="13"/>
  <c r="Q136" i="13"/>
  <c r="L136" i="13"/>
  <c r="M136" i="13"/>
  <c r="N136" i="13"/>
  <c r="AH135" i="13"/>
  <c r="AG135" i="13"/>
  <c r="AF135" i="13"/>
  <c r="AE135" i="13"/>
  <c r="AD135" i="13"/>
  <c r="AC135" i="13"/>
  <c r="AB135" i="13"/>
  <c r="Y135" i="13"/>
  <c r="U135" i="13"/>
  <c r="V135" i="13"/>
  <c r="Q135" i="13"/>
  <c r="L135" i="13"/>
  <c r="M135" i="13"/>
  <c r="N135" i="13"/>
  <c r="AH134" i="13"/>
  <c r="AG134" i="13"/>
  <c r="AF134" i="13"/>
  <c r="AE134" i="13"/>
  <c r="AD134" i="13"/>
  <c r="AC134" i="13"/>
  <c r="AB134" i="13"/>
  <c r="Y134" i="13"/>
  <c r="U134" i="13"/>
  <c r="V134" i="13"/>
  <c r="Q134" i="13"/>
  <c r="L134" i="13"/>
  <c r="M134" i="13"/>
  <c r="N134" i="13"/>
  <c r="AH133" i="13"/>
  <c r="AG133" i="13"/>
  <c r="AF133" i="13"/>
  <c r="AE133" i="13"/>
  <c r="AD133" i="13"/>
  <c r="AC133" i="13"/>
  <c r="AB133" i="13"/>
  <c r="Y133" i="13"/>
  <c r="U133" i="13"/>
  <c r="V133" i="13"/>
  <c r="Q133" i="13"/>
  <c r="L133" i="13"/>
  <c r="M133" i="13"/>
  <c r="N133" i="13"/>
  <c r="AH132" i="13"/>
  <c r="AG132" i="13"/>
  <c r="AF132" i="13"/>
  <c r="AE132" i="13"/>
  <c r="AD132" i="13"/>
  <c r="AC132" i="13"/>
  <c r="AB132" i="13"/>
  <c r="Y132" i="13"/>
  <c r="U132" i="13"/>
  <c r="V132" i="13"/>
  <c r="Q132" i="13"/>
  <c r="L132" i="13"/>
  <c r="M132" i="13"/>
  <c r="N132" i="13"/>
  <c r="AH131" i="13"/>
  <c r="AG131" i="13"/>
  <c r="AF131" i="13"/>
  <c r="AE131" i="13"/>
  <c r="AD131" i="13"/>
  <c r="AC131" i="13"/>
  <c r="AB131" i="13"/>
  <c r="Y131" i="13"/>
  <c r="U131" i="13"/>
  <c r="V131" i="13"/>
  <c r="Q131" i="13"/>
  <c r="L131" i="13"/>
  <c r="M131" i="13"/>
  <c r="N131" i="13"/>
  <c r="AH130" i="13"/>
  <c r="AG130" i="13"/>
  <c r="AF130" i="13"/>
  <c r="AE130" i="13"/>
  <c r="AD130" i="13"/>
  <c r="AC130" i="13"/>
  <c r="AB130" i="13"/>
  <c r="Y130" i="13"/>
  <c r="U130" i="13"/>
  <c r="V130" i="13"/>
  <c r="Q130" i="13"/>
  <c r="L130" i="13"/>
  <c r="M130" i="13"/>
  <c r="N130" i="13"/>
  <c r="AH129" i="13"/>
  <c r="AG129" i="13"/>
  <c r="AF129" i="13"/>
  <c r="AE129" i="13"/>
  <c r="AD129" i="13"/>
  <c r="AC129" i="13"/>
  <c r="AB129" i="13"/>
  <c r="Y129" i="13"/>
  <c r="U129" i="13"/>
  <c r="V129" i="13"/>
  <c r="Q129" i="13"/>
  <c r="L129" i="13"/>
  <c r="M129" i="13"/>
  <c r="N129" i="13"/>
  <c r="AH128" i="13"/>
  <c r="AG128" i="13"/>
  <c r="AF128" i="13"/>
  <c r="AE128" i="13"/>
  <c r="AD128" i="13"/>
  <c r="AC128" i="13"/>
  <c r="AB128" i="13"/>
  <c r="Y128" i="13"/>
  <c r="U128" i="13"/>
  <c r="V128" i="13"/>
  <c r="Q128" i="13"/>
  <c r="L128" i="13"/>
  <c r="M128" i="13"/>
  <c r="N128" i="13"/>
  <c r="AH127" i="13"/>
  <c r="AG127" i="13"/>
  <c r="AF127" i="13"/>
  <c r="AE127" i="13"/>
  <c r="AD127" i="13"/>
  <c r="AC127" i="13"/>
  <c r="AB127" i="13"/>
  <c r="Y127" i="13"/>
  <c r="U127" i="13"/>
  <c r="V127" i="13"/>
  <c r="Q127" i="13"/>
  <c r="L127" i="13"/>
  <c r="M127" i="13"/>
  <c r="N127" i="13"/>
  <c r="D25" i="13"/>
  <c r="E25" i="13"/>
  <c r="F25" i="13"/>
  <c r="E26" i="13"/>
  <c r="F26" i="13"/>
  <c r="D27" i="13"/>
  <c r="E27" i="13"/>
  <c r="F27" i="13"/>
  <c r="E28" i="13"/>
  <c r="F28" i="13"/>
  <c r="D29" i="13"/>
  <c r="E29" i="13"/>
  <c r="F29" i="13"/>
  <c r="E30" i="13"/>
  <c r="F30" i="13"/>
  <c r="D31" i="13"/>
  <c r="E31" i="13"/>
  <c r="F31" i="13"/>
  <c r="E32" i="13"/>
  <c r="F32" i="13"/>
  <c r="D33" i="13"/>
  <c r="E33" i="13"/>
  <c r="F33" i="13"/>
  <c r="E34" i="13"/>
  <c r="F34" i="13"/>
  <c r="D35" i="13"/>
  <c r="E35" i="13"/>
  <c r="F35" i="13"/>
  <c r="E36" i="13"/>
  <c r="F36" i="13"/>
  <c r="D37" i="13"/>
  <c r="E37" i="13"/>
  <c r="F37" i="13"/>
  <c r="E38" i="13"/>
  <c r="F38" i="13"/>
  <c r="D39" i="13"/>
  <c r="E39" i="13"/>
  <c r="F39" i="13"/>
  <c r="E40" i="13"/>
  <c r="F40" i="13"/>
  <c r="D41" i="13"/>
  <c r="E41" i="13"/>
  <c r="F41" i="13"/>
  <c r="E42" i="13"/>
  <c r="F42" i="13"/>
  <c r="D43" i="13"/>
  <c r="E43" i="13"/>
  <c r="F43" i="13"/>
  <c r="E44" i="13"/>
  <c r="F44" i="13"/>
  <c r="D45" i="13"/>
  <c r="E45" i="13"/>
  <c r="F45" i="13"/>
  <c r="E46" i="13"/>
  <c r="F46" i="13"/>
  <c r="D47" i="13"/>
  <c r="E47" i="13"/>
  <c r="F47" i="13"/>
  <c r="E48" i="13"/>
  <c r="F48" i="13"/>
  <c r="D49" i="13"/>
  <c r="E49" i="13"/>
  <c r="F49" i="13"/>
  <c r="E50" i="13"/>
  <c r="F50" i="13"/>
  <c r="D51" i="13"/>
  <c r="E51" i="13"/>
  <c r="F51" i="13"/>
  <c r="E52" i="13"/>
  <c r="F52" i="13"/>
  <c r="F5" i="13"/>
  <c r="F15" i="13"/>
  <c r="U6" i="13"/>
  <c r="F6" i="13"/>
  <c r="V6" i="13"/>
  <c r="U7" i="13"/>
  <c r="V7" i="13"/>
  <c r="U8" i="13"/>
  <c r="V8" i="13"/>
  <c r="U9" i="13"/>
  <c r="V9" i="13"/>
  <c r="U10" i="13"/>
  <c r="V10" i="13"/>
  <c r="U11" i="13"/>
  <c r="V11" i="13"/>
  <c r="U12" i="13"/>
  <c r="V12" i="13"/>
  <c r="U13" i="13"/>
  <c r="V13" i="13"/>
  <c r="U14" i="13"/>
  <c r="V14" i="13"/>
  <c r="U15" i="13"/>
  <c r="V15" i="13"/>
  <c r="U16" i="13"/>
  <c r="V16" i="13"/>
  <c r="U17" i="13"/>
  <c r="V17" i="13"/>
  <c r="U18" i="13"/>
  <c r="V18" i="13"/>
  <c r="U19" i="13"/>
  <c r="V19" i="13"/>
  <c r="U20" i="13"/>
  <c r="V20" i="13"/>
  <c r="U21" i="13"/>
  <c r="V21" i="13"/>
  <c r="U22" i="13"/>
  <c r="V22" i="13"/>
  <c r="U23" i="13"/>
  <c r="V23" i="13"/>
  <c r="U24" i="13"/>
  <c r="V24" i="13"/>
  <c r="U25" i="13"/>
  <c r="V25" i="13"/>
  <c r="U26" i="13"/>
  <c r="V26" i="13"/>
  <c r="U27" i="13"/>
  <c r="V27" i="13"/>
  <c r="U28" i="13"/>
  <c r="V28" i="13"/>
  <c r="U29" i="13"/>
  <c r="V29" i="13"/>
  <c r="U30" i="13"/>
  <c r="V30" i="13"/>
  <c r="U31" i="13"/>
  <c r="V31" i="13"/>
  <c r="U32" i="13"/>
  <c r="V32" i="13"/>
  <c r="U33" i="13"/>
  <c r="V33" i="13"/>
  <c r="U34" i="13"/>
  <c r="V34" i="13"/>
  <c r="U35" i="13"/>
  <c r="V35" i="13"/>
  <c r="U36" i="13"/>
  <c r="V36" i="13"/>
  <c r="U37" i="13"/>
  <c r="V37" i="13"/>
  <c r="U38" i="13"/>
  <c r="V38" i="13"/>
  <c r="U39" i="13"/>
  <c r="V39" i="13"/>
  <c r="U40" i="13"/>
  <c r="V40" i="13"/>
  <c r="U41" i="13"/>
  <c r="V41" i="13"/>
  <c r="U42" i="13"/>
  <c r="V42" i="13"/>
  <c r="U43" i="13"/>
  <c r="V43" i="13"/>
  <c r="U44" i="13"/>
  <c r="V44" i="13"/>
  <c r="U45" i="13"/>
  <c r="V45" i="13"/>
  <c r="U46" i="13"/>
  <c r="V46" i="13"/>
  <c r="U47" i="13"/>
  <c r="V47" i="13"/>
  <c r="U48" i="13"/>
  <c r="V48" i="13"/>
  <c r="U49" i="13"/>
  <c r="V49" i="13"/>
  <c r="U50" i="13"/>
  <c r="V50" i="13"/>
  <c r="U51" i="13"/>
  <c r="V51" i="13"/>
  <c r="U52" i="13"/>
  <c r="V52" i="13"/>
  <c r="U53" i="13"/>
  <c r="V53" i="13"/>
  <c r="U54" i="13"/>
  <c r="V54" i="13"/>
  <c r="U55" i="13"/>
  <c r="V55" i="13"/>
  <c r="U56" i="13"/>
  <c r="V56" i="13"/>
  <c r="U57" i="13"/>
  <c r="V57" i="13"/>
  <c r="U58" i="13"/>
  <c r="V58" i="13"/>
  <c r="U59" i="13"/>
  <c r="V59" i="13"/>
  <c r="U60" i="13"/>
  <c r="V60" i="13"/>
  <c r="U61" i="13"/>
  <c r="V61" i="13"/>
  <c r="U62" i="13"/>
  <c r="V62" i="13"/>
  <c r="U63" i="13"/>
  <c r="V63" i="13"/>
  <c r="U64" i="13"/>
  <c r="V64" i="13"/>
  <c r="U65" i="13"/>
  <c r="V65" i="13"/>
  <c r="U66" i="13"/>
  <c r="V66" i="13"/>
  <c r="U67" i="13"/>
  <c r="V67" i="13"/>
  <c r="U68" i="13"/>
  <c r="V68" i="13"/>
  <c r="U69" i="13"/>
  <c r="V69" i="13"/>
  <c r="U70" i="13"/>
  <c r="V70" i="13"/>
  <c r="U71" i="13"/>
  <c r="V71" i="13"/>
  <c r="U72" i="13"/>
  <c r="V72" i="13"/>
  <c r="U73" i="13"/>
  <c r="V73" i="13"/>
  <c r="U74" i="13"/>
  <c r="V74" i="13"/>
  <c r="U75" i="13"/>
  <c r="V75" i="13"/>
  <c r="U76" i="13"/>
  <c r="V76" i="13"/>
  <c r="U77" i="13"/>
  <c r="V77" i="13"/>
  <c r="U78" i="13"/>
  <c r="V78" i="13"/>
  <c r="U79" i="13"/>
  <c r="V79" i="13"/>
  <c r="U80" i="13"/>
  <c r="V80" i="13"/>
  <c r="U81" i="13"/>
  <c r="V81" i="13"/>
  <c r="U82" i="13"/>
  <c r="V82" i="13"/>
  <c r="U83" i="13"/>
  <c r="V83" i="13"/>
  <c r="U84" i="13"/>
  <c r="V84" i="13"/>
  <c r="U85" i="13"/>
  <c r="V85" i="13"/>
  <c r="U86" i="13"/>
  <c r="V86" i="13"/>
  <c r="U87" i="13"/>
  <c r="V87" i="13"/>
  <c r="U88" i="13"/>
  <c r="V88" i="13"/>
  <c r="U89" i="13"/>
  <c r="V89" i="13"/>
  <c r="U90" i="13"/>
  <c r="V90" i="13"/>
  <c r="U91" i="13"/>
  <c r="V91" i="13"/>
  <c r="U92" i="13"/>
  <c r="V92" i="13"/>
  <c r="U93" i="13"/>
  <c r="V93" i="13"/>
  <c r="U94" i="13"/>
  <c r="V94" i="13"/>
  <c r="U95" i="13"/>
  <c r="V95" i="13"/>
  <c r="U96" i="13"/>
  <c r="V96" i="13"/>
  <c r="U97" i="13"/>
  <c r="V97" i="13"/>
  <c r="U98" i="13"/>
  <c r="V98" i="13"/>
  <c r="U99" i="13"/>
  <c r="V99" i="13"/>
  <c r="U100" i="13"/>
  <c r="V100" i="13"/>
  <c r="U101" i="13"/>
  <c r="V101" i="13"/>
  <c r="U102" i="13"/>
  <c r="V102" i="13"/>
  <c r="U103" i="13"/>
  <c r="V103" i="13"/>
  <c r="U104" i="13"/>
  <c r="V104" i="13"/>
  <c r="U105" i="13"/>
  <c r="V105" i="13"/>
  <c r="U106" i="13"/>
  <c r="V106" i="13"/>
  <c r="U107" i="13"/>
  <c r="V107" i="13"/>
  <c r="U108" i="13"/>
  <c r="V108" i="13"/>
  <c r="U109" i="13"/>
  <c r="V109" i="13"/>
  <c r="U110" i="13"/>
  <c r="V110" i="13"/>
  <c r="U111" i="13"/>
  <c r="V111" i="13"/>
  <c r="U112" i="13"/>
  <c r="V112" i="13"/>
  <c r="U113" i="13"/>
  <c r="V113" i="13"/>
  <c r="U114" i="13"/>
  <c r="V114" i="13"/>
  <c r="U115" i="13"/>
  <c r="V115" i="13"/>
  <c r="U116" i="13"/>
  <c r="V116" i="13"/>
  <c r="U117" i="13"/>
  <c r="V117" i="13"/>
  <c r="U118" i="13"/>
  <c r="V118" i="13"/>
  <c r="U119" i="13"/>
  <c r="V119" i="13"/>
  <c r="U120" i="13"/>
  <c r="V120" i="13"/>
  <c r="U121" i="13"/>
  <c r="V121" i="13"/>
  <c r="U122" i="13"/>
  <c r="V122" i="13"/>
  <c r="U123" i="13"/>
  <c r="V123" i="13"/>
  <c r="U124" i="13"/>
  <c r="V124" i="13"/>
  <c r="U125" i="13"/>
  <c r="V125" i="13"/>
  <c r="U126" i="13"/>
  <c r="V126" i="13"/>
  <c r="F11" i="13"/>
  <c r="F8" i="13"/>
  <c r="L6" i="13"/>
  <c r="F9" i="13"/>
  <c r="M6" i="13"/>
  <c r="N6" i="13"/>
  <c r="L7" i="13"/>
  <c r="M7" i="13"/>
  <c r="N7" i="13"/>
  <c r="L8" i="13"/>
  <c r="M8" i="13"/>
  <c r="N8" i="13"/>
  <c r="L9" i="13"/>
  <c r="M9" i="13"/>
  <c r="N9" i="13"/>
  <c r="L10" i="13"/>
  <c r="M10" i="13"/>
  <c r="N10" i="13"/>
  <c r="L11" i="13"/>
  <c r="M11" i="13"/>
  <c r="N11" i="13"/>
  <c r="L12" i="13"/>
  <c r="M12" i="13"/>
  <c r="N12" i="13"/>
  <c r="L13" i="13"/>
  <c r="M13" i="13"/>
  <c r="N13" i="13"/>
  <c r="L14" i="13"/>
  <c r="M14" i="13"/>
  <c r="N14" i="13"/>
  <c r="L15" i="13"/>
  <c r="M15" i="13"/>
  <c r="N15" i="13"/>
  <c r="L16" i="13"/>
  <c r="M16" i="13"/>
  <c r="N16" i="13"/>
  <c r="L17" i="13"/>
  <c r="M17" i="13"/>
  <c r="N17" i="13"/>
  <c r="L18" i="13"/>
  <c r="M18" i="13"/>
  <c r="N18" i="13"/>
  <c r="L19" i="13"/>
  <c r="M19" i="13"/>
  <c r="N19" i="13"/>
  <c r="L20" i="13"/>
  <c r="M20" i="13"/>
  <c r="N20" i="13"/>
  <c r="L21" i="13"/>
  <c r="M21" i="13"/>
  <c r="N21" i="13"/>
  <c r="L22" i="13"/>
  <c r="M22" i="13"/>
  <c r="N22" i="13"/>
  <c r="L23" i="13"/>
  <c r="M23" i="13"/>
  <c r="N23" i="13"/>
  <c r="L24" i="13"/>
  <c r="M24" i="13"/>
  <c r="N24" i="13"/>
  <c r="L25" i="13"/>
  <c r="M25" i="13"/>
  <c r="N25" i="13"/>
  <c r="L26" i="13"/>
  <c r="M26" i="13"/>
  <c r="N26" i="13"/>
  <c r="L27" i="13"/>
  <c r="M27" i="13"/>
  <c r="N27" i="13"/>
  <c r="L28" i="13"/>
  <c r="M28" i="13"/>
  <c r="N28" i="13"/>
  <c r="L29" i="13"/>
  <c r="M29" i="13"/>
  <c r="N29" i="13"/>
  <c r="L30" i="13"/>
  <c r="M30" i="13"/>
  <c r="N30" i="13"/>
  <c r="L31" i="13"/>
  <c r="M31" i="13"/>
  <c r="N31" i="13"/>
  <c r="L32" i="13"/>
  <c r="M32" i="13"/>
  <c r="N32" i="13"/>
  <c r="L33" i="13"/>
  <c r="M33" i="13"/>
  <c r="N33" i="13"/>
  <c r="L34" i="13"/>
  <c r="M34" i="13"/>
  <c r="N34" i="13"/>
  <c r="L35" i="13"/>
  <c r="M35" i="13"/>
  <c r="N35" i="13"/>
  <c r="L36" i="13"/>
  <c r="M36" i="13"/>
  <c r="N36" i="13"/>
  <c r="L37" i="13"/>
  <c r="M37" i="13"/>
  <c r="N37" i="13"/>
  <c r="L38" i="13"/>
  <c r="M38" i="13"/>
  <c r="N38" i="13"/>
  <c r="L39" i="13"/>
  <c r="M39" i="13"/>
  <c r="N39" i="13"/>
  <c r="L40" i="13"/>
  <c r="M40" i="13"/>
  <c r="N40" i="13"/>
  <c r="L41" i="13"/>
  <c r="M41" i="13"/>
  <c r="N41" i="13"/>
  <c r="L42" i="13"/>
  <c r="M42" i="13"/>
  <c r="N42" i="13"/>
  <c r="L43" i="13"/>
  <c r="M43" i="13"/>
  <c r="N43" i="13"/>
  <c r="L44" i="13"/>
  <c r="M44" i="13"/>
  <c r="N44" i="13"/>
  <c r="L45" i="13"/>
  <c r="M45" i="13"/>
  <c r="N45" i="13"/>
  <c r="L46" i="13"/>
  <c r="M46" i="13"/>
  <c r="N46" i="13"/>
  <c r="L47" i="13"/>
  <c r="M47" i="13"/>
  <c r="N47" i="13"/>
  <c r="L48" i="13"/>
  <c r="M48" i="13"/>
  <c r="N48" i="13"/>
  <c r="L49" i="13"/>
  <c r="M49" i="13"/>
  <c r="N49" i="13"/>
  <c r="L50" i="13"/>
  <c r="M50" i="13"/>
  <c r="N50" i="13"/>
  <c r="L51" i="13"/>
  <c r="M51" i="13"/>
  <c r="N51" i="13"/>
  <c r="L52" i="13"/>
  <c r="M52" i="13"/>
  <c r="N52" i="13"/>
  <c r="L53" i="13"/>
  <c r="M53" i="13"/>
  <c r="N53" i="13"/>
  <c r="L54" i="13"/>
  <c r="M54" i="13"/>
  <c r="N54" i="13"/>
  <c r="L55" i="13"/>
  <c r="M55" i="13"/>
  <c r="N55" i="13"/>
  <c r="L56" i="13"/>
  <c r="M56" i="13"/>
  <c r="N56" i="13"/>
  <c r="L57" i="13"/>
  <c r="M57" i="13"/>
  <c r="N57" i="13"/>
  <c r="L58" i="13"/>
  <c r="M58" i="13"/>
  <c r="N58" i="13"/>
  <c r="L59" i="13"/>
  <c r="M59" i="13"/>
  <c r="N59" i="13"/>
  <c r="L60" i="13"/>
  <c r="M60" i="13"/>
  <c r="N60" i="13"/>
  <c r="L61" i="13"/>
  <c r="M61" i="13"/>
  <c r="N61" i="13"/>
  <c r="L62" i="13"/>
  <c r="M62" i="13"/>
  <c r="N62" i="13"/>
  <c r="L63" i="13"/>
  <c r="M63" i="13"/>
  <c r="N63" i="13"/>
  <c r="L64" i="13"/>
  <c r="M64" i="13"/>
  <c r="N64" i="13"/>
  <c r="L65" i="13"/>
  <c r="M65" i="13"/>
  <c r="N65" i="13"/>
  <c r="L66" i="13"/>
  <c r="M66" i="13"/>
  <c r="N66" i="13"/>
  <c r="L67" i="13"/>
  <c r="M67" i="13"/>
  <c r="N67" i="13"/>
  <c r="L68" i="13"/>
  <c r="M68" i="13"/>
  <c r="N68" i="13"/>
  <c r="L69" i="13"/>
  <c r="M69" i="13"/>
  <c r="N69" i="13"/>
  <c r="L70" i="13"/>
  <c r="M70" i="13"/>
  <c r="N70" i="13"/>
  <c r="L71" i="13"/>
  <c r="M71" i="13"/>
  <c r="N71" i="13"/>
  <c r="L72" i="13"/>
  <c r="M72" i="13"/>
  <c r="N72" i="13"/>
  <c r="L73" i="13"/>
  <c r="M73" i="13"/>
  <c r="N73" i="13"/>
  <c r="L74" i="13"/>
  <c r="M74" i="13"/>
  <c r="N74" i="13"/>
  <c r="L75" i="13"/>
  <c r="M75" i="13"/>
  <c r="N75" i="13"/>
  <c r="L76" i="13"/>
  <c r="M76" i="13"/>
  <c r="N76" i="13"/>
  <c r="L77" i="13"/>
  <c r="M77" i="13"/>
  <c r="N77" i="13"/>
  <c r="L78" i="13"/>
  <c r="M78" i="13"/>
  <c r="N78" i="13"/>
  <c r="L79" i="13"/>
  <c r="M79" i="13"/>
  <c r="N79" i="13"/>
  <c r="L80" i="13"/>
  <c r="M80" i="13"/>
  <c r="N80" i="13"/>
  <c r="L81" i="13"/>
  <c r="M81" i="13"/>
  <c r="N81" i="13"/>
  <c r="L82" i="13"/>
  <c r="M82" i="13"/>
  <c r="N82" i="13"/>
  <c r="L83" i="13"/>
  <c r="M83" i="13"/>
  <c r="N83" i="13"/>
  <c r="L84" i="13"/>
  <c r="M84" i="13"/>
  <c r="N84" i="13"/>
  <c r="L85" i="13"/>
  <c r="M85" i="13"/>
  <c r="N85" i="13"/>
  <c r="L86" i="13"/>
  <c r="M86" i="13"/>
  <c r="N86" i="13"/>
  <c r="L87" i="13"/>
  <c r="M87" i="13"/>
  <c r="N87" i="13"/>
  <c r="L88" i="13"/>
  <c r="M88" i="13"/>
  <c r="N88" i="13"/>
  <c r="L89" i="13"/>
  <c r="M89" i="13"/>
  <c r="N89" i="13"/>
  <c r="L90" i="13"/>
  <c r="M90" i="13"/>
  <c r="N90" i="13"/>
  <c r="L91" i="13"/>
  <c r="M91" i="13"/>
  <c r="N91" i="13"/>
  <c r="L92" i="13"/>
  <c r="M92" i="13"/>
  <c r="N92" i="13"/>
  <c r="L93" i="13"/>
  <c r="M93" i="13"/>
  <c r="N93" i="13"/>
  <c r="L94" i="13"/>
  <c r="M94" i="13"/>
  <c r="N94" i="13"/>
  <c r="L95" i="13"/>
  <c r="M95" i="13"/>
  <c r="N95" i="13"/>
  <c r="L96" i="13"/>
  <c r="M96" i="13"/>
  <c r="N96" i="13"/>
  <c r="L97" i="13"/>
  <c r="M97" i="13"/>
  <c r="N97" i="13"/>
  <c r="L98" i="13"/>
  <c r="M98" i="13"/>
  <c r="N98" i="13"/>
  <c r="L99" i="13"/>
  <c r="M99" i="13"/>
  <c r="N99" i="13"/>
  <c r="L100" i="13"/>
  <c r="M100" i="13"/>
  <c r="N100" i="13"/>
  <c r="L101" i="13"/>
  <c r="M101" i="13"/>
  <c r="N101" i="13"/>
  <c r="L102" i="13"/>
  <c r="M102" i="13"/>
  <c r="N102" i="13"/>
  <c r="L103" i="13"/>
  <c r="M103" i="13"/>
  <c r="N103" i="13"/>
  <c r="L104" i="13"/>
  <c r="M104" i="13"/>
  <c r="N104" i="13"/>
  <c r="L105" i="13"/>
  <c r="M105" i="13"/>
  <c r="N105" i="13"/>
  <c r="L106" i="13"/>
  <c r="M106" i="13"/>
  <c r="N106" i="13"/>
  <c r="L107" i="13"/>
  <c r="M107" i="13"/>
  <c r="N107" i="13"/>
  <c r="L108" i="13"/>
  <c r="M108" i="13"/>
  <c r="N108" i="13"/>
  <c r="L109" i="13"/>
  <c r="M109" i="13"/>
  <c r="N109" i="13"/>
  <c r="L110" i="13"/>
  <c r="M110" i="13"/>
  <c r="N110" i="13"/>
  <c r="L111" i="13"/>
  <c r="M111" i="13"/>
  <c r="N111" i="13"/>
  <c r="L112" i="13"/>
  <c r="M112" i="13"/>
  <c r="N112" i="13"/>
  <c r="L113" i="13"/>
  <c r="M113" i="13"/>
  <c r="N113" i="13"/>
  <c r="L114" i="13"/>
  <c r="M114" i="13"/>
  <c r="N114" i="13"/>
  <c r="L115" i="13"/>
  <c r="M115" i="13"/>
  <c r="N115" i="13"/>
  <c r="L116" i="13"/>
  <c r="M116" i="13"/>
  <c r="N116" i="13"/>
  <c r="L117" i="13"/>
  <c r="M117" i="13"/>
  <c r="N117" i="13"/>
  <c r="L118" i="13"/>
  <c r="M118" i="13"/>
  <c r="N118" i="13"/>
  <c r="L119" i="13"/>
  <c r="M119" i="13"/>
  <c r="N119" i="13"/>
  <c r="L120" i="13"/>
  <c r="M120" i="13"/>
  <c r="N120" i="13"/>
  <c r="L121" i="13"/>
  <c r="M121" i="13"/>
  <c r="N121" i="13"/>
  <c r="L122" i="13"/>
  <c r="M122" i="13"/>
  <c r="N122" i="13"/>
  <c r="L123" i="13"/>
  <c r="M123" i="13"/>
  <c r="N123" i="13"/>
  <c r="L124" i="13"/>
  <c r="M124" i="13"/>
  <c r="N124" i="13"/>
  <c r="L125" i="13"/>
  <c r="M125" i="13"/>
  <c r="N125" i="13"/>
  <c r="L126" i="13"/>
  <c r="M126" i="13"/>
  <c r="N126" i="13"/>
  <c r="AY5" i="13"/>
  <c r="F127" i="13"/>
  <c r="AH126" i="13"/>
  <c r="AG126" i="13"/>
  <c r="AF126" i="13"/>
  <c r="AE126" i="13"/>
  <c r="AD126" i="13"/>
  <c r="AC126" i="13"/>
  <c r="AB126" i="13"/>
  <c r="Y126" i="13"/>
  <c r="Q126" i="13"/>
  <c r="AH125" i="13"/>
  <c r="AG125" i="13"/>
  <c r="AF125" i="13"/>
  <c r="AE125" i="13"/>
  <c r="AD125" i="13"/>
  <c r="AC125" i="13"/>
  <c r="AB125" i="13"/>
  <c r="Y125" i="13"/>
  <c r="Q125" i="13"/>
  <c r="AH124" i="13"/>
  <c r="AG124" i="13"/>
  <c r="AF124" i="13"/>
  <c r="AE124" i="13"/>
  <c r="AD124" i="13"/>
  <c r="AC124" i="13"/>
  <c r="AB124" i="13"/>
  <c r="Y124" i="13"/>
  <c r="Q124" i="13"/>
  <c r="AH123" i="13"/>
  <c r="AG123" i="13"/>
  <c r="AF123" i="13"/>
  <c r="AE123" i="13"/>
  <c r="AD123" i="13"/>
  <c r="AC123" i="13"/>
  <c r="AB123" i="13"/>
  <c r="Y123" i="13"/>
  <c r="Q123" i="13"/>
  <c r="AH122" i="13"/>
  <c r="AG122" i="13"/>
  <c r="AF122" i="13"/>
  <c r="AE122" i="13"/>
  <c r="AD122" i="13"/>
  <c r="AC122" i="13"/>
  <c r="AB122" i="13"/>
  <c r="Y122" i="13"/>
  <c r="Q122" i="13"/>
  <c r="AH121" i="13"/>
  <c r="AG121" i="13"/>
  <c r="AF121" i="13"/>
  <c r="AE121" i="13"/>
  <c r="AD121" i="13"/>
  <c r="AC121" i="13"/>
  <c r="AB121" i="13"/>
  <c r="Y121" i="13"/>
  <c r="Q121" i="13"/>
  <c r="AH120" i="13"/>
  <c r="AG120" i="13"/>
  <c r="AF120" i="13"/>
  <c r="AE120" i="13"/>
  <c r="AD120" i="13"/>
  <c r="AC120" i="13"/>
  <c r="AB120" i="13"/>
  <c r="Y120" i="13"/>
  <c r="Q120" i="13"/>
  <c r="AH119" i="13"/>
  <c r="AG119" i="13"/>
  <c r="AF119" i="13"/>
  <c r="AE119" i="13"/>
  <c r="AD119" i="13"/>
  <c r="AC119" i="13"/>
  <c r="AB119" i="13"/>
  <c r="Y119" i="13"/>
  <c r="Q119" i="13"/>
  <c r="AH118" i="13"/>
  <c r="AG118" i="13"/>
  <c r="AF118" i="13"/>
  <c r="AE118" i="13"/>
  <c r="AD118" i="13"/>
  <c r="AC118" i="13"/>
  <c r="AB118" i="13"/>
  <c r="Y118" i="13"/>
  <c r="Q118" i="13"/>
  <c r="AH117" i="13"/>
  <c r="AG117" i="13"/>
  <c r="AF117" i="13"/>
  <c r="AE117" i="13"/>
  <c r="AD117" i="13"/>
  <c r="AC117" i="13"/>
  <c r="AB117" i="13"/>
  <c r="Y117" i="13"/>
  <c r="Q117" i="13"/>
  <c r="AH116" i="13"/>
  <c r="AG116" i="13"/>
  <c r="AF116" i="13"/>
  <c r="AE116" i="13"/>
  <c r="AD116" i="13"/>
  <c r="AC116" i="13"/>
  <c r="AB116" i="13"/>
  <c r="Y116" i="13"/>
  <c r="Q116" i="13"/>
  <c r="AH115" i="13"/>
  <c r="AG115" i="13"/>
  <c r="AF115" i="13"/>
  <c r="AE115" i="13"/>
  <c r="AD115" i="13"/>
  <c r="AC115" i="13"/>
  <c r="AB115" i="13"/>
  <c r="Y115" i="13"/>
  <c r="Q115" i="13"/>
  <c r="AH114" i="13"/>
  <c r="AG114" i="13"/>
  <c r="AF114" i="13"/>
  <c r="AE114" i="13"/>
  <c r="AD114" i="13"/>
  <c r="AC114" i="13"/>
  <c r="AB114" i="13"/>
  <c r="Y114" i="13"/>
  <c r="Q114" i="13"/>
  <c r="D114" i="13"/>
  <c r="C114" i="13"/>
  <c r="AH113" i="13"/>
  <c r="AG113" i="13"/>
  <c r="AF113" i="13"/>
  <c r="AE113" i="13"/>
  <c r="AD113" i="13"/>
  <c r="AC113" i="13"/>
  <c r="AB113" i="13"/>
  <c r="Y113" i="13"/>
  <c r="Q113" i="13"/>
  <c r="AH112" i="13"/>
  <c r="AG112" i="13"/>
  <c r="AF112" i="13"/>
  <c r="AE112" i="13"/>
  <c r="AD112" i="13"/>
  <c r="AC112" i="13"/>
  <c r="AB112" i="13"/>
  <c r="Y112" i="13"/>
  <c r="Q112" i="13"/>
  <c r="AH111" i="13"/>
  <c r="AG111" i="13"/>
  <c r="AF111" i="13"/>
  <c r="AE111" i="13"/>
  <c r="AD111" i="13"/>
  <c r="AC111" i="13"/>
  <c r="AB111" i="13"/>
  <c r="Y111" i="13"/>
  <c r="Q111" i="13"/>
  <c r="AH110" i="13"/>
  <c r="AG110" i="13"/>
  <c r="AF110" i="13"/>
  <c r="AE110" i="13"/>
  <c r="AD110" i="13"/>
  <c r="AC110" i="13"/>
  <c r="AB110" i="13"/>
  <c r="Y110" i="13"/>
  <c r="Q110" i="13"/>
  <c r="AH109" i="13"/>
  <c r="AG109" i="13"/>
  <c r="AF109" i="13"/>
  <c r="AE109" i="13"/>
  <c r="AD109" i="13"/>
  <c r="AC109" i="13"/>
  <c r="AB109" i="13"/>
  <c r="Y109" i="13"/>
  <c r="Q109" i="13"/>
  <c r="AH108" i="13"/>
  <c r="AG108" i="13"/>
  <c r="AF108" i="13"/>
  <c r="AE108" i="13"/>
  <c r="AD108" i="13"/>
  <c r="AC108" i="13"/>
  <c r="AB108" i="13"/>
  <c r="Y108" i="13"/>
  <c r="Q108" i="13"/>
  <c r="AH107" i="13"/>
  <c r="AG107" i="13"/>
  <c r="AF107" i="13"/>
  <c r="AE107" i="13"/>
  <c r="AD107" i="13"/>
  <c r="AC107" i="13"/>
  <c r="AB107" i="13"/>
  <c r="Y107" i="13"/>
  <c r="Q107" i="13"/>
  <c r="D107" i="13"/>
  <c r="C107" i="13"/>
  <c r="AH106" i="13"/>
  <c r="AG106" i="13"/>
  <c r="AF106" i="13"/>
  <c r="AE106" i="13"/>
  <c r="AD106" i="13"/>
  <c r="AC106" i="13"/>
  <c r="AB106" i="13"/>
  <c r="Y106" i="13"/>
  <c r="Q106" i="13"/>
  <c r="AH105" i="13"/>
  <c r="AG105" i="13"/>
  <c r="AF105" i="13"/>
  <c r="AE105" i="13"/>
  <c r="AD105" i="13"/>
  <c r="AC105" i="13"/>
  <c r="AB105" i="13"/>
  <c r="Y105" i="13"/>
  <c r="Q105" i="13"/>
  <c r="AH104" i="13"/>
  <c r="AG104" i="13"/>
  <c r="AF104" i="13"/>
  <c r="AE104" i="13"/>
  <c r="AD104" i="13"/>
  <c r="AC104" i="13"/>
  <c r="AB104" i="13"/>
  <c r="Y104" i="13"/>
  <c r="Q104" i="13"/>
  <c r="AH103" i="13"/>
  <c r="AG103" i="13"/>
  <c r="AF103" i="13"/>
  <c r="AE103" i="13"/>
  <c r="AD103" i="13"/>
  <c r="AC103" i="13"/>
  <c r="AB103" i="13"/>
  <c r="Y103" i="13"/>
  <c r="Q103" i="13"/>
  <c r="AH102" i="13"/>
  <c r="AG102" i="13"/>
  <c r="AF102" i="13"/>
  <c r="AE102" i="13"/>
  <c r="AD102" i="13"/>
  <c r="AC102" i="13"/>
  <c r="AB102" i="13"/>
  <c r="Y102" i="13"/>
  <c r="Q102" i="13"/>
  <c r="AH101" i="13"/>
  <c r="AG101" i="13"/>
  <c r="AF101" i="13"/>
  <c r="AE101" i="13"/>
  <c r="AD101" i="13"/>
  <c r="AC101" i="13"/>
  <c r="AB101" i="13"/>
  <c r="Y101" i="13"/>
  <c r="Q101" i="13"/>
  <c r="AH100" i="13"/>
  <c r="AG100" i="13"/>
  <c r="AF100" i="13"/>
  <c r="AE100" i="13"/>
  <c r="AD100" i="13"/>
  <c r="AC100" i="13"/>
  <c r="AB100" i="13"/>
  <c r="Y100" i="13"/>
  <c r="Q100" i="13"/>
  <c r="AH99" i="13"/>
  <c r="AG99" i="13"/>
  <c r="AF99" i="13"/>
  <c r="AE99" i="13"/>
  <c r="AD99" i="13"/>
  <c r="AC99" i="13"/>
  <c r="AB99" i="13"/>
  <c r="Y99" i="13"/>
  <c r="Q99" i="13"/>
  <c r="AH98" i="13"/>
  <c r="AG98" i="13"/>
  <c r="AF98" i="13"/>
  <c r="AE98" i="13"/>
  <c r="AD98" i="13"/>
  <c r="AC98" i="13"/>
  <c r="AB98" i="13"/>
  <c r="Y98" i="13"/>
  <c r="Q98" i="13"/>
  <c r="AH97" i="13"/>
  <c r="AG97" i="13"/>
  <c r="AF97" i="13"/>
  <c r="AE97" i="13"/>
  <c r="AD97" i="13"/>
  <c r="AC97" i="13"/>
  <c r="AB97" i="13"/>
  <c r="Y97" i="13"/>
  <c r="Q97" i="13"/>
  <c r="AH96" i="13"/>
  <c r="AG96" i="13"/>
  <c r="AF96" i="13"/>
  <c r="AE96" i="13"/>
  <c r="AD96" i="13"/>
  <c r="AC96" i="13"/>
  <c r="AB96" i="13"/>
  <c r="Y96" i="13"/>
  <c r="Q96" i="13"/>
  <c r="AH95" i="13"/>
  <c r="AG95" i="13"/>
  <c r="AF95" i="13"/>
  <c r="AE95" i="13"/>
  <c r="AD95" i="13"/>
  <c r="AC95" i="13"/>
  <c r="AB95" i="13"/>
  <c r="Y95" i="13"/>
  <c r="Q95" i="13"/>
  <c r="AH94" i="13"/>
  <c r="AG94" i="13"/>
  <c r="AF94" i="13"/>
  <c r="AE94" i="13"/>
  <c r="AD94" i="13"/>
  <c r="AC94" i="13"/>
  <c r="AB94" i="13"/>
  <c r="Y94" i="13"/>
  <c r="Q94" i="13"/>
  <c r="H94" i="13"/>
  <c r="AH93" i="13"/>
  <c r="AG93" i="13"/>
  <c r="AF93" i="13"/>
  <c r="AE93" i="13"/>
  <c r="AD93" i="13"/>
  <c r="AC93" i="13"/>
  <c r="AB93" i="13"/>
  <c r="Y93" i="13"/>
  <c r="Q93" i="13"/>
  <c r="H93" i="13"/>
  <c r="AH92" i="13"/>
  <c r="AG92" i="13"/>
  <c r="AF92" i="13"/>
  <c r="AE92" i="13"/>
  <c r="AD92" i="13"/>
  <c r="AC92" i="13"/>
  <c r="AB92" i="13"/>
  <c r="Y92" i="13"/>
  <c r="Q92" i="13"/>
  <c r="H92" i="13"/>
  <c r="AH91" i="13"/>
  <c r="AG91" i="13"/>
  <c r="AF91" i="13"/>
  <c r="AE91" i="13"/>
  <c r="AD91" i="13"/>
  <c r="AC91" i="13"/>
  <c r="AB91" i="13"/>
  <c r="Y91" i="13"/>
  <c r="Q91" i="13"/>
  <c r="H91" i="13"/>
  <c r="AH90" i="13"/>
  <c r="AG90" i="13"/>
  <c r="AF90" i="13"/>
  <c r="AE90" i="13"/>
  <c r="AD90" i="13"/>
  <c r="AC90" i="13"/>
  <c r="AB90" i="13"/>
  <c r="Y90" i="13"/>
  <c r="Q90" i="13"/>
  <c r="H90" i="13"/>
  <c r="AH89" i="13"/>
  <c r="AG89" i="13"/>
  <c r="AF89" i="13"/>
  <c r="AE89" i="13"/>
  <c r="AD89" i="13"/>
  <c r="AC89" i="13"/>
  <c r="AB89" i="13"/>
  <c r="Y89" i="13"/>
  <c r="Q89" i="13"/>
  <c r="H89" i="13"/>
  <c r="AH88" i="13"/>
  <c r="AG88" i="13"/>
  <c r="AF88" i="13"/>
  <c r="AE88" i="13"/>
  <c r="AD88" i="13"/>
  <c r="AC88" i="13"/>
  <c r="AB88" i="13"/>
  <c r="Y88" i="13"/>
  <c r="Q88" i="13"/>
  <c r="H88" i="13"/>
  <c r="AH87" i="13"/>
  <c r="AG87" i="13"/>
  <c r="AF87" i="13"/>
  <c r="AE87" i="13"/>
  <c r="AD87" i="13"/>
  <c r="AC87" i="13"/>
  <c r="AB87" i="13"/>
  <c r="Y87" i="13"/>
  <c r="Q87" i="13"/>
  <c r="H87" i="13"/>
  <c r="AH86" i="13"/>
  <c r="AG86" i="13"/>
  <c r="AF86" i="13"/>
  <c r="AE86" i="13"/>
  <c r="AD86" i="13"/>
  <c r="AC86" i="13"/>
  <c r="AB86" i="13"/>
  <c r="Y86" i="13"/>
  <c r="Q86" i="13"/>
  <c r="H86" i="13"/>
  <c r="AH85" i="13"/>
  <c r="AG85" i="13"/>
  <c r="AF85" i="13"/>
  <c r="AE85" i="13"/>
  <c r="AD85" i="13"/>
  <c r="AC85" i="13"/>
  <c r="AB85" i="13"/>
  <c r="Y85" i="13"/>
  <c r="Q85" i="13"/>
  <c r="H85" i="13"/>
  <c r="AH84" i="13"/>
  <c r="AG84" i="13"/>
  <c r="AF84" i="13"/>
  <c r="AE84" i="13"/>
  <c r="AD84" i="13"/>
  <c r="AC84" i="13"/>
  <c r="AB84" i="13"/>
  <c r="Y84" i="13"/>
  <c r="Q84" i="13"/>
  <c r="H84" i="13"/>
  <c r="AH83" i="13"/>
  <c r="AG83" i="13"/>
  <c r="AF83" i="13"/>
  <c r="AE83" i="13"/>
  <c r="AD83" i="13"/>
  <c r="AC83" i="13"/>
  <c r="AB83" i="13"/>
  <c r="Y83" i="13"/>
  <c r="Q83" i="13"/>
  <c r="H83" i="13"/>
  <c r="AH82" i="13"/>
  <c r="AG82" i="13"/>
  <c r="AF82" i="13"/>
  <c r="AE82" i="13"/>
  <c r="AD82" i="13"/>
  <c r="AC82" i="13"/>
  <c r="AB82" i="13"/>
  <c r="Y82" i="13"/>
  <c r="Q82" i="13"/>
  <c r="H82" i="13"/>
  <c r="AH81" i="13"/>
  <c r="AG81" i="13"/>
  <c r="AF81" i="13"/>
  <c r="AE81" i="13"/>
  <c r="AD81" i="13"/>
  <c r="AC81" i="13"/>
  <c r="AB81" i="13"/>
  <c r="Y81" i="13"/>
  <c r="Q81" i="13"/>
  <c r="AH80" i="13"/>
  <c r="AG80" i="13"/>
  <c r="AF80" i="13"/>
  <c r="AE80" i="13"/>
  <c r="AD80" i="13"/>
  <c r="AC80" i="13"/>
  <c r="AB80" i="13"/>
  <c r="Y80" i="13"/>
  <c r="Q80" i="13"/>
  <c r="AH79" i="13"/>
  <c r="AG79" i="13"/>
  <c r="AF79" i="13"/>
  <c r="AE79" i="13"/>
  <c r="AD79" i="13"/>
  <c r="AC79" i="13"/>
  <c r="AB79" i="13"/>
  <c r="Y79" i="13"/>
  <c r="Q79" i="13"/>
  <c r="AH78" i="13"/>
  <c r="AG78" i="13"/>
  <c r="AF78" i="13"/>
  <c r="AE78" i="13"/>
  <c r="AD78" i="13"/>
  <c r="AC78" i="13"/>
  <c r="AB78" i="13"/>
  <c r="Y78" i="13"/>
  <c r="Q78" i="13"/>
  <c r="AH77" i="13"/>
  <c r="AG77" i="13"/>
  <c r="AF77" i="13"/>
  <c r="AE77" i="13"/>
  <c r="AD77" i="13"/>
  <c r="AC77" i="13"/>
  <c r="AB77" i="13"/>
  <c r="Y77" i="13"/>
  <c r="Q77" i="13"/>
  <c r="AH76" i="13"/>
  <c r="AG76" i="13"/>
  <c r="AF76" i="13"/>
  <c r="AE76" i="13"/>
  <c r="AD76" i="13"/>
  <c r="AC76" i="13"/>
  <c r="AB76" i="13"/>
  <c r="Y76" i="13"/>
  <c r="Q76" i="13"/>
  <c r="AH75" i="13"/>
  <c r="AG75" i="13"/>
  <c r="AF75" i="13"/>
  <c r="AE75" i="13"/>
  <c r="AD75" i="13"/>
  <c r="AC75" i="13"/>
  <c r="AB75" i="13"/>
  <c r="Y75" i="13"/>
  <c r="Q75" i="13"/>
  <c r="AH74" i="13"/>
  <c r="AG74" i="13"/>
  <c r="AF74" i="13"/>
  <c r="AE74" i="13"/>
  <c r="AD74" i="13"/>
  <c r="AC74" i="13"/>
  <c r="AB74" i="13"/>
  <c r="Y74" i="13"/>
  <c r="Q74" i="13"/>
  <c r="AH73" i="13"/>
  <c r="AG73" i="13"/>
  <c r="AF73" i="13"/>
  <c r="AE73" i="13"/>
  <c r="AD73" i="13"/>
  <c r="AC73" i="13"/>
  <c r="AB73" i="13"/>
  <c r="Y73" i="13"/>
  <c r="Q73" i="13"/>
  <c r="AH72" i="13"/>
  <c r="AG72" i="13"/>
  <c r="AF72" i="13"/>
  <c r="AE72" i="13"/>
  <c r="AD72" i="13"/>
  <c r="AC72" i="13"/>
  <c r="AB72" i="13"/>
  <c r="Y72" i="13"/>
  <c r="Q72" i="13"/>
  <c r="AH71" i="13"/>
  <c r="AG71" i="13"/>
  <c r="AF71" i="13"/>
  <c r="AE71" i="13"/>
  <c r="AD71" i="13"/>
  <c r="AC71" i="13"/>
  <c r="AB71" i="13"/>
  <c r="Y71" i="13"/>
  <c r="Q71" i="13"/>
  <c r="AH70" i="13"/>
  <c r="AG70" i="13"/>
  <c r="AF70" i="13"/>
  <c r="AE70" i="13"/>
  <c r="AD70" i="13"/>
  <c r="AC70" i="13"/>
  <c r="AB70" i="13"/>
  <c r="Y70" i="13"/>
  <c r="Q70" i="13"/>
  <c r="AH69" i="13"/>
  <c r="AG69" i="13"/>
  <c r="AF69" i="13"/>
  <c r="AE69" i="13"/>
  <c r="AD69" i="13"/>
  <c r="AC69" i="13"/>
  <c r="AB69" i="13"/>
  <c r="Y69" i="13"/>
  <c r="Q69" i="13"/>
  <c r="AH68" i="13"/>
  <c r="AG68" i="13"/>
  <c r="AF68" i="13"/>
  <c r="AE68" i="13"/>
  <c r="AD68" i="13"/>
  <c r="AC68" i="13"/>
  <c r="AB68" i="13"/>
  <c r="Y68" i="13"/>
  <c r="Q68" i="13"/>
  <c r="AH67" i="13"/>
  <c r="AG67" i="13"/>
  <c r="AF67" i="13"/>
  <c r="AE67" i="13"/>
  <c r="AD67" i="13"/>
  <c r="AC67" i="13"/>
  <c r="AB67" i="13"/>
  <c r="Y67" i="13"/>
  <c r="Q67" i="13"/>
  <c r="AH66" i="13"/>
  <c r="AG66" i="13"/>
  <c r="AF66" i="13"/>
  <c r="AE66" i="13"/>
  <c r="AD66" i="13"/>
  <c r="AC66" i="13"/>
  <c r="AB66" i="13"/>
  <c r="Y66" i="13"/>
  <c r="Q66" i="13"/>
  <c r="AH65" i="13"/>
  <c r="AG65" i="13"/>
  <c r="AF65" i="13"/>
  <c r="AE65" i="13"/>
  <c r="AD65" i="13"/>
  <c r="AC65" i="13"/>
  <c r="AB65" i="13"/>
  <c r="Y65" i="13"/>
  <c r="Q65" i="13"/>
  <c r="AH64" i="13"/>
  <c r="AG64" i="13"/>
  <c r="AF64" i="13"/>
  <c r="AE64" i="13"/>
  <c r="AD64" i="13"/>
  <c r="AC64" i="13"/>
  <c r="AB64" i="13"/>
  <c r="Y64" i="13"/>
  <c r="Q64" i="13"/>
  <c r="AH63" i="13"/>
  <c r="AG63" i="13"/>
  <c r="AF63" i="13"/>
  <c r="AE63" i="13"/>
  <c r="AD63" i="13"/>
  <c r="AC63" i="13"/>
  <c r="AB63" i="13"/>
  <c r="Y63" i="13"/>
  <c r="Q63" i="13"/>
  <c r="AH62" i="13"/>
  <c r="AG62" i="13"/>
  <c r="AF62" i="13"/>
  <c r="AE62" i="13"/>
  <c r="AD62" i="13"/>
  <c r="AC62" i="13"/>
  <c r="AB62" i="13"/>
  <c r="Y62" i="13"/>
  <c r="Q62" i="13"/>
  <c r="AH61" i="13"/>
  <c r="AG61" i="13"/>
  <c r="AF61" i="13"/>
  <c r="AE61" i="13"/>
  <c r="AD61" i="13"/>
  <c r="AC61" i="13"/>
  <c r="AB61" i="13"/>
  <c r="Y61" i="13"/>
  <c r="Q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D9" i="13"/>
  <c r="Y8" i="13"/>
  <c r="Y7" i="13"/>
  <c r="Y6" i="13"/>
  <c r="D6" i="13"/>
  <c r="AP5" i="13"/>
  <c r="AO5" i="13"/>
  <c r="AN5" i="13"/>
  <c r="AM5" i="13"/>
  <c r="AL5" i="13"/>
  <c r="AI5" i="13"/>
  <c r="AE5" i="13"/>
  <c r="AD5" i="13"/>
  <c r="AC5" i="13"/>
  <c r="AB5" i="13"/>
  <c r="S5" i="13"/>
  <c r="T5" i="13"/>
  <c r="V5" i="13"/>
  <c r="X5" i="13"/>
  <c r="M5" i="13"/>
  <c r="N5" i="13"/>
  <c r="O5" i="13"/>
  <c r="Y5" i="13"/>
  <c r="C27" i="18"/>
  <c r="C29" i="18"/>
  <c r="C31" i="18"/>
  <c r="C33" i="18"/>
  <c r="C35" i="18"/>
  <c r="C37" i="18"/>
  <c r="C39" i="18"/>
  <c r="C41" i="18"/>
  <c r="C43" i="18"/>
  <c r="C45" i="18"/>
  <c r="C47" i="18"/>
  <c r="C49" i="18"/>
  <c r="B50" i="18"/>
  <c r="C50" i="18"/>
  <c r="C52" i="18"/>
  <c r="C51" i="18"/>
  <c r="B52" i="18"/>
  <c r="D51" i="18"/>
  <c r="B51" i="18"/>
  <c r="D49" i="18"/>
  <c r="B48" i="18"/>
  <c r="C48" i="18"/>
  <c r="B49" i="18"/>
  <c r="D47" i="18"/>
  <c r="B46" i="18"/>
  <c r="C46" i="18"/>
  <c r="B47" i="18"/>
  <c r="D45" i="18"/>
  <c r="B44" i="18"/>
  <c r="C44" i="18"/>
  <c r="B45" i="18"/>
  <c r="D43" i="18"/>
  <c r="B42" i="18"/>
  <c r="C42" i="18"/>
  <c r="B43" i="18"/>
  <c r="D41" i="18"/>
  <c r="B40" i="18"/>
  <c r="C40" i="18"/>
  <c r="B41" i="18"/>
  <c r="D39" i="18"/>
  <c r="B38" i="18"/>
  <c r="C38" i="18"/>
  <c r="B39" i="18"/>
  <c r="D37" i="18"/>
  <c r="B36" i="18"/>
  <c r="C36" i="18"/>
  <c r="B37" i="18"/>
  <c r="D35" i="18"/>
  <c r="B34" i="18"/>
  <c r="C34" i="18"/>
  <c r="B35" i="18"/>
  <c r="D33" i="18"/>
  <c r="B32" i="18"/>
  <c r="C32" i="18"/>
  <c r="B33" i="18"/>
  <c r="D31" i="18"/>
  <c r="B30" i="18"/>
  <c r="C30" i="18"/>
  <c r="B31" i="18"/>
  <c r="D29" i="18"/>
  <c r="B28" i="18"/>
  <c r="C28" i="18"/>
  <c r="B29" i="18"/>
  <c r="D27" i="18"/>
  <c r="B26" i="18"/>
  <c r="C26" i="18"/>
  <c r="B27" i="18"/>
  <c r="D25" i="18"/>
  <c r="AH205" i="18"/>
  <c r="AG205" i="18"/>
  <c r="AF205" i="18"/>
  <c r="AE205" i="18"/>
  <c r="AD205" i="18"/>
  <c r="AC205" i="18"/>
  <c r="AB205" i="18"/>
  <c r="Y205" i="18"/>
  <c r="R205" i="18"/>
  <c r="U205" i="18"/>
  <c r="V205" i="18"/>
  <c r="Q205" i="18"/>
  <c r="F10" i="18"/>
  <c r="L205" i="18"/>
  <c r="M205" i="18"/>
  <c r="N205" i="18"/>
  <c r="AH204" i="18"/>
  <c r="AG204" i="18"/>
  <c r="AF204" i="18"/>
  <c r="AE204" i="18"/>
  <c r="AD204" i="18"/>
  <c r="AC204" i="18"/>
  <c r="AB204" i="18"/>
  <c r="Y204" i="18"/>
  <c r="R204" i="18"/>
  <c r="U204" i="18"/>
  <c r="V204" i="18"/>
  <c r="Q204" i="18"/>
  <c r="L204" i="18"/>
  <c r="M204" i="18"/>
  <c r="N204" i="18"/>
  <c r="AH203" i="18"/>
  <c r="AG203" i="18"/>
  <c r="AF203" i="18"/>
  <c r="AE203" i="18"/>
  <c r="AD203" i="18"/>
  <c r="AC203" i="18"/>
  <c r="AB203" i="18"/>
  <c r="Y203" i="18"/>
  <c r="R203" i="18"/>
  <c r="U203" i="18"/>
  <c r="V203" i="18"/>
  <c r="Q203" i="18"/>
  <c r="L203" i="18"/>
  <c r="M203" i="18"/>
  <c r="N203" i="18"/>
  <c r="AH202" i="18"/>
  <c r="AG202" i="18"/>
  <c r="AF202" i="18"/>
  <c r="AE202" i="18"/>
  <c r="AD202" i="18"/>
  <c r="AC202" i="18"/>
  <c r="AB202" i="18"/>
  <c r="Y202" i="18"/>
  <c r="R202" i="18"/>
  <c r="U202" i="18"/>
  <c r="V202" i="18"/>
  <c r="Q202" i="18"/>
  <c r="L202" i="18"/>
  <c r="M202" i="18"/>
  <c r="N202" i="18"/>
  <c r="AH201" i="18"/>
  <c r="AG201" i="18"/>
  <c r="AF201" i="18"/>
  <c r="AE201" i="18"/>
  <c r="AD201" i="18"/>
  <c r="AC201" i="18"/>
  <c r="AB201" i="18"/>
  <c r="Y201" i="18"/>
  <c r="R201" i="18"/>
  <c r="U201" i="18"/>
  <c r="V201" i="18"/>
  <c r="Q201" i="18"/>
  <c r="L201" i="18"/>
  <c r="M201" i="18"/>
  <c r="N201" i="18"/>
  <c r="AH200" i="18"/>
  <c r="AG200" i="18"/>
  <c r="AF200" i="18"/>
  <c r="AE200" i="18"/>
  <c r="AD200" i="18"/>
  <c r="AC200" i="18"/>
  <c r="AB200" i="18"/>
  <c r="Y200" i="18"/>
  <c r="R200" i="18"/>
  <c r="U200" i="18"/>
  <c r="V200" i="18"/>
  <c r="Q200" i="18"/>
  <c r="L200" i="18"/>
  <c r="M200" i="18"/>
  <c r="N200" i="18"/>
  <c r="AH199" i="18"/>
  <c r="AG199" i="18"/>
  <c r="AF199" i="18"/>
  <c r="AE199" i="18"/>
  <c r="AD199" i="18"/>
  <c r="AC199" i="18"/>
  <c r="AB199" i="18"/>
  <c r="Y199" i="18"/>
  <c r="R199" i="18"/>
  <c r="U199" i="18"/>
  <c r="V199" i="18"/>
  <c r="Q199" i="18"/>
  <c r="L199" i="18"/>
  <c r="M199" i="18"/>
  <c r="N199" i="18"/>
  <c r="AH198" i="18"/>
  <c r="AG198" i="18"/>
  <c r="AF198" i="18"/>
  <c r="AE198" i="18"/>
  <c r="AD198" i="18"/>
  <c r="AC198" i="18"/>
  <c r="AB198" i="18"/>
  <c r="Y198" i="18"/>
  <c r="R198" i="18"/>
  <c r="U198" i="18"/>
  <c r="V198" i="18"/>
  <c r="Q198" i="18"/>
  <c r="L198" i="18"/>
  <c r="M198" i="18"/>
  <c r="N198" i="18"/>
  <c r="AH197" i="18"/>
  <c r="AG197" i="18"/>
  <c r="AF197" i="18"/>
  <c r="AE197" i="18"/>
  <c r="AD197" i="18"/>
  <c r="AC197" i="18"/>
  <c r="AB197" i="18"/>
  <c r="Y197" i="18"/>
  <c r="R197" i="18"/>
  <c r="U197" i="18"/>
  <c r="V197" i="18"/>
  <c r="Q197" i="18"/>
  <c r="L197" i="18"/>
  <c r="M197" i="18"/>
  <c r="N197" i="18"/>
  <c r="AH196" i="18"/>
  <c r="AG196" i="18"/>
  <c r="AF196" i="18"/>
  <c r="AE196" i="18"/>
  <c r="AD196" i="18"/>
  <c r="AC196" i="18"/>
  <c r="AB196" i="18"/>
  <c r="Y196" i="18"/>
  <c r="R196" i="18"/>
  <c r="U196" i="18"/>
  <c r="V196" i="18"/>
  <c r="Q196" i="18"/>
  <c r="L196" i="18"/>
  <c r="M196" i="18"/>
  <c r="N196" i="18"/>
  <c r="AH195" i="18"/>
  <c r="AG195" i="18"/>
  <c r="AF195" i="18"/>
  <c r="AE195" i="18"/>
  <c r="AD195" i="18"/>
  <c r="AC195" i="18"/>
  <c r="AB195" i="18"/>
  <c r="Y195" i="18"/>
  <c r="R195" i="18"/>
  <c r="U195" i="18"/>
  <c r="V195" i="18"/>
  <c r="Q195" i="18"/>
  <c r="L195" i="18"/>
  <c r="M195" i="18"/>
  <c r="N195" i="18"/>
  <c r="AH194" i="18"/>
  <c r="AG194" i="18"/>
  <c r="AF194" i="18"/>
  <c r="AE194" i="18"/>
  <c r="AD194" i="18"/>
  <c r="AC194" i="18"/>
  <c r="AB194" i="18"/>
  <c r="Y194" i="18"/>
  <c r="R194" i="18"/>
  <c r="U194" i="18"/>
  <c r="V194" i="18"/>
  <c r="Q194" i="18"/>
  <c r="L194" i="18"/>
  <c r="M194" i="18"/>
  <c r="N194" i="18"/>
  <c r="AH193" i="18"/>
  <c r="AG193" i="18"/>
  <c r="AF193" i="18"/>
  <c r="AE193" i="18"/>
  <c r="AD193" i="18"/>
  <c r="AC193" i="18"/>
  <c r="AB193" i="18"/>
  <c r="Y193" i="18"/>
  <c r="R193" i="18"/>
  <c r="U193" i="18"/>
  <c r="V193" i="18"/>
  <c r="Q193" i="18"/>
  <c r="L193" i="18"/>
  <c r="M193" i="18"/>
  <c r="N193" i="18"/>
  <c r="AH192" i="18"/>
  <c r="AG192" i="18"/>
  <c r="AF192" i="18"/>
  <c r="AE192" i="18"/>
  <c r="AD192" i="18"/>
  <c r="AC192" i="18"/>
  <c r="AB192" i="18"/>
  <c r="Y192" i="18"/>
  <c r="R192" i="18"/>
  <c r="U192" i="18"/>
  <c r="V192" i="18"/>
  <c r="Q192" i="18"/>
  <c r="L192" i="18"/>
  <c r="M192" i="18"/>
  <c r="N192" i="18"/>
  <c r="AH191" i="18"/>
  <c r="AG191" i="18"/>
  <c r="AF191" i="18"/>
  <c r="AE191" i="18"/>
  <c r="AD191" i="18"/>
  <c r="AC191" i="18"/>
  <c r="AB191" i="18"/>
  <c r="Y191" i="18"/>
  <c r="R191" i="18"/>
  <c r="U191" i="18"/>
  <c r="V191" i="18"/>
  <c r="Q191" i="18"/>
  <c r="L191" i="18"/>
  <c r="M191" i="18"/>
  <c r="N191" i="18"/>
  <c r="AH190" i="18"/>
  <c r="AG190" i="18"/>
  <c r="AF190" i="18"/>
  <c r="AE190" i="18"/>
  <c r="AD190" i="18"/>
  <c r="AC190" i="18"/>
  <c r="AB190" i="18"/>
  <c r="Y190" i="18"/>
  <c r="R190" i="18"/>
  <c r="U190" i="18"/>
  <c r="V190" i="18"/>
  <c r="Q190" i="18"/>
  <c r="L190" i="18"/>
  <c r="M190" i="18"/>
  <c r="N190" i="18"/>
  <c r="AH189" i="18"/>
  <c r="AG189" i="18"/>
  <c r="AF189" i="18"/>
  <c r="AE189" i="18"/>
  <c r="AD189" i="18"/>
  <c r="AC189" i="18"/>
  <c r="AB189" i="18"/>
  <c r="Y189" i="18"/>
  <c r="R189" i="18"/>
  <c r="U189" i="18"/>
  <c r="V189" i="18"/>
  <c r="Q189" i="18"/>
  <c r="L189" i="18"/>
  <c r="M189" i="18"/>
  <c r="N189" i="18"/>
  <c r="AH188" i="18"/>
  <c r="AG188" i="18"/>
  <c r="AF188" i="18"/>
  <c r="AE188" i="18"/>
  <c r="AD188" i="18"/>
  <c r="AC188" i="18"/>
  <c r="AB188" i="18"/>
  <c r="Y188" i="18"/>
  <c r="R188" i="18"/>
  <c r="U188" i="18"/>
  <c r="V188" i="18"/>
  <c r="Q188" i="18"/>
  <c r="L188" i="18"/>
  <c r="M188" i="18"/>
  <c r="N188" i="18"/>
  <c r="AH187" i="18"/>
  <c r="AG187" i="18"/>
  <c r="AF187" i="18"/>
  <c r="AE187" i="18"/>
  <c r="AD187" i="18"/>
  <c r="AC187" i="18"/>
  <c r="AB187" i="18"/>
  <c r="Y187" i="18"/>
  <c r="R187" i="18"/>
  <c r="U187" i="18"/>
  <c r="V187" i="18"/>
  <c r="Q187" i="18"/>
  <c r="L187" i="18"/>
  <c r="M187" i="18"/>
  <c r="N187" i="18"/>
  <c r="AH186" i="18"/>
  <c r="AG186" i="18"/>
  <c r="AF186" i="18"/>
  <c r="AE186" i="18"/>
  <c r="AD186" i="18"/>
  <c r="AC186" i="18"/>
  <c r="AB186" i="18"/>
  <c r="Y186" i="18"/>
  <c r="R186" i="18"/>
  <c r="U186" i="18"/>
  <c r="V186" i="18"/>
  <c r="Q186" i="18"/>
  <c r="L186" i="18"/>
  <c r="M186" i="18"/>
  <c r="N186" i="18"/>
  <c r="AH185" i="18"/>
  <c r="AG185" i="18"/>
  <c r="AF185" i="18"/>
  <c r="AE185" i="18"/>
  <c r="AD185" i="18"/>
  <c r="AC185" i="18"/>
  <c r="AB185" i="18"/>
  <c r="Y185" i="18"/>
  <c r="R185" i="18"/>
  <c r="U185" i="18"/>
  <c r="V185" i="18"/>
  <c r="Q185" i="18"/>
  <c r="L185" i="18"/>
  <c r="M185" i="18"/>
  <c r="N185" i="18"/>
  <c r="AH184" i="18"/>
  <c r="AG184" i="18"/>
  <c r="AF184" i="18"/>
  <c r="AE184" i="18"/>
  <c r="AD184" i="18"/>
  <c r="AC184" i="18"/>
  <c r="AB184" i="18"/>
  <c r="Y184" i="18"/>
  <c r="R184" i="18"/>
  <c r="U184" i="18"/>
  <c r="V184" i="18"/>
  <c r="Q184" i="18"/>
  <c r="L184" i="18"/>
  <c r="M184" i="18"/>
  <c r="N184" i="18"/>
  <c r="AH183" i="18"/>
  <c r="AG183" i="18"/>
  <c r="AF183" i="18"/>
  <c r="AE183" i="18"/>
  <c r="AD183" i="18"/>
  <c r="AC183" i="18"/>
  <c r="AB183" i="18"/>
  <c r="Y183" i="18"/>
  <c r="R183" i="18"/>
  <c r="U183" i="18"/>
  <c r="V183" i="18"/>
  <c r="Q183" i="18"/>
  <c r="L183" i="18"/>
  <c r="M183" i="18"/>
  <c r="N183" i="18"/>
  <c r="AH182" i="18"/>
  <c r="AG182" i="18"/>
  <c r="AF182" i="18"/>
  <c r="AE182" i="18"/>
  <c r="AD182" i="18"/>
  <c r="AC182" i="18"/>
  <c r="AB182" i="18"/>
  <c r="Y182" i="18"/>
  <c r="R182" i="18"/>
  <c r="U182" i="18"/>
  <c r="V182" i="18"/>
  <c r="Q182" i="18"/>
  <c r="L182" i="18"/>
  <c r="M182" i="18"/>
  <c r="N182" i="18"/>
  <c r="AH181" i="18"/>
  <c r="AG181" i="18"/>
  <c r="AF181" i="18"/>
  <c r="AE181" i="18"/>
  <c r="AD181" i="18"/>
  <c r="AC181" i="18"/>
  <c r="AB181" i="18"/>
  <c r="Y181" i="18"/>
  <c r="R181" i="18"/>
  <c r="U181" i="18"/>
  <c r="V181" i="18"/>
  <c r="Q181" i="18"/>
  <c r="L181" i="18"/>
  <c r="M181" i="18"/>
  <c r="N181" i="18"/>
  <c r="AH180" i="18"/>
  <c r="AG180" i="18"/>
  <c r="AF180" i="18"/>
  <c r="AE180" i="18"/>
  <c r="AD180" i="18"/>
  <c r="AC180" i="18"/>
  <c r="AB180" i="18"/>
  <c r="Y180" i="18"/>
  <c r="R180" i="18"/>
  <c r="U180" i="18"/>
  <c r="V180" i="18"/>
  <c r="Q180" i="18"/>
  <c r="L180" i="18"/>
  <c r="M180" i="18"/>
  <c r="N180" i="18"/>
  <c r="AH179" i="18"/>
  <c r="AG179" i="18"/>
  <c r="AF179" i="18"/>
  <c r="AE179" i="18"/>
  <c r="AD179" i="18"/>
  <c r="AC179" i="18"/>
  <c r="AB179" i="18"/>
  <c r="Y179" i="18"/>
  <c r="R179" i="18"/>
  <c r="U179" i="18"/>
  <c r="V179" i="18"/>
  <c r="Q179" i="18"/>
  <c r="L179" i="18"/>
  <c r="M179" i="18"/>
  <c r="N179" i="18"/>
  <c r="AH178" i="18"/>
  <c r="AG178" i="18"/>
  <c r="AF178" i="18"/>
  <c r="AE178" i="18"/>
  <c r="AD178" i="18"/>
  <c r="AC178" i="18"/>
  <c r="AB178" i="18"/>
  <c r="Y178" i="18"/>
  <c r="R178" i="18"/>
  <c r="U178" i="18"/>
  <c r="V178" i="18"/>
  <c r="Q178" i="18"/>
  <c r="L178" i="18"/>
  <c r="M178" i="18"/>
  <c r="N178" i="18"/>
  <c r="AH177" i="18"/>
  <c r="AG177" i="18"/>
  <c r="AF177" i="18"/>
  <c r="AE177" i="18"/>
  <c r="AD177" i="18"/>
  <c r="AC177" i="18"/>
  <c r="AB177" i="18"/>
  <c r="Y177" i="18"/>
  <c r="R177" i="18"/>
  <c r="U177" i="18"/>
  <c r="V177" i="18"/>
  <c r="Q177" i="18"/>
  <c r="L177" i="18"/>
  <c r="M177" i="18"/>
  <c r="N177" i="18"/>
  <c r="AH176" i="18"/>
  <c r="AG176" i="18"/>
  <c r="AF176" i="18"/>
  <c r="AE176" i="18"/>
  <c r="AD176" i="18"/>
  <c r="AC176" i="18"/>
  <c r="AB176" i="18"/>
  <c r="Y176" i="18"/>
  <c r="R176" i="18"/>
  <c r="U176" i="18"/>
  <c r="V176" i="18"/>
  <c r="Q176" i="18"/>
  <c r="L176" i="18"/>
  <c r="M176" i="18"/>
  <c r="N176" i="18"/>
  <c r="AH175" i="18"/>
  <c r="AG175" i="18"/>
  <c r="AF175" i="18"/>
  <c r="AE175" i="18"/>
  <c r="AD175" i="18"/>
  <c r="AC175" i="18"/>
  <c r="AB175" i="18"/>
  <c r="Y175" i="18"/>
  <c r="R175" i="18"/>
  <c r="U175" i="18"/>
  <c r="V175" i="18"/>
  <c r="Q175" i="18"/>
  <c r="L175" i="18"/>
  <c r="M175" i="18"/>
  <c r="N175" i="18"/>
  <c r="AH174" i="18"/>
  <c r="AG174" i="18"/>
  <c r="AF174" i="18"/>
  <c r="AE174" i="18"/>
  <c r="AD174" i="18"/>
  <c r="AC174" i="18"/>
  <c r="AB174" i="18"/>
  <c r="Y174" i="18"/>
  <c r="R174" i="18"/>
  <c r="U174" i="18"/>
  <c r="V174" i="18"/>
  <c r="Q174" i="18"/>
  <c r="L174" i="18"/>
  <c r="M174" i="18"/>
  <c r="N174" i="18"/>
  <c r="AH173" i="18"/>
  <c r="AG173" i="18"/>
  <c r="AF173" i="18"/>
  <c r="AE173" i="18"/>
  <c r="AD173" i="18"/>
  <c r="AC173" i="18"/>
  <c r="AB173" i="18"/>
  <c r="Y173" i="18"/>
  <c r="R173" i="18"/>
  <c r="U173" i="18"/>
  <c r="V173" i="18"/>
  <c r="Q173" i="18"/>
  <c r="L173" i="18"/>
  <c r="M173" i="18"/>
  <c r="N173" i="18"/>
  <c r="AH172" i="18"/>
  <c r="AG172" i="18"/>
  <c r="AF172" i="18"/>
  <c r="AE172" i="18"/>
  <c r="AD172" i="18"/>
  <c r="AC172" i="18"/>
  <c r="AB172" i="18"/>
  <c r="Y172" i="18"/>
  <c r="R172" i="18"/>
  <c r="U172" i="18"/>
  <c r="V172" i="18"/>
  <c r="Q172" i="18"/>
  <c r="L172" i="18"/>
  <c r="M172" i="18"/>
  <c r="N172" i="18"/>
  <c r="AH171" i="18"/>
  <c r="AG171" i="18"/>
  <c r="AF171" i="18"/>
  <c r="AE171" i="18"/>
  <c r="AD171" i="18"/>
  <c r="AC171" i="18"/>
  <c r="AB171" i="18"/>
  <c r="Y171" i="18"/>
  <c r="R171" i="18"/>
  <c r="U171" i="18"/>
  <c r="V171" i="18"/>
  <c r="Q171" i="18"/>
  <c r="L171" i="18"/>
  <c r="M171" i="18"/>
  <c r="N171" i="18"/>
  <c r="AH170" i="18"/>
  <c r="AG170" i="18"/>
  <c r="AF170" i="18"/>
  <c r="AE170" i="18"/>
  <c r="AD170" i="18"/>
  <c r="AC170" i="18"/>
  <c r="AB170" i="18"/>
  <c r="Y170" i="18"/>
  <c r="R170" i="18"/>
  <c r="U170" i="18"/>
  <c r="V170" i="18"/>
  <c r="Q170" i="18"/>
  <c r="L170" i="18"/>
  <c r="M170" i="18"/>
  <c r="N170" i="18"/>
  <c r="AH169" i="18"/>
  <c r="AG169" i="18"/>
  <c r="AF169" i="18"/>
  <c r="AE169" i="18"/>
  <c r="AD169" i="18"/>
  <c r="AC169" i="18"/>
  <c r="AB169" i="18"/>
  <c r="Y169" i="18"/>
  <c r="R169" i="18"/>
  <c r="U169" i="18"/>
  <c r="V169" i="18"/>
  <c r="Q169" i="18"/>
  <c r="L169" i="18"/>
  <c r="M169" i="18"/>
  <c r="N169" i="18"/>
  <c r="AH168" i="18"/>
  <c r="AG168" i="18"/>
  <c r="AF168" i="18"/>
  <c r="AE168" i="18"/>
  <c r="AD168" i="18"/>
  <c r="AC168" i="18"/>
  <c r="AB168" i="18"/>
  <c r="Y168" i="18"/>
  <c r="R168" i="18"/>
  <c r="U168" i="18"/>
  <c r="V168" i="18"/>
  <c r="Q168" i="18"/>
  <c r="L168" i="18"/>
  <c r="M168" i="18"/>
  <c r="N168" i="18"/>
  <c r="AH167" i="18"/>
  <c r="AG167" i="18"/>
  <c r="AF167" i="18"/>
  <c r="AE167" i="18"/>
  <c r="AD167" i="18"/>
  <c r="AC167" i="18"/>
  <c r="AB167" i="18"/>
  <c r="Y167" i="18"/>
  <c r="R167" i="18"/>
  <c r="U167" i="18"/>
  <c r="V167" i="18"/>
  <c r="Q167" i="18"/>
  <c r="L167" i="18"/>
  <c r="M167" i="18"/>
  <c r="N167" i="18"/>
  <c r="AH166" i="18"/>
  <c r="AG166" i="18"/>
  <c r="AF166" i="18"/>
  <c r="AE166" i="18"/>
  <c r="AD166" i="18"/>
  <c r="AC166" i="18"/>
  <c r="AB166" i="18"/>
  <c r="Y166" i="18"/>
  <c r="R166" i="18"/>
  <c r="U166" i="18"/>
  <c r="V166" i="18"/>
  <c r="Q166" i="18"/>
  <c r="L166" i="18"/>
  <c r="M166" i="18"/>
  <c r="N166" i="18"/>
  <c r="AH165" i="18"/>
  <c r="AG165" i="18"/>
  <c r="AF165" i="18"/>
  <c r="AE165" i="18"/>
  <c r="AD165" i="18"/>
  <c r="AC165" i="18"/>
  <c r="AB165" i="18"/>
  <c r="Y165" i="18"/>
  <c r="R165" i="18"/>
  <c r="U165" i="18"/>
  <c r="V165" i="18"/>
  <c r="Q165" i="18"/>
  <c r="L165" i="18"/>
  <c r="M165" i="18"/>
  <c r="N165" i="18"/>
  <c r="AH164" i="18"/>
  <c r="AG164" i="18"/>
  <c r="AF164" i="18"/>
  <c r="AE164" i="18"/>
  <c r="AD164" i="18"/>
  <c r="AC164" i="18"/>
  <c r="AB164" i="18"/>
  <c r="Y164" i="18"/>
  <c r="R164" i="18"/>
  <c r="U164" i="18"/>
  <c r="V164" i="18"/>
  <c r="Q164" i="18"/>
  <c r="L164" i="18"/>
  <c r="M164" i="18"/>
  <c r="N164" i="18"/>
  <c r="AH163" i="18"/>
  <c r="AG163" i="18"/>
  <c r="AF163" i="18"/>
  <c r="AE163" i="18"/>
  <c r="AD163" i="18"/>
  <c r="AC163" i="18"/>
  <c r="AB163" i="18"/>
  <c r="Y163" i="18"/>
  <c r="R163" i="18"/>
  <c r="U163" i="18"/>
  <c r="V163" i="18"/>
  <c r="Q163" i="18"/>
  <c r="L163" i="18"/>
  <c r="M163" i="18"/>
  <c r="N163" i="18"/>
  <c r="AH162" i="18"/>
  <c r="AG162" i="18"/>
  <c r="AF162" i="18"/>
  <c r="AE162" i="18"/>
  <c r="AD162" i="18"/>
  <c r="AC162" i="18"/>
  <c r="AB162" i="18"/>
  <c r="Y162" i="18"/>
  <c r="R162" i="18"/>
  <c r="U162" i="18"/>
  <c r="V162" i="18"/>
  <c r="Q162" i="18"/>
  <c r="L162" i="18"/>
  <c r="M162" i="18"/>
  <c r="N162" i="18"/>
  <c r="AH161" i="18"/>
  <c r="AG161" i="18"/>
  <c r="AF161" i="18"/>
  <c r="AE161" i="18"/>
  <c r="AD161" i="18"/>
  <c r="AC161" i="18"/>
  <c r="AB161" i="18"/>
  <c r="Y161" i="18"/>
  <c r="R161" i="18"/>
  <c r="U161" i="18"/>
  <c r="V161" i="18"/>
  <c r="Q161" i="18"/>
  <c r="L161" i="18"/>
  <c r="M161" i="18"/>
  <c r="N161" i="18"/>
  <c r="AH160" i="18"/>
  <c r="AG160" i="18"/>
  <c r="AF160" i="18"/>
  <c r="AE160" i="18"/>
  <c r="AD160" i="18"/>
  <c r="AC160" i="18"/>
  <c r="AB160" i="18"/>
  <c r="Y160" i="18"/>
  <c r="R160" i="18"/>
  <c r="U160" i="18"/>
  <c r="V160" i="18"/>
  <c r="Q160" i="18"/>
  <c r="L160" i="18"/>
  <c r="M160" i="18"/>
  <c r="N160" i="18"/>
  <c r="AH159" i="18"/>
  <c r="AG159" i="18"/>
  <c r="AF159" i="18"/>
  <c r="AE159" i="18"/>
  <c r="AD159" i="18"/>
  <c r="AC159" i="18"/>
  <c r="AB159" i="18"/>
  <c r="Y159" i="18"/>
  <c r="R159" i="18"/>
  <c r="U159" i="18"/>
  <c r="V159" i="18"/>
  <c r="Q159" i="18"/>
  <c r="L159" i="18"/>
  <c r="M159" i="18"/>
  <c r="N159" i="18"/>
  <c r="AH158" i="18"/>
  <c r="AG158" i="18"/>
  <c r="AF158" i="18"/>
  <c r="AE158" i="18"/>
  <c r="AD158" i="18"/>
  <c r="AC158" i="18"/>
  <c r="AB158" i="18"/>
  <c r="Y158" i="18"/>
  <c r="R158" i="18"/>
  <c r="U158" i="18"/>
  <c r="V158" i="18"/>
  <c r="Q158" i="18"/>
  <c r="L158" i="18"/>
  <c r="M158" i="18"/>
  <c r="N158" i="18"/>
  <c r="AH157" i="18"/>
  <c r="AG157" i="18"/>
  <c r="AF157" i="18"/>
  <c r="AE157" i="18"/>
  <c r="AD157" i="18"/>
  <c r="AC157" i="18"/>
  <c r="AB157" i="18"/>
  <c r="Y157" i="18"/>
  <c r="R157" i="18"/>
  <c r="U157" i="18"/>
  <c r="V157" i="18"/>
  <c r="Q157" i="18"/>
  <c r="L157" i="18"/>
  <c r="M157" i="18"/>
  <c r="N157" i="18"/>
  <c r="AH156" i="18"/>
  <c r="AG156" i="18"/>
  <c r="AF156" i="18"/>
  <c r="AE156" i="18"/>
  <c r="AD156" i="18"/>
  <c r="AC156" i="18"/>
  <c r="AB156" i="18"/>
  <c r="Y156" i="18"/>
  <c r="R156" i="18"/>
  <c r="U156" i="18"/>
  <c r="V156" i="18"/>
  <c r="Q156" i="18"/>
  <c r="L156" i="18"/>
  <c r="M156" i="18"/>
  <c r="N156" i="18"/>
  <c r="AH155" i="18"/>
  <c r="AG155" i="18"/>
  <c r="AF155" i="18"/>
  <c r="AE155" i="18"/>
  <c r="AD155" i="18"/>
  <c r="AC155" i="18"/>
  <c r="AB155" i="18"/>
  <c r="Y155" i="18"/>
  <c r="R155" i="18"/>
  <c r="U155" i="18"/>
  <c r="V155" i="18"/>
  <c r="Q155" i="18"/>
  <c r="L155" i="18"/>
  <c r="M155" i="18"/>
  <c r="N155" i="18"/>
  <c r="AH154" i="18"/>
  <c r="AG154" i="18"/>
  <c r="AF154" i="18"/>
  <c r="AE154" i="18"/>
  <c r="AD154" i="18"/>
  <c r="AC154" i="18"/>
  <c r="AB154" i="18"/>
  <c r="Y154" i="18"/>
  <c r="R154" i="18"/>
  <c r="U154" i="18"/>
  <c r="V154" i="18"/>
  <c r="Q154" i="18"/>
  <c r="L154" i="18"/>
  <c r="M154" i="18"/>
  <c r="N154" i="18"/>
  <c r="AH153" i="18"/>
  <c r="AG153" i="18"/>
  <c r="AF153" i="18"/>
  <c r="AE153" i="18"/>
  <c r="AD153" i="18"/>
  <c r="AC153" i="18"/>
  <c r="AB153" i="18"/>
  <c r="Y153" i="18"/>
  <c r="R153" i="18"/>
  <c r="U153" i="18"/>
  <c r="V153" i="18"/>
  <c r="Q153" i="18"/>
  <c r="L153" i="18"/>
  <c r="M153" i="18"/>
  <c r="N153" i="18"/>
  <c r="AH152" i="18"/>
  <c r="AG152" i="18"/>
  <c r="AF152" i="18"/>
  <c r="AE152" i="18"/>
  <c r="AD152" i="18"/>
  <c r="AC152" i="18"/>
  <c r="AB152" i="18"/>
  <c r="Y152" i="18"/>
  <c r="R152" i="18"/>
  <c r="U152" i="18"/>
  <c r="V152" i="18"/>
  <c r="Q152" i="18"/>
  <c r="L152" i="18"/>
  <c r="M152" i="18"/>
  <c r="N152" i="18"/>
  <c r="AH151" i="18"/>
  <c r="AG151" i="18"/>
  <c r="AF151" i="18"/>
  <c r="AE151" i="18"/>
  <c r="AD151" i="18"/>
  <c r="AC151" i="18"/>
  <c r="AB151" i="18"/>
  <c r="Y151" i="18"/>
  <c r="R151" i="18"/>
  <c r="U151" i="18"/>
  <c r="V151" i="18"/>
  <c r="Q151" i="18"/>
  <c r="L151" i="18"/>
  <c r="M151" i="18"/>
  <c r="N151" i="18"/>
  <c r="AH150" i="18"/>
  <c r="AG150" i="18"/>
  <c r="AF150" i="18"/>
  <c r="AE150" i="18"/>
  <c r="AD150" i="18"/>
  <c r="AC150" i="18"/>
  <c r="AB150" i="18"/>
  <c r="Y150" i="18"/>
  <c r="R150" i="18"/>
  <c r="U150" i="18"/>
  <c r="V150" i="18"/>
  <c r="Q150" i="18"/>
  <c r="L150" i="18"/>
  <c r="M150" i="18"/>
  <c r="N150" i="18"/>
  <c r="AH149" i="18"/>
  <c r="AG149" i="18"/>
  <c r="AF149" i="18"/>
  <c r="AE149" i="18"/>
  <c r="AD149" i="18"/>
  <c r="AC149" i="18"/>
  <c r="AB149" i="18"/>
  <c r="Y149" i="18"/>
  <c r="R149" i="18"/>
  <c r="U149" i="18"/>
  <c r="V149" i="18"/>
  <c r="Q149" i="18"/>
  <c r="L149" i="18"/>
  <c r="M149" i="18"/>
  <c r="N149" i="18"/>
  <c r="AH148" i="18"/>
  <c r="AG148" i="18"/>
  <c r="AF148" i="18"/>
  <c r="AE148" i="18"/>
  <c r="AD148" i="18"/>
  <c r="AC148" i="18"/>
  <c r="AB148" i="18"/>
  <c r="Y148" i="18"/>
  <c r="R148" i="18"/>
  <c r="U148" i="18"/>
  <c r="V148" i="18"/>
  <c r="Q148" i="18"/>
  <c r="L148" i="18"/>
  <c r="M148" i="18"/>
  <c r="N148" i="18"/>
  <c r="AH147" i="18"/>
  <c r="AG147" i="18"/>
  <c r="AF147" i="18"/>
  <c r="AE147" i="18"/>
  <c r="AD147" i="18"/>
  <c r="AC147" i="18"/>
  <c r="AB147" i="18"/>
  <c r="Y147" i="18"/>
  <c r="R147" i="18"/>
  <c r="U147" i="18"/>
  <c r="V147" i="18"/>
  <c r="Q147" i="18"/>
  <c r="L147" i="18"/>
  <c r="M147" i="18"/>
  <c r="N147" i="18"/>
  <c r="AH146" i="18"/>
  <c r="AG146" i="18"/>
  <c r="AF146" i="18"/>
  <c r="AE146" i="18"/>
  <c r="AD146" i="18"/>
  <c r="AC146" i="18"/>
  <c r="AB146" i="18"/>
  <c r="Y146" i="18"/>
  <c r="R146" i="18"/>
  <c r="U146" i="18"/>
  <c r="V146" i="18"/>
  <c r="Q146" i="18"/>
  <c r="L146" i="18"/>
  <c r="M146" i="18"/>
  <c r="N146" i="18"/>
  <c r="AH145" i="18"/>
  <c r="AG145" i="18"/>
  <c r="AF145" i="18"/>
  <c r="AE145" i="18"/>
  <c r="AD145" i="18"/>
  <c r="AC145" i="18"/>
  <c r="AB145" i="18"/>
  <c r="Y145" i="18"/>
  <c r="R145" i="18"/>
  <c r="U145" i="18"/>
  <c r="V145" i="18"/>
  <c r="Q145" i="18"/>
  <c r="L145" i="18"/>
  <c r="M145" i="18"/>
  <c r="N145" i="18"/>
  <c r="AH144" i="18"/>
  <c r="AG144" i="18"/>
  <c r="AF144" i="18"/>
  <c r="AE144" i="18"/>
  <c r="AD144" i="18"/>
  <c r="AC144" i="18"/>
  <c r="AB144" i="18"/>
  <c r="Y144" i="18"/>
  <c r="R144" i="18"/>
  <c r="U144" i="18"/>
  <c r="V144" i="18"/>
  <c r="Q144" i="18"/>
  <c r="L144" i="18"/>
  <c r="M144" i="18"/>
  <c r="N144" i="18"/>
  <c r="AH143" i="18"/>
  <c r="AG143" i="18"/>
  <c r="AF143" i="18"/>
  <c r="AE143" i="18"/>
  <c r="AD143" i="18"/>
  <c r="AC143" i="18"/>
  <c r="AB143" i="18"/>
  <c r="Y143" i="18"/>
  <c r="R143" i="18"/>
  <c r="U143" i="18"/>
  <c r="V143" i="18"/>
  <c r="Q143" i="18"/>
  <c r="L143" i="18"/>
  <c r="M143" i="18"/>
  <c r="N143" i="18"/>
  <c r="AH142" i="18"/>
  <c r="AG142" i="18"/>
  <c r="AF142" i="18"/>
  <c r="AE142" i="18"/>
  <c r="AD142" i="18"/>
  <c r="AC142" i="18"/>
  <c r="AB142" i="18"/>
  <c r="Y142" i="18"/>
  <c r="R142" i="18"/>
  <c r="U142" i="18"/>
  <c r="V142" i="18"/>
  <c r="Q142" i="18"/>
  <c r="L142" i="18"/>
  <c r="M142" i="18"/>
  <c r="N142" i="18"/>
  <c r="AH141" i="18"/>
  <c r="AG141" i="18"/>
  <c r="AF141" i="18"/>
  <c r="AE141" i="18"/>
  <c r="AD141" i="18"/>
  <c r="AC141" i="18"/>
  <c r="AB141" i="18"/>
  <c r="Y141" i="18"/>
  <c r="R141" i="18"/>
  <c r="U141" i="18"/>
  <c r="V141" i="18"/>
  <c r="Q141" i="18"/>
  <c r="L141" i="18"/>
  <c r="M141" i="18"/>
  <c r="N141" i="18"/>
  <c r="AH140" i="18"/>
  <c r="AG140" i="18"/>
  <c r="AF140" i="18"/>
  <c r="AE140" i="18"/>
  <c r="AD140" i="18"/>
  <c r="AC140" i="18"/>
  <c r="AB140" i="18"/>
  <c r="Y140" i="18"/>
  <c r="R140" i="18"/>
  <c r="U140" i="18"/>
  <c r="V140" i="18"/>
  <c r="Q140" i="18"/>
  <c r="L140" i="18"/>
  <c r="M140" i="18"/>
  <c r="N140" i="18"/>
  <c r="AH139" i="18"/>
  <c r="AG139" i="18"/>
  <c r="AF139" i="18"/>
  <c r="AE139" i="18"/>
  <c r="AD139" i="18"/>
  <c r="AC139" i="18"/>
  <c r="AB139" i="18"/>
  <c r="Y139" i="18"/>
  <c r="R139" i="18"/>
  <c r="U139" i="18"/>
  <c r="V139" i="18"/>
  <c r="Q139" i="18"/>
  <c r="L139" i="18"/>
  <c r="M139" i="18"/>
  <c r="N139" i="18"/>
  <c r="AH138" i="18"/>
  <c r="AG138" i="18"/>
  <c r="AF138" i="18"/>
  <c r="AE138" i="18"/>
  <c r="AD138" i="18"/>
  <c r="AC138" i="18"/>
  <c r="AB138" i="18"/>
  <c r="Y138" i="18"/>
  <c r="R138" i="18"/>
  <c r="U138" i="18"/>
  <c r="V138" i="18"/>
  <c r="Q138" i="18"/>
  <c r="L138" i="18"/>
  <c r="M138" i="18"/>
  <c r="N138" i="18"/>
  <c r="AH137" i="18"/>
  <c r="AG137" i="18"/>
  <c r="AF137" i="18"/>
  <c r="AE137" i="18"/>
  <c r="AD137" i="18"/>
  <c r="AC137" i="18"/>
  <c r="AB137" i="18"/>
  <c r="Y137" i="18"/>
  <c r="R137" i="18"/>
  <c r="U137" i="18"/>
  <c r="V137" i="18"/>
  <c r="Q137" i="18"/>
  <c r="L137" i="18"/>
  <c r="M137" i="18"/>
  <c r="N137" i="18"/>
  <c r="AH136" i="18"/>
  <c r="AG136" i="18"/>
  <c r="AF136" i="18"/>
  <c r="AE136" i="18"/>
  <c r="AD136" i="18"/>
  <c r="AC136" i="18"/>
  <c r="AB136" i="18"/>
  <c r="Y136" i="18"/>
  <c r="R136" i="18"/>
  <c r="U136" i="18"/>
  <c r="V136" i="18"/>
  <c r="Q136" i="18"/>
  <c r="L136" i="18"/>
  <c r="M136" i="18"/>
  <c r="N136" i="18"/>
  <c r="AH135" i="18"/>
  <c r="AG135" i="18"/>
  <c r="AF135" i="18"/>
  <c r="AE135" i="18"/>
  <c r="AD135" i="18"/>
  <c r="AC135" i="18"/>
  <c r="AB135" i="18"/>
  <c r="Y135" i="18"/>
  <c r="R135" i="18"/>
  <c r="U135" i="18"/>
  <c r="V135" i="18"/>
  <c r="Q135" i="18"/>
  <c r="L135" i="18"/>
  <c r="M135" i="18"/>
  <c r="N135" i="18"/>
  <c r="AH134" i="18"/>
  <c r="AG134" i="18"/>
  <c r="AF134" i="18"/>
  <c r="AE134" i="18"/>
  <c r="AD134" i="18"/>
  <c r="AC134" i="18"/>
  <c r="AB134" i="18"/>
  <c r="Y134" i="18"/>
  <c r="R134" i="18"/>
  <c r="U134" i="18"/>
  <c r="V134" i="18"/>
  <c r="Q134" i="18"/>
  <c r="L134" i="18"/>
  <c r="M134" i="18"/>
  <c r="N134" i="18"/>
  <c r="AH133" i="18"/>
  <c r="AG133" i="18"/>
  <c r="AF133" i="18"/>
  <c r="AE133" i="18"/>
  <c r="AD133" i="18"/>
  <c r="AC133" i="18"/>
  <c r="AB133" i="18"/>
  <c r="Y133" i="18"/>
  <c r="R133" i="18"/>
  <c r="U133" i="18"/>
  <c r="V133" i="18"/>
  <c r="Q133" i="18"/>
  <c r="L133" i="18"/>
  <c r="M133" i="18"/>
  <c r="N133" i="18"/>
  <c r="AH132" i="18"/>
  <c r="AG132" i="18"/>
  <c r="AF132" i="18"/>
  <c r="AE132" i="18"/>
  <c r="AD132" i="18"/>
  <c r="AC132" i="18"/>
  <c r="AB132" i="18"/>
  <c r="Y132" i="18"/>
  <c r="R132" i="18"/>
  <c r="U132" i="18"/>
  <c r="V132" i="18"/>
  <c r="Q132" i="18"/>
  <c r="L132" i="18"/>
  <c r="M132" i="18"/>
  <c r="N132" i="18"/>
  <c r="AH131" i="18"/>
  <c r="AG131" i="18"/>
  <c r="AF131" i="18"/>
  <c r="AE131" i="18"/>
  <c r="AD131" i="18"/>
  <c r="AC131" i="18"/>
  <c r="AB131" i="18"/>
  <c r="Y131" i="18"/>
  <c r="R131" i="18"/>
  <c r="U131" i="18"/>
  <c r="V131" i="18"/>
  <c r="Q131" i="18"/>
  <c r="L131" i="18"/>
  <c r="M131" i="18"/>
  <c r="N131" i="18"/>
  <c r="AH130" i="18"/>
  <c r="AG130" i="18"/>
  <c r="AF130" i="18"/>
  <c r="AE130" i="18"/>
  <c r="AD130" i="18"/>
  <c r="AC130" i="18"/>
  <c r="AB130" i="18"/>
  <c r="Y130" i="18"/>
  <c r="R130" i="18"/>
  <c r="U130" i="18"/>
  <c r="V130" i="18"/>
  <c r="Q130" i="18"/>
  <c r="L130" i="18"/>
  <c r="M130" i="18"/>
  <c r="N130" i="18"/>
  <c r="AH129" i="18"/>
  <c r="AG129" i="18"/>
  <c r="AF129" i="18"/>
  <c r="AE129" i="18"/>
  <c r="AD129" i="18"/>
  <c r="AC129" i="18"/>
  <c r="AB129" i="18"/>
  <c r="Y129" i="18"/>
  <c r="R129" i="18"/>
  <c r="U129" i="18"/>
  <c r="V129" i="18"/>
  <c r="Q129" i="18"/>
  <c r="L129" i="18"/>
  <c r="M129" i="18"/>
  <c r="N129" i="18"/>
  <c r="AH128" i="18"/>
  <c r="AG128" i="18"/>
  <c r="AF128" i="18"/>
  <c r="AE128" i="18"/>
  <c r="AD128" i="18"/>
  <c r="AC128" i="18"/>
  <c r="AB128" i="18"/>
  <c r="Y128" i="18"/>
  <c r="R128" i="18"/>
  <c r="U128" i="18"/>
  <c r="V128" i="18"/>
  <c r="Q128" i="18"/>
  <c r="L128" i="18"/>
  <c r="M128" i="18"/>
  <c r="N128" i="18"/>
  <c r="AH127" i="18"/>
  <c r="AG127" i="18"/>
  <c r="AF127" i="18"/>
  <c r="AE127" i="18"/>
  <c r="AD127" i="18"/>
  <c r="AC127" i="18"/>
  <c r="AB127" i="18"/>
  <c r="Y127" i="18"/>
  <c r="R127" i="18"/>
  <c r="U127" i="18"/>
  <c r="V127" i="18"/>
  <c r="Q127" i="18"/>
  <c r="L127" i="18"/>
  <c r="M127" i="18"/>
  <c r="N127" i="18"/>
  <c r="E25" i="18"/>
  <c r="F25" i="18"/>
  <c r="G25" i="18"/>
  <c r="E26" i="18"/>
  <c r="F26" i="18"/>
  <c r="G26" i="18"/>
  <c r="E27" i="18"/>
  <c r="F27" i="18"/>
  <c r="G27" i="18"/>
  <c r="E28" i="18"/>
  <c r="F28" i="18"/>
  <c r="G28" i="18"/>
  <c r="E29" i="18"/>
  <c r="F29" i="18"/>
  <c r="G29" i="18"/>
  <c r="E30" i="18"/>
  <c r="F30" i="18"/>
  <c r="G30" i="18"/>
  <c r="E31" i="18"/>
  <c r="F31" i="18"/>
  <c r="G31" i="18"/>
  <c r="E32" i="18"/>
  <c r="F32" i="18"/>
  <c r="G32" i="18"/>
  <c r="E33" i="18"/>
  <c r="F33" i="18"/>
  <c r="G33" i="18"/>
  <c r="E34" i="18"/>
  <c r="F34" i="18"/>
  <c r="G34" i="18"/>
  <c r="E35" i="18"/>
  <c r="F35" i="18"/>
  <c r="G35" i="18"/>
  <c r="E36" i="18"/>
  <c r="F36" i="18"/>
  <c r="G36" i="18"/>
  <c r="E37" i="18"/>
  <c r="F37" i="18"/>
  <c r="G37" i="18"/>
  <c r="E38" i="18"/>
  <c r="F38" i="18"/>
  <c r="G38" i="18"/>
  <c r="E39" i="18"/>
  <c r="F39" i="18"/>
  <c r="G39" i="18"/>
  <c r="E40" i="18"/>
  <c r="F40" i="18"/>
  <c r="G40" i="18"/>
  <c r="E41" i="18"/>
  <c r="F41" i="18"/>
  <c r="G41" i="18"/>
  <c r="E42" i="18"/>
  <c r="F42" i="18"/>
  <c r="G42" i="18"/>
  <c r="E43" i="18"/>
  <c r="F43" i="18"/>
  <c r="G43" i="18"/>
  <c r="E44" i="18"/>
  <c r="F44" i="18"/>
  <c r="G44" i="18"/>
  <c r="E45" i="18"/>
  <c r="F45" i="18"/>
  <c r="G45" i="18"/>
  <c r="E46" i="18"/>
  <c r="F46" i="18"/>
  <c r="G46" i="18"/>
  <c r="E47" i="18"/>
  <c r="F47" i="18"/>
  <c r="G47" i="18"/>
  <c r="E48" i="18"/>
  <c r="F48" i="18"/>
  <c r="G48" i="18"/>
  <c r="E49" i="18"/>
  <c r="F49" i="18"/>
  <c r="G49" i="18"/>
  <c r="E50" i="18"/>
  <c r="F50" i="18"/>
  <c r="G50" i="18"/>
  <c r="E51" i="18"/>
  <c r="F51" i="18"/>
  <c r="G51" i="18"/>
  <c r="E52" i="18"/>
  <c r="F52" i="18"/>
  <c r="G52" i="18"/>
  <c r="Q6" i="18"/>
  <c r="R6" i="18"/>
  <c r="F5" i="18"/>
  <c r="F15" i="18"/>
  <c r="U6" i="18"/>
  <c r="F6" i="18"/>
  <c r="V6" i="18"/>
  <c r="Q7" i="18"/>
  <c r="R7" i="18"/>
  <c r="U7" i="18"/>
  <c r="V7" i="18"/>
  <c r="Q8" i="18"/>
  <c r="R8" i="18"/>
  <c r="U8" i="18"/>
  <c r="V8" i="18"/>
  <c r="Q9" i="18"/>
  <c r="R9" i="18"/>
  <c r="U9" i="18"/>
  <c r="V9" i="18"/>
  <c r="Q10" i="18"/>
  <c r="R10" i="18"/>
  <c r="U10" i="18"/>
  <c r="V10" i="18"/>
  <c r="Q11" i="18"/>
  <c r="R11" i="18"/>
  <c r="U11" i="18"/>
  <c r="V11" i="18"/>
  <c r="Q12" i="18"/>
  <c r="R12" i="18"/>
  <c r="U12" i="18"/>
  <c r="V12" i="18"/>
  <c r="Q13" i="18"/>
  <c r="R13" i="18"/>
  <c r="U13" i="18"/>
  <c r="V13" i="18"/>
  <c r="Q14" i="18"/>
  <c r="R14" i="18"/>
  <c r="U14" i="18"/>
  <c r="V14" i="18"/>
  <c r="Q15" i="18"/>
  <c r="R15" i="18"/>
  <c r="U15" i="18"/>
  <c r="V15" i="18"/>
  <c r="Q16" i="18"/>
  <c r="R16" i="18"/>
  <c r="U16" i="18"/>
  <c r="V16" i="18"/>
  <c r="Q17" i="18"/>
  <c r="R17" i="18"/>
  <c r="U17" i="18"/>
  <c r="V17" i="18"/>
  <c r="Q18" i="18"/>
  <c r="R18" i="18"/>
  <c r="U18" i="18"/>
  <c r="V18" i="18"/>
  <c r="Q19" i="18"/>
  <c r="R19" i="18"/>
  <c r="U19" i="18"/>
  <c r="V19" i="18"/>
  <c r="Q20" i="18"/>
  <c r="R20" i="18"/>
  <c r="U20" i="18"/>
  <c r="V20" i="18"/>
  <c r="Q21" i="18"/>
  <c r="R21" i="18"/>
  <c r="U21" i="18"/>
  <c r="V21" i="18"/>
  <c r="Q22" i="18"/>
  <c r="R22" i="18"/>
  <c r="U22" i="18"/>
  <c r="V22" i="18"/>
  <c r="Q23" i="18"/>
  <c r="R23" i="18"/>
  <c r="U23" i="18"/>
  <c r="V23" i="18"/>
  <c r="Q24" i="18"/>
  <c r="R24" i="18"/>
  <c r="U24" i="18"/>
  <c r="V24" i="18"/>
  <c r="Q25" i="18"/>
  <c r="R25" i="18"/>
  <c r="U25" i="18"/>
  <c r="V25" i="18"/>
  <c r="Q26" i="18"/>
  <c r="R26" i="18"/>
  <c r="U26" i="18"/>
  <c r="V26" i="18"/>
  <c r="Q27" i="18"/>
  <c r="R27" i="18"/>
  <c r="U27" i="18"/>
  <c r="V27" i="18"/>
  <c r="Q28" i="18"/>
  <c r="R28" i="18"/>
  <c r="U28" i="18"/>
  <c r="V28" i="18"/>
  <c r="Q29" i="18"/>
  <c r="R29" i="18"/>
  <c r="U29" i="18"/>
  <c r="V29" i="18"/>
  <c r="Q30" i="18"/>
  <c r="R30" i="18"/>
  <c r="U30" i="18"/>
  <c r="V30" i="18"/>
  <c r="Q31" i="18"/>
  <c r="R31" i="18"/>
  <c r="U31" i="18"/>
  <c r="V31" i="18"/>
  <c r="Q32" i="18"/>
  <c r="R32" i="18"/>
  <c r="U32" i="18"/>
  <c r="V32" i="18"/>
  <c r="Q33" i="18"/>
  <c r="R33" i="18"/>
  <c r="U33" i="18"/>
  <c r="V33" i="18"/>
  <c r="Q34" i="18"/>
  <c r="R34" i="18"/>
  <c r="U34" i="18"/>
  <c r="V34" i="18"/>
  <c r="Q35" i="18"/>
  <c r="R35" i="18"/>
  <c r="U35" i="18"/>
  <c r="V35" i="18"/>
  <c r="Q36" i="18"/>
  <c r="R36" i="18"/>
  <c r="U36" i="18"/>
  <c r="V36" i="18"/>
  <c r="Q37" i="18"/>
  <c r="R37" i="18"/>
  <c r="U37" i="18"/>
  <c r="V37" i="18"/>
  <c r="Q38" i="18"/>
  <c r="R38" i="18"/>
  <c r="U38" i="18"/>
  <c r="V38" i="18"/>
  <c r="Q39" i="18"/>
  <c r="R39" i="18"/>
  <c r="U39" i="18"/>
  <c r="V39" i="18"/>
  <c r="Q40" i="18"/>
  <c r="R40" i="18"/>
  <c r="U40" i="18"/>
  <c r="V40" i="18"/>
  <c r="Q41" i="18"/>
  <c r="R41" i="18"/>
  <c r="U41" i="18"/>
  <c r="V41" i="18"/>
  <c r="Q42" i="18"/>
  <c r="R42" i="18"/>
  <c r="U42" i="18"/>
  <c r="V42" i="18"/>
  <c r="Q43" i="18"/>
  <c r="R43" i="18"/>
  <c r="U43" i="18"/>
  <c r="V43" i="18"/>
  <c r="Q44" i="18"/>
  <c r="R44" i="18"/>
  <c r="U44" i="18"/>
  <c r="V44" i="18"/>
  <c r="Q45" i="18"/>
  <c r="R45" i="18"/>
  <c r="U45" i="18"/>
  <c r="V45" i="18"/>
  <c r="Q46" i="18"/>
  <c r="R46" i="18"/>
  <c r="U46" i="18"/>
  <c r="V46" i="18"/>
  <c r="Q47" i="18"/>
  <c r="R47" i="18"/>
  <c r="U47" i="18"/>
  <c r="V47" i="18"/>
  <c r="Q48" i="18"/>
  <c r="R48" i="18"/>
  <c r="U48" i="18"/>
  <c r="V48" i="18"/>
  <c r="Q49" i="18"/>
  <c r="R49" i="18"/>
  <c r="U49" i="18"/>
  <c r="V49" i="18"/>
  <c r="Q50" i="18"/>
  <c r="R50" i="18"/>
  <c r="U50" i="18"/>
  <c r="V50" i="18"/>
  <c r="Q51" i="18"/>
  <c r="R51" i="18"/>
  <c r="U51" i="18"/>
  <c r="V51" i="18"/>
  <c r="Q52" i="18"/>
  <c r="R52" i="18"/>
  <c r="U52" i="18"/>
  <c r="V52" i="18"/>
  <c r="Q53" i="18"/>
  <c r="R53" i="18"/>
  <c r="U53" i="18"/>
  <c r="V53" i="18"/>
  <c r="Q54" i="18"/>
  <c r="R54" i="18"/>
  <c r="U54" i="18"/>
  <c r="V54" i="18"/>
  <c r="Q55" i="18"/>
  <c r="R55" i="18"/>
  <c r="U55" i="18"/>
  <c r="V55" i="18"/>
  <c r="Q56" i="18"/>
  <c r="R56" i="18"/>
  <c r="U56" i="18"/>
  <c r="V56" i="18"/>
  <c r="Q57" i="18"/>
  <c r="R57" i="18"/>
  <c r="U57" i="18"/>
  <c r="V57" i="18"/>
  <c r="Q58" i="18"/>
  <c r="R58" i="18"/>
  <c r="U58" i="18"/>
  <c r="V58" i="18"/>
  <c r="Q59" i="18"/>
  <c r="R59" i="18"/>
  <c r="U59" i="18"/>
  <c r="V59" i="18"/>
  <c r="Q60" i="18"/>
  <c r="R60" i="18"/>
  <c r="U60" i="18"/>
  <c r="V60" i="18"/>
  <c r="Q61" i="18"/>
  <c r="R61" i="18"/>
  <c r="U61" i="18"/>
  <c r="V61" i="18"/>
  <c r="Q62" i="18"/>
  <c r="R62" i="18"/>
  <c r="U62" i="18"/>
  <c r="V62" i="18"/>
  <c r="Q63" i="18"/>
  <c r="R63" i="18"/>
  <c r="U63" i="18"/>
  <c r="V63" i="18"/>
  <c r="Q64" i="18"/>
  <c r="R64" i="18"/>
  <c r="U64" i="18"/>
  <c r="V64" i="18"/>
  <c r="Q65" i="18"/>
  <c r="R65" i="18"/>
  <c r="U65" i="18"/>
  <c r="V65" i="18"/>
  <c r="Q66" i="18"/>
  <c r="R66" i="18"/>
  <c r="U66" i="18"/>
  <c r="V66" i="18"/>
  <c r="Q67" i="18"/>
  <c r="R67" i="18"/>
  <c r="U67" i="18"/>
  <c r="V67" i="18"/>
  <c r="Q68" i="18"/>
  <c r="R68" i="18"/>
  <c r="U68" i="18"/>
  <c r="V68" i="18"/>
  <c r="Q69" i="18"/>
  <c r="R69" i="18"/>
  <c r="U69" i="18"/>
  <c r="V69" i="18"/>
  <c r="Q70" i="18"/>
  <c r="R70" i="18"/>
  <c r="U70" i="18"/>
  <c r="V70" i="18"/>
  <c r="R71" i="18"/>
  <c r="U71" i="18"/>
  <c r="V71" i="18"/>
  <c r="R72" i="18"/>
  <c r="U72" i="18"/>
  <c r="V72" i="18"/>
  <c r="R73" i="18"/>
  <c r="U73" i="18"/>
  <c r="V73" i="18"/>
  <c r="R74" i="18"/>
  <c r="U74" i="18"/>
  <c r="V74" i="18"/>
  <c r="R75" i="18"/>
  <c r="U75" i="18"/>
  <c r="V75" i="18"/>
  <c r="R76" i="18"/>
  <c r="U76" i="18"/>
  <c r="V76" i="18"/>
  <c r="R77" i="18"/>
  <c r="U77" i="18"/>
  <c r="V77" i="18"/>
  <c r="R78" i="18"/>
  <c r="U78" i="18"/>
  <c r="V78" i="18"/>
  <c r="R79" i="18"/>
  <c r="U79" i="18"/>
  <c r="V79" i="18"/>
  <c r="R80" i="18"/>
  <c r="U80" i="18"/>
  <c r="V80" i="18"/>
  <c r="R81" i="18"/>
  <c r="U81" i="18"/>
  <c r="V81" i="18"/>
  <c r="R82" i="18"/>
  <c r="U82" i="18"/>
  <c r="V82" i="18"/>
  <c r="R83" i="18"/>
  <c r="U83" i="18"/>
  <c r="V83" i="18"/>
  <c r="R84" i="18"/>
  <c r="U84" i="18"/>
  <c r="V84" i="18"/>
  <c r="R85" i="18"/>
  <c r="U85" i="18"/>
  <c r="V85" i="18"/>
  <c r="R86" i="18"/>
  <c r="U86" i="18"/>
  <c r="V86" i="18"/>
  <c r="R87" i="18"/>
  <c r="U87" i="18"/>
  <c r="V87" i="18"/>
  <c r="R88" i="18"/>
  <c r="U88" i="18"/>
  <c r="V88" i="18"/>
  <c r="R89" i="18"/>
  <c r="U89" i="18"/>
  <c r="V89" i="18"/>
  <c r="R90" i="18"/>
  <c r="U90" i="18"/>
  <c r="V90" i="18"/>
  <c r="R91" i="18"/>
  <c r="U91" i="18"/>
  <c r="V91" i="18"/>
  <c r="R92" i="18"/>
  <c r="U92" i="18"/>
  <c r="V92" i="18"/>
  <c r="R93" i="18"/>
  <c r="U93" i="18"/>
  <c r="V93" i="18"/>
  <c r="R94" i="18"/>
  <c r="U94" i="18"/>
  <c r="V94" i="18"/>
  <c r="R95" i="18"/>
  <c r="U95" i="18"/>
  <c r="V95" i="18"/>
  <c r="R96" i="18"/>
  <c r="U96" i="18"/>
  <c r="V96" i="18"/>
  <c r="R97" i="18"/>
  <c r="U97" i="18"/>
  <c r="V97" i="18"/>
  <c r="R98" i="18"/>
  <c r="U98" i="18"/>
  <c r="V98" i="18"/>
  <c r="R99" i="18"/>
  <c r="U99" i="18"/>
  <c r="V99" i="18"/>
  <c r="R100" i="18"/>
  <c r="U100" i="18"/>
  <c r="V100" i="18"/>
  <c r="R101" i="18"/>
  <c r="U101" i="18"/>
  <c r="V101" i="18"/>
  <c r="R102" i="18"/>
  <c r="U102" i="18"/>
  <c r="V102" i="18"/>
  <c r="R103" i="18"/>
  <c r="U103" i="18"/>
  <c r="V103" i="18"/>
  <c r="R104" i="18"/>
  <c r="U104" i="18"/>
  <c r="V104" i="18"/>
  <c r="R105" i="18"/>
  <c r="U105" i="18"/>
  <c r="V105" i="18"/>
  <c r="R106" i="18"/>
  <c r="U106" i="18"/>
  <c r="V106" i="18"/>
  <c r="R107" i="18"/>
  <c r="U107" i="18"/>
  <c r="V107" i="18"/>
  <c r="R108" i="18"/>
  <c r="U108" i="18"/>
  <c r="V108" i="18"/>
  <c r="R109" i="18"/>
  <c r="U109" i="18"/>
  <c r="V109" i="18"/>
  <c r="R110" i="18"/>
  <c r="U110" i="18"/>
  <c r="V110" i="18"/>
  <c r="R111" i="18"/>
  <c r="U111" i="18"/>
  <c r="V111" i="18"/>
  <c r="R112" i="18"/>
  <c r="U112" i="18"/>
  <c r="V112" i="18"/>
  <c r="R113" i="18"/>
  <c r="U113" i="18"/>
  <c r="V113" i="18"/>
  <c r="R114" i="18"/>
  <c r="U114" i="18"/>
  <c r="V114" i="18"/>
  <c r="R115" i="18"/>
  <c r="U115" i="18"/>
  <c r="V115" i="18"/>
  <c r="R116" i="18"/>
  <c r="U116" i="18"/>
  <c r="V116" i="18"/>
  <c r="R117" i="18"/>
  <c r="U117" i="18"/>
  <c r="V117" i="18"/>
  <c r="R118" i="18"/>
  <c r="U118" i="18"/>
  <c r="V118" i="18"/>
  <c r="R119" i="18"/>
  <c r="U119" i="18"/>
  <c r="V119" i="18"/>
  <c r="R120" i="18"/>
  <c r="U120" i="18"/>
  <c r="V120" i="18"/>
  <c r="R121" i="18"/>
  <c r="U121" i="18"/>
  <c r="V121" i="18"/>
  <c r="R122" i="18"/>
  <c r="U122" i="18"/>
  <c r="V122" i="18"/>
  <c r="R123" i="18"/>
  <c r="U123" i="18"/>
  <c r="V123" i="18"/>
  <c r="R124" i="18"/>
  <c r="U124" i="18"/>
  <c r="V124" i="18"/>
  <c r="R125" i="18"/>
  <c r="U125" i="18"/>
  <c r="V125" i="18"/>
  <c r="R126" i="18"/>
  <c r="U126" i="18"/>
  <c r="V126" i="18"/>
  <c r="F11" i="18"/>
  <c r="F8" i="18"/>
  <c r="L6" i="18"/>
  <c r="F9" i="18"/>
  <c r="M6" i="18"/>
  <c r="N6" i="18"/>
  <c r="L7" i="18"/>
  <c r="M7" i="18"/>
  <c r="N7" i="18"/>
  <c r="L8" i="18"/>
  <c r="M8" i="18"/>
  <c r="N8" i="18"/>
  <c r="L9" i="18"/>
  <c r="M9" i="18"/>
  <c r="N9" i="18"/>
  <c r="L10" i="18"/>
  <c r="M10" i="18"/>
  <c r="N10" i="18"/>
  <c r="L11" i="18"/>
  <c r="M11" i="18"/>
  <c r="N11" i="18"/>
  <c r="L12" i="18"/>
  <c r="M12" i="18"/>
  <c r="N12" i="18"/>
  <c r="L13" i="18"/>
  <c r="M13" i="18"/>
  <c r="N13" i="18"/>
  <c r="L14" i="18"/>
  <c r="M14" i="18"/>
  <c r="N14" i="18"/>
  <c r="L15" i="18"/>
  <c r="M15" i="18"/>
  <c r="N15" i="18"/>
  <c r="L16" i="18"/>
  <c r="M16" i="18"/>
  <c r="N16" i="18"/>
  <c r="L17" i="18"/>
  <c r="M17" i="18"/>
  <c r="N17" i="18"/>
  <c r="L18" i="18"/>
  <c r="M18" i="18"/>
  <c r="N18" i="18"/>
  <c r="L19" i="18"/>
  <c r="M19" i="18"/>
  <c r="N19" i="18"/>
  <c r="L20" i="18"/>
  <c r="M20" i="18"/>
  <c r="N20" i="18"/>
  <c r="L21" i="18"/>
  <c r="M21" i="18"/>
  <c r="N21" i="18"/>
  <c r="L22" i="18"/>
  <c r="M22" i="18"/>
  <c r="N22" i="18"/>
  <c r="L23" i="18"/>
  <c r="M23" i="18"/>
  <c r="N23" i="18"/>
  <c r="L24" i="18"/>
  <c r="M24" i="18"/>
  <c r="N24" i="18"/>
  <c r="L25" i="18"/>
  <c r="M25" i="18"/>
  <c r="N25" i="18"/>
  <c r="L26" i="18"/>
  <c r="M26" i="18"/>
  <c r="N26" i="18"/>
  <c r="L27" i="18"/>
  <c r="M27" i="18"/>
  <c r="N27" i="18"/>
  <c r="L28" i="18"/>
  <c r="M28" i="18"/>
  <c r="N28" i="18"/>
  <c r="L29" i="18"/>
  <c r="M29" i="18"/>
  <c r="N29" i="18"/>
  <c r="L30" i="18"/>
  <c r="M30" i="18"/>
  <c r="N30" i="18"/>
  <c r="L31" i="18"/>
  <c r="M31" i="18"/>
  <c r="N31" i="18"/>
  <c r="L32" i="18"/>
  <c r="M32" i="18"/>
  <c r="N32" i="18"/>
  <c r="L33" i="18"/>
  <c r="M33" i="18"/>
  <c r="N33" i="18"/>
  <c r="L34" i="18"/>
  <c r="M34" i="18"/>
  <c r="N34" i="18"/>
  <c r="L35" i="18"/>
  <c r="M35" i="18"/>
  <c r="N35" i="18"/>
  <c r="L36" i="18"/>
  <c r="M36" i="18"/>
  <c r="N36" i="18"/>
  <c r="L37" i="18"/>
  <c r="M37" i="18"/>
  <c r="N37" i="18"/>
  <c r="L38" i="18"/>
  <c r="M38" i="18"/>
  <c r="N38" i="18"/>
  <c r="L39" i="18"/>
  <c r="M39" i="18"/>
  <c r="N39" i="18"/>
  <c r="L40" i="18"/>
  <c r="M40" i="18"/>
  <c r="N40" i="18"/>
  <c r="L41" i="18"/>
  <c r="M41" i="18"/>
  <c r="N41" i="18"/>
  <c r="L42" i="18"/>
  <c r="M42" i="18"/>
  <c r="N42" i="18"/>
  <c r="L43" i="18"/>
  <c r="M43" i="18"/>
  <c r="N43" i="18"/>
  <c r="L44" i="18"/>
  <c r="M44" i="18"/>
  <c r="N44" i="18"/>
  <c r="L45" i="18"/>
  <c r="M45" i="18"/>
  <c r="N45" i="18"/>
  <c r="L46" i="18"/>
  <c r="M46" i="18"/>
  <c r="N46" i="18"/>
  <c r="L47" i="18"/>
  <c r="M47" i="18"/>
  <c r="N47" i="18"/>
  <c r="L48" i="18"/>
  <c r="M48" i="18"/>
  <c r="N48" i="18"/>
  <c r="L49" i="18"/>
  <c r="M49" i="18"/>
  <c r="N49" i="18"/>
  <c r="L50" i="18"/>
  <c r="M50" i="18"/>
  <c r="N50" i="18"/>
  <c r="L51" i="18"/>
  <c r="M51" i="18"/>
  <c r="N51" i="18"/>
  <c r="L52" i="18"/>
  <c r="M52" i="18"/>
  <c r="N52" i="18"/>
  <c r="L53" i="18"/>
  <c r="M53" i="18"/>
  <c r="N53" i="18"/>
  <c r="L54" i="18"/>
  <c r="M54" i="18"/>
  <c r="N54" i="18"/>
  <c r="L55" i="18"/>
  <c r="M55" i="18"/>
  <c r="N55" i="18"/>
  <c r="L56" i="18"/>
  <c r="M56" i="18"/>
  <c r="N56" i="18"/>
  <c r="L57" i="18"/>
  <c r="M57" i="18"/>
  <c r="N57" i="18"/>
  <c r="L58" i="18"/>
  <c r="M58" i="18"/>
  <c r="N58" i="18"/>
  <c r="L59" i="18"/>
  <c r="M59" i="18"/>
  <c r="N59" i="18"/>
  <c r="L60" i="18"/>
  <c r="M60" i="18"/>
  <c r="N60" i="18"/>
  <c r="L61" i="18"/>
  <c r="M61" i="18"/>
  <c r="N61" i="18"/>
  <c r="L62" i="18"/>
  <c r="M62" i="18"/>
  <c r="N62" i="18"/>
  <c r="L63" i="18"/>
  <c r="M63" i="18"/>
  <c r="N63" i="18"/>
  <c r="L64" i="18"/>
  <c r="M64" i="18"/>
  <c r="N64" i="18"/>
  <c r="L65" i="18"/>
  <c r="M65" i="18"/>
  <c r="N65" i="18"/>
  <c r="L66" i="18"/>
  <c r="M66" i="18"/>
  <c r="N66" i="18"/>
  <c r="L67" i="18"/>
  <c r="M67" i="18"/>
  <c r="N67" i="18"/>
  <c r="L68" i="18"/>
  <c r="M68" i="18"/>
  <c r="N68" i="18"/>
  <c r="L69" i="18"/>
  <c r="M69" i="18"/>
  <c r="N69" i="18"/>
  <c r="L70" i="18"/>
  <c r="M70" i="18"/>
  <c r="N70" i="18"/>
  <c r="L71" i="18"/>
  <c r="M71" i="18"/>
  <c r="N71" i="18"/>
  <c r="L72" i="18"/>
  <c r="M72" i="18"/>
  <c r="N72" i="18"/>
  <c r="L73" i="18"/>
  <c r="M73" i="18"/>
  <c r="N73" i="18"/>
  <c r="L74" i="18"/>
  <c r="M74" i="18"/>
  <c r="N74" i="18"/>
  <c r="L75" i="18"/>
  <c r="M75" i="18"/>
  <c r="N75" i="18"/>
  <c r="L76" i="18"/>
  <c r="M76" i="18"/>
  <c r="N76" i="18"/>
  <c r="L77" i="18"/>
  <c r="M77" i="18"/>
  <c r="N77" i="18"/>
  <c r="L78" i="18"/>
  <c r="M78" i="18"/>
  <c r="N78" i="18"/>
  <c r="L79" i="18"/>
  <c r="M79" i="18"/>
  <c r="N79" i="18"/>
  <c r="L80" i="18"/>
  <c r="M80" i="18"/>
  <c r="N80" i="18"/>
  <c r="L81" i="18"/>
  <c r="M81" i="18"/>
  <c r="N81" i="18"/>
  <c r="L82" i="18"/>
  <c r="M82" i="18"/>
  <c r="N82" i="18"/>
  <c r="L83" i="18"/>
  <c r="M83" i="18"/>
  <c r="N83" i="18"/>
  <c r="L84" i="18"/>
  <c r="M84" i="18"/>
  <c r="N84" i="18"/>
  <c r="L85" i="18"/>
  <c r="M85" i="18"/>
  <c r="N85" i="18"/>
  <c r="L86" i="18"/>
  <c r="M86" i="18"/>
  <c r="N86" i="18"/>
  <c r="L87" i="18"/>
  <c r="M87" i="18"/>
  <c r="N87" i="18"/>
  <c r="L88" i="18"/>
  <c r="M88" i="18"/>
  <c r="N88" i="18"/>
  <c r="L89" i="18"/>
  <c r="M89" i="18"/>
  <c r="N89" i="18"/>
  <c r="L90" i="18"/>
  <c r="M90" i="18"/>
  <c r="N90" i="18"/>
  <c r="L91" i="18"/>
  <c r="M91" i="18"/>
  <c r="N91" i="18"/>
  <c r="L92" i="18"/>
  <c r="M92" i="18"/>
  <c r="N92" i="18"/>
  <c r="L93" i="18"/>
  <c r="M93" i="18"/>
  <c r="N93" i="18"/>
  <c r="L94" i="18"/>
  <c r="M94" i="18"/>
  <c r="N94" i="18"/>
  <c r="L95" i="18"/>
  <c r="M95" i="18"/>
  <c r="N95" i="18"/>
  <c r="L96" i="18"/>
  <c r="M96" i="18"/>
  <c r="N96" i="18"/>
  <c r="L97" i="18"/>
  <c r="M97" i="18"/>
  <c r="N97" i="18"/>
  <c r="L98" i="18"/>
  <c r="M98" i="18"/>
  <c r="N98" i="18"/>
  <c r="L99" i="18"/>
  <c r="M99" i="18"/>
  <c r="N99" i="18"/>
  <c r="L100" i="18"/>
  <c r="M100" i="18"/>
  <c r="N100" i="18"/>
  <c r="L101" i="18"/>
  <c r="M101" i="18"/>
  <c r="N101" i="18"/>
  <c r="L102" i="18"/>
  <c r="M102" i="18"/>
  <c r="N102" i="18"/>
  <c r="L103" i="18"/>
  <c r="M103" i="18"/>
  <c r="N103" i="18"/>
  <c r="L104" i="18"/>
  <c r="M104" i="18"/>
  <c r="N104" i="18"/>
  <c r="L105" i="18"/>
  <c r="M105" i="18"/>
  <c r="N105" i="18"/>
  <c r="L106" i="18"/>
  <c r="M106" i="18"/>
  <c r="N106" i="18"/>
  <c r="L107" i="18"/>
  <c r="M107" i="18"/>
  <c r="N107" i="18"/>
  <c r="L108" i="18"/>
  <c r="M108" i="18"/>
  <c r="N108" i="18"/>
  <c r="L109" i="18"/>
  <c r="M109" i="18"/>
  <c r="N109" i="18"/>
  <c r="L110" i="18"/>
  <c r="M110" i="18"/>
  <c r="N110" i="18"/>
  <c r="L111" i="18"/>
  <c r="M111" i="18"/>
  <c r="N111" i="18"/>
  <c r="L112" i="18"/>
  <c r="M112" i="18"/>
  <c r="N112" i="18"/>
  <c r="L113" i="18"/>
  <c r="M113" i="18"/>
  <c r="N113" i="18"/>
  <c r="L114" i="18"/>
  <c r="M114" i="18"/>
  <c r="N114" i="18"/>
  <c r="L115" i="18"/>
  <c r="M115" i="18"/>
  <c r="N115" i="18"/>
  <c r="L116" i="18"/>
  <c r="M116" i="18"/>
  <c r="N116" i="18"/>
  <c r="L117" i="18"/>
  <c r="M117" i="18"/>
  <c r="N117" i="18"/>
  <c r="L118" i="18"/>
  <c r="M118" i="18"/>
  <c r="N118" i="18"/>
  <c r="L119" i="18"/>
  <c r="M119" i="18"/>
  <c r="N119" i="18"/>
  <c r="L120" i="18"/>
  <c r="M120" i="18"/>
  <c r="N120" i="18"/>
  <c r="L121" i="18"/>
  <c r="M121" i="18"/>
  <c r="N121" i="18"/>
  <c r="L122" i="18"/>
  <c r="M122" i="18"/>
  <c r="N122" i="18"/>
  <c r="L123" i="18"/>
  <c r="M123" i="18"/>
  <c r="N123" i="18"/>
  <c r="L124" i="18"/>
  <c r="M124" i="18"/>
  <c r="N124" i="18"/>
  <c r="L125" i="18"/>
  <c r="M125" i="18"/>
  <c r="N125" i="18"/>
  <c r="L126" i="18"/>
  <c r="M126" i="18"/>
  <c r="N126" i="18"/>
  <c r="AB61" i="18"/>
  <c r="AC61" i="18"/>
  <c r="AF61" i="18"/>
  <c r="AD61" i="18"/>
  <c r="AG61" i="18"/>
  <c r="AE61" i="18"/>
  <c r="AH61" i="18"/>
  <c r="AB62" i="18"/>
  <c r="AC62" i="18"/>
  <c r="AF62" i="18"/>
  <c r="AD62" i="18"/>
  <c r="AG62" i="18"/>
  <c r="AE62" i="18"/>
  <c r="AH62" i="18"/>
  <c r="AB63" i="18"/>
  <c r="AC63" i="18"/>
  <c r="AF63" i="18"/>
  <c r="AD63" i="18"/>
  <c r="AG63" i="18"/>
  <c r="AE63" i="18"/>
  <c r="AH63" i="18"/>
  <c r="AB64" i="18"/>
  <c r="AC64" i="18"/>
  <c r="AF64" i="18"/>
  <c r="AD64" i="18"/>
  <c r="AG64" i="18"/>
  <c r="AE64" i="18"/>
  <c r="AH64" i="18"/>
  <c r="AB65" i="18"/>
  <c r="AC65" i="18"/>
  <c r="AF65" i="18"/>
  <c r="AD65" i="18"/>
  <c r="AG65" i="18"/>
  <c r="AE65" i="18"/>
  <c r="AH65" i="18"/>
  <c r="AB66" i="18"/>
  <c r="AC66" i="18"/>
  <c r="AF66" i="18"/>
  <c r="AD66" i="18"/>
  <c r="AG66" i="18"/>
  <c r="AE66" i="18"/>
  <c r="AH66" i="18"/>
  <c r="AB67" i="18"/>
  <c r="AC67" i="18"/>
  <c r="AF67" i="18"/>
  <c r="AD67" i="18"/>
  <c r="AG67" i="18"/>
  <c r="AE67" i="18"/>
  <c r="AH67" i="18"/>
  <c r="AB68" i="18"/>
  <c r="AC68" i="18"/>
  <c r="AF68" i="18"/>
  <c r="AD68" i="18"/>
  <c r="AG68" i="18"/>
  <c r="AE68" i="18"/>
  <c r="AH68" i="18"/>
  <c r="AB69" i="18"/>
  <c r="AC69" i="18"/>
  <c r="AF69" i="18"/>
  <c r="AD69" i="18"/>
  <c r="AG69" i="18"/>
  <c r="AE69" i="18"/>
  <c r="AH69" i="18"/>
  <c r="AB70" i="18"/>
  <c r="AC70" i="18"/>
  <c r="AF70" i="18"/>
  <c r="AD70" i="18"/>
  <c r="AG70" i="18"/>
  <c r="AE70" i="18"/>
  <c r="AH70" i="18"/>
  <c r="AY5" i="18"/>
  <c r="F127" i="18"/>
  <c r="AH126" i="18"/>
  <c r="AG126" i="18"/>
  <c r="AF126" i="18"/>
  <c r="AE126" i="18"/>
  <c r="AD126" i="18"/>
  <c r="AC126" i="18"/>
  <c r="AB126" i="18"/>
  <c r="Y126" i="18"/>
  <c r="Q126" i="18"/>
  <c r="AH125" i="18"/>
  <c r="AG125" i="18"/>
  <c r="AF125" i="18"/>
  <c r="AE125" i="18"/>
  <c r="AD125" i="18"/>
  <c r="AC125" i="18"/>
  <c r="AB125" i="18"/>
  <c r="Y125" i="18"/>
  <c r="Q125" i="18"/>
  <c r="AH124" i="18"/>
  <c r="AG124" i="18"/>
  <c r="AF124" i="18"/>
  <c r="AE124" i="18"/>
  <c r="AD124" i="18"/>
  <c r="AC124" i="18"/>
  <c r="AB124" i="18"/>
  <c r="Y124" i="18"/>
  <c r="Q124" i="18"/>
  <c r="AH123" i="18"/>
  <c r="AG123" i="18"/>
  <c r="AF123" i="18"/>
  <c r="AE123" i="18"/>
  <c r="AD123" i="18"/>
  <c r="AC123" i="18"/>
  <c r="AB123" i="18"/>
  <c r="Y123" i="18"/>
  <c r="Q123" i="18"/>
  <c r="AH122" i="18"/>
  <c r="AG122" i="18"/>
  <c r="AF122" i="18"/>
  <c r="AE122" i="18"/>
  <c r="AD122" i="18"/>
  <c r="AC122" i="18"/>
  <c r="AB122" i="18"/>
  <c r="Y122" i="18"/>
  <c r="Q122" i="18"/>
  <c r="AH121" i="18"/>
  <c r="AG121" i="18"/>
  <c r="AF121" i="18"/>
  <c r="AE121" i="18"/>
  <c r="AD121" i="18"/>
  <c r="AC121" i="18"/>
  <c r="AB121" i="18"/>
  <c r="Y121" i="18"/>
  <c r="Q121" i="18"/>
  <c r="AH120" i="18"/>
  <c r="AG120" i="18"/>
  <c r="AF120" i="18"/>
  <c r="AE120" i="18"/>
  <c r="AD120" i="18"/>
  <c r="AC120" i="18"/>
  <c r="AB120" i="18"/>
  <c r="Y120" i="18"/>
  <c r="Q120" i="18"/>
  <c r="AH119" i="18"/>
  <c r="AG119" i="18"/>
  <c r="AF119" i="18"/>
  <c r="AE119" i="18"/>
  <c r="AD119" i="18"/>
  <c r="AC119" i="18"/>
  <c r="AB119" i="18"/>
  <c r="Y119" i="18"/>
  <c r="Q119" i="18"/>
  <c r="AH118" i="18"/>
  <c r="AG118" i="18"/>
  <c r="AF118" i="18"/>
  <c r="AE118" i="18"/>
  <c r="AD118" i="18"/>
  <c r="AC118" i="18"/>
  <c r="AB118" i="18"/>
  <c r="Y118" i="18"/>
  <c r="Q118" i="18"/>
  <c r="AH117" i="18"/>
  <c r="AG117" i="18"/>
  <c r="AF117" i="18"/>
  <c r="AE117" i="18"/>
  <c r="AD117" i="18"/>
  <c r="AC117" i="18"/>
  <c r="AB117" i="18"/>
  <c r="Y117" i="18"/>
  <c r="Q117" i="18"/>
  <c r="AH116" i="18"/>
  <c r="AG116" i="18"/>
  <c r="AF116" i="18"/>
  <c r="AE116" i="18"/>
  <c r="AD116" i="18"/>
  <c r="AC116" i="18"/>
  <c r="AB116" i="18"/>
  <c r="Y116" i="18"/>
  <c r="Q116" i="18"/>
  <c r="AH115" i="18"/>
  <c r="AG115" i="18"/>
  <c r="AF115" i="18"/>
  <c r="AE115" i="18"/>
  <c r="AD115" i="18"/>
  <c r="AC115" i="18"/>
  <c r="AB115" i="18"/>
  <c r="Y115" i="18"/>
  <c r="Q115" i="18"/>
  <c r="AH114" i="18"/>
  <c r="AG114" i="18"/>
  <c r="AF114" i="18"/>
  <c r="AE114" i="18"/>
  <c r="AD114" i="18"/>
  <c r="AC114" i="18"/>
  <c r="AB114" i="18"/>
  <c r="Y114" i="18"/>
  <c r="Q114" i="18"/>
  <c r="D114" i="18"/>
  <c r="C114" i="18"/>
  <c r="AH113" i="18"/>
  <c r="AG113" i="18"/>
  <c r="AF113" i="18"/>
  <c r="AE113" i="18"/>
  <c r="AD113" i="18"/>
  <c r="AC113" i="18"/>
  <c r="AB113" i="18"/>
  <c r="Y113" i="18"/>
  <c r="Q113" i="18"/>
  <c r="AH112" i="18"/>
  <c r="AG112" i="18"/>
  <c r="AF112" i="18"/>
  <c r="AE112" i="18"/>
  <c r="AD112" i="18"/>
  <c r="AC112" i="18"/>
  <c r="AB112" i="18"/>
  <c r="Y112" i="18"/>
  <c r="Q112" i="18"/>
  <c r="AH111" i="18"/>
  <c r="AG111" i="18"/>
  <c r="AF111" i="18"/>
  <c r="AE111" i="18"/>
  <c r="AD111" i="18"/>
  <c r="AC111" i="18"/>
  <c r="AB111" i="18"/>
  <c r="Y111" i="18"/>
  <c r="Q111" i="18"/>
  <c r="AH110" i="18"/>
  <c r="AG110" i="18"/>
  <c r="AF110" i="18"/>
  <c r="AE110" i="18"/>
  <c r="AD110" i="18"/>
  <c r="AC110" i="18"/>
  <c r="AB110" i="18"/>
  <c r="Y110" i="18"/>
  <c r="Q110" i="18"/>
  <c r="AH109" i="18"/>
  <c r="AG109" i="18"/>
  <c r="AF109" i="18"/>
  <c r="AE109" i="18"/>
  <c r="AD109" i="18"/>
  <c r="AC109" i="18"/>
  <c r="AB109" i="18"/>
  <c r="Y109" i="18"/>
  <c r="Q109" i="18"/>
  <c r="AH108" i="18"/>
  <c r="AG108" i="18"/>
  <c r="AF108" i="18"/>
  <c r="AE108" i="18"/>
  <c r="AD108" i="18"/>
  <c r="AC108" i="18"/>
  <c r="AB108" i="18"/>
  <c r="Y108" i="18"/>
  <c r="Q108" i="18"/>
  <c r="AH107" i="18"/>
  <c r="AG107" i="18"/>
  <c r="AF107" i="18"/>
  <c r="AE107" i="18"/>
  <c r="AD107" i="18"/>
  <c r="AC107" i="18"/>
  <c r="AB107" i="18"/>
  <c r="Y107" i="18"/>
  <c r="Q107" i="18"/>
  <c r="D107" i="18"/>
  <c r="C107" i="18"/>
  <c r="AH106" i="18"/>
  <c r="AG106" i="18"/>
  <c r="AF106" i="18"/>
  <c r="AE106" i="18"/>
  <c r="AD106" i="18"/>
  <c r="AC106" i="18"/>
  <c r="AB106" i="18"/>
  <c r="Y106" i="18"/>
  <c r="Q106" i="18"/>
  <c r="AH105" i="18"/>
  <c r="AG105" i="18"/>
  <c r="AF105" i="18"/>
  <c r="AE105" i="18"/>
  <c r="AD105" i="18"/>
  <c r="AC105" i="18"/>
  <c r="AB105" i="18"/>
  <c r="Y105" i="18"/>
  <c r="Q105" i="18"/>
  <c r="AH104" i="18"/>
  <c r="AG104" i="18"/>
  <c r="AF104" i="18"/>
  <c r="AE104" i="18"/>
  <c r="AD104" i="18"/>
  <c r="AC104" i="18"/>
  <c r="AB104" i="18"/>
  <c r="Y104" i="18"/>
  <c r="Q104" i="18"/>
  <c r="AH103" i="18"/>
  <c r="AG103" i="18"/>
  <c r="AF103" i="18"/>
  <c r="AE103" i="18"/>
  <c r="AD103" i="18"/>
  <c r="AC103" i="18"/>
  <c r="AB103" i="18"/>
  <c r="Y103" i="18"/>
  <c r="Q103" i="18"/>
  <c r="AH102" i="18"/>
  <c r="AG102" i="18"/>
  <c r="AF102" i="18"/>
  <c r="AE102" i="18"/>
  <c r="AD102" i="18"/>
  <c r="AC102" i="18"/>
  <c r="AB102" i="18"/>
  <c r="Y102" i="18"/>
  <c r="Q102" i="18"/>
  <c r="AH101" i="18"/>
  <c r="AG101" i="18"/>
  <c r="AF101" i="18"/>
  <c r="AE101" i="18"/>
  <c r="AD101" i="18"/>
  <c r="AC101" i="18"/>
  <c r="AB101" i="18"/>
  <c r="Y101" i="18"/>
  <c r="Q101" i="18"/>
  <c r="AH100" i="18"/>
  <c r="AG100" i="18"/>
  <c r="AF100" i="18"/>
  <c r="AE100" i="18"/>
  <c r="AD100" i="18"/>
  <c r="AC100" i="18"/>
  <c r="AB100" i="18"/>
  <c r="Y100" i="18"/>
  <c r="Q100" i="18"/>
  <c r="AH99" i="18"/>
  <c r="AG99" i="18"/>
  <c r="AF99" i="18"/>
  <c r="AE99" i="18"/>
  <c r="AD99" i="18"/>
  <c r="AC99" i="18"/>
  <c r="AB99" i="18"/>
  <c r="Y99" i="18"/>
  <c r="Q99" i="18"/>
  <c r="AH98" i="18"/>
  <c r="AG98" i="18"/>
  <c r="AF98" i="18"/>
  <c r="AE98" i="18"/>
  <c r="AD98" i="18"/>
  <c r="AC98" i="18"/>
  <c r="AB98" i="18"/>
  <c r="Y98" i="18"/>
  <c r="Q98" i="18"/>
  <c r="AH97" i="18"/>
  <c r="AG97" i="18"/>
  <c r="AF97" i="18"/>
  <c r="AE97" i="18"/>
  <c r="AD97" i="18"/>
  <c r="AC97" i="18"/>
  <c r="AB97" i="18"/>
  <c r="Y97" i="18"/>
  <c r="Q97" i="18"/>
  <c r="AH96" i="18"/>
  <c r="AG96" i="18"/>
  <c r="AF96" i="18"/>
  <c r="AE96" i="18"/>
  <c r="AD96" i="18"/>
  <c r="AC96" i="18"/>
  <c r="AB96" i="18"/>
  <c r="Y96" i="18"/>
  <c r="Q96" i="18"/>
  <c r="AH95" i="18"/>
  <c r="AG95" i="18"/>
  <c r="AF95" i="18"/>
  <c r="AE95" i="18"/>
  <c r="AD95" i="18"/>
  <c r="AC95" i="18"/>
  <c r="AB95" i="18"/>
  <c r="Y95" i="18"/>
  <c r="Q95" i="18"/>
  <c r="AH94" i="18"/>
  <c r="AG94" i="18"/>
  <c r="AF94" i="18"/>
  <c r="AE94" i="18"/>
  <c r="AD94" i="18"/>
  <c r="AC94" i="18"/>
  <c r="AB94" i="18"/>
  <c r="Y94" i="18"/>
  <c r="Q94" i="18"/>
  <c r="H94" i="18"/>
  <c r="AH93" i="18"/>
  <c r="AG93" i="18"/>
  <c r="AF93" i="18"/>
  <c r="AE93" i="18"/>
  <c r="AD93" i="18"/>
  <c r="AC93" i="18"/>
  <c r="AB93" i="18"/>
  <c r="Y93" i="18"/>
  <c r="Q93" i="18"/>
  <c r="H93" i="18"/>
  <c r="AH92" i="18"/>
  <c r="AG92" i="18"/>
  <c r="AF92" i="18"/>
  <c r="AE92" i="18"/>
  <c r="AD92" i="18"/>
  <c r="AC92" i="18"/>
  <c r="AB92" i="18"/>
  <c r="Y92" i="18"/>
  <c r="Q92" i="18"/>
  <c r="H92" i="18"/>
  <c r="AH91" i="18"/>
  <c r="AG91" i="18"/>
  <c r="AF91" i="18"/>
  <c r="AE91" i="18"/>
  <c r="AD91" i="18"/>
  <c r="AC91" i="18"/>
  <c r="AB91" i="18"/>
  <c r="Y91" i="18"/>
  <c r="Q91" i="18"/>
  <c r="H91" i="18"/>
  <c r="AH90" i="18"/>
  <c r="AG90" i="18"/>
  <c r="AF90" i="18"/>
  <c r="AE90" i="18"/>
  <c r="AD90" i="18"/>
  <c r="AC90" i="18"/>
  <c r="AB90" i="18"/>
  <c r="Y90" i="18"/>
  <c r="Q90" i="18"/>
  <c r="H90" i="18"/>
  <c r="AH89" i="18"/>
  <c r="AG89" i="18"/>
  <c r="AF89" i="18"/>
  <c r="AE89" i="18"/>
  <c r="AD89" i="18"/>
  <c r="AC89" i="18"/>
  <c r="AB89" i="18"/>
  <c r="Y89" i="18"/>
  <c r="Q89" i="18"/>
  <c r="H89" i="18"/>
  <c r="AH88" i="18"/>
  <c r="AG88" i="18"/>
  <c r="AF88" i="18"/>
  <c r="AE88" i="18"/>
  <c r="AD88" i="18"/>
  <c r="AC88" i="18"/>
  <c r="AB88" i="18"/>
  <c r="Y88" i="18"/>
  <c r="Q88" i="18"/>
  <c r="H88" i="18"/>
  <c r="AH87" i="18"/>
  <c r="AG87" i="18"/>
  <c r="AF87" i="18"/>
  <c r="AE87" i="18"/>
  <c r="AD87" i="18"/>
  <c r="AC87" i="18"/>
  <c r="AB87" i="18"/>
  <c r="Y87" i="18"/>
  <c r="Q87" i="18"/>
  <c r="H87" i="18"/>
  <c r="AH86" i="18"/>
  <c r="AG86" i="18"/>
  <c r="AF86" i="18"/>
  <c r="AE86" i="18"/>
  <c r="AD86" i="18"/>
  <c r="AC86" i="18"/>
  <c r="AB86" i="18"/>
  <c r="Y86" i="18"/>
  <c r="Q86" i="18"/>
  <c r="H86" i="18"/>
  <c r="AH85" i="18"/>
  <c r="AG85" i="18"/>
  <c r="AF85" i="18"/>
  <c r="AE85" i="18"/>
  <c r="AD85" i="18"/>
  <c r="AC85" i="18"/>
  <c r="AB85" i="18"/>
  <c r="Y85" i="18"/>
  <c r="Q85" i="18"/>
  <c r="H85" i="18"/>
  <c r="AH84" i="18"/>
  <c r="AG84" i="18"/>
  <c r="AF84" i="18"/>
  <c r="AE84" i="18"/>
  <c r="AD84" i="18"/>
  <c r="AC84" i="18"/>
  <c r="AB84" i="18"/>
  <c r="Y84" i="18"/>
  <c r="Q84" i="18"/>
  <c r="H84" i="18"/>
  <c r="AH83" i="18"/>
  <c r="AG83" i="18"/>
  <c r="AF83" i="18"/>
  <c r="AE83" i="18"/>
  <c r="AD83" i="18"/>
  <c r="AC83" i="18"/>
  <c r="AB83" i="18"/>
  <c r="Y83" i="18"/>
  <c r="Q83" i="18"/>
  <c r="H83" i="18"/>
  <c r="AH82" i="18"/>
  <c r="AG82" i="18"/>
  <c r="AF82" i="18"/>
  <c r="AE82" i="18"/>
  <c r="AD82" i="18"/>
  <c r="AC82" i="18"/>
  <c r="AB82" i="18"/>
  <c r="Y82" i="18"/>
  <c r="Q82" i="18"/>
  <c r="H82" i="18"/>
  <c r="AH81" i="18"/>
  <c r="AG81" i="18"/>
  <c r="AF81" i="18"/>
  <c r="AE81" i="18"/>
  <c r="AD81" i="18"/>
  <c r="AC81" i="18"/>
  <c r="AB81" i="18"/>
  <c r="Y81" i="18"/>
  <c r="Q81" i="18"/>
  <c r="AH80" i="18"/>
  <c r="AG80" i="18"/>
  <c r="AF80" i="18"/>
  <c r="AE80" i="18"/>
  <c r="AD80" i="18"/>
  <c r="AC80" i="18"/>
  <c r="AB80" i="18"/>
  <c r="Y80" i="18"/>
  <c r="Q80" i="18"/>
  <c r="AH79" i="18"/>
  <c r="AG79" i="18"/>
  <c r="AF79" i="18"/>
  <c r="AE79" i="18"/>
  <c r="AD79" i="18"/>
  <c r="AC79" i="18"/>
  <c r="AB79" i="18"/>
  <c r="Y79" i="18"/>
  <c r="Q79" i="18"/>
  <c r="AH78" i="18"/>
  <c r="AG78" i="18"/>
  <c r="AF78" i="18"/>
  <c r="AE78" i="18"/>
  <c r="AD78" i="18"/>
  <c r="AC78" i="18"/>
  <c r="AB78" i="18"/>
  <c r="Y78" i="18"/>
  <c r="Q78" i="18"/>
  <c r="AH77" i="18"/>
  <c r="AG77" i="18"/>
  <c r="AF77" i="18"/>
  <c r="AE77" i="18"/>
  <c r="AD77" i="18"/>
  <c r="AC77" i="18"/>
  <c r="AB77" i="18"/>
  <c r="Y77" i="18"/>
  <c r="Q77" i="18"/>
  <c r="AH76" i="18"/>
  <c r="AG76" i="18"/>
  <c r="AF76" i="18"/>
  <c r="AE76" i="18"/>
  <c r="AD76" i="18"/>
  <c r="AC76" i="18"/>
  <c r="AB76" i="18"/>
  <c r="Y76" i="18"/>
  <c r="Q76" i="18"/>
  <c r="AH75" i="18"/>
  <c r="AG75" i="18"/>
  <c r="AF75" i="18"/>
  <c r="AE75" i="18"/>
  <c r="AD75" i="18"/>
  <c r="AC75" i="18"/>
  <c r="AB75" i="18"/>
  <c r="Y75" i="18"/>
  <c r="Q75" i="18"/>
  <c r="AH74" i="18"/>
  <c r="AG74" i="18"/>
  <c r="AF74" i="18"/>
  <c r="AE74" i="18"/>
  <c r="AD74" i="18"/>
  <c r="AC74" i="18"/>
  <c r="AB74" i="18"/>
  <c r="Y74" i="18"/>
  <c r="Q74" i="18"/>
  <c r="AH73" i="18"/>
  <c r="AG73" i="18"/>
  <c r="AF73" i="18"/>
  <c r="AE73" i="18"/>
  <c r="AD73" i="18"/>
  <c r="AC73" i="18"/>
  <c r="AB73" i="18"/>
  <c r="Y73" i="18"/>
  <c r="Q73" i="18"/>
  <c r="AH72" i="18"/>
  <c r="AG72" i="18"/>
  <c r="AF72" i="18"/>
  <c r="AE72" i="18"/>
  <c r="AD72" i="18"/>
  <c r="AC72" i="18"/>
  <c r="AB72" i="18"/>
  <c r="Y72" i="18"/>
  <c r="Q72" i="18"/>
  <c r="AH71" i="18"/>
  <c r="AG71" i="18"/>
  <c r="AF71" i="18"/>
  <c r="AE71" i="18"/>
  <c r="AD71" i="18"/>
  <c r="AC71" i="18"/>
  <c r="AB71" i="18"/>
  <c r="Y71" i="18"/>
  <c r="Q71" i="18"/>
  <c r="Y70" i="18"/>
  <c r="Y69" i="18"/>
  <c r="Y68" i="18"/>
  <c r="Y67" i="18"/>
  <c r="Y66" i="18"/>
  <c r="Y65" i="18"/>
  <c r="Y64" i="18"/>
  <c r="Y63" i="18"/>
  <c r="Y62" i="18"/>
  <c r="Y61" i="18"/>
  <c r="Y60" i="18"/>
  <c r="Y59" i="18"/>
  <c r="Y58" i="18"/>
  <c r="Y57" i="18"/>
  <c r="Y56" i="18"/>
  <c r="Y55" i="18"/>
  <c r="Y54" i="18"/>
  <c r="Y53" i="18"/>
  <c r="Y52" i="18"/>
  <c r="Y51" i="18"/>
  <c r="Y50" i="18"/>
  <c r="Y49" i="18"/>
  <c r="Y48" i="18"/>
  <c r="Y47" i="18"/>
  <c r="Y46" i="18"/>
  <c r="Y45" i="18"/>
  <c r="Y44" i="18"/>
  <c r="Y43" i="18"/>
  <c r="Y42" i="18"/>
  <c r="Y41" i="18"/>
  <c r="Y40" i="18"/>
  <c r="Y39" i="18"/>
  <c r="Y38" i="18"/>
  <c r="Y37" i="18"/>
  <c r="Y36" i="18"/>
  <c r="Y34" i="18"/>
  <c r="Y33" i="18"/>
  <c r="Y32" i="18"/>
  <c r="Y31" i="18"/>
  <c r="Y30" i="18"/>
  <c r="Y29" i="18"/>
  <c r="Y28" i="18"/>
  <c r="Y27" i="18"/>
  <c r="Y26" i="18"/>
  <c r="Y25" i="18"/>
  <c r="Y24" i="18"/>
  <c r="Y23" i="18"/>
  <c r="Y22" i="18"/>
  <c r="Y21" i="18"/>
  <c r="Y20" i="18"/>
  <c r="Y19" i="18"/>
  <c r="Y18" i="18"/>
  <c r="Y17" i="18"/>
  <c r="Y16" i="18"/>
  <c r="Y15" i="18"/>
  <c r="Y14" i="18"/>
  <c r="Y13" i="18"/>
  <c r="Y12" i="18"/>
  <c r="Y11" i="18"/>
  <c r="Y10" i="18"/>
  <c r="Y9" i="18"/>
  <c r="D9" i="18"/>
  <c r="Y8" i="18"/>
  <c r="Y7" i="18"/>
  <c r="Y6" i="18"/>
  <c r="D6" i="18"/>
  <c r="AP5" i="18"/>
  <c r="AO5" i="18"/>
  <c r="AN5" i="18"/>
  <c r="AM5" i="18"/>
  <c r="AL5" i="18"/>
  <c r="AI5" i="18"/>
  <c r="AE5" i="18"/>
  <c r="AD5" i="18"/>
  <c r="AC5" i="18"/>
  <c r="AB5" i="18"/>
  <c r="S5" i="18"/>
  <c r="T5" i="18"/>
  <c r="V5" i="18"/>
  <c r="X5" i="18"/>
  <c r="M5" i="18"/>
  <c r="N5" i="18"/>
  <c r="O5" i="18"/>
  <c r="Y5" i="18"/>
  <c r="F20" i="24"/>
  <c r="C27" i="19"/>
  <c r="C29" i="19"/>
  <c r="C31" i="19"/>
  <c r="C33" i="19"/>
  <c r="C35" i="19"/>
  <c r="C37" i="19"/>
  <c r="C39" i="19"/>
  <c r="C41" i="19"/>
  <c r="C43" i="19"/>
  <c r="C45" i="19"/>
  <c r="C47" i="19"/>
  <c r="C49" i="19"/>
  <c r="B50" i="19"/>
  <c r="C50" i="19"/>
  <c r="C52" i="19"/>
  <c r="C51" i="19"/>
  <c r="B52" i="19"/>
  <c r="D51" i="19"/>
  <c r="B51" i="19"/>
  <c r="D49" i="19"/>
  <c r="B48" i="19"/>
  <c r="C48" i="19"/>
  <c r="B49" i="19"/>
  <c r="D47" i="19"/>
  <c r="B46" i="19"/>
  <c r="C46" i="19"/>
  <c r="B47" i="19"/>
  <c r="D45" i="19"/>
  <c r="B44" i="19"/>
  <c r="C44" i="19"/>
  <c r="B45" i="19"/>
  <c r="D43" i="19"/>
  <c r="B42" i="19"/>
  <c r="C42" i="19"/>
  <c r="B43" i="19"/>
  <c r="D41" i="19"/>
  <c r="B40" i="19"/>
  <c r="C40" i="19"/>
  <c r="B41" i="19"/>
  <c r="D39" i="19"/>
  <c r="B38" i="19"/>
  <c r="C38" i="19"/>
  <c r="B39" i="19"/>
  <c r="D37" i="19"/>
  <c r="B36" i="19"/>
  <c r="C36" i="19"/>
  <c r="B37" i="19"/>
  <c r="D35" i="19"/>
  <c r="B34" i="19"/>
  <c r="C34" i="19"/>
  <c r="B35" i="19"/>
  <c r="D34" i="19"/>
  <c r="D33" i="19"/>
  <c r="B32" i="19"/>
  <c r="C32" i="19"/>
  <c r="B33" i="19"/>
  <c r="D31" i="19"/>
  <c r="B30" i="19"/>
  <c r="C30" i="19"/>
  <c r="B31" i="19"/>
  <c r="D29" i="19"/>
  <c r="B28" i="19"/>
  <c r="C28" i="19"/>
  <c r="B29" i="19"/>
  <c r="D27" i="19"/>
  <c r="B26" i="19"/>
  <c r="C26" i="19"/>
  <c r="B27" i="19"/>
  <c r="AH205" i="19"/>
  <c r="AG205" i="19"/>
  <c r="AF205" i="19"/>
  <c r="AE205" i="19"/>
  <c r="AD205" i="19"/>
  <c r="AC205" i="19"/>
  <c r="AB205" i="19"/>
  <c r="Y205" i="19"/>
  <c r="R205" i="19"/>
  <c r="U205" i="19"/>
  <c r="V205" i="19"/>
  <c r="Q205" i="19"/>
  <c r="F10" i="19"/>
  <c r="L205" i="19"/>
  <c r="M205" i="19"/>
  <c r="N205" i="19"/>
  <c r="AH204" i="19"/>
  <c r="AG204" i="19"/>
  <c r="AF204" i="19"/>
  <c r="AE204" i="19"/>
  <c r="AD204" i="19"/>
  <c r="AC204" i="19"/>
  <c r="AB204" i="19"/>
  <c r="Y204" i="19"/>
  <c r="R204" i="19"/>
  <c r="U204" i="19"/>
  <c r="V204" i="19"/>
  <c r="Q204" i="19"/>
  <c r="L204" i="19"/>
  <c r="M204" i="19"/>
  <c r="N204" i="19"/>
  <c r="AH203" i="19"/>
  <c r="AG203" i="19"/>
  <c r="AF203" i="19"/>
  <c r="AE203" i="19"/>
  <c r="AD203" i="19"/>
  <c r="AC203" i="19"/>
  <c r="AB203" i="19"/>
  <c r="Y203" i="19"/>
  <c r="R203" i="19"/>
  <c r="U203" i="19"/>
  <c r="V203" i="19"/>
  <c r="Q203" i="19"/>
  <c r="L203" i="19"/>
  <c r="M203" i="19"/>
  <c r="N203" i="19"/>
  <c r="AH202" i="19"/>
  <c r="AG202" i="19"/>
  <c r="AF202" i="19"/>
  <c r="AE202" i="19"/>
  <c r="AD202" i="19"/>
  <c r="AC202" i="19"/>
  <c r="AB202" i="19"/>
  <c r="Y202" i="19"/>
  <c r="R202" i="19"/>
  <c r="U202" i="19"/>
  <c r="V202" i="19"/>
  <c r="Q202" i="19"/>
  <c r="L202" i="19"/>
  <c r="M202" i="19"/>
  <c r="N202" i="19"/>
  <c r="AH201" i="19"/>
  <c r="AG201" i="19"/>
  <c r="AF201" i="19"/>
  <c r="AE201" i="19"/>
  <c r="AD201" i="19"/>
  <c r="AC201" i="19"/>
  <c r="AB201" i="19"/>
  <c r="Y201" i="19"/>
  <c r="R201" i="19"/>
  <c r="U201" i="19"/>
  <c r="V201" i="19"/>
  <c r="Q201" i="19"/>
  <c r="L201" i="19"/>
  <c r="M201" i="19"/>
  <c r="N201" i="19"/>
  <c r="AH200" i="19"/>
  <c r="AG200" i="19"/>
  <c r="AF200" i="19"/>
  <c r="AE200" i="19"/>
  <c r="AD200" i="19"/>
  <c r="AC200" i="19"/>
  <c r="AB200" i="19"/>
  <c r="Y200" i="19"/>
  <c r="R200" i="19"/>
  <c r="U200" i="19"/>
  <c r="V200" i="19"/>
  <c r="Q200" i="19"/>
  <c r="L200" i="19"/>
  <c r="M200" i="19"/>
  <c r="N200" i="19"/>
  <c r="AH199" i="19"/>
  <c r="AG199" i="19"/>
  <c r="AF199" i="19"/>
  <c r="AE199" i="19"/>
  <c r="AD199" i="19"/>
  <c r="AC199" i="19"/>
  <c r="AB199" i="19"/>
  <c r="Y199" i="19"/>
  <c r="R199" i="19"/>
  <c r="U199" i="19"/>
  <c r="V199" i="19"/>
  <c r="Q199" i="19"/>
  <c r="L199" i="19"/>
  <c r="M199" i="19"/>
  <c r="N199" i="19"/>
  <c r="AH198" i="19"/>
  <c r="AG198" i="19"/>
  <c r="AF198" i="19"/>
  <c r="AE198" i="19"/>
  <c r="AD198" i="19"/>
  <c r="AC198" i="19"/>
  <c r="AB198" i="19"/>
  <c r="Y198" i="19"/>
  <c r="R198" i="19"/>
  <c r="U198" i="19"/>
  <c r="V198" i="19"/>
  <c r="Q198" i="19"/>
  <c r="L198" i="19"/>
  <c r="M198" i="19"/>
  <c r="N198" i="19"/>
  <c r="AH197" i="19"/>
  <c r="AG197" i="19"/>
  <c r="AF197" i="19"/>
  <c r="AE197" i="19"/>
  <c r="AD197" i="19"/>
  <c r="AC197" i="19"/>
  <c r="AB197" i="19"/>
  <c r="Y197" i="19"/>
  <c r="R197" i="19"/>
  <c r="U197" i="19"/>
  <c r="V197" i="19"/>
  <c r="Q197" i="19"/>
  <c r="L197" i="19"/>
  <c r="M197" i="19"/>
  <c r="N197" i="19"/>
  <c r="AH196" i="19"/>
  <c r="AG196" i="19"/>
  <c r="AF196" i="19"/>
  <c r="AE196" i="19"/>
  <c r="AD196" i="19"/>
  <c r="AC196" i="19"/>
  <c r="AB196" i="19"/>
  <c r="Y196" i="19"/>
  <c r="R196" i="19"/>
  <c r="U196" i="19"/>
  <c r="V196" i="19"/>
  <c r="Q196" i="19"/>
  <c r="L196" i="19"/>
  <c r="M196" i="19"/>
  <c r="N196" i="19"/>
  <c r="AH195" i="19"/>
  <c r="AG195" i="19"/>
  <c r="AF195" i="19"/>
  <c r="AE195" i="19"/>
  <c r="AD195" i="19"/>
  <c r="AC195" i="19"/>
  <c r="AB195" i="19"/>
  <c r="Y195" i="19"/>
  <c r="R195" i="19"/>
  <c r="U195" i="19"/>
  <c r="V195" i="19"/>
  <c r="Q195" i="19"/>
  <c r="L195" i="19"/>
  <c r="M195" i="19"/>
  <c r="N195" i="19"/>
  <c r="AH194" i="19"/>
  <c r="AG194" i="19"/>
  <c r="AF194" i="19"/>
  <c r="AE194" i="19"/>
  <c r="AD194" i="19"/>
  <c r="AC194" i="19"/>
  <c r="AB194" i="19"/>
  <c r="Y194" i="19"/>
  <c r="R194" i="19"/>
  <c r="U194" i="19"/>
  <c r="V194" i="19"/>
  <c r="Q194" i="19"/>
  <c r="L194" i="19"/>
  <c r="M194" i="19"/>
  <c r="N194" i="19"/>
  <c r="AH193" i="19"/>
  <c r="AG193" i="19"/>
  <c r="AF193" i="19"/>
  <c r="AE193" i="19"/>
  <c r="AD193" i="19"/>
  <c r="AC193" i="19"/>
  <c r="AB193" i="19"/>
  <c r="Y193" i="19"/>
  <c r="R193" i="19"/>
  <c r="U193" i="19"/>
  <c r="V193" i="19"/>
  <c r="Q193" i="19"/>
  <c r="L193" i="19"/>
  <c r="M193" i="19"/>
  <c r="N193" i="19"/>
  <c r="AH192" i="19"/>
  <c r="AG192" i="19"/>
  <c r="AF192" i="19"/>
  <c r="AE192" i="19"/>
  <c r="AD192" i="19"/>
  <c r="AC192" i="19"/>
  <c r="AB192" i="19"/>
  <c r="Y192" i="19"/>
  <c r="R192" i="19"/>
  <c r="U192" i="19"/>
  <c r="V192" i="19"/>
  <c r="Q192" i="19"/>
  <c r="L192" i="19"/>
  <c r="M192" i="19"/>
  <c r="N192" i="19"/>
  <c r="AH191" i="19"/>
  <c r="AG191" i="19"/>
  <c r="AF191" i="19"/>
  <c r="AE191" i="19"/>
  <c r="AD191" i="19"/>
  <c r="AC191" i="19"/>
  <c r="AB191" i="19"/>
  <c r="Y191" i="19"/>
  <c r="R191" i="19"/>
  <c r="U191" i="19"/>
  <c r="V191" i="19"/>
  <c r="Q191" i="19"/>
  <c r="L191" i="19"/>
  <c r="M191" i="19"/>
  <c r="N191" i="19"/>
  <c r="AH190" i="19"/>
  <c r="AG190" i="19"/>
  <c r="AF190" i="19"/>
  <c r="AE190" i="19"/>
  <c r="AD190" i="19"/>
  <c r="AC190" i="19"/>
  <c r="AB190" i="19"/>
  <c r="Y190" i="19"/>
  <c r="R190" i="19"/>
  <c r="U190" i="19"/>
  <c r="V190" i="19"/>
  <c r="Q190" i="19"/>
  <c r="L190" i="19"/>
  <c r="M190" i="19"/>
  <c r="N190" i="19"/>
  <c r="AH189" i="19"/>
  <c r="AG189" i="19"/>
  <c r="AF189" i="19"/>
  <c r="AE189" i="19"/>
  <c r="AD189" i="19"/>
  <c r="AC189" i="19"/>
  <c r="AB189" i="19"/>
  <c r="Y189" i="19"/>
  <c r="R189" i="19"/>
  <c r="U189" i="19"/>
  <c r="V189" i="19"/>
  <c r="Q189" i="19"/>
  <c r="L189" i="19"/>
  <c r="M189" i="19"/>
  <c r="N189" i="19"/>
  <c r="AH188" i="19"/>
  <c r="AG188" i="19"/>
  <c r="AF188" i="19"/>
  <c r="AE188" i="19"/>
  <c r="AD188" i="19"/>
  <c r="AC188" i="19"/>
  <c r="AB188" i="19"/>
  <c r="Y188" i="19"/>
  <c r="R188" i="19"/>
  <c r="U188" i="19"/>
  <c r="V188" i="19"/>
  <c r="Q188" i="19"/>
  <c r="L188" i="19"/>
  <c r="M188" i="19"/>
  <c r="N188" i="19"/>
  <c r="AH187" i="19"/>
  <c r="AG187" i="19"/>
  <c r="AF187" i="19"/>
  <c r="AE187" i="19"/>
  <c r="AD187" i="19"/>
  <c r="AC187" i="19"/>
  <c r="AB187" i="19"/>
  <c r="Y187" i="19"/>
  <c r="R187" i="19"/>
  <c r="U187" i="19"/>
  <c r="V187" i="19"/>
  <c r="Q187" i="19"/>
  <c r="L187" i="19"/>
  <c r="M187" i="19"/>
  <c r="N187" i="19"/>
  <c r="AH186" i="19"/>
  <c r="AG186" i="19"/>
  <c r="AF186" i="19"/>
  <c r="AE186" i="19"/>
  <c r="AD186" i="19"/>
  <c r="AC186" i="19"/>
  <c r="AB186" i="19"/>
  <c r="Y186" i="19"/>
  <c r="R186" i="19"/>
  <c r="U186" i="19"/>
  <c r="V186" i="19"/>
  <c r="Q186" i="19"/>
  <c r="L186" i="19"/>
  <c r="M186" i="19"/>
  <c r="N186" i="19"/>
  <c r="AH185" i="19"/>
  <c r="AG185" i="19"/>
  <c r="AF185" i="19"/>
  <c r="AE185" i="19"/>
  <c r="AD185" i="19"/>
  <c r="AC185" i="19"/>
  <c r="AB185" i="19"/>
  <c r="Y185" i="19"/>
  <c r="R185" i="19"/>
  <c r="U185" i="19"/>
  <c r="V185" i="19"/>
  <c r="Q185" i="19"/>
  <c r="L185" i="19"/>
  <c r="M185" i="19"/>
  <c r="N185" i="19"/>
  <c r="AH184" i="19"/>
  <c r="AG184" i="19"/>
  <c r="AF184" i="19"/>
  <c r="AE184" i="19"/>
  <c r="AD184" i="19"/>
  <c r="AC184" i="19"/>
  <c r="AB184" i="19"/>
  <c r="Y184" i="19"/>
  <c r="R184" i="19"/>
  <c r="U184" i="19"/>
  <c r="V184" i="19"/>
  <c r="Q184" i="19"/>
  <c r="L184" i="19"/>
  <c r="M184" i="19"/>
  <c r="N184" i="19"/>
  <c r="AH183" i="19"/>
  <c r="AG183" i="19"/>
  <c r="AF183" i="19"/>
  <c r="AE183" i="19"/>
  <c r="AD183" i="19"/>
  <c r="AC183" i="19"/>
  <c r="AB183" i="19"/>
  <c r="Y183" i="19"/>
  <c r="R183" i="19"/>
  <c r="U183" i="19"/>
  <c r="V183" i="19"/>
  <c r="Q183" i="19"/>
  <c r="L183" i="19"/>
  <c r="M183" i="19"/>
  <c r="N183" i="19"/>
  <c r="AH182" i="19"/>
  <c r="AG182" i="19"/>
  <c r="AF182" i="19"/>
  <c r="AE182" i="19"/>
  <c r="AD182" i="19"/>
  <c r="AC182" i="19"/>
  <c r="AB182" i="19"/>
  <c r="Y182" i="19"/>
  <c r="R182" i="19"/>
  <c r="U182" i="19"/>
  <c r="V182" i="19"/>
  <c r="Q182" i="19"/>
  <c r="L182" i="19"/>
  <c r="M182" i="19"/>
  <c r="N182" i="19"/>
  <c r="AH181" i="19"/>
  <c r="AG181" i="19"/>
  <c r="AF181" i="19"/>
  <c r="AE181" i="19"/>
  <c r="AD181" i="19"/>
  <c r="AC181" i="19"/>
  <c r="AB181" i="19"/>
  <c r="Y181" i="19"/>
  <c r="R181" i="19"/>
  <c r="U181" i="19"/>
  <c r="V181" i="19"/>
  <c r="Q181" i="19"/>
  <c r="L181" i="19"/>
  <c r="M181" i="19"/>
  <c r="N181" i="19"/>
  <c r="AH180" i="19"/>
  <c r="AG180" i="19"/>
  <c r="AF180" i="19"/>
  <c r="AE180" i="19"/>
  <c r="AD180" i="19"/>
  <c r="AC180" i="19"/>
  <c r="AB180" i="19"/>
  <c r="Y180" i="19"/>
  <c r="R180" i="19"/>
  <c r="U180" i="19"/>
  <c r="V180" i="19"/>
  <c r="Q180" i="19"/>
  <c r="L180" i="19"/>
  <c r="M180" i="19"/>
  <c r="N180" i="19"/>
  <c r="AH179" i="19"/>
  <c r="AG179" i="19"/>
  <c r="AF179" i="19"/>
  <c r="AE179" i="19"/>
  <c r="AD179" i="19"/>
  <c r="AC179" i="19"/>
  <c r="AB179" i="19"/>
  <c r="Y179" i="19"/>
  <c r="R179" i="19"/>
  <c r="U179" i="19"/>
  <c r="V179" i="19"/>
  <c r="Q179" i="19"/>
  <c r="L179" i="19"/>
  <c r="M179" i="19"/>
  <c r="N179" i="19"/>
  <c r="AH178" i="19"/>
  <c r="AG178" i="19"/>
  <c r="AF178" i="19"/>
  <c r="AE178" i="19"/>
  <c r="AD178" i="19"/>
  <c r="AC178" i="19"/>
  <c r="AB178" i="19"/>
  <c r="Y178" i="19"/>
  <c r="R178" i="19"/>
  <c r="U178" i="19"/>
  <c r="V178" i="19"/>
  <c r="Q178" i="19"/>
  <c r="L178" i="19"/>
  <c r="M178" i="19"/>
  <c r="N178" i="19"/>
  <c r="AH177" i="19"/>
  <c r="AG177" i="19"/>
  <c r="AF177" i="19"/>
  <c r="AE177" i="19"/>
  <c r="AD177" i="19"/>
  <c r="AC177" i="19"/>
  <c r="AB177" i="19"/>
  <c r="Y177" i="19"/>
  <c r="R177" i="19"/>
  <c r="U177" i="19"/>
  <c r="V177" i="19"/>
  <c r="Q177" i="19"/>
  <c r="L177" i="19"/>
  <c r="M177" i="19"/>
  <c r="N177" i="19"/>
  <c r="AH176" i="19"/>
  <c r="AG176" i="19"/>
  <c r="AF176" i="19"/>
  <c r="AE176" i="19"/>
  <c r="AD176" i="19"/>
  <c r="AC176" i="19"/>
  <c r="AB176" i="19"/>
  <c r="Y176" i="19"/>
  <c r="R176" i="19"/>
  <c r="U176" i="19"/>
  <c r="V176" i="19"/>
  <c r="Q176" i="19"/>
  <c r="L176" i="19"/>
  <c r="M176" i="19"/>
  <c r="N176" i="19"/>
  <c r="AH175" i="19"/>
  <c r="AG175" i="19"/>
  <c r="AF175" i="19"/>
  <c r="AE175" i="19"/>
  <c r="AD175" i="19"/>
  <c r="AC175" i="19"/>
  <c r="AB175" i="19"/>
  <c r="Y175" i="19"/>
  <c r="R175" i="19"/>
  <c r="U175" i="19"/>
  <c r="V175" i="19"/>
  <c r="Q175" i="19"/>
  <c r="L175" i="19"/>
  <c r="M175" i="19"/>
  <c r="N175" i="19"/>
  <c r="AH174" i="19"/>
  <c r="AG174" i="19"/>
  <c r="AF174" i="19"/>
  <c r="AE174" i="19"/>
  <c r="AD174" i="19"/>
  <c r="AC174" i="19"/>
  <c r="AB174" i="19"/>
  <c r="Y174" i="19"/>
  <c r="R174" i="19"/>
  <c r="U174" i="19"/>
  <c r="V174" i="19"/>
  <c r="Q174" i="19"/>
  <c r="L174" i="19"/>
  <c r="M174" i="19"/>
  <c r="N174" i="19"/>
  <c r="AH173" i="19"/>
  <c r="AG173" i="19"/>
  <c r="AF173" i="19"/>
  <c r="AE173" i="19"/>
  <c r="AD173" i="19"/>
  <c r="AC173" i="19"/>
  <c r="AB173" i="19"/>
  <c r="Y173" i="19"/>
  <c r="R173" i="19"/>
  <c r="U173" i="19"/>
  <c r="V173" i="19"/>
  <c r="Q173" i="19"/>
  <c r="L173" i="19"/>
  <c r="M173" i="19"/>
  <c r="N173" i="19"/>
  <c r="AH172" i="19"/>
  <c r="AG172" i="19"/>
  <c r="AF172" i="19"/>
  <c r="AE172" i="19"/>
  <c r="AD172" i="19"/>
  <c r="AC172" i="19"/>
  <c r="AB172" i="19"/>
  <c r="Y172" i="19"/>
  <c r="R172" i="19"/>
  <c r="U172" i="19"/>
  <c r="V172" i="19"/>
  <c r="Q172" i="19"/>
  <c r="L172" i="19"/>
  <c r="M172" i="19"/>
  <c r="N172" i="19"/>
  <c r="AH171" i="19"/>
  <c r="AG171" i="19"/>
  <c r="AF171" i="19"/>
  <c r="AE171" i="19"/>
  <c r="AD171" i="19"/>
  <c r="AC171" i="19"/>
  <c r="AB171" i="19"/>
  <c r="Y171" i="19"/>
  <c r="R171" i="19"/>
  <c r="U171" i="19"/>
  <c r="V171" i="19"/>
  <c r="Q171" i="19"/>
  <c r="L171" i="19"/>
  <c r="M171" i="19"/>
  <c r="N171" i="19"/>
  <c r="AH170" i="19"/>
  <c r="AG170" i="19"/>
  <c r="AF170" i="19"/>
  <c r="AE170" i="19"/>
  <c r="AD170" i="19"/>
  <c r="AC170" i="19"/>
  <c r="AB170" i="19"/>
  <c r="Y170" i="19"/>
  <c r="R170" i="19"/>
  <c r="U170" i="19"/>
  <c r="V170" i="19"/>
  <c r="Q170" i="19"/>
  <c r="L170" i="19"/>
  <c r="M170" i="19"/>
  <c r="N170" i="19"/>
  <c r="AH169" i="19"/>
  <c r="AG169" i="19"/>
  <c r="AF169" i="19"/>
  <c r="AE169" i="19"/>
  <c r="AD169" i="19"/>
  <c r="AC169" i="19"/>
  <c r="AB169" i="19"/>
  <c r="Y169" i="19"/>
  <c r="R169" i="19"/>
  <c r="U169" i="19"/>
  <c r="V169" i="19"/>
  <c r="Q169" i="19"/>
  <c r="L169" i="19"/>
  <c r="M169" i="19"/>
  <c r="N169" i="19"/>
  <c r="AH168" i="19"/>
  <c r="AG168" i="19"/>
  <c r="AF168" i="19"/>
  <c r="AE168" i="19"/>
  <c r="AD168" i="19"/>
  <c r="AC168" i="19"/>
  <c r="AB168" i="19"/>
  <c r="Y168" i="19"/>
  <c r="R168" i="19"/>
  <c r="U168" i="19"/>
  <c r="V168" i="19"/>
  <c r="Q168" i="19"/>
  <c r="L168" i="19"/>
  <c r="M168" i="19"/>
  <c r="N168" i="19"/>
  <c r="AH167" i="19"/>
  <c r="AG167" i="19"/>
  <c r="AF167" i="19"/>
  <c r="AE167" i="19"/>
  <c r="AD167" i="19"/>
  <c r="AC167" i="19"/>
  <c r="AB167" i="19"/>
  <c r="Y167" i="19"/>
  <c r="R167" i="19"/>
  <c r="U167" i="19"/>
  <c r="V167" i="19"/>
  <c r="Q167" i="19"/>
  <c r="L167" i="19"/>
  <c r="M167" i="19"/>
  <c r="N167" i="19"/>
  <c r="AH166" i="19"/>
  <c r="AG166" i="19"/>
  <c r="AF166" i="19"/>
  <c r="AE166" i="19"/>
  <c r="AD166" i="19"/>
  <c r="AC166" i="19"/>
  <c r="AB166" i="19"/>
  <c r="Y166" i="19"/>
  <c r="R166" i="19"/>
  <c r="U166" i="19"/>
  <c r="V166" i="19"/>
  <c r="Q166" i="19"/>
  <c r="L166" i="19"/>
  <c r="M166" i="19"/>
  <c r="N166" i="19"/>
  <c r="AH165" i="19"/>
  <c r="AG165" i="19"/>
  <c r="AF165" i="19"/>
  <c r="AE165" i="19"/>
  <c r="AD165" i="19"/>
  <c r="AC165" i="19"/>
  <c r="AB165" i="19"/>
  <c r="Y165" i="19"/>
  <c r="R165" i="19"/>
  <c r="U165" i="19"/>
  <c r="V165" i="19"/>
  <c r="Q165" i="19"/>
  <c r="L165" i="19"/>
  <c r="M165" i="19"/>
  <c r="N165" i="19"/>
  <c r="AH164" i="19"/>
  <c r="AG164" i="19"/>
  <c r="AF164" i="19"/>
  <c r="AE164" i="19"/>
  <c r="AD164" i="19"/>
  <c r="AC164" i="19"/>
  <c r="AB164" i="19"/>
  <c r="Y164" i="19"/>
  <c r="R164" i="19"/>
  <c r="U164" i="19"/>
  <c r="V164" i="19"/>
  <c r="Q164" i="19"/>
  <c r="L164" i="19"/>
  <c r="M164" i="19"/>
  <c r="N164" i="19"/>
  <c r="AH163" i="19"/>
  <c r="AG163" i="19"/>
  <c r="AF163" i="19"/>
  <c r="AE163" i="19"/>
  <c r="AD163" i="19"/>
  <c r="AC163" i="19"/>
  <c r="AB163" i="19"/>
  <c r="Y163" i="19"/>
  <c r="R163" i="19"/>
  <c r="U163" i="19"/>
  <c r="V163" i="19"/>
  <c r="Q163" i="19"/>
  <c r="L163" i="19"/>
  <c r="M163" i="19"/>
  <c r="N163" i="19"/>
  <c r="AH162" i="19"/>
  <c r="AG162" i="19"/>
  <c r="AF162" i="19"/>
  <c r="AE162" i="19"/>
  <c r="AD162" i="19"/>
  <c r="AC162" i="19"/>
  <c r="AB162" i="19"/>
  <c r="Y162" i="19"/>
  <c r="R162" i="19"/>
  <c r="U162" i="19"/>
  <c r="V162" i="19"/>
  <c r="Q162" i="19"/>
  <c r="L162" i="19"/>
  <c r="M162" i="19"/>
  <c r="N162" i="19"/>
  <c r="AH161" i="19"/>
  <c r="AG161" i="19"/>
  <c r="AF161" i="19"/>
  <c r="AE161" i="19"/>
  <c r="AD161" i="19"/>
  <c r="AC161" i="19"/>
  <c r="AB161" i="19"/>
  <c r="Y161" i="19"/>
  <c r="R161" i="19"/>
  <c r="U161" i="19"/>
  <c r="V161" i="19"/>
  <c r="Q161" i="19"/>
  <c r="L161" i="19"/>
  <c r="M161" i="19"/>
  <c r="N161" i="19"/>
  <c r="AH160" i="19"/>
  <c r="AG160" i="19"/>
  <c r="AF160" i="19"/>
  <c r="AE160" i="19"/>
  <c r="AD160" i="19"/>
  <c r="AC160" i="19"/>
  <c r="AB160" i="19"/>
  <c r="Y160" i="19"/>
  <c r="R160" i="19"/>
  <c r="U160" i="19"/>
  <c r="V160" i="19"/>
  <c r="Q160" i="19"/>
  <c r="L160" i="19"/>
  <c r="M160" i="19"/>
  <c r="N160" i="19"/>
  <c r="AH159" i="19"/>
  <c r="AG159" i="19"/>
  <c r="AF159" i="19"/>
  <c r="AE159" i="19"/>
  <c r="AD159" i="19"/>
  <c r="AC159" i="19"/>
  <c r="AB159" i="19"/>
  <c r="Y159" i="19"/>
  <c r="R159" i="19"/>
  <c r="U159" i="19"/>
  <c r="V159" i="19"/>
  <c r="Q159" i="19"/>
  <c r="L159" i="19"/>
  <c r="M159" i="19"/>
  <c r="N159" i="19"/>
  <c r="AH158" i="19"/>
  <c r="AG158" i="19"/>
  <c r="AF158" i="19"/>
  <c r="AE158" i="19"/>
  <c r="AD158" i="19"/>
  <c r="AC158" i="19"/>
  <c r="AB158" i="19"/>
  <c r="Y158" i="19"/>
  <c r="R158" i="19"/>
  <c r="U158" i="19"/>
  <c r="V158" i="19"/>
  <c r="Q158" i="19"/>
  <c r="L158" i="19"/>
  <c r="M158" i="19"/>
  <c r="N158" i="19"/>
  <c r="AH157" i="19"/>
  <c r="AG157" i="19"/>
  <c r="AF157" i="19"/>
  <c r="AE157" i="19"/>
  <c r="AD157" i="19"/>
  <c r="AC157" i="19"/>
  <c r="AB157" i="19"/>
  <c r="Y157" i="19"/>
  <c r="R157" i="19"/>
  <c r="U157" i="19"/>
  <c r="V157" i="19"/>
  <c r="Q157" i="19"/>
  <c r="L157" i="19"/>
  <c r="M157" i="19"/>
  <c r="N157" i="19"/>
  <c r="AH156" i="19"/>
  <c r="AG156" i="19"/>
  <c r="AF156" i="19"/>
  <c r="AE156" i="19"/>
  <c r="AD156" i="19"/>
  <c r="AC156" i="19"/>
  <c r="AB156" i="19"/>
  <c r="Y156" i="19"/>
  <c r="R156" i="19"/>
  <c r="U156" i="19"/>
  <c r="V156" i="19"/>
  <c r="Q156" i="19"/>
  <c r="L156" i="19"/>
  <c r="M156" i="19"/>
  <c r="N156" i="19"/>
  <c r="AH155" i="19"/>
  <c r="AG155" i="19"/>
  <c r="AF155" i="19"/>
  <c r="AE155" i="19"/>
  <c r="AD155" i="19"/>
  <c r="AC155" i="19"/>
  <c r="AB155" i="19"/>
  <c r="Y155" i="19"/>
  <c r="R155" i="19"/>
  <c r="U155" i="19"/>
  <c r="V155" i="19"/>
  <c r="Q155" i="19"/>
  <c r="L155" i="19"/>
  <c r="M155" i="19"/>
  <c r="N155" i="19"/>
  <c r="AH154" i="19"/>
  <c r="AG154" i="19"/>
  <c r="AF154" i="19"/>
  <c r="AE154" i="19"/>
  <c r="AD154" i="19"/>
  <c r="AC154" i="19"/>
  <c r="AB154" i="19"/>
  <c r="Y154" i="19"/>
  <c r="R154" i="19"/>
  <c r="U154" i="19"/>
  <c r="V154" i="19"/>
  <c r="Q154" i="19"/>
  <c r="L154" i="19"/>
  <c r="M154" i="19"/>
  <c r="N154" i="19"/>
  <c r="AH153" i="19"/>
  <c r="AG153" i="19"/>
  <c r="AF153" i="19"/>
  <c r="AE153" i="19"/>
  <c r="AD153" i="19"/>
  <c r="AC153" i="19"/>
  <c r="AB153" i="19"/>
  <c r="Y153" i="19"/>
  <c r="R153" i="19"/>
  <c r="U153" i="19"/>
  <c r="V153" i="19"/>
  <c r="Q153" i="19"/>
  <c r="L153" i="19"/>
  <c r="M153" i="19"/>
  <c r="N153" i="19"/>
  <c r="AH152" i="19"/>
  <c r="AG152" i="19"/>
  <c r="AF152" i="19"/>
  <c r="AE152" i="19"/>
  <c r="AD152" i="19"/>
  <c r="AC152" i="19"/>
  <c r="AB152" i="19"/>
  <c r="Y152" i="19"/>
  <c r="R152" i="19"/>
  <c r="U152" i="19"/>
  <c r="V152" i="19"/>
  <c r="Q152" i="19"/>
  <c r="L152" i="19"/>
  <c r="M152" i="19"/>
  <c r="N152" i="19"/>
  <c r="AH151" i="19"/>
  <c r="AG151" i="19"/>
  <c r="AF151" i="19"/>
  <c r="AE151" i="19"/>
  <c r="AD151" i="19"/>
  <c r="AC151" i="19"/>
  <c r="AB151" i="19"/>
  <c r="Y151" i="19"/>
  <c r="R151" i="19"/>
  <c r="U151" i="19"/>
  <c r="V151" i="19"/>
  <c r="Q151" i="19"/>
  <c r="L151" i="19"/>
  <c r="M151" i="19"/>
  <c r="N151" i="19"/>
  <c r="AH150" i="19"/>
  <c r="AG150" i="19"/>
  <c r="AF150" i="19"/>
  <c r="AE150" i="19"/>
  <c r="AD150" i="19"/>
  <c r="AC150" i="19"/>
  <c r="AB150" i="19"/>
  <c r="Y150" i="19"/>
  <c r="R150" i="19"/>
  <c r="U150" i="19"/>
  <c r="V150" i="19"/>
  <c r="Q150" i="19"/>
  <c r="L150" i="19"/>
  <c r="M150" i="19"/>
  <c r="N150" i="19"/>
  <c r="AH149" i="19"/>
  <c r="AG149" i="19"/>
  <c r="AF149" i="19"/>
  <c r="AE149" i="19"/>
  <c r="AD149" i="19"/>
  <c r="AC149" i="19"/>
  <c r="AB149" i="19"/>
  <c r="Y149" i="19"/>
  <c r="R149" i="19"/>
  <c r="U149" i="19"/>
  <c r="V149" i="19"/>
  <c r="Q149" i="19"/>
  <c r="L149" i="19"/>
  <c r="M149" i="19"/>
  <c r="N149" i="19"/>
  <c r="AH148" i="19"/>
  <c r="AG148" i="19"/>
  <c r="AF148" i="19"/>
  <c r="AE148" i="19"/>
  <c r="AD148" i="19"/>
  <c r="AC148" i="19"/>
  <c r="AB148" i="19"/>
  <c r="Y148" i="19"/>
  <c r="R148" i="19"/>
  <c r="U148" i="19"/>
  <c r="V148" i="19"/>
  <c r="Q148" i="19"/>
  <c r="L148" i="19"/>
  <c r="M148" i="19"/>
  <c r="N148" i="19"/>
  <c r="AH147" i="19"/>
  <c r="AG147" i="19"/>
  <c r="AF147" i="19"/>
  <c r="AE147" i="19"/>
  <c r="AD147" i="19"/>
  <c r="AC147" i="19"/>
  <c r="AB147" i="19"/>
  <c r="Y147" i="19"/>
  <c r="R147" i="19"/>
  <c r="U147" i="19"/>
  <c r="V147" i="19"/>
  <c r="Q147" i="19"/>
  <c r="L147" i="19"/>
  <c r="M147" i="19"/>
  <c r="N147" i="19"/>
  <c r="AH146" i="19"/>
  <c r="AG146" i="19"/>
  <c r="AF146" i="19"/>
  <c r="AE146" i="19"/>
  <c r="AD146" i="19"/>
  <c r="AC146" i="19"/>
  <c r="AB146" i="19"/>
  <c r="Y146" i="19"/>
  <c r="R146" i="19"/>
  <c r="U146" i="19"/>
  <c r="V146" i="19"/>
  <c r="Q146" i="19"/>
  <c r="L146" i="19"/>
  <c r="M146" i="19"/>
  <c r="N146" i="19"/>
  <c r="AH145" i="19"/>
  <c r="AG145" i="19"/>
  <c r="AF145" i="19"/>
  <c r="AE145" i="19"/>
  <c r="AD145" i="19"/>
  <c r="AC145" i="19"/>
  <c r="AB145" i="19"/>
  <c r="Y145" i="19"/>
  <c r="R145" i="19"/>
  <c r="U145" i="19"/>
  <c r="V145" i="19"/>
  <c r="Q145" i="19"/>
  <c r="L145" i="19"/>
  <c r="M145" i="19"/>
  <c r="N145" i="19"/>
  <c r="AH144" i="19"/>
  <c r="AG144" i="19"/>
  <c r="AF144" i="19"/>
  <c r="AE144" i="19"/>
  <c r="AD144" i="19"/>
  <c r="AC144" i="19"/>
  <c r="AB144" i="19"/>
  <c r="Y144" i="19"/>
  <c r="R144" i="19"/>
  <c r="U144" i="19"/>
  <c r="V144" i="19"/>
  <c r="Q144" i="19"/>
  <c r="L144" i="19"/>
  <c r="M144" i="19"/>
  <c r="N144" i="19"/>
  <c r="AH143" i="19"/>
  <c r="AG143" i="19"/>
  <c r="AF143" i="19"/>
  <c r="AE143" i="19"/>
  <c r="AD143" i="19"/>
  <c r="AC143" i="19"/>
  <c r="AB143" i="19"/>
  <c r="Y143" i="19"/>
  <c r="R143" i="19"/>
  <c r="U143" i="19"/>
  <c r="V143" i="19"/>
  <c r="Q143" i="19"/>
  <c r="L143" i="19"/>
  <c r="M143" i="19"/>
  <c r="N143" i="19"/>
  <c r="AH142" i="19"/>
  <c r="AG142" i="19"/>
  <c r="AF142" i="19"/>
  <c r="AE142" i="19"/>
  <c r="AD142" i="19"/>
  <c r="AC142" i="19"/>
  <c r="AB142" i="19"/>
  <c r="Y142" i="19"/>
  <c r="R142" i="19"/>
  <c r="U142" i="19"/>
  <c r="V142" i="19"/>
  <c r="Q142" i="19"/>
  <c r="L142" i="19"/>
  <c r="M142" i="19"/>
  <c r="N142" i="19"/>
  <c r="AH141" i="19"/>
  <c r="AG141" i="19"/>
  <c r="AF141" i="19"/>
  <c r="AE141" i="19"/>
  <c r="AD141" i="19"/>
  <c r="AC141" i="19"/>
  <c r="AB141" i="19"/>
  <c r="Y141" i="19"/>
  <c r="R141" i="19"/>
  <c r="U141" i="19"/>
  <c r="V141" i="19"/>
  <c r="Q141" i="19"/>
  <c r="L141" i="19"/>
  <c r="M141" i="19"/>
  <c r="N141" i="19"/>
  <c r="AH140" i="19"/>
  <c r="AG140" i="19"/>
  <c r="AF140" i="19"/>
  <c r="AE140" i="19"/>
  <c r="AD140" i="19"/>
  <c r="AC140" i="19"/>
  <c r="AB140" i="19"/>
  <c r="Y140" i="19"/>
  <c r="R140" i="19"/>
  <c r="U140" i="19"/>
  <c r="V140" i="19"/>
  <c r="Q140" i="19"/>
  <c r="L140" i="19"/>
  <c r="M140" i="19"/>
  <c r="N140" i="19"/>
  <c r="AH139" i="19"/>
  <c r="AG139" i="19"/>
  <c r="AF139" i="19"/>
  <c r="AE139" i="19"/>
  <c r="AD139" i="19"/>
  <c r="AC139" i="19"/>
  <c r="AB139" i="19"/>
  <c r="Y139" i="19"/>
  <c r="R139" i="19"/>
  <c r="U139" i="19"/>
  <c r="V139" i="19"/>
  <c r="Q139" i="19"/>
  <c r="L139" i="19"/>
  <c r="M139" i="19"/>
  <c r="N139" i="19"/>
  <c r="AH138" i="19"/>
  <c r="AG138" i="19"/>
  <c r="AF138" i="19"/>
  <c r="AE138" i="19"/>
  <c r="AD138" i="19"/>
  <c r="AC138" i="19"/>
  <c r="AB138" i="19"/>
  <c r="Y138" i="19"/>
  <c r="R138" i="19"/>
  <c r="U138" i="19"/>
  <c r="V138" i="19"/>
  <c r="Q138" i="19"/>
  <c r="L138" i="19"/>
  <c r="M138" i="19"/>
  <c r="N138" i="19"/>
  <c r="AH137" i="19"/>
  <c r="AG137" i="19"/>
  <c r="AF137" i="19"/>
  <c r="AE137" i="19"/>
  <c r="AD137" i="19"/>
  <c r="AC137" i="19"/>
  <c r="AB137" i="19"/>
  <c r="Y137" i="19"/>
  <c r="R137" i="19"/>
  <c r="U137" i="19"/>
  <c r="V137" i="19"/>
  <c r="Q137" i="19"/>
  <c r="L137" i="19"/>
  <c r="M137" i="19"/>
  <c r="N137" i="19"/>
  <c r="AH136" i="19"/>
  <c r="AG136" i="19"/>
  <c r="AF136" i="19"/>
  <c r="AE136" i="19"/>
  <c r="AD136" i="19"/>
  <c r="AC136" i="19"/>
  <c r="AB136" i="19"/>
  <c r="Y136" i="19"/>
  <c r="R136" i="19"/>
  <c r="U136" i="19"/>
  <c r="V136" i="19"/>
  <c r="Q136" i="19"/>
  <c r="L136" i="19"/>
  <c r="M136" i="19"/>
  <c r="N136" i="19"/>
  <c r="AY5" i="19"/>
  <c r="AB71" i="19"/>
  <c r="AC71" i="19"/>
  <c r="AF71" i="19"/>
  <c r="AB72" i="19"/>
  <c r="AC72" i="19"/>
  <c r="AF72" i="19"/>
  <c r="AB73" i="19"/>
  <c r="AC73" i="19"/>
  <c r="AF73" i="19"/>
  <c r="AB74" i="19"/>
  <c r="AC74" i="19"/>
  <c r="AF74" i="19"/>
  <c r="AB75" i="19"/>
  <c r="AC75" i="19"/>
  <c r="AF75" i="19"/>
  <c r="AB76" i="19"/>
  <c r="AC76" i="19"/>
  <c r="AF76" i="19"/>
  <c r="AB77" i="19"/>
  <c r="AC77" i="19"/>
  <c r="AF77" i="19"/>
  <c r="AB78" i="19"/>
  <c r="AC78" i="19"/>
  <c r="AF78" i="19"/>
  <c r="AB79" i="19"/>
  <c r="AC79" i="19"/>
  <c r="AF79" i="19"/>
  <c r="AB80" i="19"/>
  <c r="AC80" i="19"/>
  <c r="AF80" i="19"/>
  <c r="AB81" i="19"/>
  <c r="AC81" i="19"/>
  <c r="AF81" i="19"/>
  <c r="AB82" i="19"/>
  <c r="AC82" i="19"/>
  <c r="AF82" i="19"/>
  <c r="AB83" i="19"/>
  <c r="AC83" i="19"/>
  <c r="AF83" i="19"/>
  <c r="AB84" i="19"/>
  <c r="AC84" i="19"/>
  <c r="AF84" i="19"/>
  <c r="AB85" i="19"/>
  <c r="AC85" i="19"/>
  <c r="AF85" i="19"/>
  <c r="AB86" i="19"/>
  <c r="AC86" i="19"/>
  <c r="AF86" i="19"/>
  <c r="AB87" i="19"/>
  <c r="AC87" i="19"/>
  <c r="AF87" i="19"/>
  <c r="AB88" i="19"/>
  <c r="AC88" i="19"/>
  <c r="AF88" i="19"/>
  <c r="AB89" i="19"/>
  <c r="AC89" i="19"/>
  <c r="AF89" i="19"/>
  <c r="AB90" i="19"/>
  <c r="AC90" i="19"/>
  <c r="AF90" i="19"/>
  <c r="AB91" i="19"/>
  <c r="AC91" i="19"/>
  <c r="AF91" i="19"/>
  <c r="AB92" i="19"/>
  <c r="AC92" i="19"/>
  <c r="AF92" i="19"/>
  <c r="AB93" i="19"/>
  <c r="AC93" i="19"/>
  <c r="AF93" i="19"/>
  <c r="AB94" i="19"/>
  <c r="AC94" i="19"/>
  <c r="AF94" i="19"/>
  <c r="AB95" i="19"/>
  <c r="AC95" i="19"/>
  <c r="AF95" i="19"/>
  <c r="AB96" i="19"/>
  <c r="AC96" i="19"/>
  <c r="AF96" i="19"/>
  <c r="AB97" i="19"/>
  <c r="AC97" i="19"/>
  <c r="AF97" i="19"/>
  <c r="AB98" i="19"/>
  <c r="AC98" i="19"/>
  <c r="AF98" i="19"/>
  <c r="AB99" i="19"/>
  <c r="AC99" i="19"/>
  <c r="AF99" i="19"/>
  <c r="AB100" i="19"/>
  <c r="AC100" i="19"/>
  <c r="AF100" i="19"/>
  <c r="AB101" i="19"/>
  <c r="AC101" i="19"/>
  <c r="AF101" i="19"/>
  <c r="AB102" i="19"/>
  <c r="AC102" i="19"/>
  <c r="AF102" i="19"/>
  <c r="AB103" i="19"/>
  <c r="AC103" i="19"/>
  <c r="AF103" i="19"/>
  <c r="AB104" i="19"/>
  <c r="AC104" i="19"/>
  <c r="AF104" i="19"/>
  <c r="AB105" i="19"/>
  <c r="AC105" i="19"/>
  <c r="AF105" i="19"/>
  <c r="AB106" i="19"/>
  <c r="AC106" i="19"/>
  <c r="AF106" i="19"/>
  <c r="AB107" i="19"/>
  <c r="AC107" i="19"/>
  <c r="AF107" i="19"/>
  <c r="AB108" i="19"/>
  <c r="AC108" i="19"/>
  <c r="AF108" i="19"/>
  <c r="AB109" i="19"/>
  <c r="AC109" i="19"/>
  <c r="AF109" i="19"/>
  <c r="AB110" i="19"/>
  <c r="AC110" i="19"/>
  <c r="AF110" i="19"/>
  <c r="AB111" i="19"/>
  <c r="AC111" i="19"/>
  <c r="AF111" i="19"/>
  <c r="AB112" i="19"/>
  <c r="AC112" i="19"/>
  <c r="AF112" i="19"/>
  <c r="AB113" i="19"/>
  <c r="AC113" i="19"/>
  <c r="AF113" i="19"/>
  <c r="AB114" i="19"/>
  <c r="AC114" i="19"/>
  <c r="AF114" i="19"/>
  <c r="AB115" i="19"/>
  <c r="AC115" i="19"/>
  <c r="AF115" i="19"/>
  <c r="AB116" i="19"/>
  <c r="AC116" i="19"/>
  <c r="AF116" i="19"/>
  <c r="AB117" i="19"/>
  <c r="AC117" i="19"/>
  <c r="AF117" i="19"/>
  <c r="AB118" i="19"/>
  <c r="AC118" i="19"/>
  <c r="AF118" i="19"/>
  <c r="AB119" i="19"/>
  <c r="AC119" i="19"/>
  <c r="AF119" i="19"/>
  <c r="AB120" i="19"/>
  <c r="AC120" i="19"/>
  <c r="AF120" i="19"/>
  <c r="AB121" i="19"/>
  <c r="AC121" i="19"/>
  <c r="AF121" i="19"/>
  <c r="AB122" i="19"/>
  <c r="AC122" i="19"/>
  <c r="AF122" i="19"/>
  <c r="AB123" i="19"/>
  <c r="AC123" i="19"/>
  <c r="AF123" i="19"/>
  <c r="AB124" i="19"/>
  <c r="AC124" i="19"/>
  <c r="AF124" i="19"/>
  <c r="AB125" i="19"/>
  <c r="AC125" i="19"/>
  <c r="AF125" i="19"/>
  <c r="AB126" i="19"/>
  <c r="AC126" i="19"/>
  <c r="AF126" i="19"/>
  <c r="AB127" i="19"/>
  <c r="AC127" i="19"/>
  <c r="AF127" i="19"/>
  <c r="AB128" i="19"/>
  <c r="AC128" i="19"/>
  <c r="AF128" i="19"/>
  <c r="AB129" i="19"/>
  <c r="AC129" i="19"/>
  <c r="AF129" i="19"/>
  <c r="AB130" i="19"/>
  <c r="AC130" i="19"/>
  <c r="AF130" i="19"/>
  <c r="AB131" i="19"/>
  <c r="AC131" i="19"/>
  <c r="AF131" i="19"/>
  <c r="AB132" i="19"/>
  <c r="AC132" i="19"/>
  <c r="AF132" i="19"/>
  <c r="AB133" i="19"/>
  <c r="AC133" i="19"/>
  <c r="AF133" i="19"/>
  <c r="AB134" i="19"/>
  <c r="AC134" i="19"/>
  <c r="AF134" i="19"/>
  <c r="AB135" i="19"/>
  <c r="AC135" i="19"/>
  <c r="AF135" i="19"/>
  <c r="AD71" i="19"/>
  <c r="AG71" i="19"/>
  <c r="AD72" i="19"/>
  <c r="AG72" i="19"/>
  <c r="AD73" i="19"/>
  <c r="AG73" i="19"/>
  <c r="AD74" i="19"/>
  <c r="AG74" i="19"/>
  <c r="AD75" i="19"/>
  <c r="AG75" i="19"/>
  <c r="AD76" i="19"/>
  <c r="AG76" i="19"/>
  <c r="AD77" i="19"/>
  <c r="AG77" i="19"/>
  <c r="AD78" i="19"/>
  <c r="AG78" i="19"/>
  <c r="AD79" i="19"/>
  <c r="AG79" i="19"/>
  <c r="AD80" i="19"/>
  <c r="AG80" i="19"/>
  <c r="AD81" i="19"/>
  <c r="AG81" i="19"/>
  <c r="AD82" i="19"/>
  <c r="AG82" i="19"/>
  <c r="AD83" i="19"/>
  <c r="AG83" i="19"/>
  <c r="AD84" i="19"/>
  <c r="AG84" i="19"/>
  <c r="AD85" i="19"/>
  <c r="AG85" i="19"/>
  <c r="AD86" i="19"/>
  <c r="AG86" i="19"/>
  <c r="AD87" i="19"/>
  <c r="AG87" i="19"/>
  <c r="AD88" i="19"/>
  <c r="AG88" i="19"/>
  <c r="AD89" i="19"/>
  <c r="AG89" i="19"/>
  <c r="AD90" i="19"/>
  <c r="AG90" i="19"/>
  <c r="AD91" i="19"/>
  <c r="AG91" i="19"/>
  <c r="AD92" i="19"/>
  <c r="AG92" i="19"/>
  <c r="AD93" i="19"/>
  <c r="AG93" i="19"/>
  <c r="AD94" i="19"/>
  <c r="AG94" i="19"/>
  <c r="AD95" i="19"/>
  <c r="AG95" i="19"/>
  <c r="AD96" i="19"/>
  <c r="AG96" i="19"/>
  <c r="AD97" i="19"/>
  <c r="AG97" i="19"/>
  <c r="AD98" i="19"/>
  <c r="AG98" i="19"/>
  <c r="AD99" i="19"/>
  <c r="AG99" i="19"/>
  <c r="AD100" i="19"/>
  <c r="AG100" i="19"/>
  <c r="AD101" i="19"/>
  <c r="AG101" i="19"/>
  <c r="AD102" i="19"/>
  <c r="AG102" i="19"/>
  <c r="AD103" i="19"/>
  <c r="AG103" i="19"/>
  <c r="AD104" i="19"/>
  <c r="AG104" i="19"/>
  <c r="AD105" i="19"/>
  <c r="AG105" i="19"/>
  <c r="AD106" i="19"/>
  <c r="AG106" i="19"/>
  <c r="AD107" i="19"/>
  <c r="AG107" i="19"/>
  <c r="AD108" i="19"/>
  <c r="AG108" i="19"/>
  <c r="AD109" i="19"/>
  <c r="AG109" i="19"/>
  <c r="AD110" i="19"/>
  <c r="AG110" i="19"/>
  <c r="AD111" i="19"/>
  <c r="AG111" i="19"/>
  <c r="AD112" i="19"/>
  <c r="AG112" i="19"/>
  <c r="AD113" i="19"/>
  <c r="AG113" i="19"/>
  <c r="AD114" i="19"/>
  <c r="AG114" i="19"/>
  <c r="AD115" i="19"/>
  <c r="AG115" i="19"/>
  <c r="AD116" i="19"/>
  <c r="AG116" i="19"/>
  <c r="AD117" i="19"/>
  <c r="AG117" i="19"/>
  <c r="AD118" i="19"/>
  <c r="AG118" i="19"/>
  <c r="AD119" i="19"/>
  <c r="AG119" i="19"/>
  <c r="AD120" i="19"/>
  <c r="AG120" i="19"/>
  <c r="AD121" i="19"/>
  <c r="AG121" i="19"/>
  <c r="AD122" i="19"/>
  <c r="AG122" i="19"/>
  <c r="AD123" i="19"/>
  <c r="AG123" i="19"/>
  <c r="AD124" i="19"/>
  <c r="AG124" i="19"/>
  <c r="AD125" i="19"/>
  <c r="AG125" i="19"/>
  <c r="AD126" i="19"/>
  <c r="AG126" i="19"/>
  <c r="AD127" i="19"/>
  <c r="AG127" i="19"/>
  <c r="AD128" i="19"/>
  <c r="AG128" i="19"/>
  <c r="AD129" i="19"/>
  <c r="AG129" i="19"/>
  <c r="AD130" i="19"/>
  <c r="AG130" i="19"/>
  <c r="AD131" i="19"/>
  <c r="AG131" i="19"/>
  <c r="AD132" i="19"/>
  <c r="AG132" i="19"/>
  <c r="AD133" i="19"/>
  <c r="AG133" i="19"/>
  <c r="AD134" i="19"/>
  <c r="AG134" i="19"/>
  <c r="AD135" i="19"/>
  <c r="AG135" i="19"/>
  <c r="AE71" i="19"/>
  <c r="AH71" i="19"/>
  <c r="AE72" i="19"/>
  <c r="AH72" i="19"/>
  <c r="AE73" i="19"/>
  <c r="AH73" i="19"/>
  <c r="AE74" i="19"/>
  <c r="AH74" i="19"/>
  <c r="AE75" i="19"/>
  <c r="AH75" i="19"/>
  <c r="AE76" i="19"/>
  <c r="AH76" i="19"/>
  <c r="AE77" i="19"/>
  <c r="AH77" i="19"/>
  <c r="AE78" i="19"/>
  <c r="AH78" i="19"/>
  <c r="AE79" i="19"/>
  <c r="AH79" i="19"/>
  <c r="AE80" i="19"/>
  <c r="AH80" i="19"/>
  <c r="AE81" i="19"/>
  <c r="AH81" i="19"/>
  <c r="AE82" i="19"/>
  <c r="AH82" i="19"/>
  <c r="AE83" i="19"/>
  <c r="AH83" i="19"/>
  <c r="AE84" i="19"/>
  <c r="AH84" i="19"/>
  <c r="AE85" i="19"/>
  <c r="AH85" i="19"/>
  <c r="AE86" i="19"/>
  <c r="AH86" i="19"/>
  <c r="AE87" i="19"/>
  <c r="AH87" i="19"/>
  <c r="AE88" i="19"/>
  <c r="AH88" i="19"/>
  <c r="AE89" i="19"/>
  <c r="AH89" i="19"/>
  <c r="AE90" i="19"/>
  <c r="AH90" i="19"/>
  <c r="AE91" i="19"/>
  <c r="AH91" i="19"/>
  <c r="AE92" i="19"/>
  <c r="AH92" i="19"/>
  <c r="AE93" i="19"/>
  <c r="AH93" i="19"/>
  <c r="AE94" i="19"/>
  <c r="AH94" i="19"/>
  <c r="AE95" i="19"/>
  <c r="AH95" i="19"/>
  <c r="AE96" i="19"/>
  <c r="AH96" i="19"/>
  <c r="AE97" i="19"/>
  <c r="AH97" i="19"/>
  <c r="AE98" i="19"/>
  <c r="AH98" i="19"/>
  <c r="AE99" i="19"/>
  <c r="AH99" i="19"/>
  <c r="AE100" i="19"/>
  <c r="AH100" i="19"/>
  <c r="AE101" i="19"/>
  <c r="AH101" i="19"/>
  <c r="AE102" i="19"/>
  <c r="AH102" i="19"/>
  <c r="AE103" i="19"/>
  <c r="AH103" i="19"/>
  <c r="AE104" i="19"/>
  <c r="AH104" i="19"/>
  <c r="AE105" i="19"/>
  <c r="AH105" i="19"/>
  <c r="AE106" i="19"/>
  <c r="AH106" i="19"/>
  <c r="AE107" i="19"/>
  <c r="AH107" i="19"/>
  <c r="AE108" i="19"/>
  <c r="AH108" i="19"/>
  <c r="AE109" i="19"/>
  <c r="AH109" i="19"/>
  <c r="AE110" i="19"/>
  <c r="AH110" i="19"/>
  <c r="AE111" i="19"/>
  <c r="AH111" i="19"/>
  <c r="AE112" i="19"/>
  <c r="AH112" i="19"/>
  <c r="AE113" i="19"/>
  <c r="AH113" i="19"/>
  <c r="AE114" i="19"/>
  <c r="AH114" i="19"/>
  <c r="AE115" i="19"/>
  <c r="AH115" i="19"/>
  <c r="AE116" i="19"/>
  <c r="AH116" i="19"/>
  <c r="AE117" i="19"/>
  <c r="AH117" i="19"/>
  <c r="AE118" i="19"/>
  <c r="AH118" i="19"/>
  <c r="AE119" i="19"/>
  <c r="AH119" i="19"/>
  <c r="AE120" i="19"/>
  <c r="AH120" i="19"/>
  <c r="AE121" i="19"/>
  <c r="AH121" i="19"/>
  <c r="AE122" i="19"/>
  <c r="AH122" i="19"/>
  <c r="AE123" i="19"/>
  <c r="AH123" i="19"/>
  <c r="AE124" i="19"/>
  <c r="AH124" i="19"/>
  <c r="AE125" i="19"/>
  <c r="AH125" i="19"/>
  <c r="AE126" i="19"/>
  <c r="AH126" i="19"/>
  <c r="AE127" i="19"/>
  <c r="AH127" i="19"/>
  <c r="AE128" i="19"/>
  <c r="AH128" i="19"/>
  <c r="AE129" i="19"/>
  <c r="AH129" i="19"/>
  <c r="AE130" i="19"/>
  <c r="AH130" i="19"/>
  <c r="AE131" i="19"/>
  <c r="AH131" i="19"/>
  <c r="AE132" i="19"/>
  <c r="AH132" i="19"/>
  <c r="AE133" i="19"/>
  <c r="AH133" i="19"/>
  <c r="AE134" i="19"/>
  <c r="AH134" i="19"/>
  <c r="AE135" i="19"/>
  <c r="AH135" i="19"/>
  <c r="E25" i="19"/>
  <c r="F25" i="19"/>
  <c r="G25" i="19"/>
  <c r="E26" i="19"/>
  <c r="F26" i="19"/>
  <c r="G26" i="19"/>
  <c r="E27" i="19"/>
  <c r="F27" i="19"/>
  <c r="G27" i="19"/>
  <c r="E28" i="19"/>
  <c r="F28" i="19"/>
  <c r="G28" i="19"/>
  <c r="E29" i="19"/>
  <c r="F29" i="19"/>
  <c r="G29" i="19"/>
  <c r="E30" i="19"/>
  <c r="F30" i="19"/>
  <c r="G30" i="19"/>
  <c r="E31" i="19"/>
  <c r="F31" i="19"/>
  <c r="G31" i="19"/>
  <c r="E32" i="19"/>
  <c r="F32" i="19"/>
  <c r="G32" i="19"/>
  <c r="E33" i="19"/>
  <c r="F33" i="19"/>
  <c r="G33" i="19"/>
  <c r="E34" i="19"/>
  <c r="F34" i="19"/>
  <c r="G34" i="19"/>
  <c r="E35" i="19"/>
  <c r="F35" i="19"/>
  <c r="G35" i="19"/>
  <c r="E36" i="19"/>
  <c r="F36" i="19"/>
  <c r="G36" i="19"/>
  <c r="E37" i="19"/>
  <c r="F37" i="19"/>
  <c r="G37" i="19"/>
  <c r="E38" i="19"/>
  <c r="F38" i="19"/>
  <c r="G38" i="19"/>
  <c r="E39" i="19"/>
  <c r="F39" i="19"/>
  <c r="G39" i="19"/>
  <c r="E40" i="19"/>
  <c r="F40" i="19"/>
  <c r="G40" i="19"/>
  <c r="E41" i="19"/>
  <c r="F41" i="19"/>
  <c r="G41" i="19"/>
  <c r="E42" i="19"/>
  <c r="F42" i="19"/>
  <c r="G42" i="19"/>
  <c r="E43" i="19"/>
  <c r="F43" i="19"/>
  <c r="G43" i="19"/>
  <c r="E44" i="19"/>
  <c r="F44" i="19"/>
  <c r="G44" i="19"/>
  <c r="E45" i="19"/>
  <c r="F45" i="19"/>
  <c r="G45" i="19"/>
  <c r="E46" i="19"/>
  <c r="F46" i="19"/>
  <c r="G46" i="19"/>
  <c r="E47" i="19"/>
  <c r="F47" i="19"/>
  <c r="G47" i="19"/>
  <c r="E48" i="19"/>
  <c r="F48" i="19"/>
  <c r="G48" i="19"/>
  <c r="E49" i="19"/>
  <c r="F49" i="19"/>
  <c r="G49" i="19"/>
  <c r="E50" i="19"/>
  <c r="F50" i="19"/>
  <c r="G50" i="19"/>
  <c r="E51" i="19"/>
  <c r="F51" i="19"/>
  <c r="G51" i="19"/>
  <c r="E52" i="19"/>
  <c r="F52" i="19"/>
  <c r="G52" i="19"/>
  <c r="Q135" i="19"/>
  <c r="Q134" i="19"/>
  <c r="Q133" i="19"/>
  <c r="Q132" i="19"/>
  <c r="Q131" i="19"/>
  <c r="Q130" i="19"/>
  <c r="Q129" i="19"/>
  <c r="Q128" i="19"/>
  <c r="Q127" i="19"/>
  <c r="Q126" i="19"/>
  <c r="Q125" i="19"/>
  <c r="Q124" i="19"/>
  <c r="Q123" i="19"/>
  <c r="Q122" i="19"/>
  <c r="Q121" i="19"/>
  <c r="Q120" i="19"/>
  <c r="Q119" i="19"/>
  <c r="Q118" i="19"/>
  <c r="Q117" i="19"/>
  <c r="Q116" i="19"/>
  <c r="Q115" i="19"/>
  <c r="Q114" i="19"/>
  <c r="Q113" i="19"/>
  <c r="Q112" i="19"/>
  <c r="Q111" i="19"/>
  <c r="Q110" i="19"/>
  <c r="Q109" i="19"/>
  <c r="Q108" i="19"/>
  <c r="Q107" i="19"/>
  <c r="Q106" i="19"/>
  <c r="Q105" i="19"/>
  <c r="Q104" i="19"/>
  <c r="Q103" i="19"/>
  <c r="Q102" i="19"/>
  <c r="Q101" i="19"/>
  <c r="Q100" i="19"/>
  <c r="Q99" i="19"/>
  <c r="Q98" i="19"/>
  <c r="Q97" i="19"/>
  <c r="Q96" i="19"/>
  <c r="Q95" i="19"/>
  <c r="Q94" i="19"/>
  <c r="Q93" i="19"/>
  <c r="Q92" i="19"/>
  <c r="Q91" i="19"/>
  <c r="Q90" i="19"/>
  <c r="Q89" i="19"/>
  <c r="Q88" i="19"/>
  <c r="Q87" i="19"/>
  <c r="Q86" i="19"/>
  <c r="Q85" i="19"/>
  <c r="Q84" i="19"/>
  <c r="Q83" i="19"/>
  <c r="Q82" i="19"/>
  <c r="Q81" i="19"/>
  <c r="Q80" i="19"/>
  <c r="Q79" i="19"/>
  <c r="Q78" i="19"/>
  <c r="Q77" i="19"/>
  <c r="Q76" i="19"/>
  <c r="Q75" i="19"/>
  <c r="Q74" i="19"/>
  <c r="Q73" i="19"/>
  <c r="Q72" i="19"/>
  <c r="Q71" i="19"/>
  <c r="Q70" i="19"/>
  <c r="Q69" i="19"/>
  <c r="Q68" i="19"/>
  <c r="Q67" i="19"/>
  <c r="Q66" i="19"/>
  <c r="Q65" i="19"/>
  <c r="Q64" i="19"/>
  <c r="Q63" i="19"/>
  <c r="Q62" i="19"/>
  <c r="Q61" i="19"/>
  <c r="Q60" i="19"/>
  <c r="Q59" i="19"/>
  <c r="Q58" i="19"/>
  <c r="Q57" i="19"/>
  <c r="Q56" i="19"/>
  <c r="Q55" i="19"/>
  <c r="Q54" i="19"/>
  <c r="Q53" i="19"/>
  <c r="Q52" i="19"/>
  <c r="Q51" i="19"/>
  <c r="Q50" i="19"/>
  <c r="Q49" i="19"/>
  <c r="Q48" i="19"/>
  <c r="Q47" i="19"/>
  <c r="Q46" i="19"/>
  <c r="Q45" i="19"/>
  <c r="Q44" i="19"/>
  <c r="Q43" i="19"/>
  <c r="Q42" i="19"/>
  <c r="Q41" i="19"/>
  <c r="Q40" i="19"/>
  <c r="Q39" i="19"/>
  <c r="Q38" i="19"/>
  <c r="Q37" i="19"/>
  <c r="Q36" i="19"/>
  <c r="Q35" i="19"/>
  <c r="Q34" i="19"/>
  <c r="Q33" i="19"/>
  <c r="Q32" i="19"/>
  <c r="Q31" i="19"/>
  <c r="Q30" i="19"/>
  <c r="Q29" i="19"/>
  <c r="Q28" i="19"/>
  <c r="Q27" i="19"/>
  <c r="Q26" i="19"/>
  <c r="Q25" i="19"/>
  <c r="Q24" i="19"/>
  <c r="Q23" i="19"/>
  <c r="Q22" i="19"/>
  <c r="Q21" i="19"/>
  <c r="Q20" i="19"/>
  <c r="Q19" i="19"/>
  <c r="Q18" i="19"/>
  <c r="Q17" i="19"/>
  <c r="Q16" i="19"/>
  <c r="Q15" i="19"/>
  <c r="Q14" i="19"/>
  <c r="Q13" i="19"/>
  <c r="Q12" i="19"/>
  <c r="Q11" i="19"/>
  <c r="Q10" i="19"/>
  <c r="Q9" i="19"/>
  <c r="Q8" i="19"/>
  <c r="Q7" i="19"/>
  <c r="Q6" i="19"/>
  <c r="R6" i="19"/>
  <c r="R7" i="19"/>
  <c r="R8" i="19"/>
  <c r="R9" i="19"/>
  <c r="R10" i="19"/>
  <c r="R11" i="19"/>
  <c r="R12" i="19"/>
  <c r="R13" i="19"/>
  <c r="R14" i="19"/>
  <c r="R15" i="19"/>
  <c r="R16" i="19"/>
  <c r="R17" i="19"/>
  <c r="R18" i="19"/>
  <c r="R19" i="19"/>
  <c r="R20" i="19"/>
  <c r="R21" i="19"/>
  <c r="R22" i="19"/>
  <c r="R23" i="19"/>
  <c r="R24" i="19"/>
  <c r="R25" i="19"/>
  <c r="R26" i="19"/>
  <c r="R27" i="19"/>
  <c r="R28" i="19"/>
  <c r="R29" i="19"/>
  <c r="R30" i="19"/>
  <c r="R31" i="19"/>
  <c r="R32" i="19"/>
  <c r="R33" i="19"/>
  <c r="R34" i="19"/>
  <c r="R35" i="19"/>
  <c r="R36" i="19"/>
  <c r="R37" i="19"/>
  <c r="R38" i="19"/>
  <c r="R39" i="19"/>
  <c r="R40" i="19"/>
  <c r="R41" i="19"/>
  <c r="R42" i="19"/>
  <c r="R43" i="19"/>
  <c r="R44" i="19"/>
  <c r="R45" i="19"/>
  <c r="R46" i="19"/>
  <c r="R47" i="19"/>
  <c r="R48" i="19"/>
  <c r="R49" i="19"/>
  <c r="R50" i="19"/>
  <c r="R51" i="19"/>
  <c r="R52" i="19"/>
  <c r="R53" i="19"/>
  <c r="R54" i="19"/>
  <c r="R55" i="19"/>
  <c r="R56" i="19"/>
  <c r="R57" i="19"/>
  <c r="R58" i="19"/>
  <c r="R59" i="19"/>
  <c r="R60" i="19"/>
  <c r="R61" i="19"/>
  <c r="R62" i="19"/>
  <c r="R63" i="19"/>
  <c r="R64" i="19"/>
  <c r="R65" i="19"/>
  <c r="R66" i="19"/>
  <c r="R67" i="19"/>
  <c r="R68" i="19"/>
  <c r="R69" i="19"/>
  <c r="R70" i="19"/>
  <c r="R71" i="19"/>
  <c r="R72" i="19"/>
  <c r="R73" i="19"/>
  <c r="R74" i="19"/>
  <c r="R75" i="19"/>
  <c r="R76" i="19"/>
  <c r="R77" i="19"/>
  <c r="R78" i="19"/>
  <c r="R79" i="19"/>
  <c r="R80" i="19"/>
  <c r="R81" i="19"/>
  <c r="R82" i="19"/>
  <c r="R83" i="19"/>
  <c r="R84" i="19"/>
  <c r="R85" i="19"/>
  <c r="R86" i="19"/>
  <c r="R87" i="19"/>
  <c r="R88" i="19"/>
  <c r="R89" i="19"/>
  <c r="R90" i="19"/>
  <c r="R91" i="19"/>
  <c r="R92" i="19"/>
  <c r="R93" i="19"/>
  <c r="R94" i="19"/>
  <c r="R95" i="19"/>
  <c r="R96" i="19"/>
  <c r="R97" i="19"/>
  <c r="R98" i="19"/>
  <c r="R99" i="19"/>
  <c r="R100" i="19"/>
  <c r="R101" i="19"/>
  <c r="R102" i="19"/>
  <c r="R103" i="19"/>
  <c r="R104" i="19"/>
  <c r="R105" i="19"/>
  <c r="R106" i="19"/>
  <c r="R107" i="19"/>
  <c r="R108" i="19"/>
  <c r="R109" i="19"/>
  <c r="R110" i="19"/>
  <c r="R111" i="19"/>
  <c r="R112" i="19"/>
  <c r="R113" i="19"/>
  <c r="R114" i="19"/>
  <c r="R115" i="19"/>
  <c r="R116" i="19"/>
  <c r="R117" i="19"/>
  <c r="R118" i="19"/>
  <c r="R119" i="19"/>
  <c r="R120" i="19"/>
  <c r="R121" i="19"/>
  <c r="R122" i="19"/>
  <c r="R123" i="19"/>
  <c r="R124" i="19"/>
  <c r="R125" i="19"/>
  <c r="R126" i="19"/>
  <c r="R127" i="19"/>
  <c r="R128" i="19"/>
  <c r="R129" i="19"/>
  <c r="R130" i="19"/>
  <c r="R131" i="19"/>
  <c r="R132" i="19"/>
  <c r="R133" i="19"/>
  <c r="R134" i="19"/>
  <c r="R135" i="19"/>
  <c r="F5" i="19"/>
  <c r="F15" i="19"/>
  <c r="U135" i="19"/>
  <c r="F6" i="19"/>
  <c r="V135" i="19"/>
  <c r="F11" i="19"/>
  <c r="F8" i="19"/>
  <c r="L135" i="19"/>
  <c r="F9" i="19"/>
  <c r="M135" i="19"/>
  <c r="N135" i="19"/>
  <c r="Y135" i="19"/>
  <c r="U134" i="19"/>
  <c r="V134" i="19"/>
  <c r="L134" i="19"/>
  <c r="M134" i="19"/>
  <c r="N134" i="19"/>
  <c r="Y134" i="19"/>
  <c r="U133" i="19"/>
  <c r="V133" i="19"/>
  <c r="L133" i="19"/>
  <c r="M133" i="19"/>
  <c r="N133" i="19"/>
  <c r="Y133" i="19"/>
  <c r="U132" i="19"/>
  <c r="V132" i="19"/>
  <c r="L132" i="19"/>
  <c r="M132" i="19"/>
  <c r="N132" i="19"/>
  <c r="Y132" i="19"/>
  <c r="U131" i="19"/>
  <c r="V131" i="19"/>
  <c r="L131" i="19"/>
  <c r="M131" i="19"/>
  <c r="N131" i="19"/>
  <c r="Y131" i="19"/>
  <c r="U130" i="19"/>
  <c r="V130" i="19"/>
  <c r="L130" i="19"/>
  <c r="M130" i="19"/>
  <c r="N130" i="19"/>
  <c r="Y130" i="19"/>
  <c r="U129" i="19"/>
  <c r="V129" i="19"/>
  <c r="L129" i="19"/>
  <c r="M129" i="19"/>
  <c r="N129" i="19"/>
  <c r="Y129" i="19"/>
  <c r="U128" i="19"/>
  <c r="V128" i="19"/>
  <c r="L128" i="19"/>
  <c r="M128" i="19"/>
  <c r="N128" i="19"/>
  <c r="Y128" i="19"/>
  <c r="U127" i="19"/>
  <c r="V127" i="19"/>
  <c r="L127" i="19"/>
  <c r="M127" i="19"/>
  <c r="N127" i="19"/>
  <c r="Y127" i="19"/>
  <c r="U6" i="19"/>
  <c r="V6" i="19"/>
  <c r="U7" i="19"/>
  <c r="V7" i="19"/>
  <c r="U8" i="19"/>
  <c r="V8" i="19"/>
  <c r="U9" i="19"/>
  <c r="V9" i="19"/>
  <c r="U10" i="19"/>
  <c r="V10" i="19"/>
  <c r="U11" i="19"/>
  <c r="V11" i="19"/>
  <c r="U12" i="19"/>
  <c r="V12" i="19"/>
  <c r="U13" i="19"/>
  <c r="V13" i="19"/>
  <c r="U14" i="19"/>
  <c r="V14" i="19"/>
  <c r="U15" i="19"/>
  <c r="V15" i="19"/>
  <c r="U16" i="19"/>
  <c r="V16" i="19"/>
  <c r="U17" i="19"/>
  <c r="V17" i="19"/>
  <c r="U18" i="19"/>
  <c r="V18" i="19"/>
  <c r="U19" i="19"/>
  <c r="V19" i="19"/>
  <c r="U20" i="19"/>
  <c r="V20" i="19"/>
  <c r="U21" i="19"/>
  <c r="V21" i="19"/>
  <c r="U22" i="19"/>
  <c r="V22" i="19"/>
  <c r="U23" i="19"/>
  <c r="V23" i="19"/>
  <c r="U24" i="19"/>
  <c r="V24" i="19"/>
  <c r="U25" i="19"/>
  <c r="V25" i="19"/>
  <c r="U26" i="19"/>
  <c r="V26" i="19"/>
  <c r="U27" i="19"/>
  <c r="V27" i="19"/>
  <c r="U28" i="19"/>
  <c r="V28" i="19"/>
  <c r="U29" i="19"/>
  <c r="V29" i="19"/>
  <c r="U30" i="19"/>
  <c r="V30" i="19"/>
  <c r="U31" i="19"/>
  <c r="V31" i="19"/>
  <c r="U32" i="19"/>
  <c r="V32" i="19"/>
  <c r="U33" i="19"/>
  <c r="V33" i="19"/>
  <c r="U34" i="19"/>
  <c r="V34" i="19"/>
  <c r="U35" i="19"/>
  <c r="V35" i="19"/>
  <c r="U36" i="19"/>
  <c r="V36" i="19"/>
  <c r="U37" i="19"/>
  <c r="V37" i="19"/>
  <c r="U38" i="19"/>
  <c r="V38" i="19"/>
  <c r="U39" i="19"/>
  <c r="V39" i="19"/>
  <c r="U40" i="19"/>
  <c r="V40" i="19"/>
  <c r="U41" i="19"/>
  <c r="V41" i="19"/>
  <c r="U42" i="19"/>
  <c r="V42" i="19"/>
  <c r="U43" i="19"/>
  <c r="V43" i="19"/>
  <c r="U44" i="19"/>
  <c r="V44" i="19"/>
  <c r="U45" i="19"/>
  <c r="V45" i="19"/>
  <c r="U46" i="19"/>
  <c r="V46" i="19"/>
  <c r="U47" i="19"/>
  <c r="V47" i="19"/>
  <c r="U48" i="19"/>
  <c r="V48" i="19"/>
  <c r="U49" i="19"/>
  <c r="V49" i="19"/>
  <c r="U50" i="19"/>
  <c r="V50" i="19"/>
  <c r="U51" i="19"/>
  <c r="V51" i="19"/>
  <c r="U52" i="19"/>
  <c r="V52" i="19"/>
  <c r="U53" i="19"/>
  <c r="V53" i="19"/>
  <c r="U54" i="19"/>
  <c r="V54" i="19"/>
  <c r="U55" i="19"/>
  <c r="V55" i="19"/>
  <c r="U56" i="19"/>
  <c r="V56" i="19"/>
  <c r="U57" i="19"/>
  <c r="V57" i="19"/>
  <c r="U58" i="19"/>
  <c r="V58" i="19"/>
  <c r="U59" i="19"/>
  <c r="V59" i="19"/>
  <c r="U60" i="19"/>
  <c r="V60" i="19"/>
  <c r="U61" i="19"/>
  <c r="V61" i="19"/>
  <c r="U62" i="19"/>
  <c r="V62" i="19"/>
  <c r="U63" i="19"/>
  <c r="V63" i="19"/>
  <c r="U64" i="19"/>
  <c r="V64" i="19"/>
  <c r="U65" i="19"/>
  <c r="V65" i="19"/>
  <c r="U66" i="19"/>
  <c r="V66" i="19"/>
  <c r="U67" i="19"/>
  <c r="V67" i="19"/>
  <c r="U68" i="19"/>
  <c r="V68" i="19"/>
  <c r="U69" i="19"/>
  <c r="V69" i="19"/>
  <c r="U70" i="19"/>
  <c r="V70" i="19"/>
  <c r="U71" i="19"/>
  <c r="V71" i="19"/>
  <c r="U72" i="19"/>
  <c r="V72" i="19"/>
  <c r="U73" i="19"/>
  <c r="V73" i="19"/>
  <c r="U74" i="19"/>
  <c r="V74" i="19"/>
  <c r="U75" i="19"/>
  <c r="V75" i="19"/>
  <c r="U76" i="19"/>
  <c r="V76" i="19"/>
  <c r="U77" i="19"/>
  <c r="V77" i="19"/>
  <c r="U78" i="19"/>
  <c r="V78" i="19"/>
  <c r="U79" i="19"/>
  <c r="V79" i="19"/>
  <c r="U80" i="19"/>
  <c r="V80" i="19"/>
  <c r="U81" i="19"/>
  <c r="V81" i="19"/>
  <c r="U82" i="19"/>
  <c r="V82" i="19"/>
  <c r="U83" i="19"/>
  <c r="V83" i="19"/>
  <c r="U84" i="19"/>
  <c r="V84" i="19"/>
  <c r="U85" i="19"/>
  <c r="V85" i="19"/>
  <c r="U86" i="19"/>
  <c r="V86" i="19"/>
  <c r="U87" i="19"/>
  <c r="V87" i="19"/>
  <c r="U88" i="19"/>
  <c r="V88" i="19"/>
  <c r="U89" i="19"/>
  <c r="V89" i="19"/>
  <c r="U90" i="19"/>
  <c r="V90" i="19"/>
  <c r="U91" i="19"/>
  <c r="V91" i="19"/>
  <c r="U92" i="19"/>
  <c r="V92" i="19"/>
  <c r="U93" i="19"/>
  <c r="V93" i="19"/>
  <c r="U94" i="19"/>
  <c r="V94" i="19"/>
  <c r="U95" i="19"/>
  <c r="V95" i="19"/>
  <c r="U96" i="19"/>
  <c r="V96" i="19"/>
  <c r="U97" i="19"/>
  <c r="V97" i="19"/>
  <c r="U98" i="19"/>
  <c r="V98" i="19"/>
  <c r="U99" i="19"/>
  <c r="V99" i="19"/>
  <c r="U100" i="19"/>
  <c r="V100" i="19"/>
  <c r="U101" i="19"/>
  <c r="V101" i="19"/>
  <c r="U102" i="19"/>
  <c r="V102" i="19"/>
  <c r="U103" i="19"/>
  <c r="V103" i="19"/>
  <c r="U104" i="19"/>
  <c r="V104" i="19"/>
  <c r="U105" i="19"/>
  <c r="V105" i="19"/>
  <c r="U106" i="19"/>
  <c r="V106" i="19"/>
  <c r="U107" i="19"/>
  <c r="V107" i="19"/>
  <c r="U108" i="19"/>
  <c r="V108" i="19"/>
  <c r="U109" i="19"/>
  <c r="V109" i="19"/>
  <c r="U110" i="19"/>
  <c r="V110" i="19"/>
  <c r="U111" i="19"/>
  <c r="V111" i="19"/>
  <c r="U112" i="19"/>
  <c r="V112" i="19"/>
  <c r="U113" i="19"/>
  <c r="V113" i="19"/>
  <c r="U114" i="19"/>
  <c r="V114" i="19"/>
  <c r="U115" i="19"/>
  <c r="V115" i="19"/>
  <c r="U116" i="19"/>
  <c r="V116" i="19"/>
  <c r="U117" i="19"/>
  <c r="V117" i="19"/>
  <c r="U118" i="19"/>
  <c r="V118" i="19"/>
  <c r="U119" i="19"/>
  <c r="V119" i="19"/>
  <c r="U120" i="19"/>
  <c r="V120" i="19"/>
  <c r="U121" i="19"/>
  <c r="V121" i="19"/>
  <c r="U122" i="19"/>
  <c r="V122" i="19"/>
  <c r="U123" i="19"/>
  <c r="V123" i="19"/>
  <c r="U124" i="19"/>
  <c r="V124" i="19"/>
  <c r="U125" i="19"/>
  <c r="V125" i="19"/>
  <c r="U126" i="19"/>
  <c r="V126" i="19"/>
  <c r="L6" i="19"/>
  <c r="M6" i="19"/>
  <c r="N6" i="19"/>
  <c r="L7" i="19"/>
  <c r="M7" i="19"/>
  <c r="N7" i="19"/>
  <c r="L8" i="19"/>
  <c r="M8" i="19"/>
  <c r="N8" i="19"/>
  <c r="L9" i="19"/>
  <c r="M9" i="19"/>
  <c r="N9" i="19"/>
  <c r="L10" i="19"/>
  <c r="M10" i="19"/>
  <c r="N10" i="19"/>
  <c r="L11" i="19"/>
  <c r="M11" i="19"/>
  <c r="N11" i="19"/>
  <c r="L12" i="19"/>
  <c r="M12" i="19"/>
  <c r="N12" i="19"/>
  <c r="L13" i="19"/>
  <c r="M13" i="19"/>
  <c r="N13" i="19"/>
  <c r="L14" i="19"/>
  <c r="M14" i="19"/>
  <c r="N14" i="19"/>
  <c r="L15" i="19"/>
  <c r="M15" i="19"/>
  <c r="N15" i="19"/>
  <c r="L16" i="19"/>
  <c r="M16" i="19"/>
  <c r="N16" i="19"/>
  <c r="L17" i="19"/>
  <c r="M17" i="19"/>
  <c r="N17" i="19"/>
  <c r="L18" i="19"/>
  <c r="M18" i="19"/>
  <c r="N18" i="19"/>
  <c r="L19" i="19"/>
  <c r="M19" i="19"/>
  <c r="N19" i="19"/>
  <c r="L20" i="19"/>
  <c r="M20" i="19"/>
  <c r="N20" i="19"/>
  <c r="L21" i="19"/>
  <c r="M21" i="19"/>
  <c r="N21" i="19"/>
  <c r="L22" i="19"/>
  <c r="M22" i="19"/>
  <c r="N22" i="19"/>
  <c r="L23" i="19"/>
  <c r="M23" i="19"/>
  <c r="N23" i="19"/>
  <c r="L24" i="19"/>
  <c r="M24" i="19"/>
  <c r="N24" i="19"/>
  <c r="L25" i="19"/>
  <c r="M25" i="19"/>
  <c r="N25" i="19"/>
  <c r="L26" i="19"/>
  <c r="M26" i="19"/>
  <c r="N26" i="19"/>
  <c r="L27" i="19"/>
  <c r="M27" i="19"/>
  <c r="N27" i="19"/>
  <c r="L28" i="19"/>
  <c r="M28" i="19"/>
  <c r="N28" i="19"/>
  <c r="L29" i="19"/>
  <c r="M29" i="19"/>
  <c r="N29" i="19"/>
  <c r="L30" i="19"/>
  <c r="M30" i="19"/>
  <c r="N30" i="19"/>
  <c r="L31" i="19"/>
  <c r="M31" i="19"/>
  <c r="N31" i="19"/>
  <c r="L32" i="19"/>
  <c r="M32" i="19"/>
  <c r="N32" i="19"/>
  <c r="L33" i="19"/>
  <c r="M33" i="19"/>
  <c r="N33" i="19"/>
  <c r="L34" i="19"/>
  <c r="M34" i="19"/>
  <c r="N34" i="19"/>
  <c r="L35" i="19"/>
  <c r="M35" i="19"/>
  <c r="N35" i="19"/>
  <c r="L36" i="19"/>
  <c r="M36" i="19"/>
  <c r="N36" i="19"/>
  <c r="L37" i="19"/>
  <c r="M37" i="19"/>
  <c r="N37" i="19"/>
  <c r="L38" i="19"/>
  <c r="M38" i="19"/>
  <c r="N38" i="19"/>
  <c r="L39" i="19"/>
  <c r="M39" i="19"/>
  <c r="N39" i="19"/>
  <c r="L40" i="19"/>
  <c r="M40" i="19"/>
  <c r="N40" i="19"/>
  <c r="L41" i="19"/>
  <c r="M41" i="19"/>
  <c r="N41" i="19"/>
  <c r="L42" i="19"/>
  <c r="M42" i="19"/>
  <c r="N42" i="19"/>
  <c r="L43" i="19"/>
  <c r="M43" i="19"/>
  <c r="N43" i="19"/>
  <c r="L44" i="19"/>
  <c r="M44" i="19"/>
  <c r="N44" i="19"/>
  <c r="L45" i="19"/>
  <c r="M45" i="19"/>
  <c r="N45" i="19"/>
  <c r="L46" i="19"/>
  <c r="M46" i="19"/>
  <c r="N46" i="19"/>
  <c r="L47" i="19"/>
  <c r="M47" i="19"/>
  <c r="N47" i="19"/>
  <c r="L48" i="19"/>
  <c r="M48" i="19"/>
  <c r="N48" i="19"/>
  <c r="L49" i="19"/>
  <c r="M49" i="19"/>
  <c r="N49" i="19"/>
  <c r="L50" i="19"/>
  <c r="M50" i="19"/>
  <c r="N50" i="19"/>
  <c r="L51" i="19"/>
  <c r="M51" i="19"/>
  <c r="N51" i="19"/>
  <c r="L52" i="19"/>
  <c r="M52" i="19"/>
  <c r="N52" i="19"/>
  <c r="L53" i="19"/>
  <c r="M53" i="19"/>
  <c r="N53" i="19"/>
  <c r="L54" i="19"/>
  <c r="M54" i="19"/>
  <c r="N54" i="19"/>
  <c r="L55" i="19"/>
  <c r="M55" i="19"/>
  <c r="N55" i="19"/>
  <c r="L56" i="19"/>
  <c r="M56" i="19"/>
  <c r="N56" i="19"/>
  <c r="L57" i="19"/>
  <c r="M57" i="19"/>
  <c r="N57" i="19"/>
  <c r="L58" i="19"/>
  <c r="M58" i="19"/>
  <c r="N58" i="19"/>
  <c r="L59" i="19"/>
  <c r="M59" i="19"/>
  <c r="N59" i="19"/>
  <c r="L60" i="19"/>
  <c r="M60" i="19"/>
  <c r="N60" i="19"/>
  <c r="L61" i="19"/>
  <c r="M61" i="19"/>
  <c r="N61" i="19"/>
  <c r="L62" i="19"/>
  <c r="M62" i="19"/>
  <c r="N62" i="19"/>
  <c r="L63" i="19"/>
  <c r="M63" i="19"/>
  <c r="N63" i="19"/>
  <c r="L64" i="19"/>
  <c r="M64" i="19"/>
  <c r="N64" i="19"/>
  <c r="L65" i="19"/>
  <c r="M65" i="19"/>
  <c r="N65" i="19"/>
  <c r="L66" i="19"/>
  <c r="M66" i="19"/>
  <c r="N66" i="19"/>
  <c r="L67" i="19"/>
  <c r="M67" i="19"/>
  <c r="N67" i="19"/>
  <c r="L68" i="19"/>
  <c r="M68" i="19"/>
  <c r="N68" i="19"/>
  <c r="L69" i="19"/>
  <c r="M69" i="19"/>
  <c r="N69" i="19"/>
  <c r="L70" i="19"/>
  <c r="M70" i="19"/>
  <c r="N70" i="19"/>
  <c r="L71" i="19"/>
  <c r="M71" i="19"/>
  <c r="N71" i="19"/>
  <c r="L72" i="19"/>
  <c r="M72" i="19"/>
  <c r="N72" i="19"/>
  <c r="L73" i="19"/>
  <c r="M73" i="19"/>
  <c r="N73" i="19"/>
  <c r="L74" i="19"/>
  <c r="M74" i="19"/>
  <c r="N74" i="19"/>
  <c r="L75" i="19"/>
  <c r="M75" i="19"/>
  <c r="N75" i="19"/>
  <c r="L76" i="19"/>
  <c r="M76" i="19"/>
  <c r="N76" i="19"/>
  <c r="L77" i="19"/>
  <c r="M77" i="19"/>
  <c r="N77" i="19"/>
  <c r="L78" i="19"/>
  <c r="M78" i="19"/>
  <c r="N78" i="19"/>
  <c r="L79" i="19"/>
  <c r="M79" i="19"/>
  <c r="N79" i="19"/>
  <c r="L80" i="19"/>
  <c r="M80" i="19"/>
  <c r="N80" i="19"/>
  <c r="L81" i="19"/>
  <c r="M81" i="19"/>
  <c r="N81" i="19"/>
  <c r="L82" i="19"/>
  <c r="M82" i="19"/>
  <c r="N82" i="19"/>
  <c r="L83" i="19"/>
  <c r="M83" i="19"/>
  <c r="N83" i="19"/>
  <c r="L84" i="19"/>
  <c r="M84" i="19"/>
  <c r="N84" i="19"/>
  <c r="L85" i="19"/>
  <c r="M85" i="19"/>
  <c r="N85" i="19"/>
  <c r="L86" i="19"/>
  <c r="M86" i="19"/>
  <c r="N86" i="19"/>
  <c r="L87" i="19"/>
  <c r="M87" i="19"/>
  <c r="N87" i="19"/>
  <c r="L88" i="19"/>
  <c r="M88" i="19"/>
  <c r="N88" i="19"/>
  <c r="L89" i="19"/>
  <c r="M89" i="19"/>
  <c r="N89" i="19"/>
  <c r="L90" i="19"/>
  <c r="M90" i="19"/>
  <c r="N90" i="19"/>
  <c r="L91" i="19"/>
  <c r="M91" i="19"/>
  <c r="N91" i="19"/>
  <c r="L92" i="19"/>
  <c r="M92" i="19"/>
  <c r="N92" i="19"/>
  <c r="L93" i="19"/>
  <c r="M93" i="19"/>
  <c r="N93" i="19"/>
  <c r="L94" i="19"/>
  <c r="M94" i="19"/>
  <c r="N94" i="19"/>
  <c r="L95" i="19"/>
  <c r="M95" i="19"/>
  <c r="N95" i="19"/>
  <c r="L96" i="19"/>
  <c r="M96" i="19"/>
  <c r="N96" i="19"/>
  <c r="L97" i="19"/>
  <c r="M97" i="19"/>
  <c r="N97" i="19"/>
  <c r="L98" i="19"/>
  <c r="M98" i="19"/>
  <c r="N98" i="19"/>
  <c r="L99" i="19"/>
  <c r="M99" i="19"/>
  <c r="N99" i="19"/>
  <c r="L100" i="19"/>
  <c r="M100" i="19"/>
  <c r="N100" i="19"/>
  <c r="L101" i="19"/>
  <c r="M101" i="19"/>
  <c r="N101" i="19"/>
  <c r="L102" i="19"/>
  <c r="M102" i="19"/>
  <c r="N102" i="19"/>
  <c r="L103" i="19"/>
  <c r="M103" i="19"/>
  <c r="N103" i="19"/>
  <c r="L104" i="19"/>
  <c r="M104" i="19"/>
  <c r="N104" i="19"/>
  <c r="L105" i="19"/>
  <c r="M105" i="19"/>
  <c r="N105" i="19"/>
  <c r="L106" i="19"/>
  <c r="M106" i="19"/>
  <c r="N106" i="19"/>
  <c r="L107" i="19"/>
  <c r="M107" i="19"/>
  <c r="N107" i="19"/>
  <c r="L108" i="19"/>
  <c r="M108" i="19"/>
  <c r="N108" i="19"/>
  <c r="L109" i="19"/>
  <c r="M109" i="19"/>
  <c r="N109" i="19"/>
  <c r="L110" i="19"/>
  <c r="M110" i="19"/>
  <c r="N110" i="19"/>
  <c r="L111" i="19"/>
  <c r="M111" i="19"/>
  <c r="N111" i="19"/>
  <c r="L112" i="19"/>
  <c r="M112" i="19"/>
  <c r="N112" i="19"/>
  <c r="L113" i="19"/>
  <c r="M113" i="19"/>
  <c r="N113" i="19"/>
  <c r="L114" i="19"/>
  <c r="M114" i="19"/>
  <c r="N114" i="19"/>
  <c r="L115" i="19"/>
  <c r="M115" i="19"/>
  <c r="N115" i="19"/>
  <c r="L116" i="19"/>
  <c r="M116" i="19"/>
  <c r="N116" i="19"/>
  <c r="L117" i="19"/>
  <c r="M117" i="19"/>
  <c r="N117" i="19"/>
  <c r="L118" i="19"/>
  <c r="M118" i="19"/>
  <c r="N118" i="19"/>
  <c r="L119" i="19"/>
  <c r="M119" i="19"/>
  <c r="N119" i="19"/>
  <c r="L120" i="19"/>
  <c r="M120" i="19"/>
  <c r="N120" i="19"/>
  <c r="L121" i="19"/>
  <c r="M121" i="19"/>
  <c r="N121" i="19"/>
  <c r="L122" i="19"/>
  <c r="M122" i="19"/>
  <c r="N122" i="19"/>
  <c r="L123" i="19"/>
  <c r="M123" i="19"/>
  <c r="N123" i="19"/>
  <c r="L124" i="19"/>
  <c r="M124" i="19"/>
  <c r="N124" i="19"/>
  <c r="L125" i="19"/>
  <c r="M125" i="19"/>
  <c r="N125" i="19"/>
  <c r="L126" i="19"/>
  <c r="M126" i="19"/>
  <c r="N126" i="19"/>
  <c r="F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D114" i="19"/>
  <c r="C114" i="19"/>
  <c r="Y113" i="19"/>
  <c r="Y112" i="19"/>
  <c r="Y111" i="19"/>
  <c r="Y110" i="19"/>
  <c r="Y109" i="19"/>
  <c r="Y108" i="19"/>
  <c r="Y107" i="19"/>
  <c r="D107" i="19"/>
  <c r="C107" i="19"/>
  <c r="Y106" i="19"/>
  <c r="Y105" i="19"/>
  <c r="Y104" i="19"/>
  <c r="Y103" i="19"/>
  <c r="Y102" i="19"/>
  <c r="Y101" i="19"/>
  <c r="Y100" i="19"/>
  <c r="Y99" i="19"/>
  <c r="Y98" i="19"/>
  <c r="Y97" i="19"/>
  <c r="Y96" i="19"/>
  <c r="Y95" i="19"/>
  <c r="Y94" i="19"/>
  <c r="H94" i="19"/>
  <c r="Y93" i="19"/>
  <c r="H93" i="19"/>
  <c r="Y92" i="19"/>
  <c r="H92" i="19"/>
  <c r="Y91" i="19"/>
  <c r="H91" i="19"/>
  <c r="Y90" i="19"/>
  <c r="H90" i="19"/>
  <c r="Y89" i="19"/>
  <c r="H89" i="19"/>
  <c r="Y88" i="19"/>
  <c r="H88" i="19"/>
  <c r="Y87" i="19"/>
  <c r="H87" i="19"/>
  <c r="Y86" i="19"/>
  <c r="H86" i="19"/>
  <c r="Y85" i="19"/>
  <c r="H85" i="19"/>
  <c r="Y84" i="19"/>
  <c r="H84" i="19"/>
  <c r="Y83" i="19"/>
  <c r="H83" i="19"/>
  <c r="Y82" i="19"/>
  <c r="H82" i="19"/>
  <c r="Y81" i="19"/>
  <c r="Y80" i="19"/>
  <c r="Y79" i="19"/>
  <c r="Y78" i="19"/>
  <c r="Y77" i="19"/>
  <c r="Y76" i="19"/>
  <c r="Y75" i="19"/>
  <c r="Y74" i="19"/>
  <c r="Y73" i="19"/>
  <c r="Y72" i="19"/>
  <c r="Y71" i="19"/>
  <c r="Y70" i="19"/>
  <c r="Y69" i="19"/>
  <c r="Y68" i="19"/>
  <c r="Y67" i="19"/>
  <c r="Y66" i="19"/>
  <c r="Y65" i="19"/>
  <c r="Y64" i="19"/>
  <c r="Y63" i="19"/>
  <c r="Y62" i="19"/>
  <c r="Y61" i="19"/>
  <c r="Y60" i="19"/>
  <c r="Y59" i="19"/>
  <c r="Y58" i="19"/>
  <c r="Y57" i="19"/>
  <c r="Y56" i="19"/>
  <c r="Y55" i="19"/>
  <c r="Y54" i="19"/>
  <c r="Y53" i="19"/>
  <c r="Y52" i="19"/>
  <c r="Y51" i="19"/>
  <c r="Y50" i="19"/>
  <c r="Y49" i="19"/>
  <c r="Y48" i="19"/>
  <c r="Y47" i="19"/>
  <c r="Y46" i="19"/>
  <c r="Y45" i="19"/>
  <c r="Y44" i="19"/>
  <c r="Y43" i="19"/>
  <c r="Y42" i="19"/>
  <c r="Y41" i="19"/>
  <c r="Y40" i="19"/>
  <c r="Y39" i="19"/>
  <c r="Y38" i="19"/>
  <c r="Y37" i="19"/>
  <c r="Y36" i="19"/>
  <c r="Y34" i="19"/>
  <c r="Y33" i="19"/>
  <c r="Y32" i="19"/>
  <c r="Y31" i="19"/>
  <c r="Y30" i="19"/>
  <c r="Y29" i="19"/>
  <c r="Y28" i="19"/>
  <c r="Y27" i="19"/>
  <c r="Y26" i="19"/>
  <c r="Y25" i="19"/>
  <c r="Y24" i="19"/>
  <c r="Y23" i="19"/>
  <c r="Y22" i="19"/>
  <c r="Y21" i="19"/>
  <c r="Y20" i="19"/>
  <c r="Y19" i="19"/>
  <c r="Y18" i="19"/>
  <c r="Y17" i="19"/>
  <c r="Y16" i="19"/>
  <c r="Y15" i="19"/>
  <c r="Y14" i="19"/>
  <c r="Y13" i="19"/>
  <c r="Y12" i="19"/>
  <c r="Y11" i="19"/>
  <c r="Y10" i="19"/>
  <c r="Y9" i="19"/>
  <c r="D9" i="19"/>
  <c r="Y8" i="19"/>
  <c r="Y7" i="19"/>
  <c r="Y6" i="19"/>
  <c r="D6" i="19"/>
  <c r="AP5" i="19"/>
  <c r="AO5" i="19"/>
  <c r="AN5" i="19"/>
  <c r="AM5" i="19"/>
  <c r="AL5" i="19"/>
  <c r="AI5" i="19"/>
  <c r="AE5" i="19"/>
  <c r="AD5" i="19"/>
  <c r="AC5" i="19"/>
  <c r="AB5" i="19"/>
  <c r="S5" i="19"/>
  <c r="T5" i="19"/>
  <c r="V5" i="19"/>
  <c r="X5" i="19"/>
  <c r="M5" i="19"/>
  <c r="N5" i="19"/>
  <c r="O5" i="19"/>
  <c r="Y5" i="19"/>
  <c r="AG205" i="21"/>
  <c r="AG204" i="21"/>
  <c r="AG203" i="21"/>
  <c r="AG202" i="21"/>
  <c r="AG201" i="21"/>
  <c r="AG200" i="21"/>
  <c r="AG199" i="21"/>
  <c r="AG198" i="21"/>
  <c r="AG197" i="21"/>
  <c r="AG196" i="21"/>
  <c r="AG195" i="21"/>
  <c r="AG194" i="21"/>
  <c r="AG193" i="21"/>
  <c r="AG192" i="21"/>
  <c r="AG191" i="21"/>
  <c r="AG190" i="21"/>
  <c r="AG189" i="21"/>
  <c r="AG188" i="21"/>
  <c r="AG187" i="21"/>
  <c r="AG186" i="21"/>
  <c r="AG185" i="21"/>
  <c r="AG184" i="21"/>
  <c r="AG183" i="21"/>
  <c r="AG182" i="21"/>
  <c r="AG181" i="21"/>
  <c r="AG180" i="21"/>
  <c r="AG179" i="21"/>
  <c r="AG178" i="21"/>
  <c r="AG177" i="21"/>
  <c r="AG176" i="21"/>
  <c r="AG175" i="21"/>
  <c r="AG174" i="21"/>
  <c r="AG173" i="21"/>
  <c r="AG172" i="21"/>
  <c r="AG171" i="21"/>
  <c r="AG170" i="21"/>
  <c r="AG169" i="21"/>
  <c r="AG168" i="21"/>
  <c r="AG167" i="21"/>
  <c r="AG166" i="21"/>
  <c r="AG165" i="21"/>
  <c r="AG164" i="21"/>
  <c r="AG163" i="21"/>
  <c r="AG162" i="21"/>
  <c r="AG161" i="21"/>
  <c r="AG160" i="21"/>
  <c r="AG159" i="21"/>
  <c r="AG158" i="21"/>
  <c r="AG157" i="21"/>
  <c r="AG156" i="21"/>
  <c r="AG155" i="21"/>
  <c r="AG154" i="21"/>
  <c r="AG153" i="21"/>
  <c r="AG152" i="21"/>
  <c r="AG151" i="21"/>
  <c r="AG150" i="21"/>
  <c r="AG149" i="21"/>
  <c r="AG148" i="21"/>
  <c r="AG147" i="21"/>
  <c r="AG146" i="21"/>
  <c r="AG145" i="21"/>
  <c r="AG144" i="21"/>
  <c r="AG143" i="21"/>
  <c r="AG142" i="21"/>
  <c r="AG141" i="21"/>
  <c r="AG140" i="21"/>
  <c r="AG139" i="21"/>
  <c r="AG138" i="21"/>
  <c r="AG137" i="21"/>
  <c r="AG136" i="21"/>
  <c r="AG135" i="21"/>
  <c r="AG134" i="21"/>
  <c r="AG133" i="21"/>
  <c r="AG132" i="21"/>
  <c r="AG131" i="21"/>
  <c r="AG130" i="21"/>
  <c r="AG129" i="21"/>
  <c r="AG128" i="21"/>
  <c r="AG127" i="21"/>
  <c r="AG126" i="21"/>
  <c r="AG125" i="21"/>
  <c r="AG124" i="21"/>
  <c r="AG123" i="21"/>
  <c r="AG122" i="21"/>
  <c r="AG121" i="21"/>
  <c r="AG120" i="21"/>
  <c r="AG119" i="21"/>
  <c r="AG118" i="21"/>
  <c r="AG117" i="21"/>
  <c r="AG116" i="21"/>
  <c r="AG115" i="21"/>
  <c r="AG114" i="21"/>
  <c r="AG113" i="21"/>
  <c r="AG112" i="21"/>
  <c r="AG111" i="21"/>
  <c r="AG110" i="21"/>
  <c r="AG109" i="21"/>
  <c r="AG108" i="21"/>
  <c r="AG107" i="21"/>
  <c r="AG106" i="21"/>
  <c r="AG105" i="21"/>
  <c r="AG104" i="21"/>
  <c r="AG103" i="21"/>
  <c r="AG102" i="21"/>
  <c r="AG101" i="21"/>
  <c r="AG100" i="21"/>
  <c r="AG99" i="21"/>
  <c r="AG98" i="21"/>
  <c r="AG97" i="21"/>
  <c r="AG96" i="21"/>
  <c r="AG95" i="21"/>
  <c r="AG94" i="21"/>
  <c r="AG93" i="21"/>
  <c r="AG92" i="21"/>
  <c r="AG91" i="21"/>
  <c r="AG90" i="21"/>
  <c r="AG89" i="21"/>
  <c r="AG88" i="21"/>
  <c r="AG87" i="21"/>
  <c r="AG86" i="21"/>
  <c r="AD6" i="21"/>
  <c r="AG6" i="21"/>
  <c r="AD7" i="21"/>
  <c r="AG7" i="21"/>
  <c r="AD8" i="21"/>
  <c r="AG8" i="21"/>
  <c r="AD9" i="21"/>
  <c r="AG9" i="21"/>
  <c r="AD10" i="21"/>
  <c r="AG10" i="21"/>
  <c r="AD11" i="21"/>
  <c r="AG11" i="21"/>
  <c r="AD12" i="21"/>
  <c r="AG12" i="21"/>
  <c r="AD13" i="21"/>
  <c r="AG13" i="21"/>
  <c r="AD14" i="21"/>
  <c r="AG14" i="21"/>
  <c r="AD15" i="21"/>
  <c r="AG15" i="21"/>
  <c r="AD16" i="21"/>
  <c r="AG16" i="21"/>
  <c r="AD17" i="21"/>
  <c r="AG17" i="21"/>
  <c r="AD18" i="21"/>
  <c r="AG18" i="21"/>
  <c r="AD19" i="21"/>
  <c r="AG19" i="21"/>
  <c r="AD20" i="21"/>
  <c r="AG20" i="21"/>
  <c r="AD21" i="21"/>
  <c r="AG21" i="21"/>
  <c r="AD22" i="21"/>
  <c r="AG22" i="21"/>
  <c r="AD23" i="21"/>
  <c r="AG23" i="21"/>
  <c r="AD24" i="21"/>
  <c r="AG24" i="21"/>
  <c r="AD25" i="21"/>
  <c r="AG25" i="21"/>
  <c r="AD26" i="21"/>
  <c r="AG26" i="21"/>
  <c r="AD27" i="21"/>
  <c r="AG27" i="21"/>
  <c r="AD28" i="21"/>
  <c r="AG28" i="21"/>
  <c r="AD29" i="21"/>
  <c r="AG29" i="21"/>
  <c r="AD30" i="21"/>
  <c r="AG30" i="21"/>
  <c r="AD31" i="21"/>
  <c r="AG31" i="21"/>
  <c r="AD32" i="21"/>
  <c r="AG32" i="21"/>
  <c r="AD33" i="21"/>
  <c r="AG33" i="21"/>
  <c r="AD34" i="21"/>
  <c r="AG34" i="21"/>
  <c r="AD35" i="21"/>
  <c r="AG35" i="21"/>
  <c r="AB36" i="21"/>
  <c r="AD36" i="21"/>
  <c r="AG36" i="21"/>
  <c r="AB37" i="21"/>
  <c r="AD37" i="21"/>
  <c r="AG37" i="21"/>
  <c r="AB38" i="21"/>
  <c r="AD38" i="21"/>
  <c r="AG38" i="21"/>
  <c r="AB39" i="21"/>
  <c r="AD39" i="21"/>
  <c r="AG39" i="21"/>
  <c r="AB40" i="21"/>
  <c r="AD40" i="21"/>
  <c r="AG40" i="21"/>
  <c r="AB41" i="21"/>
  <c r="AD41" i="21"/>
  <c r="AG41" i="21"/>
  <c r="AB42" i="21"/>
  <c r="AD42" i="21"/>
  <c r="AG42" i="21"/>
  <c r="AB43" i="21"/>
  <c r="AD43" i="21"/>
  <c r="AG43" i="21"/>
  <c r="AB44" i="21"/>
  <c r="AD44" i="21"/>
  <c r="AG44" i="21"/>
  <c r="AB45" i="21"/>
  <c r="AD45" i="21"/>
  <c r="AG45" i="21"/>
  <c r="AB46" i="21"/>
  <c r="AD46" i="21"/>
  <c r="AG46" i="21"/>
  <c r="AB47" i="21"/>
  <c r="AD47" i="21"/>
  <c r="AG47" i="21"/>
  <c r="AB48" i="21"/>
  <c r="AD48" i="21"/>
  <c r="AG48" i="21"/>
  <c r="AB49" i="21"/>
  <c r="AD49" i="21"/>
  <c r="AG49" i="21"/>
  <c r="AB50" i="21"/>
  <c r="AD50" i="21"/>
  <c r="AG50" i="21"/>
  <c r="AB51" i="21"/>
  <c r="AD51" i="21"/>
  <c r="AG51" i="21"/>
  <c r="AB52" i="21"/>
  <c r="AD52" i="21"/>
  <c r="AG52" i="21"/>
  <c r="AB53" i="21"/>
  <c r="AD53" i="21"/>
  <c r="AG53" i="21"/>
  <c r="AB54" i="21"/>
  <c r="AD54" i="21"/>
  <c r="AG54" i="21"/>
  <c r="AB55" i="21"/>
  <c r="AD55" i="21"/>
  <c r="AG55" i="21"/>
  <c r="AB56" i="21"/>
  <c r="AD56" i="21"/>
  <c r="AG56" i="21"/>
  <c r="AB57" i="21"/>
  <c r="AD57" i="21"/>
  <c r="AG57" i="21"/>
  <c r="AB58" i="21"/>
  <c r="AD58" i="21"/>
  <c r="AG58" i="21"/>
  <c r="AB59" i="21"/>
  <c r="AD59" i="21"/>
  <c r="AG59" i="21"/>
  <c r="AB60" i="21"/>
  <c r="AD60" i="21"/>
  <c r="AG60" i="21"/>
  <c r="AB61" i="21"/>
  <c r="AD61" i="21"/>
  <c r="AG61" i="21"/>
  <c r="AB62" i="21"/>
  <c r="AD62" i="21"/>
  <c r="AG62" i="21"/>
  <c r="AB63" i="21"/>
  <c r="AD63" i="21"/>
  <c r="AG63" i="21"/>
  <c r="AB64" i="21"/>
  <c r="AD64" i="21"/>
  <c r="AG64" i="21"/>
  <c r="AB65" i="21"/>
  <c r="AD65" i="21"/>
  <c r="AG65" i="21"/>
  <c r="AB66" i="21"/>
  <c r="AD66" i="21"/>
  <c r="AG66" i="21"/>
  <c r="AB67" i="21"/>
  <c r="AD67" i="21"/>
  <c r="AG67" i="21"/>
  <c r="AB68" i="21"/>
  <c r="AD68" i="21"/>
  <c r="AG68" i="21"/>
  <c r="AB69" i="21"/>
  <c r="AD69" i="21"/>
  <c r="AG69" i="21"/>
  <c r="AB70" i="21"/>
  <c r="AD70" i="21"/>
  <c r="AG70" i="21"/>
  <c r="AB71" i="21"/>
  <c r="AD71" i="21"/>
  <c r="AG71" i="21"/>
  <c r="AB72" i="21"/>
  <c r="AD72" i="21"/>
  <c r="AG72" i="21"/>
  <c r="AB73" i="21"/>
  <c r="AD73" i="21"/>
  <c r="AG73" i="21"/>
  <c r="AB74" i="21"/>
  <c r="AD74" i="21"/>
  <c r="AG74" i="21"/>
  <c r="AB75" i="21"/>
  <c r="AD75" i="21"/>
  <c r="AG75" i="21"/>
  <c r="AB76" i="21"/>
  <c r="AD76" i="21"/>
  <c r="AG76" i="21"/>
  <c r="AB77" i="21"/>
  <c r="AD77" i="21"/>
  <c r="AG77" i="21"/>
  <c r="AB78" i="21"/>
  <c r="AD78" i="21"/>
  <c r="AG78" i="21"/>
  <c r="AB79" i="21"/>
  <c r="AD79" i="21"/>
  <c r="AG79" i="21"/>
  <c r="AB80" i="21"/>
  <c r="AD80" i="21"/>
  <c r="AG80" i="21"/>
  <c r="AB81" i="21"/>
  <c r="AD81" i="21"/>
  <c r="AG81" i="21"/>
  <c r="AB82" i="21"/>
  <c r="AD82" i="21"/>
  <c r="AG82" i="21"/>
  <c r="AB83" i="21"/>
  <c r="AD83" i="21"/>
  <c r="AG83" i="21"/>
  <c r="AB84" i="21"/>
  <c r="AD84" i="21"/>
  <c r="AG84" i="21"/>
  <c r="AB85" i="21"/>
  <c r="AD85" i="21"/>
  <c r="AG85" i="21"/>
  <c r="AD6" i="20"/>
  <c r="AG6" i="20"/>
  <c r="AD7" i="20"/>
  <c r="AG7" i="20"/>
  <c r="AD8" i="20"/>
  <c r="AG8" i="20"/>
  <c r="AD9" i="20"/>
  <c r="AG9" i="20"/>
  <c r="AD10" i="20"/>
  <c r="AG10" i="20"/>
  <c r="AD11" i="20"/>
  <c r="AG11" i="20"/>
  <c r="AD12" i="20"/>
  <c r="AG12" i="20"/>
  <c r="AD13" i="20"/>
  <c r="AG13" i="20"/>
  <c r="AD14" i="20"/>
  <c r="AG14" i="20"/>
  <c r="AD15" i="20"/>
  <c r="AG15" i="20"/>
  <c r="AD16" i="20"/>
  <c r="AG16" i="20"/>
  <c r="AD17" i="20"/>
  <c r="AG17" i="20"/>
  <c r="AD18" i="20"/>
  <c r="AG18" i="20"/>
  <c r="AD19" i="20"/>
  <c r="AG19" i="20"/>
  <c r="AD20" i="20"/>
  <c r="AG20" i="20"/>
  <c r="AD21" i="20"/>
  <c r="AG21" i="20"/>
  <c r="AD22" i="20"/>
  <c r="AG22" i="20"/>
  <c r="AD23" i="20"/>
  <c r="AG23" i="20"/>
  <c r="AD24" i="20"/>
  <c r="AG24" i="20"/>
  <c r="AD25" i="20"/>
  <c r="AG25" i="20"/>
  <c r="AD26" i="20"/>
  <c r="AG26" i="20"/>
  <c r="AD27" i="20"/>
  <c r="AG27" i="20"/>
  <c r="AD28" i="20"/>
  <c r="AG28" i="20"/>
  <c r="AD29" i="20"/>
  <c r="AG29" i="20"/>
  <c r="AD30" i="20"/>
  <c r="AG30" i="20"/>
  <c r="AD31" i="20"/>
  <c r="AG31" i="20"/>
  <c r="AD32" i="20"/>
  <c r="AG32" i="20"/>
  <c r="AD33" i="20"/>
  <c r="AG33" i="20"/>
  <c r="AD34" i="20"/>
  <c r="AG34" i="20"/>
  <c r="AD35" i="20"/>
  <c r="AG35" i="20"/>
  <c r="AB36" i="20"/>
  <c r="AD36" i="20"/>
  <c r="AG36" i="20"/>
  <c r="AB37" i="20"/>
  <c r="AD37" i="20"/>
  <c r="AG37" i="20"/>
  <c r="AB38" i="20"/>
  <c r="AD38" i="20"/>
  <c r="AG38" i="20"/>
  <c r="AB39" i="20"/>
  <c r="AD39" i="20"/>
  <c r="AG39" i="20"/>
  <c r="AB40" i="20"/>
  <c r="AD40" i="20"/>
  <c r="AG40" i="20"/>
  <c r="AB41" i="20"/>
  <c r="AD41" i="20"/>
  <c r="AG41" i="20"/>
  <c r="AB42" i="20"/>
  <c r="AD42" i="20"/>
  <c r="AG42" i="20"/>
  <c r="AB43" i="20"/>
  <c r="AD43" i="20"/>
  <c r="AG43" i="20"/>
  <c r="AB44" i="20"/>
  <c r="AD44" i="20"/>
  <c r="AG44" i="20"/>
  <c r="AB45" i="20"/>
  <c r="AD45" i="20"/>
  <c r="AG45" i="20"/>
  <c r="AB46" i="20"/>
  <c r="AD46" i="20"/>
  <c r="AG46" i="20"/>
  <c r="AB47" i="20"/>
  <c r="AD47" i="20"/>
  <c r="AG47" i="20"/>
  <c r="AB48" i="20"/>
  <c r="AD48" i="20"/>
  <c r="AG48" i="20"/>
  <c r="AB49" i="20"/>
  <c r="AD49" i="20"/>
  <c r="AG49" i="20"/>
  <c r="AB50" i="20"/>
  <c r="AD50" i="20"/>
  <c r="AG50" i="20"/>
  <c r="AB51" i="20"/>
  <c r="AD51" i="20"/>
  <c r="AG51" i="20"/>
  <c r="AB52" i="20"/>
  <c r="AD52" i="20"/>
  <c r="AG52" i="20"/>
  <c r="AB53" i="20"/>
  <c r="AD53" i="20"/>
  <c r="AG53" i="20"/>
  <c r="AB54" i="20"/>
  <c r="AD54" i="20"/>
  <c r="AG54" i="20"/>
  <c r="AB55" i="20"/>
  <c r="AD55" i="20"/>
  <c r="AG55" i="20"/>
  <c r="AB56" i="20"/>
  <c r="AD56" i="20"/>
  <c r="AG56" i="20"/>
  <c r="AB57" i="20"/>
  <c r="AD57" i="20"/>
  <c r="AG57" i="20"/>
  <c r="AB58" i="20"/>
  <c r="AD58" i="20"/>
  <c r="AG58" i="20"/>
  <c r="AB59" i="20"/>
  <c r="AD59" i="20"/>
  <c r="AG59" i="20"/>
  <c r="AB60" i="20"/>
  <c r="AD60" i="20"/>
  <c r="AG60" i="20"/>
  <c r="AB61" i="20"/>
  <c r="AD61" i="20"/>
  <c r="AG61" i="20"/>
  <c r="AB62" i="20"/>
  <c r="AD62" i="20"/>
  <c r="AG62" i="20"/>
  <c r="AB63" i="20"/>
  <c r="AD63" i="20"/>
  <c r="AG63" i="20"/>
  <c r="AB64" i="20"/>
  <c r="AD64" i="20"/>
  <c r="AG64" i="20"/>
  <c r="AB65" i="20"/>
  <c r="AD65" i="20"/>
  <c r="AG65" i="20"/>
  <c r="AB66" i="20"/>
  <c r="AD66" i="20"/>
  <c r="AG66" i="20"/>
  <c r="AB67" i="20"/>
  <c r="AD67" i="20"/>
  <c r="AG67" i="20"/>
  <c r="AB68" i="20"/>
  <c r="AD68" i="20"/>
  <c r="AG68" i="20"/>
  <c r="AB69" i="20"/>
  <c r="AD69" i="20"/>
  <c r="AG69" i="20"/>
  <c r="AB70" i="20"/>
  <c r="AD70" i="20"/>
  <c r="AG70" i="20"/>
  <c r="AB71" i="20"/>
  <c r="AD71" i="20"/>
  <c r="AG71" i="20"/>
  <c r="AB72" i="20"/>
  <c r="AD72" i="20"/>
  <c r="AG72" i="20"/>
  <c r="AB73" i="20"/>
  <c r="AD73" i="20"/>
  <c r="AG73" i="20"/>
  <c r="AB74" i="20"/>
  <c r="AD74" i="20"/>
  <c r="AG74" i="20"/>
  <c r="AB75" i="20"/>
  <c r="AD75" i="20"/>
  <c r="AG75" i="20"/>
  <c r="AB76" i="20"/>
  <c r="AD76" i="20"/>
  <c r="AG76" i="20"/>
  <c r="AB77" i="20"/>
  <c r="AD77" i="20"/>
  <c r="AG77" i="20"/>
  <c r="AB78" i="20"/>
  <c r="AD78" i="20"/>
  <c r="AG78" i="20"/>
  <c r="AB79" i="20"/>
  <c r="AD79" i="20"/>
  <c r="AG79" i="20"/>
  <c r="AB80" i="20"/>
  <c r="AD80" i="20"/>
  <c r="AG80" i="20"/>
  <c r="AB81" i="20"/>
  <c r="AD81" i="20"/>
  <c r="AG81" i="20"/>
  <c r="AB82" i="20"/>
  <c r="AD82" i="20"/>
  <c r="AG82" i="20"/>
  <c r="AB83" i="20"/>
  <c r="AD83" i="20"/>
  <c r="AG83" i="20"/>
  <c r="AB84" i="20"/>
  <c r="AD84" i="20"/>
  <c r="AG84" i="20"/>
  <c r="AB85" i="20"/>
  <c r="AD85" i="20"/>
  <c r="AG85" i="20"/>
  <c r="AB86" i="20"/>
  <c r="AD86" i="20"/>
  <c r="AG86" i="20"/>
  <c r="AB87" i="20"/>
  <c r="AD87" i="20"/>
  <c r="AG87" i="20"/>
  <c r="AB88" i="20"/>
  <c r="AD88" i="20"/>
  <c r="AG88" i="20"/>
  <c r="AB89" i="20"/>
  <c r="AD89" i="20"/>
  <c r="AG89" i="20"/>
  <c r="AB90" i="20"/>
  <c r="AD90" i="20"/>
  <c r="AG90" i="20"/>
  <c r="AB91" i="20"/>
  <c r="AD91" i="20"/>
  <c r="AG91" i="20"/>
  <c r="AB92" i="20"/>
  <c r="AD92" i="20"/>
  <c r="AG92" i="20"/>
  <c r="AB93" i="20"/>
  <c r="AD93" i="20"/>
  <c r="AG93" i="20"/>
  <c r="AB94" i="20"/>
  <c r="AD94" i="20"/>
  <c r="AG94" i="20"/>
  <c r="AB95" i="20"/>
  <c r="AD95" i="20"/>
  <c r="AG95" i="20"/>
  <c r="AB96" i="20"/>
  <c r="AD96" i="20"/>
  <c r="AG96" i="20"/>
  <c r="AB97" i="20"/>
  <c r="AD97" i="20"/>
  <c r="AG97" i="20"/>
  <c r="AB98" i="20"/>
  <c r="AD98" i="20"/>
  <c r="AG98" i="20"/>
  <c r="AB99" i="20"/>
  <c r="AD99" i="20"/>
  <c r="AG99" i="20"/>
  <c r="AB100" i="20"/>
  <c r="AD100" i="20"/>
  <c r="AG100" i="20"/>
  <c r="AB101" i="20"/>
  <c r="AD101" i="20"/>
  <c r="AG101" i="20"/>
  <c r="AB102" i="20"/>
  <c r="AD102" i="20"/>
  <c r="AG102" i="20"/>
  <c r="AB103" i="20"/>
  <c r="AD103" i="20"/>
  <c r="AG103" i="20"/>
  <c r="AB104" i="20"/>
  <c r="AD104" i="20"/>
  <c r="AG104" i="20"/>
  <c r="AB105" i="20"/>
  <c r="AD105" i="20"/>
  <c r="AG105" i="20"/>
  <c r="AB106" i="20"/>
  <c r="AD106" i="20"/>
  <c r="AG106" i="20"/>
  <c r="AB107" i="20"/>
  <c r="AD107" i="20"/>
  <c r="AG107" i="20"/>
  <c r="AB108" i="20"/>
  <c r="AD108" i="20"/>
  <c r="AG108" i="20"/>
  <c r="AB109" i="20"/>
  <c r="AD109" i="20"/>
  <c r="AG109" i="20"/>
  <c r="AB110" i="20"/>
  <c r="AD110" i="20"/>
  <c r="AG110" i="20"/>
  <c r="AB111" i="20"/>
  <c r="AD111" i="20"/>
  <c r="AG111" i="20"/>
  <c r="AB112" i="20"/>
  <c r="AD112" i="20"/>
  <c r="AG112" i="20"/>
  <c r="AB113" i="20"/>
  <c r="AD113" i="20"/>
  <c r="AG113" i="20"/>
  <c r="AB114" i="20"/>
  <c r="AD114" i="20"/>
  <c r="AG114" i="20"/>
  <c r="AB115" i="20"/>
  <c r="AD115" i="20"/>
  <c r="AG115" i="20"/>
  <c r="AB116" i="20"/>
  <c r="AD116" i="20"/>
  <c r="AG116" i="20"/>
  <c r="AB117" i="20"/>
  <c r="AD117" i="20"/>
  <c r="AG117" i="20"/>
  <c r="AB118" i="20"/>
  <c r="AD118" i="20"/>
  <c r="AG118" i="20"/>
  <c r="AB119" i="20"/>
  <c r="AD119" i="20"/>
  <c r="AG119" i="20"/>
  <c r="AB120" i="20"/>
  <c r="AD120" i="20"/>
  <c r="AG120" i="20"/>
  <c r="AB121" i="20"/>
  <c r="AD121" i="20"/>
  <c r="AG121" i="20"/>
  <c r="AB122" i="20"/>
  <c r="AD122" i="20"/>
  <c r="AG122" i="20"/>
  <c r="AB123" i="20"/>
  <c r="AD123" i="20"/>
  <c r="AG123" i="20"/>
  <c r="AB124" i="20"/>
  <c r="AD124" i="20"/>
  <c r="AG124" i="20"/>
  <c r="AB125" i="20"/>
  <c r="AD125" i="20"/>
  <c r="AG125" i="20"/>
  <c r="AB126" i="20"/>
  <c r="AD126" i="20"/>
  <c r="AG126" i="20"/>
  <c r="AB127" i="20"/>
  <c r="AD127" i="20"/>
  <c r="AG127" i="20"/>
  <c r="AB128" i="20"/>
  <c r="AD128" i="20"/>
  <c r="AG128" i="20"/>
  <c r="AB129" i="20"/>
  <c r="AD129" i="20"/>
  <c r="AG129" i="20"/>
  <c r="AB130" i="20"/>
  <c r="AD130" i="20"/>
  <c r="AG130" i="20"/>
  <c r="AB131" i="20"/>
  <c r="AD131" i="20"/>
  <c r="AG131" i="20"/>
  <c r="AB132" i="20"/>
  <c r="AD132" i="20"/>
  <c r="AG132" i="20"/>
  <c r="AB133" i="20"/>
  <c r="AD133" i="20"/>
  <c r="AG133" i="20"/>
  <c r="AB134" i="20"/>
  <c r="AD134" i="20"/>
  <c r="AG134" i="20"/>
  <c r="AB135" i="20"/>
  <c r="AD135" i="20"/>
  <c r="AG135" i="20"/>
  <c r="AG136" i="20"/>
  <c r="AG137" i="20"/>
  <c r="AG138" i="20"/>
  <c r="AG139" i="20"/>
  <c r="AG140" i="20"/>
  <c r="AG141" i="20"/>
  <c r="AG142" i="20"/>
  <c r="AG143" i="20"/>
  <c r="AG144" i="20"/>
  <c r="AG145" i="20"/>
  <c r="AG146" i="20"/>
  <c r="AG147" i="20"/>
  <c r="AG148" i="20"/>
  <c r="AG149" i="20"/>
  <c r="AG150" i="20"/>
  <c r="AG151" i="20"/>
  <c r="AG152" i="20"/>
  <c r="AG153" i="20"/>
  <c r="AG154" i="20"/>
  <c r="AG155" i="20"/>
  <c r="AG156" i="20"/>
  <c r="AG157" i="20"/>
  <c r="AG158" i="20"/>
  <c r="AG159" i="20"/>
  <c r="AG160" i="20"/>
  <c r="AG161" i="20"/>
  <c r="AG162" i="20"/>
  <c r="AG163" i="20"/>
  <c r="AG164" i="20"/>
  <c r="AG165" i="20"/>
  <c r="AG166" i="20"/>
  <c r="AG167" i="20"/>
  <c r="AG168" i="20"/>
  <c r="AG169" i="20"/>
  <c r="AG170" i="20"/>
  <c r="AG171" i="20"/>
  <c r="AG172" i="20"/>
  <c r="AG173" i="20"/>
  <c r="AG174" i="20"/>
  <c r="AG175" i="20"/>
  <c r="AG176" i="20"/>
  <c r="AG177" i="20"/>
  <c r="AG178" i="20"/>
  <c r="AG179" i="20"/>
  <c r="AG180" i="20"/>
  <c r="AG181" i="20"/>
  <c r="AG182" i="20"/>
  <c r="AG183" i="20"/>
  <c r="AG184" i="20"/>
  <c r="AG185" i="20"/>
  <c r="AG186" i="20"/>
  <c r="AG187" i="20"/>
  <c r="AG188" i="20"/>
  <c r="AG189" i="20"/>
  <c r="AG190" i="20"/>
  <c r="AG191" i="20"/>
  <c r="AG192" i="20"/>
  <c r="AG193" i="20"/>
  <c r="AG194" i="20"/>
  <c r="AG195" i="20"/>
  <c r="AG196" i="20"/>
  <c r="AG197" i="20"/>
  <c r="AG198" i="20"/>
  <c r="AG199" i="20"/>
  <c r="AG200" i="20"/>
  <c r="AG201" i="20"/>
  <c r="AG202" i="20"/>
  <c r="AG203" i="20"/>
  <c r="AG204" i="20"/>
  <c r="AG205" i="20"/>
  <c r="J24" i="24"/>
  <c r="K24" i="24"/>
  <c r="L24" i="24"/>
  <c r="M24" i="24"/>
  <c r="N24" i="24"/>
  <c r="O24" i="24"/>
  <c r="P24" i="24"/>
  <c r="Q24" i="24"/>
  <c r="J25" i="24"/>
  <c r="K25" i="24"/>
  <c r="L25" i="24"/>
  <c r="M25" i="24"/>
  <c r="N25" i="24"/>
  <c r="O25" i="24"/>
  <c r="P25" i="24"/>
  <c r="Q25" i="24"/>
  <c r="F11" i="20"/>
  <c r="F13" i="20"/>
  <c r="J6" i="20"/>
  <c r="K6" i="20"/>
  <c r="F8" i="20"/>
  <c r="L6" i="20"/>
  <c r="F9" i="20"/>
  <c r="M6" i="20"/>
  <c r="O6" i="20"/>
  <c r="J7" i="20"/>
  <c r="K7" i="20"/>
  <c r="L7" i="20"/>
  <c r="M7" i="20"/>
  <c r="O7" i="20"/>
  <c r="J8" i="20"/>
  <c r="K8" i="20"/>
  <c r="L8" i="20"/>
  <c r="M8" i="20"/>
  <c r="O8" i="20"/>
  <c r="J9" i="20"/>
  <c r="K9" i="20"/>
  <c r="L9" i="20"/>
  <c r="M9" i="20"/>
  <c r="O9" i="20"/>
  <c r="J10" i="20"/>
  <c r="K10" i="20"/>
  <c r="L10" i="20"/>
  <c r="M10" i="20"/>
  <c r="O10" i="20"/>
  <c r="J11" i="20"/>
  <c r="K11" i="20"/>
  <c r="L11" i="20"/>
  <c r="M11" i="20"/>
  <c r="O11" i="20"/>
  <c r="J12" i="20"/>
  <c r="K12" i="20"/>
  <c r="L12" i="20"/>
  <c r="M12" i="20"/>
  <c r="O12" i="20"/>
  <c r="J13" i="20"/>
  <c r="K13" i="20"/>
  <c r="L13" i="20"/>
  <c r="M13" i="20"/>
  <c r="O13" i="20"/>
  <c r="J14" i="20"/>
  <c r="K14" i="20"/>
  <c r="L14" i="20"/>
  <c r="M14" i="20"/>
  <c r="O14" i="20"/>
  <c r="J15" i="20"/>
  <c r="K15" i="20"/>
  <c r="L15" i="20"/>
  <c r="M15" i="20"/>
  <c r="O15" i="20"/>
  <c r="J16" i="20"/>
  <c r="K16" i="20"/>
  <c r="L16" i="20"/>
  <c r="M16" i="20"/>
  <c r="O16" i="20"/>
  <c r="J17" i="20"/>
  <c r="K17" i="20"/>
  <c r="L17" i="20"/>
  <c r="M17" i="20"/>
  <c r="O17" i="20"/>
  <c r="J18" i="20"/>
  <c r="K18" i="20"/>
  <c r="L18" i="20"/>
  <c r="M18" i="20"/>
  <c r="O18" i="20"/>
  <c r="J19" i="20"/>
  <c r="K19" i="20"/>
  <c r="L19" i="20"/>
  <c r="M19" i="20"/>
  <c r="O19" i="20"/>
  <c r="J20" i="20"/>
  <c r="K20" i="20"/>
  <c r="L20" i="20"/>
  <c r="M20" i="20"/>
  <c r="O20" i="20"/>
  <c r="J21" i="20"/>
  <c r="K21" i="20"/>
  <c r="L21" i="20"/>
  <c r="M21" i="20"/>
  <c r="O21" i="20"/>
  <c r="J22" i="20"/>
  <c r="K22" i="20"/>
  <c r="L22" i="20"/>
  <c r="M22" i="20"/>
  <c r="O22" i="20"/>
  <c r="J23" i="20"/>
  <c r="K23" i="20"/>
  <c r="L23" i="20"/>
  <c r="M23" i="20"/>
  <c r="O23" i="20"/>
  <c r="J24" i="20"/>
  <c r="K24" i="20"/>
  <c r="L24" i="20"/>
  <c r="M24" i="20"/>
  <c r="O24" i="20"/>
  <c r="J25" i="20"/>
  <c r="K25" i="20"/>
  <c r="L25" i="20"/>
  <c r="M25" i="20"/>
  <c r="O25" i="20"/>
  <c r="J26" i="20"/>
  <c r="K26" i="20"/>
  <c r="L26" i="20"/>
  <c r="M26" i="20"/>
  <c r="O26" i="20"/>
  <c r="J27" i="20"/>
  <c r="K27" i="20"/>
  <c r="L27" i="20"/>
  <c r="M27" i="20"/>
  <c r="O27" i="20"/>
  <c r="J28" i="20"/>
  <c r="K28" i="20"/>
  <c r="L28" i="20"/>
  <c r="M28" i="20"/>
  <c r="O28" i="20"/>
  <c r="J29" i="20"/>
  <c r="K29" i="20"/>
  <c r="L29" i="20"/>
  <c r="M29" i="20"/>
  <c r="O29" i="20"/>
  <c r="J30" i="20"/>
  <c r="K30" i="20"/>
  <c r="L30" i="20"/>
  <c r="M30" i="20"/>
  <c r="O30" i="20"/>
  <c r="J31" i="20"/>
  <c r="K31" i="20"/>
  <c r="L31" i="20"/>
  <c r="M31" i="20"/>
  <c r="O31" i="20"/>
  <c r="J32" i="20"/>
  <c r="K32" i="20"/>
  <c r="L32" i="20"/>
  <c r="M32" i="20"/>
  <c r="O32" i="20"/>
  <c r="J33" i="20"/>
  <c r="K33" i="20"/>
  <c r="L33" i="20"/>
  <c r="M33" i="20"/>
  <c r="O33" i="20"/>
  <c r="J34" i="20"/>
  <c r="K34" i="20"/>
  <c r="L34" i="20"/>
  <c r="M34" i="20"/>
  <c r="O34" i="20"/>
  <c r="J35" i="20"/>
  <c r="K35" i="20"/>
  <c r="L35" i="20"/>
  <c r="M35" i="20"/>
  <c r="O35" i="20"/>
  <c r="J36" i="20"/>
  <c r="K36" i="20"/>
  <c r="L36" i="20"/>
  <c r="M36" i="20"/>
  <c r="O36" i="20"/>
  <c r="J37" i="20"/>
  <c r="K37" i="20"/>
  <c r="L37" i="20"/>
  <c r="M37" i="20"/>
  <c r="O37" i="20"/>
  <c r="J38" i="20"/>
  <c r="K38" i="20"/>
  <c r="L38" i="20"/>
  <c r="M38" i="20"/>
  <c r="O38" i="20"/>
  <c r="J39" i="20"/>
  <c r="K39" i="20"/>
  <c r="L39" i="20"/>
  <c r="M39" i="20"/>
  <c r="O39" i="20"/>
  <c r="J40" i="20"/>
  <c r="K40" i="20"/>
  <c r="L40" i="20"/>
  <c r="M40" i="20"/>
  <c r="O40" i="20"/>
  <c r="J41" i="20"/>
  <c r="K41" i="20"/>
  <c r="L41" i="20"/>
  <c r="M41" i="20"/>
  <c r="O41" i="20"/>
  <c r="J42" i="20"/>
  <c r="K42" i="20"/>
  <c r="L42" i="20"/>
  <c r="M42" i="20"/>
  <c r="O42" i="20"/>
  <c r="J43" i="20"/>
  <c r="K43" i="20"/>
  <c r="L43" i="20"/>
  <c r="M43" i="20"/>
  <c r="O43" i="20"/>
  <c r="J44" i="20"/>
  <c r="K44" i="20"/>
  <c r="L44" i="20"/>
  <c r="M44" i="20"/>
  <c r="O44" i="20"/>
  <c r="J45" i="20"/>
  <c r="K45" i="20"/>
  <c r="L45" i="20"/>
  <c r="M45" i="20"/>
  <c r="O45" i="20"/>
  <c r="J46" i="20"/>
  <c r="K46" i="20"/>
  <c r="L46" i="20"/>
  <c r="M46" i="20"/>
  <c r="O46" i="20"/>
  <c r="J47" i="20"/>
  <c r="K47" i="20"/>
  <c r="L47" i="20"/>
  <c r="M47" i="20"/>
  <c r="O47" i="20"/>
  <c r="J48" i="20"/>
  <c r="K48" i="20"/>
  <c r="L48" i="20"/>
  <c r="M48" i="20"/>
  <c r="O48" i="20"/>
  <c r="J49" i="20"/>
  <c r="K49" i="20"/>
  <c r="L49" i="20"/>
  <c r="M49" i="20"/>
  <c r="O49" i="20"/>
  <c r="J50" i="20"/>
  <c r="K50" i="20"/>
  <c r="L50" i="20"/>
  <c r="M50" i="20"/>
  <c r="O50" i="20"/>
  <c r="J51" i="20"/>
  <c r="K51" i="20"/>
  <c r="L51" i="20"/>
  <c r="M51" i="20"/>
  <c r="O51" i="20"/>
  <c r="J52" i="20"/>
  <c r="K52" i="20"/>
  <c r="L52" i="20"/>
  <c r="M52" i="20"/>
  <c r="O52" i="20"/>
  <c r="J53" i="20"/>
  <c r="K53" i="20"/>
  <c r="L53" i="20"/>
  <c r="M53" i="20"/>
  <c r="O53" i="20"/>
  <c r="J54" i="20"/>
  <c r="K54" i="20"/>
  <c r="L54" i="20"/>
  <c r="M54" i="20"/>
  <c r="O54" i="20"/>
  <c r="J55" i="20"/>
  <c r="K55" i="20"/>
  <c r="L55" i="20"/>
  <c r="M55" i="20"/>
  <c r="O55" i="20"/>
  <c r="J56" i="20"/>
  <c r="K56" i="20"/>
  <c r="L56" i="20"/>
  <c r="M56" i="20"/>
  <c r="O56" i="20"/>
  <c r="J57" i="20"/>
  <c r="K57" i="20"/>
  <c r="L57" i="20"/>
  <c r="M57" i="20"/>
  <c r="O57" i="20"/>
  <c r="J58" i="20"/>
  <c r="K58" i="20"/>
  <c r="L58" i="20"/>
  <c r="M58" i="20"/>
  <c r="O58" i="20"/>
  <c r="J59" i="20"/>
  <c r="K59" i="20"/>
  <c r="L59" i="20"/>
  <c r="M59" i="20"/>
  <c r="O59" i="20"/>
  <c r="J60" i="20"/>
  <c r="K60" i="20"/>
  <c r="L60" i="20"/>
  <c r="M60" i="20"/>
  <c r="O60" i="20"/>
  <c r="J61" i="20"/>
  <c r="K61" i="20"/>
  <c r="L61" i="20"/>
  <c r="M61" i="20"/>
  <c r="O61" i="20"/>
  <c r="J62" i="20"/>
  <c r="K62" i="20"/>
  <c r="L62" i="20"/>
  <c r="M62" i="20"/>
  <c r="O62" i="20"/>
  <c r="J63" i="20"/>
  <c r="K63" i="20"/>
  <c r="L63" i="20"/>
  <c r="M63" i="20"/>
  <c r="O63" i="20"/>
  <c r="J64" i="20"/>
  <c r="K64" i="20"/>
  <c r="L64" i="20"/>
  <c r="M64" i="20"/>
  <c r="O64" i="20"/>
  <c r="J65" i="20"/>
  <c r="K65" i="20"/>
  <c r="L65" i="20"/>
  <c r="M65" i="20"/>
  <c r="O65" i="20"/>
  <c r="J66" i="20"/>
  <c r="K66" i="20"/>
  <c r="L66" i="20"/>
  <c r="M66" i="20"/>
  <c r="O66" i="20"/>
  <c r="J67" i="20"/>
  <c r="K67" i="20"/>
  <c r="L67" i="20"/>
  <c r="M67" i="20"/>
  <c r="O67" i="20"/>
  <c r="J68" i="20"/>
  <c r="K68" i="20"/>
  <c r="L68" i="20"/>
  <c r="M68" i="20"/>
  <c r="O68" i="20"/>
  <c r="J69" i="20"/>
  <c r="K69" i="20"/>
  <c r="L69" i="20"/>
  <c r="M69" i="20"/>
  <c r="O69" i="20"/>
  <c r="J70" i="20"/>
  <c r="K70" i="20"/>
  <c r="L70" i="20"/>
  <c r="M70" i="20"/>
  <c r="O70" i="20"/>
  <c r="J71" i="20"/>
  <c r="K71" i="20"/>
  <c r="L71" i="20"/>
  <c r="M71" i="20"/>
  <c r="O71" i="20"/>
  <c r="J72" i="20"/>
  <c r="K72" i="20"/>
  <c r="L72" i="20"/>
  <c r="M72" i="20"/>
  <c r="O72" i="20"/>
  <c r="J73" i="20"/>
  <c r="K73" i="20"/>
  <c r="L73" i="20"/>
  <c r="M73" i="20"/>
  <c r="O73" i="20"/>
  <c r="J74" i="20"/>
  <c r="K74" i="20"/>
  <c r="L74" i="20"/>
  <c r="M74" i="20"/>
  <c r="O74" i="20"/>
  <c r="J75" i="20"/>
  <c r="K75" i="20"/>
  <c r="L75" i="20"/>
  <c r="M75" i="20"/>
  <c r="O75" i="20"/>
  <c r="J76" i="20"/>
  <c r="K76" i="20"/>
  <c r="L76" i="20"/>
  <c r="M76" i="20"/>
  <c r="O76" i="20"/>
  <c r="J77" i="20"/>
  <c r="K77" i="20"/>
  <c r="L77" i="20"/>
  <c r="M77" i="20"/>
  <c r="O77" i="20"/>
  <c r="J78" i="20"/>
  <c r="K78" i="20"/>
  <c r="L78" i="20"/>
  <c r="M78" i="20"/>
  <c r="O78" i="20"/>
  <c r="J79" i="20"/>
  <c r="K79" i="20"/>
  <c r="L79" i="20"/>
  <c r="M79" i="20"/>
  <c r="O79" i="20"/>
  <c r="J80" i="20"/>
  <c r="K80" i="20"/>
  <c r="L80" i="20"/>
  <c r="M80" i="20"/>
  <c r="O80" i="20"/>
  <c r="J81" i="20"/>
  <c r="K81" i="20"/>
  <c r="L81" i="20"/>
  <c r="M81" i="20"/>
  <c r="O81" i="20"/>
  <c r="J82" i="20"/>
  <c r="K82" i="20"/>
  <c r="L82" i="20"/>
  <c r="M82" i="20"/>
  <c r="O82" i="20"/>
  <c r="J83" i="20"/>
  <c r="K83" i="20"/>
  <c r="L83" i="20"/>
  <c r="M83" i="20"/>
  <c r="O83" i="20"/>
  <c r="J84" i="20"/>
  <c r="K84" i="20"/>
  <c r="L84" i="20"/>
  <c r="M84" i="20"/>
  <c r="O84" i="20"/>
  <c r="J85" i="20"/>
  <c r="K85" i="20"/>
  <c r="L85" i="20"/>
  <c r="M85" i="20"/>
  <c r="O85" i="20"/>
  <c r="J86" i="20"/>
  <c r="K86" i="20"/>
  <c r="L86" i="20"/>
  <c r="M86" i="20"/>
  <c r="O86" i="20"/>
  <c r="J87" i="20"/>
  <c r="K87" i="20"/>
  <c r="L87" i="20"/>
  <c r="M87" i="20"/>
  <c r="O87" i="20"/>
  <c r="J88" i="20"/>
  <c r="K88" i="20"/>
  <c r="L88" i="20"/>
  <c r="M88" i="20"/>
  <c r="O88" i="20"/>
  <c r="J89" i="20"/>
  <c r="K89" i="20"/>
  <c r="L89" i="20"/>
  <c r="M89" i="20"/>
  <c r="O89" i="20"/>
  <c r="J90" i="20"/>
  <c r="K90" i="20"/>
  <c r="L90" i="20"/>
  <c r="M90" i="20"/>
  <c r="O90" i="20"/>
  <c r="J91" i="20"/>
  <c r="K91" i="20"/>
  <c r="L91" i="20"/>
  <c r="M91" i="20"/>
  <c r="O91" i="20"/>
  <c r="J92" i="20"/>
  <c r="K92" i="20"/>
  <c r="L92" i="20"/>
  <c r="M92" i="20"/>
  <c r="O92" i="20"/>
  <c r="J93" i="20"/>
  <c r="K93" i="20"/>
  <c r="L93" i="20"/>
  <c r="M93" i="20"/>
  <c r="O93" i="20"/>
  <c r="J94" i="20"/>
  <c r="K94" i="20"/>
  <c r="L94" i="20"/>
  <c r="M94" i="20"/>
  <c r="O94" i="20"/>
  <c r="J95" i="20"/>
  <c r="K95" i="20"/>
  <c r="L95" i="20"/>
  <c r="M95" i="20"/>
  <c r="O95" i="20"/>
  <c r="J96" i="20"/>
  <c r="K96" i="20"/>
  <c r="L96" i="20"/>
  <c r="M96" i="20"/>
  <c r="O96" i="20"/>
  <c r="J97" i="20"/>
  <c r="K97" i="20"/>
  <c r="L97" i="20"/>
  <c r="M97" i="20"/>
  <c r="O97" i="20"/>
  <c r="J98" i="20"/>
  <c r="K98" i="20"/>
  <c r="L98" i="20"/>
  <c r="M98" i="20"/>
  <c r="O98" i="20"/>
  <c r="J99" i="20"/>
  <c r="K99" i="20"/>
  <c r="L99" i="20"/>
  <c r="M99" i="20"/>
  <c r="O99" i="20"/>
  <c r="J100" i="20"/>
  <c r="K100" i="20"/>
  <c r="L100" i="20"/>
  <c r="M100" i="20"/>
  <c r="O100" i="20"/>
  <c r="J101" i="20"/>
  <c r="K101" i="20"/>
  <c r="L101" i="20"/>
  <c r="M101" i="20"/>
  <c r="O101" i="20"/>
  <c r="J102" i="20"/>
  <c r="K102" i="20"/>
  <c r="L102" i="20"/>
  <c r="M102" i="20"/>
  <c r="O102" i="20"/>
  <c r="J103" i="20"/>
  <c r="K103" i="20"/>
  <c r="L103" i="20"/>
  <c r="M103" i="20"/>
  <c r="O103" i="20"/>
  <c r="J104" i="20"/>
  <c r="K104" i="20"/>
  <c r="L104" i="20"/>
  <c r="M104" i="20"/>
  <c r="O104" i="20"/>
  <c r="J105" i="20"/>
  <c r="K105" i="20"/>
  <c r="L105" i="20"/>
  <c r="M105" i="20"/>
  <c r="O105" i="20"/>
  <c r="J106" i="20"/>
  <c r="K106" i="20"/>
  <c r="L106" i="20"/>
  <c r="M106" i="20"/>
  <c r="O106" i="20"/>
  <c r="J107" i="20"/>
  <c r="K107" i="20"/>
  <c r="L107" i="20"/>
  <c r="M107" i="20"/>
  <c r="O107" i="20"/>
  <c r="J108" i="20"/>
  <c r="K108" i="20"/>
  <c r="L108" i="20"/>
  <c r="M108" i="20"/>
  <c r="O108" i="20"/>
  <c r="J109" i="20"/>
  <c r="K109" i="20"/>
  <c r="L109" i="20"/>
  <c r="M109" i="20"/>
  <c r="O109" i="20"/>
  <c r="J110" i="20"/>
  <c r="K110" i="20"/>
  <c r="L110" i="20"/>
  <c r="M110" i="20"/>
  <c r="O110" i="20"/>
  <c r="J111" i="20"/>
  <c r="K111" i="20"/>
  <c r="L111" i="20"/>
  <c r="M111" i="20"/>
  <c r="O111" i="20"/>
  <c r="J112" i="20"/>
  <c r="K112" i="20"/>
  <c r="L112" i="20"/>
  <c r="M112" i="20"/>
  <c r="O112" i="20"/>
  <c r="J113" i="20"/>
  <c r="K113" i="20"/>
  <c r="L113" i="20"/>
  <c r="M113" i="20"/>
  <c r="O113" i="20"/>
  <c r="J114" i="20"/>
  <c r="K114" i="20"/>
  <c r="L114" i="20"/>
  <c r="M114" i="20"/>
  <c r="O114" i="20"/>
  <c r="J115" i="20"/>
  <c r="K115" i="20"/>
  <c r="L115" i="20"/>
  <c r="M115" i="20"/>
  <c r="O115" i="20"/>
  <c r="J116" i="20"/>
  <c r="K116" i="20"/>
  <c r="L116" i="20"/>
  <c r="M116" i="20"/>
  <c r="O116" i="20"/>
  <c r="J117" i="20"/>
  <c r="K117" i="20"/>
  <c r="L117" i="20"/>
  <c r="M117" i="20"/>
  <c r="O117" i="20"/>
  <c r="J118" i="20"/>
  <c r="K118" i="20"/>
  <c r="L118" i="20"/>
  <c r="M118" i="20"/>
  <c r="O118" i="20"/>
  <c r="J119" i="20"/>
  <c r="K119" i="20"/>
  <c r="L119" i="20"/>
  <c r="M119" i="20"/>
  <c r="O119" i="20"/>
  <c r="J120" i="20"/>
  <c r="K120" i="20"/>
  <c r="L120" i="20"/>
  <c r="M120" i="20"/>
  <c r="O120" i="20"/>
  <c r="J121" i="20"/>
  <c r="K121" i="20"/>
  <c r="L121" i="20"/>
  <c r="M121" i="20"/>
  <c r="O121" i="20"/>
  <c r="J122" i="20"/>
  <c r="K122" i="20"/>
  <c r="L122" i="20"/>
  <c r="M122" i="20"/>
  <c r="O122" i="20"/>
  <c r="J123" i="20"/>
  <c r="K123" i="20"/>
  <c r="L123" i="20"/>
  <c r="M123" i="20"/>
  <c r="O123" i="20"/>
  <c r="J124" i="20"/>
  <c r="K124" i="20"/>
  <c r="L124" i="20"/>
  <c r="M124" i="20"/>
  <c r="O124" i="20"/>
  <c r="J125" i="20"/>
  <c r="K125" i="20"/>
  <c r="L125" i="20"/>
  <c r="M125" i="20"/>
  <c r="O125" i="20"/>
  <c r="J126" i="20"/>
  <c r="K126" i="20"/>
  <c r="L126" i="20"/>
  <c r="M126" i="20"/>
  <c r="O126" i="20"/>
  <c r="J127" i="20"/>
  <c r="K127" i="20"/>
  <c r="L127" i="20"/>
  <c r="M127" i="20"/>
  <c r="O127" i="20"/>
  <c r="J128" i="20"/>
  <c r="K128" i="20"/>
  <c r="L128" i="20"/>
  <c r="M128" i="20"/>
  <c r="O128" i="20"/>
  <c r="J129" i="20"/>
  <c r="K129" i="20"/>
  <c r="L129" i="20"/>
  <c r="M129" i="20"/>
  <c r="O129" i="20"/>
  <c r="J130" i="20"/>
  <c r="K130" i="20"/>
  <c r="L130" i="20"/>
  <c r="M130" i="20"/>
  <c r="O130" i="20"/>
  <c r="J131" i="20"/>
  <c r="K131" i="20"/>
  <c r="L131" i="20"/>
  <c r="M131" i="20"/>
  <c r="O131" i="20"/>
  <c r="J132" i="20"/>
  <c r="K132" i="20"/>
  <c r="L132" i="20"/>
  <c r="M132" i="20"/>
  <c r="O132" i="20"/>
  <c r="J133" i="20"/>
  <c r="K133" i="20"/>
  <c r="L133" i="20"/>
  <c r="M133" i="20"/>
  <c r="O133" i="20"/>
  <c r="J134" i="20"/>
  <c r="K134" i="20"/>
  <c r="L134" i="20"/>
  <c r="M134" i="20"/>
  <c r="O134" i="20"/>
  <c r="J135" i="20"/>
  <c r="K135" i="20"/>
  <c r="L135" i="20"/>
  <c r="M135" i="20"/>
  <c r="O135" i="20"/>
  <c r="J136" i="20"/>
  <c r="K136" i="20"/>
  <c r="L136" i="20"/>
  <c r="M136" i="20"/>
  <c r="O136" i="20"/>
  <c r="J137" i="20"/>
  <c r="K137" i="20"/>
  <c r="L137" i="20"/>
  <c r="M137" i="20"/>
  <c r="O137" i="20"/>
  <c r="J138" i="20"/>
  <c r="K138" i="20"/>
  <c r="L138" i="20"/>
  <c r="M138" i="20"/>
  <c r="O138" i="20"/>
  <c r="J139" i="20"/>
  <c r="K139" i="20"/>
  <c r="L139" i="20"/>
  <c r="M139" i="20"/>
  <c r="O139" i="20"/>
  <c r="J140" i="20"/>
  <c r="K140" i="20"/>
  <c r="L140" i="20"/>
  <c r="M140" i="20"/>
  <c r="O140" i="20"/>
  <c r="J141" i="20"/>
  <c r="K141" i="20"/>
  <c r="L141" i="20"/>
  <c r="M141" i="20"/>
  <c r="O141" i="20"/>
  <c r="J142" i="20"/>
  <c r="K142" i="20"/>
  <c r="L142" i="20"/>
  <c r="M142" i="20"/>
  <c r="O142" i="20"/>
  <c r="J143" i="20"/>
  <c r="K143" i="20"/>
  <c r="L143" i="20"/>
  <c r="M143" i="20"/>
  <c r="O143" i="20"/>
  <c r="J144" i="20"/>
  <c r="K144" i="20"/>
  <c r="L144" i="20"/>
  <c r="M144" i="20"/>
  <c r="O144" i="20"/>
  <c r="J145" i="20"/>
  <c r="K145" i="20"/>
  <c r="L145" i="20"/>
  <c r="M145" i="20"/>
  <c r="O145" i="20"/>
  <c r="J146" i="20"/>
  <c r="K146" i="20"/>
  <c r="L146" i="20"/>
  <c r="M146" i="20"/>
  <c r="O146" i="20"/>
  <c r="J147" i="20"/>
  <c r="K147" i="20"/>
  <c r="L147" i="20"/>
  <c r="M147" i="20"/>
  <c r="O147" i="20"/>
  <c r="J148" i="20"/>
  <c r="K148" i="20"/>
  <c r="L148" i="20"/>
  <c r="M148" i="20"/>
  <c r="O148" i="20"/>
  <c r="J149" i="20"/>
  <c r="K149" i="20"/>
  <c r="L149" i="20"/>
  <c r="M149" i="20"/>
  <c r="O149" i="20"/>
  <c r="J150" i="20"/>
  <c r="K150" i="20"/>
  <c r="L150" i="20"/>
  <c r="M150" i="20"/>
  <c r="O150" i="20"/>
  <c r="J151" i="20"/>
  <c r="K151" i="20"/>
  <c r="L151" i="20"/>
  <c r="M151" i="20"/>
  <c r="O151" i="20"/>
  <c r="J152" i="20"/>
  <c r="K152" i="20"/>
  <c r="L152" i="20"/>
  <c r="M152" i="20"/>
  <c r="O152" i="20"/>
  <c r="J153" i="20"/>
  <c r="K153" i="20"/>
  <c r="L153" i="20"/>
  <c r="M153" i="20"/>
  <c r="O153" i="20"/>
  <c r="J154" i="20"/>
  <c r="K154" i="20"/>
  <c r="L154" i="20"/>
  <c r="M154" i="20"/>
  <c r="O154" i="20"/>
  <c r="J155" i="20"/>
  <c r="K155" i="20"/>
  <c r="L155" i="20"/>
  <c r="M155" i="20"/>
  <c r="O155" i="20"/>
  <c r="J156" i="20"/>
  <c r="K156" i="20"/>
  <c r="L156" i="20"/>
  <c r="M156" i="20"/>
  <c r="O156" i="20"/>
  <c r="J157" i="20"/>
  <c r="K157" i="20"/>
  <c r="L157" i="20"/>
  <c r="M157" i="20"/>
  <c r="O157" i="20"/>
  <c r="J158" i="20"/>
  <c r="K158" i="20"/>
  <c r="L158" i="20"/>
  <c r="M158" i="20"/>
  <c r="O158" i="20"/>
  <c r="J159" i="20"/>
  <c r="K159" i="20"/>
  <c r="L159" i="20"/>
  <c r="M159" i="20"/>
  <c r="O159" i="20"/>
  <c r="J160" i="20"/>
  <c r="K160" i="20"/>
  <c r="L160" i="20"/>
  <c r="M160" i="20"/>
  <c r="O160" i="20"/>
  <c r="J161" i="20"/>
  <c r="K161" i="20"/>
  <c r="L161" i="20"/>
  <c r="M161" i="20"/>
  <c r="O161" i="20"/>
  <c r="J162" i="20"/>
  <c r="K162" i="20"/>
  <c r="L162" i="20"/>
  <c r="M162" i="20"/>
  <c r="O162" i="20"/>
  <c r="J163" i="20"/>
  <c r="K163" i="20"/>
  <c r="L163" i="20"/>
  <c r="M163" i="20"/>
  <c r="O163" i="20"/>
  <c r="J164" i="20"/>
  <c r="K164" i="20"/>
  <c r="L164" i="20"/>
  <c r="M164" i="20"/>
  <c r="O164" i="20"/>
  <c r="J165" i="20"/>
  <c r="K165" i="20"/>
  <c r="L165" i="20"/>
  <c r="M165" i="20"/>
  <c r="O165" i="20"/>
  <c r="J166" i="20"/>
  <c r="K166" i="20"/>
  <c r="L166" i="20"/>
  <c r="M166" i="20"/>
  <c r="O166" i="20"/>
  <c r="J167" i="20"/>
  <c r="K167" i="20"/>
  <c r="L167" i="20"/>
  <c r="M167" i="20"/>
  <c r="O167" i="20"/>
  <c r="J168" i="20"/>
  <c r="K168" i="20"/>
  <c r="L168" i="20"/>
  <c r="M168" i="20"/>
  <c r="O168" i="20"/>
  <c r="J169" i="20"/>
  <c r="K169" i="20"/>
  <c r="L169" i="20"/>
  <c r="M169" i="20"/>
  <c r="O169" i="20"/>
  <c r="J170" i="20"/>
  <c r="K170" i="20"/>
  <c r="L170" i="20"/>
  <c r="M170" i="20"/>
  <c r="O170" i="20"/>
  <c r="J171" i="20"/>
  <c r="K171" i="20"/>
  <c r="L171" i="20"/>
  <c r="M171" i="20"/>
  <c r="O171" i="20"/>
  <c r="J172" i="20"/>
  <c r="K172" i="20"/>
  <c r="L172" i="20"/>
  <c r="M172" i="20"/>
  <c r="O172" i="20"/>
  <c r="J173" i="20"/>
  <c r="K173" i="20"/>
  <c r="L173" i="20"/>
  <c r="M173" i="20"/>
  <c r="O173" i="20"/>
  <c r="J174" i="20"/>
  <c r="K174" i="20"/>
  <c r="L174" i="20"/>
  <c r="M174" i="20"/>
  <c r="O174" i="20"/>
  <c r="J175" i="20"/>
  <c r="K175" i="20"/>
  <c r="L175" i="20"/>
  <c r="M175" i="20"/>
  <c r="O175" i="20"/>
  <c r="J176" i="20"/>
  <c r="K176" i="20"/>
  <c r="L176" i="20"/>
  <c r="M176" i="20"/>
  <c r="O176" i="20"/>
  <c r="J177" i="20"/>
  <c r="K177" i="20"/>
  <c r="L177" i="20"/>
  <c r="M177" i="20"/>
  <c r="O177" i="20"/>
  <c r="J178" i="20"/>
  <c r="K178" i="20"/>
  <c r="L178" i="20"/>
  <c r="M178" i="20"/>
  <c r="O178" i="20"/>
  <c r="J179" i="20"/>
  <c r="K179" i="20"/>
  <c r="L179" i="20"/>
  <c r="M179" i="20"/>
  <c r="O179" i="20"/>
  <c r="J180" i="20"/>
  <c r="K180" i="20"/>
  <c r="L180" i="20"/>
  <c r="M180" i="20"/>
  <c r="O180" i="20"/>
  <c r="J181" i="20"/>
  <c r="K181" i="20"/>
  <c r="L181" i="20"/>
  <c r="M181" i="20"/>
  <c r="O181" i="20"/>
  <c r="J182" i="20"/>
  <c r="K182" i="20"/>
  <c r="L182" i="20"/>
  <c r="M182" i="20"/>
  <c r="O182" i="20"/>
  <c r="J183" i="20"/>
  <c r="K183" i="20"/>
  <c r="L183" i="20"/>
  <c r="M183" i="20"/>
  <c r="O183" i="20"/>
  <c r="J184" i="20"/>
  <c r="K184" i="20"/>
  <c r="L184" i="20"/>
  <c r="M184" i="20"/>
  <c r="O184" i="20"/>
  <c r="J185" i="20"/>
  <c r="K185" i="20"/>
  <c r="L185" i="20"/>
  <c r="M185" i="20"/>
  <c r="O185" i="20"/>
  <c r="J186" i="20"/>
  <c r="K186" i="20"/>
  <c r="L186" i="20"/>
  <c r="M186" i="20"/>
  <c r="O186" i="20"/>
  <c r="J187" i="20"/>
  <c r="K187" i="20"/>
  <c r="L187" i="20"/>
  <c r="M187" i="20"/>
  <c r="O187" i="20"/>
  <c r="J188" i="20"/>
  <c r="K188" i="20"/>
  <c r="L188" i="20"/>
  <c r="M188" i="20"/>
  <c r="O188" i="20"/>
  <c r="J189" i="20"/>
  <c r="K189" i="20"/>
  <c r="L189" i="20"/>
  <c r="M189" i="20"/>
  <c r="O189" i="20"/>
  <c r="J190" i="20"/>
  <c r="K190" i="20"/>
  <c r="L190" i="20"/>
  <c r="M190" i="20"/>
  <c r="O190" i="20"/>
  <c r="J191" i="20"/>
  <c r="K191" i="20"/>
  <c r="L191" i="20"/>
  <c r="M191" i="20"/>
  <c r="O191" i="20"/>
  <c r="J192" i="20"/>
  <c r="K192" i="20"/>
  <c r="L192" i="20"/>
  <c r="M192" i="20"/>
  <c r="O192" i="20"/>
  <c r="J193" i="20"/>
  <c r="K193" i="20"/>
  <c r="L193" i="20"/>
  <c r="M193" i="20"/>
  <c r="O193" i="20"/>
  <c r="J194" i="20"/>
  <c r="K194" i="20"/>
  <c r="L194" i="20"/>
  <c r="M194" i="20"/>
  <c r="O194" i="20"/>
  <c r="J195" i="20"/>
  <c r="K195" i="20"/>
  <c r="L195" i="20"/>
  <c r="M195" i="20"/>
  <c r="O195" i="20"/>
  <c r="J196" i="20"/>
  <c r="K196" i="20"/>
  <c r="L196" i="20"/>
  <c r="M196" i="20"/>
  <c r="O196" i="20"/>
  <c r="J197" i="20"/>
  <c r="K197" i="20"/>
  <c r="L197" i="20"/>
  <c r="M197" i="20"/>
  <c r="O197" i="20"/>
  <c r="J198" i="20"/>
  <c r="K198" i="20"/>
  <c r="L198" i="20"/>
  <c r="M198" i="20"/>
  <c r="O198" i="20"/>
  <c r="J199" i="20"/>
  <c r="K199" i="20"/>
  <c r="L199" i="20"/>
  <c r="M199" i="20"/>
  <c r="O199" i="20"/>
  <c r="J200" i="20"/>
  <c r="K200" i="20"/>
  <c r="L200" i="20"/>
  <c r="M200" i="20"/>
  <c r="O200" i="20"/>
  <c r="J201" i="20"/>
  <c r="K201" i="20"/>
  <c r="L201" i="20"/>
  <c r="M201" i="20"/>
  <c r="O201" i="20"/>
  <c r="J202" i="20"/>
  <c r="K202" i="20"/>
  <c r="L202" i="20"/>
  <c r="M202" i="20"/>
  <c r="O202" i="20"/>
  <c r="J203" i="20"/>
  <c r="K203" i="20"/>
  <c r="L203" i="20"/>
  <c r="M203" i="20"/>
  <c r="O203" i="20"/>
  <c r="J204" i="20"/>
  <c r="K204" i="20"/>
  <c r="L204" i="20"/>
  <c r="M204" i="20"/>
  <c r="O204" i="20"/>
  <c r="J205" i="20"/>
  <c r="K205" i="20"/>
  <c r="L205" i="20"/>
  <c r="M205" i="20"/>
  <c r="O205" i="20"/>
  <c r="D113" i="20"/>
  <c r="S6" i="20"/>
  <c r="T6" i="20"/>
  <c r="X6" i="20"/>
  <c r="S7" i="20"/>
  <c r="T7" i="20"/>
  <c r="X7" i="20"/>
  <c r="S8" i="20"/>
  <c r="T8" i="20"/>
  <c r="X8" i="20"/>
  <c r="S9" i="20"/>
  <c r="T9" i="20"/>
  <c r="X9" i="20"/>
  <c r="S10" i="20"/>
  <c r="T10" i="20"/>
  <c r="X10" i="20"/>
  <c r="S11" i="20"/>
  <c r="T11" i="20"/>
  <c r="X11" i="20"/>
  <c r="S12" i="20"/>
  <c r="T12" i="20"/>
  <c r="X12" i="20"/>
  <c r="S13" i="20"/>
  <c r="T13" i="20"/>
  <c r="X13" i="20"/>
  <c r="S14" i="20"/>
  <c r="T14" i="20"/>
  <c r="X14" i="20"/>
  <c r="S15" i="20"/>
  <c r="T15" i="20"/>
  <c r="X15" i="20"/>
  <c r="S16" i="20"/>
  <c r="T16" i="20"/>
  <c r="X16" i="20"/>
  <c r="S17" i="20"/>
  <c r="T17" i="20"/>
  <c r="X17" i="20"/>
  <c r="S18" i="20"/>
  <c r="T18" i="20"/>
  <c r="X18" i="20"/>
  <c r="S19" i="20"/>
  <c r="T19" i="20"/>
  <c r="X19" i="20"/>
  <c r="S20" i="20"/>
  <c r="T20" i="20"/>
  <c r="X20" i="20"/>
  <c r="S21" i="20"/>
  <c r="T21" i="20"/>
  <c r="X21" i="20"/>
  <c r="S22" i="20"/>
  <c r="T22" i="20"/>
  <c r="X22" i="20"/>
  <c r="S23" i="20"/>
  <c r="T23" i="20"/>
  <c r="X23" i="20"/>
  <c r="S24" i="20"/>
  <c r="T24" i="20"/>
  <c r="X24" i="20"/>
  <c r="S25" i="20"/>
  <c r="T25" i="20"/>
  <c r="X25" i="20"/>
  <c r="S26" i="20"/>
  <c r="T26" i="20"/>
  <c r="X26" i="20"/>
  <c r="S27" i="20"/>
  <c r="T27" i="20"/>
  <c r="X27" i="20"/>
  <c r="S28" i="20"/>
  <c r="T28" i="20"/>
  <c r="X28" i="20"/>
  <c r="S29" i="20"/>
  <c r="T29" i="20"/>
  <c r="X29" i="20"/>
  <c r="S30" i="20"/>
  <c r="T30" i="20"/>
  <c r="X30" i="20"/>
  <c r="S31" i="20"/>
  <c r="T31" i="20"/>
  <c r="X31" i="20"/>
  <c r="S32" i="20"/>
  <c r="T32" i="20"/>
  <c r="X32" i="20"/>
  <c r="S33" i="20"/>
  <c r="T33" i="20"/>
  <c r="X33" i="20"/>
  <c r="S34" i="20"/>
  <c r="T34" i="20"/>
  <c r="X34" i="20"/>
  <c r="S35" i="20"/>
  <c r="T35" i="20"/>
  <c r="X35" i="20"/>
  <c r="S36" i="20"/>
  <c r="T36" i="20"/>
  <c r="X36" i="20"/>
  <c r="S37" i="20"/>
  <c r="T37" i="20"/>
  <c r="X37" i="20"/>
  <c r="S38" i="20"/>
  <c r="T38" i="20"/>
  <c r="X38" i="20"/>
  <c r="S39" i="20"/>
  <c r="T39" i="20"/>
  <c r="X39" i="20"/>
  <c r="S40" i="20"/>
  <c r="T40" i="20"/>
  <c r="X40" i="20"/>
  <c r="S41" i="20"/>
  <c r="T41" i="20"/>
  <c r="X41" i="20"/>
  <c r="S42" i="20"/>
  <c r="T42" i="20"/>
  <c r="X42" i="20"/>
  <c r="S43" i="20"/>
  <c r="T43" i="20"/>
  <c r="X43" i="20"/>
  <c r="S44" i="20"/>
  <c r="T44" i="20"/>
  <c r="X44" i="20"/>
  <c r="S45" i="20"/>
  <c r="T45" i="20"/>
  <c r="X45" i="20"/>
  <c r="S46" i="20"/>
  <c r="T46" i="20"/>
  <c r="X46" i="20"/>
  <c r="S47" i="20"/>
  <c r="T47" i="20"/>
  <c r="X47" i="20"/>
  <c r="S48" i="20"/>
  <c r="T48" i="20"/>
  <c r="X48" i="20"/>
  <c r="S49" i="20"/>
  <c r="T49" i="20"/>
  <c r="X49" i="20"/>
  <c r="S50" i="20"/>
  <c r="T50" i="20"/>
  <c r="X50" i="20"/>
  <c r="S51" i="20"/>
  <c r="T51" i="20"/>
  <c r="X51" i="20"/>
  <c r="S52" i="20"/>
  <c r="T52" i="20"/>
  <c r="X52" i="20"/>
  <c r="S53" i="20"/>
  <c r="T53" i="20"/>
  <c r="X53" i="20"/>
  <c r="S54" i="20"/>
  <c r="T54" i="20"/>
  <c r="X54" i="20"/>
  <c r="S55" i="20"/>
  <c r="T55" i="20"/>
  <c r="X55" i="20"/>
  <c r="S56" i="20"/>
  <c r="T56" i="20"/>
  <c r="X56" i="20"/>
  <c r="S57" i="20"/>
  <c r="T57" i="20"/>
  <c r="X57" i="20"/>
  <c r="S58" i="20"/>
  <c r="T58" i="20"/>
  <c r="X58" i="20"/>
  <c r="S59" i="20"/>
  <c r="T59" i="20"/>
  <c r="X59" i="20"/>
  <c r="S60" i="20"/>
  <c r="T60" i="20"/>
  <c r="X60" i="20"/>
  <c r="S61" i="20"/>
  <c r="T61" i="20"/>
  <c r="X61" i="20"/>
  <c r="S62" i="20"/>
  <c r="T62" i="20"/>
  <c r="X62" i="20"/>
  <c r="S63" i="20"/>
  <c r="T63" i="20"/>
  <c r="X63" i="20"/>
  <c r="S64" i="20"/>
  <c r="T64" i="20"/>
  <c r="X64" i="20"/>
  <c r="S65" i="20"/>
  <c r="T65" i="20"/>
  <c r="X65" i="20"/>
  <c r="S66" i="20"/>
  <c r="T66" i="20"/>
  <c r="X66" i="20"/>
  <c r="S67" i="20"/>
  <c r="T67" i="20"/>
  <c r="X67" i="20"/>
  <c r="S68" i="20"/>
  <c r="T68" i="20"/>
  <c r="X68" i="20"/>
  <c r="S69" i="20"/>
  <c r="T69" i="20"/>
  <c r="X69" i="20"/>
  <c r="S70" i="20"/>
  <c r="T70" i="20"/>
  <c r="X70" i="20"/>
  <c r="S71" i="20"/>
  <c r="T71" i="20"/>
  <c r="X71" i="20"/>
  <c r="S72" i="20"/>
  <c r="T72" i="20"/>
  <c r="X72" i="20"/>
  <c r="S73" i="20"/>
  <c r="T73" i="20"/>
  <c r="X73" i="20"/>
  <c r="S74" i="20"/>
  <c r="T74" i="20"/>
  <c r="X74" i="20"/>
  <c r="S75" i="20"/>
  <c r="T75" i="20"/>
  <c r="X75" i="20"/>
  <c r="S76" i="20"/>
  <c r="T76" i="20"/>
  <c r="X76" i="20"/>
  <c r="S77" i="20"/>
  <c r="T77" i="20"/>
  <c r="X77" i="20"/>
  <c r="S78" i="20"/>
  <c r="T78" i="20"/>
  <c r="X78" i="20"/>
  <c r="S79" i="20"/>
  <c r="T79" i="20"/>
  <c r="X79" i="20"/>
  <c r="S80" i="20"/>
  <c r="T80" i="20"/>
  <c r="X80" i="20"/>
  <c r="S81" i="20"/>
  <c r="T81" i="20"/>
  <c r="X81" i="20"/>
  <c r="S82" i="20"/>
  <c r="T82" i="20"/>
  <c r="X82" i="20"/>
  <c r="S83" i="20"/>
  <c r="T83" i="20"/>
  <c r="X83" i="20"/>
  <c r="S84" i="20"/>
  <c r="T84" i="20"/>
  <c r="X84" i="20"/>
  <c r="S85" i="20"/>
  <c r="T85" i="20"/>
  <c r="X85" i="20"/>
  <c r="S86" i="20"/>
  <c r="T86" i="20"/>
  <c r="X86" i="20"/>
  <c r="S87" i="20"/>
  <c r="T87" i="20"/>
  <c r="X87" i="20"/>
  <c r="S88" i="20"/>
  <c r="T88" i="20"/>
  <c r="X88" i="20"/>
  <c r="S89" i="20"/>
  <c r="T89" i="20"/>
  <c r="X89" i="20"/>
  <c r="S90" i="20"/>
  <c r="T90" i="20"/>
  <c r="X90" i="20"/>
  <c r="S91" i="20"/>
  <c r="T91" i="20"/>
  <c r="X91" i="20"/>
  <c r="S92" i="20"/>
  <c r="T92" i="20"/>
  <c r="X92" i="20"/>
  <c r="S93" i="20"/>
  <c r="T93" i="20"/>
  <c r="X93" i="20"/>
  <c r="S94" i="20"/>
  <c r="T94" i="20"/>
  <c r="X94" i="20"/>
  <c r="S95" i="20"/>
  <c r="T95" i="20"/>
  <c r="X95" i="20"/>
  <c r="S96" i="20"/>
  <c r="T96" i="20"/>
  <c r="X96" i="20"/>
  <c r="S97" i="20"/>
  <c r="T97" i="20"/>
  <c r="X97" i="20"/>
  <c r="S98" i="20"/>
  <c r="T98" i="20"/>
  <c r="X98" i="20"/>
  <c r="S99" i="20"/>
  <c r="T99" i="20"/>
  <c r="X99" i="20"/>
  <c r="S100" i="20"/>
  <c r="T100" i="20"/>
  <c r="X100" i="20"/>
  <c r="S101" i="20"/>
  <c r="T101" i="20"/>
  <c r="X101" i="20"/>
  <c r="S102" i="20"/>
  <c r="T102" i="20"/>
  <c r="X102" i="20"/>
  <c r="S103" i="20"/>
  <c r="T103" i="20"/>
  <c r="X103" i="20"/>
  <c r="S104" i="20"/>
  <c r="T104" i="20"/>
  <c r="X104" i="20"/>
  <c r="S105" i="20"/>
  <c r="T105" i="20"/>
  <c r="X105" i="20"/>
  <c r="S106" i="20"/>
  <c r="T106" i="20"/>
  <c r="X106" i="20"/>
  <c r="S107" i="20"/>
  <c r="T107" i="20"/>
  <c r="X107" i="20"/>
  <c r="S108" i="20"/>
  <c r="T108" i="20"/>
  <c r="X108" i="20"/>
  <c r="S109" i="20"/>
  <c r="T109" i="20"/>
  <c r="X109" i="20"/>
  <c r="S110" i="20"/>
  <c r="T110" i="20"/>
  <c r="X110" i="20"/>
  <c r="S111" i="20"/>
  <c r="T111" i="20"/>
  <c r="X111" i="20"/>
  <c r="S112" i="20"/>
  <c r="T112" i="20"/>
  <c r="X112" i="20"/>
  <c r="S113" i="20"/>
  <c r="T113" i="20"/>
  <c r="X113" i="20"/>
  <c r="S114" i="20"/>
  <c r="T114" i="20"/>
  <c r="X114" i="20"/>
  <c r="S115" i="20"/>
  <c r="T115" i="20"/>
  <c r="X115" i="20"/>
  <c r="S116" i="20"/>
  <c r="T116" i="20"/>
  <c r="X116" i="20"/>
  <c r="S117" i="20"/>
  <c r="T117" i="20"/>
  <c r="X117" i="20"/>
  <c r="S118" i="20"/>
  <c r="T118" i="20"/>
  <c r="X118" i="20"/>
  <c r="S119" i="20"/>
  <c r="T119" i="20"/>
  <c r="X119" i="20"/>
  <c r="S120" i="20"/>
  <c r="T120" i="20"/>
  <c r="X120" i="20"/>
  <c r="S121" i="20"/>
  <c r="T121" i="20"/>
  <c r="X121" i="20"/>
  <c r="S122" i="20"/>
  <c r="T122" i="20"/>
  <c r="X122" i="20"/>
  <c r="S123" i="20"/>
  <c r="T123" i="20"/>
  <c r="X123" i="20"/>
  <c r="S124" i="20"/>
  <c r="T124" i="20"/>
  <c r="X124" i="20"/>
  <c r="S125" i="20"/>
  <c r="T125" i="20"/>
  <c r="X125" i="20"/>
  <c r="S126" i="20"/>
  <c r="T126" i="20"/>
  <c r="X126" i="20"/>
  <c r="S127" i="20"/>
  <c r="T127" i="20"/>
  <c r="X127" i="20"/>
  <c r="S128" i="20"/>
  <c r="T128" i="20"/>
  <c r="X128" i="20"/>
  <c r="S129" i="20"/>
  <c r="T129" i="20"/>
  <c r="X129" i="20"/>
  <c r="S130" i="20"/>
  <c r="T130" i="20"/>
  <c r="X130" i="20"/>
  <c r="S131" i="20"/>
  <c r="T131" i="20"/>
  <c r="X131" i="20"/>
  <c r="S132" i="20"/>
  <c r="T132" i="20"/>
  <c r="X132" i="20"/>
  <c r="S133" i="20"/>
  <c r="T133" i="20"/>
  <c r="X133" i="20"/>
  <c r="S134" i="20"/>
  <c r="T134" i="20"/>
  <c r="X134" i="20"/>
  <c r="S135" i="20"/>
  <c r="T135" i="20"/>
  <c r="X135" i="20"/>
  <c r="S136" i="20"/>
  <c r="T136" i="20"/>
  <c r="X136" i="20"/>
  <c r="S137" i="20"/>
  <c r="T137" i="20"/>
  <c r="X137" i="20"/>
  <c r="S138" i="20"/>
  <c r="T138" i="20"/>
  <c r="X138" i="20"/>
  <c r="S139" i="20"/>
  <c r="T139" i="20"/>
  <c r="X139" i="20"/>
  <c r="S140" i="20"/>
  <c r="T140" i="20"/>
  <c r="X140" i="20"/>
  <c r="S141" i="20"/>
  <c r="T141" i="20"/>
  <c r="X141" i="20"/>
  <c r="S142" i="20"/>
  <c r="T142" i="20"/>
  <c r="X142" i="20"/>
  <c r="S143" i="20"/>
  <c r="T143" i="20"/>
  <c r="X143" i="20"/>
  <c r="S144" i="20"/>
  <c r="T144" i="20"/>
  <c r="X144" i="20"/>
  <c r="S145" i="20"/>
  <c r="T145" i="20"/>
  <c r="X145" i="20"/>
  <c r="S146" i="20"/>
  <c r="T146" i="20"/>
  <c r="X146" i="20"/>
  <c r="S147" i="20"/>
  <c r="T147" i="20"/>
  <c r="X147" i="20"/>
  <c r="S148" i="20"/>
  <c r="T148" i="20"/>
  <c r="X148" i="20"/>
  <c r="S149" i="20"/>
  <c r="T149" i="20"/>
  <c r="X149" i="20"/>
  <c r="S150" i="20"/>
  <c r="T150" i="20"/>
  <c r="X150" i="20"/>
  <c r="S151" i="20"/>
  <c r="T151" i="20"/>
  <c r="X151" i="20"/>
  <c r="S152" i="20"/>
  <c r="T152" i="20"/>
  <c r="X152" i="20"/>
  <c r="S153" i="20"/>
  <c r="T153" i="20"/>
  <c r="X153" i="20"/>
  <c r="S154" i="20"/>
  <c r="T154" i="20"/>
  <c r="X154" i="20"/>
  <c r="S155" i="20"/>
  <c r="T155" i="20"/>
  <c r="X155" i="20"/>
  <c r="S156" i="20"/>
  <c r="T156" i="20"/>
  <c r="X156" i="20"/>
  <c r="S157" i="20"/>
  <c r="T157" i="20"/>
  <c r="X157" i="20"/>
  <c r="S158" i="20"/>
  <c r="T158" i="20"/>
  <c r="X158" i="20"/>
  <c r="S159" i="20"/>
  <c r="T159" i="20"/>
  <c r="X159" i="20"/>
  <c r="S160" i="20"/>
  <c r="T160" i="20"/>
  <c r="X160" i="20"/>
  <c r="S161" i="20"/>
  <c r="T161" i="20"/>
  <c r="X161" i="20"/>
  <c r="S162" i="20"/>
  <c r="T162" i="20"/>
  <c r="X162" i="20"/>
  <c r="S163" i="20"/>
  <c r="T163" i="20"/>
  <c r="X163" i="20"/>
  <c r="S164" i="20"/>
  <c r="T164" i="20"/>
  <c r="X164" i="20"/>
  <c r="S165" i="20"/>
  <c r="T165" i="20"/>
  <c r="X165" i="20"/>
  <c r="S166" i="20"/>
  <c r="T166" i="20"/>
  <c r="X166" i="20"/>
  <c r="S167" i="20"/>
  <c r="T167" i="20"/>
  <c r="X167" i="20"/>
  <c r="S168" i="20"/>
  <c r="T168" i="20"/>
  <c r="X168" i="20"/>
  <c r="S169" i="20"/>
  <c r="T169" i="20"/>
  <c r="X169" i="20"/>
  <c r="S170" i="20"/>
  <c r="T170" i="20"/>
  <c r="X170" i="20"/>
  <c r="S171" i="20"/>
  <c r="T171" i="20"/>
  <c r="X171" i="20"/>
  <c r="S172" i="20"/>
  <c r="T172" i="20"/>
  <c r="X172" i="20"/>
  <c r="S173" i="20"/>
  <c r="T173" i="20"/>
  <c r="X173" i="20"/>
  <c r="S174" i="20"/>
  <c r="T174" i="20"/>
  <c r="X174" i="20"/>
  <c r="S175" i="20"/>
  <c r="T175" i="20"/>
  <c r="X175" i="20"/>
  <c r="S176" i="20"/>
  <c r="T176" i="20"/>
  <c r="X176" i="20"/>
  <c r="S177" i="20"/>
  <c r="T177" i="20"/>
  <c r="X177" i="20"/>
  <c r="S178" i="20"/>
  <c r="T178" i="20"/>
  <c r="X178" i="20"/>
  <c r="S179" i="20"/>
  <c r="T179" i="20"/>
  <c r="X179" i="20"/>
  <c r="S180" i="20"/>
  <c r="T180" i="20"/>
  <c r="X180" i="20"/>
  <c r="S181" i="20"/>
  <c r="T181" i="20"/>
  <c r="X181" i="20"/>
  <c r="S182" i="20"/>
  <c r="T182" i="20"/>
  <c r="X182" i="20"/>
  <c r="S183" i="20"/>
  <c r="T183" i="20"/>
  <c r="X183" i="20"/>
  <c r="S184" i="20"/>
  <c r="T184" i="20"/>
  <c r="X184" i="20"/>
  <c r="S185" i="20"/>
  <c r="T185" i="20"/>
  <c r="X185" i="20"/>
  <c r="S186" i="20"/>
  <c r="T186" i="20"/>
  <c r="X186" i="20"/>
  <c r="S187" i="20"/>
  <c r="T187" i="20"/>
  <c r="X187" i="20"/>
  <c r="S188" i="20"/>
  <c r="T188" i="20"/>
  <c r="X188" i="20"/>
  <c r="S189" i="20"/>
  <c r="T189" i="20"/>
  <c r="X189" i="20"/>
  <c r="S190" i="20"/>
  <c r="T190" i="20"/>
  <c r="X190" i="20"/>
  <c r="S191" i="20"/>
  <c r="T191" i="20"/>
  <c r="X191" i="20"/>
  <c r="S192" i="20"/>
  <c r="T192" i="20"/>
  <c r="X192" i="20"/>
  <c r="S193" i="20"/>
  <c r="T193" i="20"/>
  <c r="X193" i="20"/>
  <c r="S194" i="20"/>
  <c r="T194" i="20"/>
  <c r="X194" i="20"/>
  <c r="S195" i="20"/>
  <c r="T195" i="20"/>
  <c r="X195" i="20"/>
  <c r="S196" i="20"/>
  <c r="T196" i="20"/>
  <c r="X196" i="20"/>
  <c r="S197" i="20"/>
  <c r="T197" i="20"/>
  <c r="X197" i="20"/>
  <c r="S198" i="20"/>
  <c r="T198" i="20"/>
  <c r="X198" i="20"/>
  <c r="S199" i="20"/>
  <c r="T199" i="20"/>
  <c r="X199" i="20"/>
  <c r="S200" i="20"/>
  <c r="T200" i="20"/>
  <c r="X200" i="20"/>
  <c r="S201" i="20"/>
  <c r="T201" i="20"/>
  <c r="X201" i="20"/>
  <c r="S202" i="20"/>
  <c r="T202" i="20"/>
  <c r="X202" i="20"/>
  <c r="S203" i="20"/>
  <c r="T203" i="20"/>
  <c r="X203" i="20"/>
  <c r="S204" i="20"/>
  <c r="T204" i="20"/>
  <c r="X204" i="20"/>
  <c r="S205" i="20"/>
  <c r="T205" i="20"/>
  <c r="X205" i="20"/>
  <c r="C113" i="20"/>
  <c r="E113" i="20"/>
  <c r="Y35" i="20"/>
  <c r="E114" i="20"/>
  <c r="C127" i="20"/>
  <c r="H21" i="24"/>
  <c r="AC6" i="20"/>
  <c r="AF6" i="20"/>
  <c r="AI6" i="20"/>
  <c r="AC7" i="20"/>
  <c r="AF7" i="20"/>
  <c r="AI7" i="20"/>
  <c r="AC8" i="20"/>
  <c r="AF8" i="20"/>
  <c r="AI8" i="20"/>
  <c r="AC9" i="20"/>
  <c r="AF9" i="20"/>
  <c r="AI9" i="20"/>
  <c r="AC10" i="20"/>
  <c r="AF10" i="20"/>
  <c r="AI10" i="20"/>
  <c r="AC11" i="20"/>
  <c r="AF11" i="20"/>
  <c r="AI11" i="20"/>
  <c r="AC12" i="20"/>
  <c r="AF12" i="20"/>
  <c r="AI12" i="20"/>
  <c r="AC13" i="20"/>
  <c r="AF13" i="20"/>
  <c r="AI13" i="20"/>
  <c r="AC14" i="20"/>
  <c r="AF14" i="20"/>
  <c r="AI14" i="20"/>
  <c r="AC15" i="20"/>
  <c r="AF15" i="20"/>
  <c r="AI15" i="20"/>
  <c r="AC16" i="20"/>
  <c r="AF16" i="20"/>
  <c r="AI16" i="20"/>
  <c r="AC17" i="20"/>
  <c r="AF17" i="20"/>
  <c r="AI17" i="20"/>
  <c r="AC18" i="20"/>
  <c r="AF18" i="20"/>
  <c r="AI18" i="20"/>
  <c r="AC19" i="20"/>
  <c r="AF19" i="20"/>
  <c r="AI19" i="20"/>
  <c r="AC20" i="20"/>
  <c r="AF20" i="20"/>
  <c r="AI20" i="20"/>
  <c r="AC21" i="20"/>
  <c r="AF21" i="20"/>
  <c r="AI21" i="20"/>
  <c r="AC22" i="20"/>
  <c r="AF22" i="20"/>
  <c r="AI22" i="20"/>
  <c r="AC23" i="20"/>
  <c r="AF23" i="20"/>
  <c r="AI23" i="20"/>
  <c r="AC24" i="20"/>
  <c r="AF24" i="20"/>
  <c r="AI24" i="20"/>
  <c r="AC25" i="20"/>
  <c r="AF25" i="20"/>
  <c r="AI25" i="20"/>
  <c r="AC26" i="20"/>
  <c r="AF26" i="20"/>
  <c r="AI26" i="20"/>
  <c r="AC27" i="20"/>
  <c r="AF27" i="20"/>
  <c r="AI27" i="20"/>
  <c r="AC28" i="20"/>
  <c r="AF28" i="20"/>
  <c r="AI28" i="20"/>
  <c r="AC29" i="20"/>
  <c r="AF29" i="20"/>
  <c r="AI29" i="20"/>
  <c r="AC30" i="20"/>
  <c r="AF30" i="20"/>
  <c r="AI30" i="20"/>
  <c r="AC31" i="20"/>
  <c r="AF31" i="20"/>
  <c r="AI31" i="20"/>
  <c r="AC32" i="20"/>
  <c r="AF32" i="20"/>
  <c r="AI32" i="20"/>
  <c r="AC33" i="20"/>
  <c r="AF33" i="20"/>
  <c r="AI33" i="20"/>
  <c r="AC34" i="20"/>
  <c r="AF34" i="20"/>
  <c r="AI34" i="20"/>
  <c r="AC35" i="20"/>
  <c r="AF35" i="20"/>
  <c r="AI35" i="20"/>
  <c r="AC36" i="20"/>
  <c r="AF36" i="20"/>
  <c r="AE36" i="20"/>
  <c r="AH36" i="20"/>
  <c r="AI36" i="20"/>
  <c r="AC37" i="20"/>
  <c r="AF37" i="20"/>
  <c r="AE37" i="20"/>
  <c r="AH37" i="20"/>
  <c r="AI37" i="20"/>
  <c r="AC38" i="20"/>
  <c r="AF38" i="20"/>
  <c r="AE38" i="20"/>
  <c r="AH38" i="20"/>
  <c r="AI38" i="20"/>
  <c r="AC39" i="20"/>
  <c r="AF39" i="20"/>
  <c r="AE39" i="20"/>
  <c r="AH39" i="20"/>
  <c r="AI39" i="20"/>
  <c r="AC40" i="20"/>
  <c r="AF40" i="20"/>
  <c r="AE40" i="20"/>
  <c r="AH40" i="20"/>
  <c r="AI40" i="20"/>
  <c r="AC41" i="20"/>
  <c r="AF41" i="20"/>
  <c r="AE41" i="20"/>
  <c r="AH41" i="20"/>
  <c r="AI41" i="20"/>
  <c r="AC42" i="20"/>
  <c r="AF42" i="20"/>
  <c r="AE42" i="20"/>
  <c r="AH42" i="20"/>
  <c r="AI42" i="20"/>
  <c r="AC43" i="20"/>
  <c r="AF43" i="20"/>
  <c r="AE43" i="20"/>
  <c r="AH43" i="20"/>
  <c r="AI43" i="20"/>
  <c r="AC44" i="20"/>
  <c r="AF44" i="20"/>
  <c r="AE44" i="20"/>
  <c r="AH44" i="20"/>
  <c r="AI44" i="20"/>
  <c r="AC45" i="20"/>
  <c r="AF45" i="20"/>
  <c r="AE45" i="20"/>
  <c r="AH45" i="20"/>
  <c r="AI45" i="20"/>
  <c r="AC46" i="20"/>
  <c r="AF46" i="20"/>
  <c r="AE46" i="20"/>
  <c r="AH46" i="20"/>
  <c r="AI46" i="20"/>
  <c r="AC47" i="20"/>
  <c r="AF47" i="20"/>
  <c r="AE47" i="20"/>
  <c r="AH47" i="20"/>
  <c r="AI47" i="20"/>
  <c r="AC48" i="20"/>
  <c r="AF48" i="20"/>
  <c r="AE48" i="20"/>
  <c r="AH48" i="20"/>
  <c r="AI48" i="20"/>
  <c r="AC49" i="20"/>
  <c r="AF49" i="20"/>
  <c r="AE49" i="20"/>
  <c r="AH49" i="20"/>
  <c r="AI49" i="20"/>
  <c r="AC50" i="20"/>
  <c r="AF50" i="20"/>
  <c r="AE50" i="20"/>
  <c r="AH50" i="20"/>
  <c r="AI50" i="20"/>
  <c r="AC51" i="20"/>
  <c r="AF51" i="20"/>
  <c r="AE51" i="20"/>
  <c r="AH51" i="20"/>
  <c r="AI51" i="20"/>
  <c r="AC52" i="20"/>
  <c r="AF52" i="20"/>
  <c r="AE52" i="20"/>
  <c r="AH52" i="20"/>
  <c r="AI52" i="20"/>
  <c r="AC53" i="20"/>
  <c r="AF53" i="20"/>
  <c r="AE53" i="20"/>
  <c r="AH53" i="20"/>
  <c r="AI53" i="20"/>
  <c r="AC54" i="20"/>
  <c r="AF54" i="20"/>
  <c r="AE54" i="20"/>
  <c r="AH54" i="20"/>
  <c r="AI54" i="20"/>
  <c r="AC55" i="20"/>
  <c r="AF55" i="20"/>
  <c r="AE55" i="20"/>
  <c r="AH55" i="20"/>
  <c r="AI55" i="20"/>
  <c r="AC56" i="20"/>
  <c r="AF56" i="20"/>
  <c r="AE56" i="20"/>
  <c r="AH56" i="20"/>
  <c r="AI56" i="20"/>
  <c r="AC57" i="20"/>
  <c r="AF57" i="20"/>
  <c r="AE57" i="20"/>
  <c r="AH57" i="20"/>
  <c r="AI57" i="20"/>
  <c r="AC58" i="20"/>
  <c r="AF58" i="20"/>
  <c r="AE58" i="20"/>
  <c r="AH58" i="20"/>
  <c r="AI58" i="20"/>
  <c r="AC59" i="20"/>
  <c r="AF59" i="20"/>
  <c r="AE59" i="20"/>
  <c r="AH59" i="20"/>
  <c r="AI59" i="20"/>
  <c r="AC60" i="20"/>
  <c r="AF60" i="20"/>
  <c r="AE60" i="20"/>
  <c r="AH60" i="20"/>
  <c r="AI60" i="20"/>
  <c r="AC61" i="20"/>
  <c r="AF61" i="20"/>
  <c r="AE61" i="20"/>
  <c r="AH61" i="20"/>
  <c r="AI61" i="20"/>
  <c r="AC62" i="20"/>
  <c r="AF62" i="20"/>
  <c r="AE62" i="20"/>
  <c r="AH62" i="20"/>
  <c r="AI62" i="20"/>
  <c r="AC63" i="20"/>
  <c r="AF63" i="20"/>
  <c r="AE63" i="20"/>
  <c r="AH63" i="20"/>
  <c r="AI63" i="20"/>
  <c r="AC64" i="20"/>
  <c r="AF64" i="20"/>
  <c r="AE64" i="20"/>
  <c r="AH64" i="20"/>
  <c r="AI64" i="20"/>
  <c r="AC65" i="20"/>
  <c r="AF65" i="20"/>
  <c r="AE65" i="20"/>
  <c r="AH65" i="20"/>
  <c r="AI65" i="20"/>
  <c r="AC66" i="20"/>
  <c r="AF66" i="20"/>
  <c r="AE66" i="20"/>
  <c r="AH66" i="20"/>
  <c r="AI66" i="20"/>
  <c r="AC67" i="20"/>
  <c r="AF67" i="20"/>
  <c r="AE67" i="20"/>
  <c r="AH67" i="20"/>
  <c r="AI67" i="20"/>
  <c r="AC68" i="20"/>
  <c r="AF68" i="20"/>
  <c r="AE68" i="20"/>
  <c r="AH68" i="20"/>
  <c r="AI68" i="20"/>
  <c r="AC69" i="20"/>
  <c r="AF69" i="20"/>
  <c r="AE69" i="20"/>
  <c r="AH69" i="20"/>
  <c r="AI69" i="20"/>
  <c r="AC70" i="20"/>
  <c r="AF70" i="20"/>
  <c r="AE70" i="20"/>
  <c r="AH70" i="20"/>
  <c r="AI70" i="20"/>
  <c r="AC71" i="20"/>
  <c r="AF71" i="20"/>
  <c r="AE71" i="20"/>
  <c r="AH71" i="20"/>
  <c r="AI71" i="20"/>
  <c r="AC72" i="20"/>
  <c r="AF72" i="20"/>
  <c r="AE72" i="20"/>
  <c r="AH72" i="20"/>
  <c r="AI72" i="20"/>
  <c r="AC73" i="20"/>
  <c r="AF73" i="20"/>
  <c r="AE73" i="20"/>
  <c r="AH73" i="20"/>
  <c r="AI73" i="20"/>
  <c r="AC74" i="20"/>
  <c r="AF74" i="20"/>
  <c r="AE74" i="20"/>
  <c r="AH74" i="20"/>
  <c r="AI74" i="20"/>
  <c r="AC75" i="20"/>
  <c r="AF75" i="20"/>
  <c r="AE75" i="20"/>
  <c r="AH75" i="20"/>
  <c r="AI75" i="20"/>
  <c r="AC76" i="20"/>
  <c r="AF76" i="20"/>
  <c r="AE76" i="20"/>
  <c r="AH76" i="20"/>
  <c r="AI76" i="20"/>
  <c r="AC77" i="20"/>
  <c r="AF77" i="20"/>
  <c r="AE77" i="20"/>
  <c r="AH77" i="20"/>
  <c r="AI77" i="20"/>
  <c r="AC78" i="20"/>
  <c r="AF78" i="20"/>
  <c r="AE78" i="20"/>
  <c r="AH78" i="20"/>
  <c r="AI78" i="20"/>
  <c r="AC79" i="20"/>
  <c r="AF79" i="20"/>
  <c r="AE79" i="20"/>
  <c r="AH79" i="20"/>
  <c r="AI79" i="20"/>
  <c r="AC80" i="20"/>
  <c r="AF80" i="20"/>
  <c r="AE80" i="20"/>
  <c r="AH80" i="20"/>
  <c r="AI80" i="20"/>
  <c r="AC81" i="20"/>
  <c r="AF81" i="20"/>
  <c r="AE81" i="20"/>
  <c r="AH81" i="20"/>
  <c r="AI81" i="20"/>
  <c r="AC82" i="20"/>
  <c r="AF82" i="20"/>
  <c r="AE82" i="20"/>
  <c r="AH82" i="20"/>
  <c r="AI82" i="20"/>
  <c r="AC83" i="20"/>
  <c r="AF83" i="20"/>
  <c r="AE83" i="20"/>
  <c r="AH83" i="20"/>
  <c r="AI83" i="20"/>
  <c r="AC84" i="20"/>
  <c r="AF84" i="20"/>
  <c r="AE84" i="20"/>
  <c r="AH84" i="20"/>
  <c r="AI84" i="20"/>
  <c r="AC85" i="20"/>
  <c r="AF85" i="20"/>
  <c r="AE85" i="20"/>
  <c r="AH85" i="20"/>
  <c r="AI85" i="20"/>
  <c r="AC86" i="20"/>
  <c r="AF86" i="20"/>
  <c r="AE86" i="20"/>
  <c r="AH86" i="20"/>
  <c r="AI86" i="20"/>
  <c r="AC87" i="20"/>
  <c r="AF87" i="20"/>
  <c r="AE87" i="20"/>
  <c r="AH87" i="20"/>
  <c r="AI87" i="20"/>
  <c r="AC88" i="20"/>
  <c r="AF88" i="20"/>
  <c r="AE88" i="20"/>
  <c r="AH88" i="20"/>
  <c r="AI88" i="20"/>
  <c r="AC89" i="20"/>
  <c r="AF89" i="20"/>
  <c r="AE89" i="20"/>
  <c r="AH89" i="20"/>
  <c r="AI89" i="20"/>
  <c r="AC90" i="20"/>
  <c r="AF90" i="20"/>
  <c r="AE90" i="20"/>
  <c r="AH90" i="20"/>
  <c r="AI90" i="20"/>
  <c r="AC91" i="20"/>
  <c r="AF91" i="20"/>
  <c r="AE91" i="20"/>
  <c r="AH91" i="20"/>
  <c r="AI91" i="20"/>
  <c r="AC92" i="20"/>
  <c r="AF92" i="20"/>
  <c r="AE92" i="20"/>
  <c r="AH92" i="20"/>
  <c r="AI92" i="20"/>
  <c r="AC93" i="20"/>
  <c r="AF93" i="20"/>
  <c r="AE93" i="20"/>
  <c r="AH93" i="20"/>
  <c r="AI93" i="20"/>
  <c r="AC94" i="20"/>
  <c r="AF94" i="20"/>
  <c r="AE94" i="20"/>
  <c r="AH94" i="20"/>
  <c r="AI94" i="20"/>
  <c r="AC95" i="20"/>
  <c r="AF95" i="20"/>
  <c r="AE95" i="20"/>
  <c r="AH95" i="20"/>
  <c r="AI95" i="20"/>
  <c r="AC96" i="20"/>
  <c r="AF96" i="20"/>
  <c r="AE96" i="20"/>
  <c r="AH96" i="20"/>
  <c r="AI96" i="20"/>
  <c r="AC97" i="20"/>
  <c r="AF97" i="20"/>
  <c r="AE97" i="20"/>
  <c r="AH97" i="20"/>
  <c r="AI97" i="20"/>
  <c r="AC98" i="20"/>
  <c r="AF98" i="20"/>
  <c r="AE98" i="20"/>
  <c r="AH98" i="20"/>
  <c r="AI98" i="20"/>
  <c r="AC99" i="20"/>
  <c r="AF99" i="20"/>
  <c r="AE99" i="20"/>
  <c r="AH99" i="20"/>
  <c r="AI99" i="20"/>
  <c r="AC100" i="20"/>
  <c r="AF100" i="20"/>
  <c r="AE100" i="20"/>
  <c r="AH100" i="20"/>
  <c r="AI100" i="20"/>
  <c r="AC101" i="20"/>
  <c r="AF101" i="20"/>
  <c r="AE101" i="20"/>
  <c r="AH101" i="20"/>
  <c r="AI101" i="20"/>
  <c r="AC102" i="20"/>
  <c r="AF102" i="20"/>
  <c r="AE102" i="20"/>
  <c r="AH102" i="20"/>
  <c r="AI102" i="20"/>
  <c r="AC103" i="20"/>
  <c r="AF103" i="20"/>
  <c r="AE103" i="20"/>
  <c r="AH103" i="20"/>
  <c r="AI103" i="20"/>
  <c r="AC104" i="20"/>
  <c r="AF104" i="20"/>
  <c r="AE104" i="20"/>
  <c r="AH104" i="20"/>
  <c r="AI104" i="20"/>
  <c r="AC105" i="20"/>
  <c r="AF105" i="20"/>
  <c r="AE105" i="20"/>
  <c r="AH105" i="20"/>
  <c r="AI105" i="20"/>
  <c r="AC106" i="20"/>
  <c r="AF106" i="20"/>
  <c r="AE106" i="20"/>
  <c r="AH106" i="20"/>
  <c r="AI106" i="20"/>
  <c r="AC107" i="20"/>
  <c r="AF107" i="20"/>
  <c r="AE107" i="20"/>
  <c r="AH107" i="20"/>
  <c r="AI107" i="20"/>
  <c r="AC108" i="20"/>
  <c r="AF108" i="20"/>
  <c r="AE108" i="20"/>
  <c r="AH108" i="20"/>
  <c r="AI108" i="20"/>
  <c r="AC109" i="20"/>
  <c r="AF109" i="20"/>
  <c r="AE109" i="20"/>
  <c r="AH109" i="20"/>
  <c r="AI109" i="20"/>
  <c r="AC110" i="20"/>
  <c r="AF110" i="20"/>
  <c r="AE110" i="20"/>
  <c r="AH110" i="20"/>
  <c r="AI110" i="20"/>
  <c r="AC111" i="20"/>
  <c r="AF111" i="20"/>
  <c r="AE111" i="20"/>
  <c r="AH111" i="20"/>
  <c r="AI111" i="20"/>
  <c r="AC112" i="20"/>
  <c r="AF112" i="20"/>
  <c r="AE112" i="20"/>
  <c r="AH112" i="20"/>
  <c r="AI112" i="20"/>
  <c r="AC113" i="20"/>
  <c r="AF113" i="20"/>
  <c r="AE113" i="20"/>
  <c r="AH113" i="20"/>
  <c r="AI113" i="20"/>
  <c r="AC114" i="20"/>
  <c r="AF114" i="20"/>
  <c r="AE114" i="20"/>
  <c r="AH114" i="20"/>
  <c r="AI114" i="20"/>
  <c r="AC115" i="20"/>
  <c r="AF115" i="20"/>
  <c r="AE115" i="20"/>
  <c r="AH115" i="20"/>
  <c r="AI115" i="20"/>
  <c r="AC116" i="20"/>
  <c r="AF116" i="20"/>
  <c r="AE116" i="20"/>
  <c r="AH116" i="20"/>
  <c r="AI116" i="20"/>
  <c r="AC117" i="20"/>
  <c r="AF117" i="20"/>
  <c r="AE117" i="20"/>
  <c r="AH117" i="20"/>
  <c r="AI117" i="20"/>
  <c r="AC118" i="20"/>
  <c r="AF118" i="20"/>
  <c r="AE118" i="20"/>
  <c r="AH118" i="20"/>
  <c r="AI118" i="20"/>
  <c r="AC119" i="20"/>
  <c r="AF119" i="20"/>
  <c r="AE119" i="20"/>
  <c r="AH119" i="20"/>
  <c r="AI119" i="20"/>
  <c r="AC120" i="20"/>
  <c r="AF120" i="20"/>
  <c r="AE120" i="20"/>
  <c r="AH120" i="20"/>
  <c r="AI120" i="20"/>
  <c r="AC121" i="20"/>
  <c r="AF121" i="20"/>
  <c r="AE121" i="20"/>
  <c r="AH121" i="20"/>
  <c r="AI121" i="20"/>
  <c r="AC122" i="20"/>
  <c r="AF122" i="20"/>
  <c r="AE122" i="20"/>
  <c r="AH122" i="20"/>
  <c r="AI122" i="20"/>
  <c r="AC123" i="20"/>
  <c r="AF123" i="20"/>
  <c r="AE123" i="20"/>
  <c r="AH123" i="20"/>
  <c r="AI123" i="20"/>
  <c r="AC124" i="20"/>
  <c r="AF124" i="20"/>
  <c r="AE124" i="20"/>
  <c r="AH124" i="20"/>
  <c r="AI124" i="20"/>
  <c r="AC125" i="20"/>
  <c r="AF125" i="20"/>
  <c r="AE125" i="20"/>
  <c r="AH125" i="20"/>
  <c r="AI125" i="20"/>
  <c r="AC126" i="20"/>
  <c r="AF126" i="20"/>
  <c r="AE126" i="20"/>
  <c r="AH126" i="20"/>
  <c r="AI126" i="20"/>
  <c r="AC127" i="20"/>
  <c r="AF127" i="20"/>
  <c r="AE127" i="20"/>
  <c r="AH127" i="20"/>
  <c r="AI127" i="20"/>
  <c r="AC128" i="20"/>
  <c r="AF128" i="20"/>
  <c r="AE128" i="20"/>
  <c r="AH128" i="20"/>
  <c r="AI128" i="20"/>
  <c r="AC129" i="20"/>
  <c r="AF129" i="20"/>
  <c r="AE129" i="20"/>
  <c r="AH129" i="20"/>
  <c r="AI129" i="20"/>
  <c r="AC130" i="20"/>
  <c r="AF130" i="20"/>
  <c r="AE130" i="20"/>
  <c r="AH130" i="20"/>
  <c r="AI130" i="20"/>
  <c r="AC131" i="20"/>
  <c r="AF131" i="20"/>
  <c r="AE131" i="20"/>
  <c r="AH131" i="20"/>
  <c r="AI131" i="20"/>
  <c r="AC132" i="20"/>
  <c r="AF132" i="20"/>
  <c r="AE132" i="20"/>
  <c r="AH132" i="20"/>
  <c r="AI132" i="20"/>
  <c r="AC133" i="20"/>
  <c r="AF133" i="20"/>
  <c r="AE133" i="20"/>
  <c r="AH133" i="20"/>
  <c r="AI133" i="20"/>
  <c r="AC134" i="20"/>
  <c r="AF134" i="20"/>
  <c r="AE134" i="20"/>
  <c r="AH134" i="20"/>
  <c r="AI134" i="20"/>
  <c r="AC135" i="20"/>
  <c r="AF135" i="20"/>
  <c r="AE135" i="20"/>
  <c r="AH135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149" i="20"/>
  <c r="AI150" i="20"/>
  <c r="AI151" i="20"/>
  <c r="AI152" i="20"/>
  <c r="AI153" i="20"/>
  <c r="AI154" i="20"/>
  <c r="AI155" i="20"/>
  <c r="AI156" i="20"/>
  <c r="AI157" i="20"/>
  <c r="AI158" i="20"/>
  <c r="AI159" i="20"/>
  <c r="AI160" i="20"/>
  <c r="AI161" i="20"/>
  <c r="AI162" i="20"/>
  <c r="AI163" i="20"/>
  <c r="AI164" i="20"/>
  <c r="AI165" i="20"/>
  <c r="AI166" i="20"/>
  <c r="AI167" i="20"/>
  <c r="AI168" i="20"/>
  <c r="AI169" i="20"/>
  <c r="AI170" i="20"/>
  <c r="AI171" i="20"/>
  <c r="AI172" i="20"/>
  <c r="AI173" i="20"/>
  <c r="AI174" i="20"/>
  <c r="AI175" i="20"/>
  <c r="AI176" i="20"/>
  <c r="AI177" i="20"/>
  <c r="AI178" i="20"/>
  <c r="AI179" i="20"/>
  <c r="AI180" i="20"/>
  <c r="AI181" i="20"/>
  <c r="AI182" i="20"/>
  <c r="AI183" i="20"/>
  <c r="AI184" i="20"/>
  <c r="AI185" i="20"/>
  <c r="AI186" i="20"/>
  <c r="AI187" i="20"/>
  <c r="AI188" i="20"/>
  <c r="AI189" i="20"/>
  <c r="AI190" i="20"/>
  <c r="AI191" i="20"/>
  <c r="AI192" i="20"/>
  <c r="AI193" i="20"/>
  <c r="AI194" i="20"/>
  <c r="AI195" i="20"/>
  <c r="AI196" i="20"/>
  <c r="AI197" i="20"/>
  <c r="AI198" i="20"/>
  <c r="AI199" i="20"/>
  <c r="AI200" i="20"/>
  <c r="AI201" i="20"/>
  <c r="AI202" i="20"/>
  <c r="AI203" i="20"/>
  <c r="AI204" i="20"/>
  <c r="AI205" i="20"/>
  <c r="C118" i="20"/>
  <c r="E118" i="20"/>
  <c r="C119" i="20"/>
  <c r="E119" i="20"/>
  <c r="D127" i="20"/>
  <c r="H22" i="24"/>
  <c r="AU35" i="20"/>
  <c r="AV35" i="20"/>
  <c r="AW35" i="20"/>
  <c r="AX35" i="20"/>
  <c r="AU34" i="20"/>
  <c r="AV34" i="20"/>
  <c r="AW34" i="20"/>
  <c r="AX34" i="20"/>
  <c r="AU33" i="20"/>
  <c r="AV33" i="20"/>
  <c r="AW33" i="20"/>
  <c r="AX33" i="20"/>
  <c r="AU32" i="20"/>
  <c r="AV32" i="20"/>
  <c r="AW32" i="20"/>
  <c r="AX32" i="20"/>
  <c r="AU31" i="20"/>
  <c r="AV31" i="20"/>
  <c r="AW31" i="20"/>
  <c r="AX31" i="20"/>
  <c r="AU30" i="20"/>
  <c r="AV30" i="20"/>
  <c r="AW30" i="20"/>
  <c r="AX30" i="20"/>
  <c r="AU29" i="20"/>
  <c r="AV29" i="20"/>
  <c r="AW29" i="20"/>
  <c r="AX29" i="20"/>
  <c r="AU28" i="20"/>
  <c r="AV28" i="20"/>
  <c r="AW28" i="20"/>
  <c r="AX28" i="20"/>
  <c r="AU27" i="20"/>
  <c r="AV27" i="20"/>
  <c r="AW27" i="20"/>
  <c r="AX27" i="20"/>
  <c r="AU26" i="20"/>
  <c r="AV26" i="20"/>
  <c r="AW26" i="20"/>
  <c r="AX26" i="20"/>
  <c r="AU25" i="20"/>
  <c r="AV25" i="20"/>
  <c r="AW25" i="20"/>
  <c r="AX25" i="20"/>
  <c r="AU24" i="20"/>
  <c r="AV24" i="20"/>
  <c r="AW24" i="20"/>
  <c r="AX24" i="20"/>
  <c r="AU23" i="20"/>
  <c r="AV23" i="20"/>
  <c r="AW23" i="20"/>
  <c r="AX23" i="20"/>
  <c r="AU22" i="20"/>
  <c r="AV22" i="20"/>
  <c r="AW22" i="20"/>
  <c r="AX22" i="20"/>
  <c r="AU21" i="20"/>
  <c r="AV21" i="20"/>
  <c r="AW21" i="20"/>
  <c r="AX21" i="20"/>
  <c r="AU20" i="20"/>
  <c r="AV20" i="20"/>
  <c r="AW20" i="20"/>
  <c r="AX20" i="20"/>
  <c r="AU19" i="20"/>
  <c r="AV19" i="20"/>
  <c r="AW19" i="20"/>
  <c r="AX19" i="20"/>
  <c r="AU18" i="20"/>
  <c r="AV18" i="20"/>
  <c r="AW18" i="20"/>
  <c r="AX18" i="20"/>
  <c r="AU17" i="20"/>
  <c r="AV17" i="20"/>
  <c r="AW17" i="20"/>
  <c r="AX17" i="20"/>
  <c r="AU16" i="20"/>
  <c r="AV16" i="20"/>
  <c r="AW16" i="20"/>
  <c r="AX16" i="20"/>
  <c r="AU15" i="20"/>
  <c r="AV15" i="20"/>
  <c r="AW15" i="20"/>
  <c r="AX15" i="20"/>
  <c r="AU14" i="20"/>
  <c r="AV14" i="20"/>
  <c r="AW14" i="20"/>
  <c r="AX14" i="20"/>
  <c r="AU13" i="20"/>
  <c r="AV13" i="20"/>
  <c r="AW13" i="20"/>
  <c r="AX13" i="20"/>
  <c r="AU12" i="20"/>
  <c r="AV12" i="20"/>
  <c r="AW12" i="20"/>
  <c r="AX12" i="20"/>
  <c r="AU11" i="20"/>
  <c r="AV11" i="20"/>
  <c r="AW11" i="20"/>
  <c r="AX11" i="20"/>
  <c r="AU10" i="20"/>
  <c r="AV10" i="20"/>
  <c r="AW10" i="20"/>
  <c r="AX10" i="20"/>
  <c r="AU9" i="20"/>
  <c r="AV9" i="20"/>
  <c r="AW9" i="20"/>
  <c r="AX9" i="20"/>
  <c r="AU8" i="20"/>
  <c r="AV8" i="20"/>
  <c r="AW8" i="20"/>
  <c r="AX8" i="20"/>
  <c r="AU7" i="20"/>
  <c r="AV7" i="20"/>
  <c r="AW7" i="20"/>
  <c r="AX7" i="20"/>
  <c r="AU6" i="20"/>
  <c r="AV6" i="20"/>
  <c r="AW6" i="20"/>
  <c r="AX6" i="20"/>
  <c r="AY6" i="20"/>
  <c r="AY7" i="20"/>
  <c r="AY8" i="20"/>
  <c r="AY9" i="20"/>
  <c r="AY10" i="20"/>
  <c r="AY11" i="20"/>
  <c r="AY12" i="20"/>
  <c r="AY13" i="20"/>
  <c r="AY14" i="20"/>
  <c r="AY15" i="20"/>
  <c r="AY16" i="20"/>
  <c r="AY17" i="20"/>
  <c r="AY18" i="20"/>
  <c r="AY19" i="20"/>
  <c r="AY20" i="20"/>
  <c r="AY21" i="20"/>
  <c r="AY22" i="20"/>
  <c r="AY23" i="20"/>
  <c r="AY24" i="20"/>
  <c r="AY25" i="20"/>
  <c r="AY26" i="20"/>
  <c r="AY27" i="20"/>
  <c r="AY28" i="20"/>
  <c r="AY29" i="20"/>
  <c r="AY30" i="20"/>
  <c r="AY31" i="20"/>
  <c r="AY32" i="20"/>
  <c r="AY33" i="20"/>
  <c r="AY34" i="20"/>
  <c r="AY35" i="20"/>
  <c r="C123" i="20"/>
  <c r="E123" i="20"/>
  <c r="E127" i="20"/>
  <c r="H23" i="24"/>
  <c r="H24" i="24"/>
  <c r="H25" i="24"/>
  <c r="G24" i="24"/>
  <c r="F24" i="24"/>
  <c r="E24" i="24"/>
  <c r="S6" i="21"/>
  <c r="T6" i="21"/>
  <c r="X6" i="21"/>
  <c r="S7" i="21"/>
  <c r="T7" i="21"/>
  <c r="X7" i="21"/>
  <c r="S8" i="21"/>
  <c r="T8" i="21"/>
  <c r="X8" i="21"/>
  <c r="S9" i="21"/>
  <c r="T9" i="21"/>
  <c r="X9" i="21"/>
  <c r="S10" i="21"/>
  <c r="T10" i="21"/>
  <c r="X10" i="21"/>
  <c r="S11" i="21"/>
  <c r="T11" i="21"/>
  <c r="X11" i="21"/>
  <c r="S12" i="21"/>
  <c r="T12" i="21"/>
  <c r="X12" i="21"/>
  <c r="S13" i="21"/>
  <c r="T13" i="21"/>
  <c r="X13" i="21"/>
  <c r="S14" i="21"/>
  <c r="T14" i="21"/>
  <c r="X14" i="21"/>
  <c r="S15" i="21"/>
  <c r="T15" i="21"/>
  <c r="X15" i="21"/>
  <c r="S16" i="21"/>
  <c r="T16" i="21"/>
  <c r="X16" i="21"/>
  <c r="S17" i="21"/>
  <c r="T17" i="21"/>
  <c r="X17" i="21"/>
  <c r="S18" i="21"/>
  <c r="T18" i="21"/>
  <c r="X18" i="21"/>
  <c r="S19" i="21"/>
  <c r="T19" i="21"/>
  <c r="X19" i="21"/>
  <c r="S20" i="21"/>
  <c r="T20" i="21"/>
  <c r="X20" i="21"/>
  <c r="S21" i="21"/>
  <c r="T21" i="21"/>
  <c r="X21" i="21"/>
  <c r="S22" i="21"/>
  <c r="T22" i="21"/>
  <c r="X22" i="21"/>
  <c r="S23" i="21"/>
  <c r="T23" i="21"/>
  <c r="X23" i="21"/>
  <c r="S24" i="21"/>
  <c r="T24" i="21"/>
  <c r="X24" i="21"/>
  <c r="S25" i="21"/>
  <c r="T25" i="21"/>
  <c r="X25" i="21"/>
  <c r="S26" i="21"/>
  <c r="T26" i="21"/>
  <c r="X26" i="21"/>
  <c r="S27" i="21"/>
  <c r="T27" i="21"/>
  <c r="X27" i="21"/>
  <c r="S28" i="21"/>
  <c r="T28" i="21"/>
  <c r="X28" i="21"/>
  <c r="S29" i="21"/>
  <c r="T29" i="21"/>
  <c r="X29" i="21"/>
  <c r="S30" i="21"/>
  <c r="T30" i="21"/>
  <c r="X30" i="21"/>
  <c r="S31" i="21"/>
  <c r="T31" i="21"/>
  <c r="X31" i="21"/>
  <c r="S32" i="21"/>
  <c r="T32" i="21"/>
  <c r="X32" i="21"/>
  <c r="S33" i="21"/>
  <c r="T33" i="21"/>
  <c r="X33" i="21"/>
  <c r="S34" i="21"/>
  <c r="T34" i="21"/>
  <c r="X34" i="21"/>
  <c r="S35" i="21"/>
  <c r="T35" i="21"/>
  <c r="X35" i="21"/>
  <c r="S36" i="21"/>
  <c r="T36" i="21"/>
  <c r="X36" i="21"/>
  <c r="S37" i="21"/>
  <c r="T37" i="21"/>
  <c r="X37" i="21"/>
  <c r="S38" i="21"/>
  <c r="T38" i="21"/>
  <c r="X38" i="21"/>
  <c r="S39" i="21"/>
  <c r="T39" i="21"/>
  <c r="X39" i="21"/>
  <c r="S40" i="21"/>
  <c r="T40" i="21"/>
  <c r="X40" i="21"/>
  <c r="S41" i="21"/>
  <c r="T41" i="21"/>
  <c r="X41" i="21"/>
  <c r="S42" i="21"/>
  <c r="T42" i="21"/>
  <c r="X42" i="21"/>
  <c r="S43" i="21"/>
  <c r="T43" i="21"/>
  <c r="X43" i="21"/>
  <c r="S44" i="21"/>
  <c r="T44" i="21"/>
  <c r="X44" i="21"/>
  <c r="S45" i="21"/>
  <c r="T45" i="21"/>
  <c r="X45" i="21"/>
  <c r="S46" i="21"/>
  <c r="T46" i="21"/>
  <c r="X46" i="21"/>
  <c r="S47" i="21"/>
  <c r="T47" i="21"/>
  <c r="X47" i="21"/>
  <c r="S48" i="21"/>
  <c r="T48" i="21"/>
  <c r="X48" i="21"/>
  <c r="S49" i="21"/>
  <c r="T49" i="21"/>
  <c r="X49" i="21"/>
  <c r="S50" i="21"/>
  <c r="T50" i="21"/>
  <c r="X50" i="21"/>
  <c r="S51" i="21"/>
  <c r="T51" i="21"/>
  <c r="X51" i="21"/>
  <c r="S52" i="21"/>
  <c r="T52" i="21"/>
  <c r="X52" i="21"/>
  <c r="S53" i="21"/>
  <c r="T53" i="21"/>
  <c r="X53" i="21"/>
  <c r="S54" i="21"/>
  <c r="T54" i="21"/>
  <c r="X54" i="21"/>
  <c r="S55" i="21"/>
  <c r="T55" i="21"/>
  <c r="X55" i="21"/>
  <c r="S56" i="21"/>
  <c r="T56" i="21"/>
  <c r="X56" i="21"/>
  <c r="S57" i="21"/>
  <c r="T57" i="21"/>
  <c r="X57" i="21"/>
  <c r="S58" i="21"/>
  <c r="T58" i="21"/>
  <c r="X58" i="21"/>
  <c r="S59" i="21"/>
  <c r="T59" i="21"/>
  <c r="X59" i="21"/>
  <c r="S60" i="21"/>
  <c r="T60" i="21"/>
  <c r="X60" i="21"/>
  <c r="S61" i="21"/>
  <c r="T61" i="21"/>
  <c r="X61" i="21"/>
  <c r="S62" i="21"/>
  <c r="T62" i="21"/>
  <c r="X62" i="21"/>
  <c r="S63" i="21"/>
  <c r="T63" i="21"/>
  <c r="X63" i="21"/>
  <c r="S64" i="21"/>
  <c r="T64" i="21"/>
  <c r="X64" i="21"/>
  <c r="S65" i="21"/>
  <c r="T65" i="21"/>
  <c r="X65" i="21"/>
  <c r="S66" i="21"/>
  <c r="T66" i="21"/>
  <c r="X66" i="21"/>
  <c r="S67" i="21"/>
  <c r="T67" i="21"/>
  <c r="X67" i="21"/>
  <c r="S68" i="21"/>
  <c r="T68" i="21"/>
  <c r="X68" i="21"/>
  <c r="S69" i="21"/>
  <c r="T69" i="21"/>
  <c r="X69" i="21"/>
  <c r="S70" i="21"/>
  <c r="T70" i="21"/>
  <c r="X70" i="21"/>
  <c r="S71" i="21"/>
  <c r="T71" i="21"/>
  <c r="X71" i="21"/>
  <c r="S72" i="21"/>
  <c r="T72" i="21"/>
  <c r="X72" i="21"/>
  <c r="S73" i="21"/>
  <c r="T73" i="21"/>
  <c r="X73" i="21"/>
  <c r="S74" i="21"/>
  <c r="T74" i="21"/>
  <c r="X74" i="21"/>
  <c r="S75" i="21"/>
  <c r="T75" i="21"/>
  <c r="X75" i="21"/>
  <c r="S76" i="21"/>
  <c r="T76" i="21"/>
  <c r="X76" i="21"/>
  <c r="S77" i="21"/>
  <c r="T77" i="21"/>
  <c r="X77" i="21"/>
  <c r="S78" i="21"/>
  <c r="T78" i="21"/>
  <c r="X78" i="21"/>
  <c r="S79" i="21"/>
  <c r="T79" i="21"/>
  <c r="X79" i="21"/>
  <c r="S80" i="21"/>
  <c r="T80" i="21"/>
  <c r="X80" i="21"/>
  <c r="S81" i="21"/>
  <c r="T81" i="21"/>
  <c r="X81" i="21"/>
  <c r="S82" i="21"/>
  <c r="T82" i="21"/>
  <c r="X82" i="21"/>
  <c r="S83" i="21"/>
  <c r="T83" i="21"/>
  <c r="X83" i="21"/>
  <c r="S84" i="21"/>
  <c r="T84" i="21"/>
  <c r="X84" i="21"/>
  <c r="S85" i="21"/>
  <c r="T85" i="21"/>
  <c r="X85" i="21"/>
  <c r="S86" i="21"/>
  <c r="T86" i="21"/>
  <c r="X86" i="21"/>
  <c r="S87" i="21"/>
  <c r="T87" i="21"/>
  <c r="X87" i="21"/>
  <c r="S88" i="21"/>
  <c r="T88" i="21"/>
  <c r="X88" i="21"/>
  <c r="S89" i="21"/>
  <c r="T89" i="21"/>
  <c r="X89" i="21"/>
  <c r="S90" i="21"/>
  <c r="T90" i="21"/>
  <c r="X90" i="21"/>
  <c r="S91" i="21"/>
  <c r="T91" i="21"/>
  <c r="X91" i="21"/>
  <c r="S92" i="21"/>
  <c r="T92" i="21"/>
  <c r="X92" i="21"/>
  <c r="S93" i="21"/>
  <c r="T93" i="21"/>
  <c r="X93" i="21"/>
  <c r="S94" i="21"/>
  <c r="T94" i="21"/>
  <c r="X94" i="21"/>
  <c r="S95" i="21"/>
  <c r="T95" i="21"/>
  <c r="X95" i="21"/>
  <c r="S96" i="21"/>
  <c r="T96" i="21"/>
  <c r="X96" i="21"/>
  <c r="S97" i="21"/>
  <c r="T97" i="21"/>
  <c r="X97" i="21"/>
  <c r="S98" i="21"/>
  <c r="T98" i="21"/>
  <c r="X98" i="21"/>
  <c r="S99" i="21"/>
  <c r="T99" i="21"/>
  <c r="X99" i="21"/>
  <c r="S100" i="21"/>
  <c r="T100" i="21"/>
  <c r="X100" i="21"/>
  <c r="S101" i="21"/>
  <c r="T101" i="21"/>
  <c r="X101" i="21"/>
  <c r="S102" i="21"/>
  <c r="T102" i="21"/>
  <c r="X102" i="21"/>
  <c r="S103" i="21"/>
  <c r="T103" i="21"/>
  <c r="X103" i="21"/>
  <c r="S104" i="21"/>
  <c r="T104" i="21"/>
  <c r="X104" i="21"/>
  <c r="S105" i="21"/>
  <c r="T105" i="21"/>
  <c r="X105" i="21"/>
  <c r="S106" i="21"/>
  <c r="T106" i="21"/>
  <c r="X106" i="21"/>
  <c r="S107" i="21"/>
  <c r="T107" i="21"/>
  <c r="X107" i="21"/>
  <c r="S108" i="21"/>
  <c r="T108" i="21"/>
  <c r="X108" i="21"/>
  <c r="S109" i="21"/>
  <c r="T109" i="21"/>
  <c r="X109" i="21"/>
  <c r="S110" i="21"/>
  <c r="T110" i="21"/>
  <c r="X110" i="21"/>
  <c r="S111" i="21"/>
  <c r="T111" i="21"/>
  <c r="X111" i="21"/>
  <c r="S112" i="21"/>
  <c r="T112" i="21"/>
  <c r="X112" i="21"/>
  <c r="S113" i="21"/>
  <c r="T113" i="21"/>
  <c r="X113" i="21"/>
  <c r="S114" i="21"/>
  <c r="T114" i="21"/>
  <c r="X114" i="21"/>
  <c r="S115" i="21"/>
  <c r="T115" i="21"/>
  <c r="X115" i="21"/>
  <c r="S116" i="21"/>
  <c r="T116" i="21"/>
  <c r="X116" i="21"/>
  <c r="S117" i="21"/>
  <c r="T117" i="21"/>
  <c r="X117" i="21"/>
  <c r="S118" i="21"/>
  <c r="T118" i="21"/>
  <c r="X118" i="21"/>
  <c r="S119" i="21"/>
  <c r="T119" i="21"/>
  <c r="X119" i="21"/>
  <c r="S120" i="21"/>
  <c r="T120" i="21"/>
  <c r="X120" i="21"/>
  <c r="S121" i="21"/>
  <c r="T121" i="21"/>
  <c r="X121" i="21"/>
  <c r="S122" i="21"/>
  <c r="T122" i="21"/>
  <c r="X122" i="21"/>
  <c r="S123" i="21"/>
  <c r="T123" i="21"/>
  <c r="X123" i="21"/>
  <c r="S124" i="21"/>
  <c r="T124" i="21"/>
  <c r="X124" i="21"/>
  <c r="S125" i="21"/>
  <c r="T125" i="21"/>
  <c r="X125" i="21"/>
  <c r="S126" i="21"/>
  <c r="T126" i="21"/>
  <c r="X126" i="21"/>
  <c r="S127" i="21"/>
  <c r="T127" i="21"/>
  <c r="X127" i="21"/>
  <c r="S128" i="21"/>
  <c r="T128" i="21"/>
  <c r="X128" i="21"/>
  <c r="S129" i="21"/>
  <c r="T129" i="21"/>
  <c r="X129" i="21"/>
  <c r="S130" i="21"/>
  <c r="T130" i="21"/>
  <c r="X130" i="21"/>
  <c r="S131" i="21"/>
  <c r="T131" i="21"/>
  <c r="X131" i="21"/>
  <c r="S132" i="21"/>
  <c r="T132" i="21"/>
  <c r="X132" i="21"/>
  <c r="S133" i="21"/>
  <c r="T133" i="21"/>
  <c r="X133" i="21"/>
  <c r="S134" i="21"/>
  <c r="T134" i="21"/>
  <c r="X134" i="21"/>
  <c r="S135" i="21"/>
  <c r="T135" i="21"/>
  <c r="X135" i="21"/>
  <c r="S136" i="21"/>
  <c r="T136" i="21"/>
  <c r="X136" i="21"/>
  <c r="S137" i="21"/>
  <c r="T137" i="21"/>
  <c r="X137" i="21"/>
  <c r="S138" i="21"/>
  <c r="T138" i="21"/>
  <c r="X138" i="21"/>
  <c r="S139" i="21"/>
  <c r="T139" i="21"/>
  <c r="X139" i="21"/>
  <c r="S140" i="21"/>
  <c r="T140" i="21"/>
  <c r="X140" i="21"/>
  <c r="S141" i="21"/>
  <c r="T141" i="21"/>
  <c r="X141" i="21"/>
  <c r="S142" i="21"/>
  <c r="T142" i="21"/>
  <c r="X142" i="21"/>
  <c r="S143" i="21"/>
  <c r="T143" i="21"/>
  <c r="X143" i="21"/>
  <c r="S144" i="21"/>
  <c r="T144" i="21"/>
  <c r="X144" i="21"/>
  <c r="S145" i="21"/>
  <c r="T145" i="21"/>
  <c r="X145" i="21"/>
  <c r="S146" i="21"/>
  <c r="T146" i="21"/>
  <c r="X146" i="21"/>
  <c r="S147" i="21"/>
  <c r="T147" i="21"/>
  <c r="X147" i="21"/>
  <c r="S148" i="21"/>
  <c r="T148" i="21"/>
  <c r="X148" i="21"/>
  <c r="S149" i="21"/>
  <c r="T149" i="21"/>
  <c r="X149" i="21"/>
  <c r="S150" i="21"/>
  <c r="T150" i="21"/>
  <c r="X150" i="21"/>
  <c r="S151" i="21"/>
  <c r="T151" i="21"/>
  <c r="X151" i="21"/>
  <c r="S152" i="21"/>
  <c r="T152" i="21"/>
  <c r="X152" i="21"/>
  <c r="S153" i="21"/>
  <c r="T153" i="21"/>
  <c r="X153" i="21"/>
  <c r="S154" i="21"/>
  <c r="T154" i="21"/>
  <c r="X154" i="21"/>
  <c r="S155" i="21"/>
  <c r="T155" i="21"/>
  <c r="X155" i="21"/>
  <c r="S156" i="21"/>
  <c r="T156" i="21"/>
  <c r="X156" i="21"/>
  <c r="S157" i="21"/>
  <c r="T157" i="21"/>
  <c r="X157" i="21"/>
  <c r="S158" i="21"/>
  <c r="T158" i="21"/>
  <c r="X158" i="21"/>
  <c r="S159" i="21"/>
  <c r="T159" i="21"/>
  <c r="X159" i="21"/>
  <c r="S160" i="21"/>
  <c r="T160" i="21"/>
  <c r="X160" i="21"/>
  <c r="S161" i="21"/>
  <c r="T161" i="21"/>
  <c r="X161" i="21"/>
  <c r="S162" i="21"/>
  <c r="T162" i="21"/>
  <c r="X162" i="21"/>
  <c r="S163" i="21"/>
  <c r="T163" i="21"/>
  <c r="X163" i="21"/>
  <c r="S164" i="21"/>
  <c r="T164" i="21"/>
  <c r="X164" i="21"/>
  <c r="S165" i="21"/>
  <c r="T165" i="21"/>
  <c r="X165" i="21"/>
  <c r="S166" i="21"/>
  <c r="T166" i="21"/>
  <c r="X166" i="21"/>
  <c r="S167" i="21"/>
  <c r="T167" i="21"/>
  <c r="X167" i="21"/>
  <c r="S168" i="21"/>
  <c r="T168" i="21"/>
  <c r="X168" i="21"/>
  <c r="S169" i="21"/>
  <c r="T169" i="21"/>
  <c r="X169" i="21"/>
  <c r="S170" i="21"/>
  <c r="T170" i="21"/>
  <c r="X170" i="21"/>
  <c r="S171" i="21"/>
  <c r="T171" i="21"/>
  <c r="X171" i="21"/>
  <c r="S172" i="21"/>
  <c r="T172" i="21"/>
  <c r="X172" i="21"/>
  <c r="S173" i="21"/>
  <c r="T173" i="21"/>
  <c r="X173" i="21"/>
  <c r="S174" i="21"/>
  <c r="T174" i="21"/>
  <c r="X174" i="21"/>
  <c r="S175" i="21"/>
  <c r="T175" i="21"/>
  <c r="X175" i="21"/>
  <c r="S176" i="21"/>
  <c r="T176" i="21"/>
  <c r="X176" i="21"/>
  <c r="S177" i="21"/>
  <c r="T177" i="21"/>
  <c r="X177" i="21"/>
  <c r="S178" i="21"/>
  <c r="T178" i="21"/>
  <c r="X178" i="21"/>
  <c r="S179" i="21"/>
  <c r="T179" i="21"/>
  <c r="X179" i="21"/>
  <c r="S180" i="21"/>
  <c r="T180" i="21"/>
  <c r="X180" i="21"/>
  <c r="S181" i="21"/>
  <c r="T181" i="21"/>
  <c r="X181" i="21"/>
  <c r="S182" i="21"/>
  <c r="T182" i="21"/>
  <c r="X182" i="21"/>
  <c r="S183" i="21"/>
  <c r="T183" i="21"/>
  <c r="X183" i="21"/>
  <c r="S184" i="21"/>
  <c r="T184" i="21"/>
  <c r="X184" i="21"/>
  <c r="S185" i="21"/>
  <c r="T185" i="21"/>
  <c r="X185" i="21"/>
  <c r="S186" i="21"/>
  <c r="T186" i="21"/>
  <c r="X186" i="21"/>
  <c r="S187" i="21"/>
  <c r="T187" i="21"/>
  <c r="X187" i="21"/>
  <c r="S188" i="21"/>
  <c r="T188" i="21"/>
  <c r="X188" i="21"/>
  <c r="S189" i="21"/>
  <c r="T189" i="21"/>
  <c r="X189" i="21"/>
  <c r="S190" i="21"/>
  <c r="T190" i="21"/>
  <c r="X190" i="21"/>
  <c r="S191" i="21"/>
  <c r="T191" i="21"/>
  <c r="X191" i="21"/>
  <c r="S192" i="21"/>
  <c r="T192" i="21"/>
  <c r="X192" i="21"/>
  <c r="S193" i="21"/>
  <c r="T193" i="21"/>
  <c r="X193" i="21"/>
  <c r="S194" i="21"/>
  <c r="T194" i="21"/>
  <c r="X194" i="21"/>
  <c r="S195" i="21"/>
  <c r="T195" i="21"/>
  <c r="X195" i="21"/>
  <c r="S196" i="21"/>
  <c r="T196" i="21"/>
  <c r="X196" i="21"/>
  <c r="S197" i="21"/>
  <c r="T197" i="21"/>
  <c r="X197" i="21"/>
  <c r="S198" i="21"/>
  <c r="T198" i="21"/>
  <c r="X198" i="21"/>
  <c r="S199" i="21"/>
  <c r="T199" i="21"/>
  <c r="X199" i="21"/>
  <c r="S200" i="21"/>
  <c r="T200" i="21"/>
  <c r="X200" i="21"/>
  <c r="S201" i="21"/>
  <c r="T201" i="21"/>
  <c r="X201" i="21"/>
  <c r="S202" i="21"/>
  <c r="T202" i="21"/>
  <c r="X202" i="21"/>
  <c r="S203" i="21"/>
  <c r="T203" i="21"/>
  <c r="X203" i="21"/>
  <c r="S204" i="21"/>
  <c r="T204" i="21"/>
  <c r="X204" i="21"/>
  <c r="S205" i="21"/>
  <c r="T205" i="21"/>
  <c r="X205" i="21"/>
  <c r="C113" i="21"/>
  <c r="F13" i="21"/>
  <c r="J6" i="21"/>
  <c r="K6" i="21"/>
  <c r="O6" i="21"/>
  <c r="J7" i="21"/>
  <c r="K7" i="21"/>
  <c r="O7" i="21"/>
  <c r="J8" i="21"/>
  <c r="K8" i="21"/>
  <c r="O8" i="21"/>
  <c r="J9" i="21"/>
  <c r="K9" i="21"/>
  <c r="O9" i="21"/>
  <c r="J10" i="21"/>
  <c r="K10" i="21"/>
  <c r="O10" i="21"/>
  <c r="J11" i="21"/>
  <c r="K11" i="21"/>
  <c r="O11" i="21"/>
  <c r="J12" i="21"/>
  <c r="K12" i="21"/>
  <c r="O12" i="21"/>
  <c r="J13" i="21"/>
  <c r="K13" i="21"/>
  <c r="O13" i="21"/>
  <c r="J14" i="21"/>
  <c r="K14" i="21"/>
  <c r="O14" i="21"/>
  <c r="J15" i="21"/>
  <c r="K15" i="21"/>
  <c r="O15" i="21"/>
  <c r="J16" i="21"/>
  <c r="K16" i="21"/>
  <c r="O16" i="21"/>
  <c r="J17" i="21"/>
  <c r="K17" i="21"/>
  <c r="O17" i="21"/>
  <c r="J18" i="21"/>
  <c r="K18" i="21"/>
  <c r="O18" i="21"/>
  <c r="J19" i="21"/>
  <c r="K19" i="21"/>
  <c r="O19" i="21"/>
  <c r="J20" i="21"/>
  <c r="K20" i="21"/>
  <c r="O20" i="21"/>
  <c r="J21" i="21"/>
  <c r="K21" i="21"/>
  <c r="O21" i="21"/>
  <c r="J22" i="21"/>
  <c r="K22" i="21"/>
  <c r="O22" i="21"/>
  <c r="J23" i="21"/>
  <c r="K23" i="21"/>
  <c r="O23" i="21"/>
  <c r="J24" i="21"/>
  <c r="K24" i="21"/>
  <c r="O24" i="21"/>
  <c r="J25" i="21"/>
  <c r="K25" i="21"/>
  <c r="O25" i="21"/>
  <c r="J26" i="21"/>
  <c r="K26" i="21"/>
  <c r="O26" i="21"/>
  <c r="J27" i="21"/>
  <c r="K27" i="21"/>
  <c r="O27" i="21"/>
  <c r="J28" i="21"/>
  <c r="K28" i="21"/>
  <c r="O28" i="21"/>
  <c r="J29" i="21"/>
  <c r="K29" i="21"/>
  <c r="O29" i="21"/>
  <c r="J30" i="21"/>
  <c r="K30" i="21"/>
  <c r="O30" i="21"/>
  <c r="J31" i="21"/>
  <c r="K31" i="21"/>
  <c r="O31" i="21"/>
  <c r="J32" i="21"/>
  <c r="K32" i="21"/>
  <c r="O32" i="21"/>
  <c r="J33" i="21"/>
  <c r="K33" i="21"/>
  <c r="O33" i="21"/>
  <c r="J34" i="21"/>
  <c r="K34" i="21"/>
  <c r="O34" i="21"/>
  <c r="J35" i="21"/>
  <c r="K35" i="21"/>
  <c r="O35" i="21"/>
  <c r="J36" i="21"/>
  <c r="K36" i="21"/>
  <c r="O36" i="21"/>
  <c r="J37" i="21"/>
  <c r="K37" i="21"/>
  <c r="O37" i="21"/>
  <c r="J38" i="21"/>
  <c r="K38" i="21"/>
  <c r="O38" i="21"/>
  <c r="J39" i="21"/>
  <c r="K39" i="21"/>
  <c r="O39" i="21"/>
  <c r="J40" i="21"/>
  <c r="K40" i="21"/>
  <c r="O40" i="21"/>
  <c r="J41" i="21"/>
  <c r="K41" i="21"/>
  <c r="O41" i="21"/>
  <c r="J42" i="21"/>
  <c r="K42" i="21"/>
  <c r="O42" i="21"/>
  <c r="J43" i="21"/>
  <c r="K43" i="21"/>
  <c r="O43" i="21"/>
  <c r="J44" i="21"/>
  <c r="K44" i="21"/>
  <c r="O44" i="21"/>
  <c r="J45" i="21"/>
  <c r="K45" i="21"/>
  <c r="O45" i="21"/>
  <c r="J46" i="21"/>
  <c r="K46" i="21"/>
  <c r="O46" i="21"/>
  <c r="J47" i="21"/>
  <c r="K47" i="21"/>
  <c r="O47" i="21"/>
  <c r="J48" i="21"/>
  <c r="K48" i="21"/>
  <c r="O48" i="21"/>
  <c r="J49" i="21"/>
  <c r="K49" i="21"/>
  <c r="O49" i="21"/>
  <c r="J50" i="21"/>
  <c r="K50" i="21"/>
  <c r="O50" i="21"/>
  <c r="J51" i="21"/>
  <c r="K51" i="21"/>
  <c r="O51" i="21"/>
  <c r="J52" i="21"/>
  <c r="K52" i="21"/>
  <c r="O52" i="21"/>
  <c r="J53" i="21"/>
  <c r="K53" i="21"/>
  <c r="O53" i="21"/>
  <c r="J54" i="21"/>
  <c r="K54" i="21"/>
  <c r="O54" i="21"/>
  <c r="J55" i="21"/>
  <c r="K55" i="21"/>
  <c r="O55" i="21"/>
  <c r="J56" i="21"/>
  <c r="K56" i="21"/>
  <c r="O56" i="21"/>
  <c r="J57" i="21"/>
  <c r="K57" i="21"/>
  <c r="O57" i="21"/>
  <c r="J58" i="21"/>
  <c r="K58" i="21"/>
  <c r="O58" i="21"/>
  <c r="J59" i="21"/>
  <c r="K59" i="21"/>
  <c r="O59" i="21"/>
  <c r="J60" i="21"/>
  <c r="K60" i="21"/>
  <c r="O60" i="21"/>
  <c r="J61" i="21"/>
  <c r="K61" i="21"/>
  <c r="O61" i="21"/>
  <c r="J62" i="21"/>
  <c r="K62" i="21"/>
  <c r="O62" i="21"/>
  <c r="J63" i="21"/>
  <c r="K63" i="21"/>
  <c r="O63" i="21"/>
  <c r="J64" i="21"/>
  <c r="K64" i="21"/>
  <c r="O64" i="21"/>
  <c r="J65" i="21"/>
  <c r="K65" i="21"/>
  <c r="O65" i="21"/>
  <c r="J66" i="21"/>
  <c r="K66" i="21"/>
  <c r="O66" i="21"/>
  <c r="J67" i="21"/>
  <c r="K67" i="21"/>
  <c r="O67" i="21"/>
  <c r="J68" i="21"/>
  <c r="K68" i="21"/>
  <c r="O68" i="21"/>
  <c r="J69" i="21"/>
  <c r="K69" i="21"/>
  <c r="O69" i="21"/>
  <c r="J70" i="21"/>
  <c r="K70" i="21"/>
  <c r="O70" i="21"/>
  <c r="J71" i="21"/>
  <c r="K71" i="21"/>
  <c r="O71" i="21"/>
  <c r="J72" i="21"/>
  <c r="K72" i="21"/>
  <c r="O72" i="21"/>
  <c r="J73" i="21"/>
  <c r="K73" i="21"/>
  <c r="O73" i="21"/>
  <c r="J74" i="21"/>
  <c r="K74" i="21"/>
  <c r="O74" i="21"/>
  <c r="J75" i="21"/>
  <c r="K75" i="21"/>
  <c r="O75" i="21"/>
  <c r="J76" i="21"/>
  <c r="K76" i="21"/>
  <c r="O76" i="21"/>
  <c r="J77" i="21"/>
  <c r="K77" i="21"/>
  <c r="O77" i="21"/>
  <c r="J78" i="21"/>
  <c r="K78" i="21"/>
  <c r="O78" i="21"/>
  <c r="J79" i="21"/>
  <c r="K79" i="21"/>
  <c r="O79" i="21"/>
  <c r="J80" i="21"/>
  <c r="K80" i="21"/>
  <c r="O80" i="21"/>
  <c r="J81" i="21"/>
  <c r="K81" i="21"/>
  <c r="O81" i="21"/>
  <c r="J82" i="21"/>
  <c r="K82" i="21"/>
  <c r="O82" i="21"/>
  <c r="J83" i="21"/>
  <c r="K83" i="21"/>
  <c r="O83" i="21"/>
  <c r="J84" i="21"/>
  <c r="K84" i="21"/>
  <c r="O84" i="21"/>
  <c r="J85" i="21"/>
  <c r="K85" i="21"/>
  <c r="O85" i="21"/>
  <c r="J86" i="21"/>
  <c r="K86" i="21"/>
  <c r="O86" i="21"/>
  <c r="J87" i="21"/>
  <c r="K87" i="21"/>
  <c r="O87" i="21"/>
  <c r="J88" i="21"/>
  <c r="K88" i="21"/>
  <c r="O88" i="21"/>
  <c r="J89" i="21"/>
  <c r="K89" i="21"/>
  <c r="O89" i="21"/>
  <c r="J90" i="21"/>
  <c r="K90" i="21"/>
  <c r="O90" i="21"/>
  <c r="J91" i="21"/>
  <c r="K91" i="21"/>
  <c r="O91" i="21"/>
  <c r="J92" i="21"/>
  <c r="K92" i="21"/>
  <c r="O92" i="21"/>
  <c r="J93" i="21"/>
  <c r="K93" i="21"/>
  <c r="O93" i="21"/>
  <c r="J94" i="21"/>
  <c r="K94" i="21"/>
  <c r="O94" i="21"/>
  <c r="J95" i="21"/>
  <c r="K95" i="21"/>
  <c r="O95" i="21"/>
  <c r="J96" i="21"/>
  <c r="K96" i="21"/>
  <c r="O96" i="21"/>
  <c r="J97" i="21"/>
  <c r="K97" i="21"/>
  <c r="O97" i="21"/>
  <c r="J98" i="21"/>
  <c r="K98" i="21"/>
  <c r="O98" i="21"/>
  <c r="J99" i="21"/>
  <c r="K99" i="21"/>
  <c r="O99" i="21"/>
  <c r="J100" i="21"/>
  <c r="K100" i="21"/>
  <c r="O100" i="21"/>
  <c r="J101" i="21"/>
  <c r="K101" i="21"/>
  <c r="O101" i="21"/>
  <c r="J102" i="21"/>
  <c r="K102" i="21"/>
  <c r="O102" i="21"/>
  <c r="J103" i="21"/>
  <c r="K103" i="21"/>
  <c r="O103" i="21"/>
  <c r="J104" i="21"/>
  <c r="K104" i="21"/>
  <c r="O104" i="21"/>
  <c r="J105" i="21"/>
  <c r="K105" i="21"/>
  <c r="O105" i="21"/>
  <c r="J106" i="21"/>
  <c r="K106" i="21"/>
  <c r="O106" i="21"/>
  <c r="J107" i="21"/>
  <c r="K107" i="21"/>
  <c r="O107" i="21"/>
  <c r="J108" i="21"/>
  <c r="K108" i="21"/>
  <c r="O108" i="21"/>
  <c r="J109" i="21"/>
  <c r="K109" i="21"/>
  <c r="O109" i="21"/>
  <c r="J110" i="21"/>
  <c r="K110" i="21"/>
  <c r="O110" i="21"/>
  <c r="J111" i="21"/>
  <c r="K111" i="21"/>
  <c r="O111" i="21"/>
  <c r="J112" i="21"/>
  <c r="K112" i="21"/>
  <c r="O112" i="21"/>
  <c r="J113" i="21"/>
  <c r="K113" i="21"/>
  <c r="O113" i="21"/>
  <c r="J114" i="21"/>
  <c r="K114" i="21"/>
  <c r="O114" i="21"/>
  <c r="J115" i="21"/>
  <c r="K115" i="21"/>
  <c r="O115" i="21"/>
  <c r="J116" i="21"/>
  <c r="K116" i="21"/>
  <c r="O116" i="21"/>
  <c r="J117" i="21"/>
  <c r="K117" i="21"/>
  <c r="O117" i="21"/>
  <c r="J118" i="21"/>
  <c r="K118" i="21"/>
  <c r="O118" i="21"/>
  <c r="J119" i="21"/>
  <c r="K119" i="21"/>
  <c r="O119" i="21"/>
  <c r="J120" i="21"/>
  <c r="K120" i="21"/>
  <c r="O120" i="21"/>
  <c r="J121" i="21"/>
  <c r="K121" i="21"/>
  <c r="O121" i="21"/>
  <c r="J122" i="21"/>
  <c r="K122" i="21"/>
  <c r="O122" i="21"/>
  <c r="J123" i="21"/>
  <c r="K123" i="21"/>
  <c r="O123" i="21"/>
  <c r="J124" i="21"/>
  <c r="K124" i="21"/>
  <c r="O124" i="21"/>
  <c r="J125" i="21"/>
  <c r="K125" i="21"/>
  <c r="O125" i="21"/>
  <c r="J126" i="21"/>
  <c r="K126" i="21"/>
  <c r="O126" i="21"/>
  <c r="J127" i="21"/>
  <c r="K127" i="21"/>
  <c r="O127" i="21"/>
  <c r="J128" i="21"/>
  <c r="K128" i="21"/>
  <c r="O128" i="21"/>
  <c r="J129" i="21"/>
  <c r="K129" i="21"/>
  <c r="O129" i="21"/>
  <c r="J130" i="21"/>
  <c r="K130" i="21"/>
  <c r="O130" i="21"/>
  <c r="J131" i="21"/>
  <c r="K131" i="21"/>
  <c r="O131" i="21"/>
  <c r="J132" i="21"/>
  <c r="K132" i="21"/>
  <c r="O132" i="21"/>
  <c r="J133" i="21"/>
  <c r="K133" i="21"/>
  <c r="O133" i="21"/>
  <c r="J134" i="21"/>
  <c r="K134" i="21"/>
  <c r="O134" i="21"/>
  <c r="J135" i="21"/>
  <c r="K135" i="21"/>
  <c r="O135" i="21"/>
  <c r="J136" i="21"/>
  <c r="K136" i="21"/>
  <c r="O136" i="21"/>
  <c r="J137" i="21"/>
  <c r="K137" i="21"/>
  <c r="O137" i="21"/>
  <c r="J138" i="21"/>
  <c r="K138" i="21"/>
  <c r="O138" i="21"/>
  <c r="J139" i="21"/>
  <c r="K139" i="21"/>
  <c r="O139" i="21"/>
  <c r="J140" i="21"/>
  <c r="K140" i="21"/>
  <c r="O140" i="21"/>
  <c r="J141" i="21"/>
  <c r="K141" i="21"/>
  <c r="O141" i="21"/>
  <c r="J142" i="21"/>
  <c r="K142" i="21"/>
  <c r="O142" i="21"/>
  <c r="J143" i="21"/>
  <c r="K143" i="21"/>
  <c r="O143" i="21"/>
  <c r="J144" i="21"/>
  <c r="K144" i="21"/>
  <c r="O144" i="21"/>
  <c r="J145" i="21"/>
  <c r="K145" i="21"/>
  <c r="O145" i="21"/>
  <c r="J146" i="21"/>
  <c r="K146" i="21"/>
  <c r="O146" i="21"/>
  <c r="J147" i="21"/>
  <c r="K147" i="21"/>
  <c r="O147" i="21"/>
  <c r="J148" i="21"/>
  <c r="K148" i="21"/>
  <c r="O148" i="21"/>
  <c r="J149" i="21"/>
  <c r="K149" i="21"/>
  <c r="O149" i="21"/>
  <c r="J150" i="21"/>
  <c r="K150" i="21"/>
  <c r="O150" i="21"/>
  <c r="J151" i="21"/>
  <c r="K151" i="21"/>
  <c r="O151" i="21"/>
  <c r="J152" i="21"/>
  <c r="K152" i="21"/>
  <c r="O152" i="21"/>
  <c r="J153" i="21"/>
  <c r="K153" i="21"/>
  <c r="O153" i="21"/>
  <c r="J154" i="21"/>
  <c r="K154" i="21"/>
  <c r="O154" i="21"/>
  <c r="J155" i="21"/>
  <c r="K155" i="21"/>
  <c r="O155" i="21"/>
  <c r="J156" i="21"/>
  <c r="K156" i="21"/>
  <c r="O156" i="21"/>
  <c r="J157" i="21"/>
  <c r="K157" i="21"/>
  <c r="O157" i="21"/>
  <c r="J158" i="21"/>
  <c r="K158" i="21"/>
  <c r="O158" i="21"/>
  <c r="J159" i="21"/>
  <c r="K159" i="21"/>
  <c r="O159" i="21"/>
  <c r="J160" i="21"/>
  <c r="K160" i="21"/>
  <c r="O160" i="21"/>
  <c r="J161" i="21"/>
  <c r="K161" i="21"/>
  <c r="O161" i="21"/>
  <c r="J162" i="21"/>
  <c r="K162" i="21"/>
  <c r="O162" i="21"/>
  <c r="J163" i="21"/>
  <c r="K163" i="21"/>
  <c r="O163" i="21"/>
  <c r="J164" i="21"/>
  <c r="K164" i="21"/>
  <c r="O164" i="21"/>
  <c r="J165" i="21"/>
  <c r="K165" i="21"/>
  <c r="O165" i="21"/>
  <c r="J166" i="21"/>
  <c r="K166" i="21"/>
  <c r="O166" i="21"/>
  <c r="J167" i="21"/>
  <c r="K167" i="21"/>
  <c r="O167" i="21"/>
  <c r="J168" i="21"/>
  <c r="K168" i="21"/>
  <c r="O168" i="21"/>
  <c r="J169" i="21"/>
  <c r="K169" i="21"/>
  <c r="O169" i="21"/>
  <c r="J170" i="21"/>
  <c r="K170" i="21"/>
  <c r="O170" i="21"/>
  <c r="J171" i="21"/>
  <c r="K171" i="21"/>
  <c r="O171" i="21"/>
  <c r="J172" i="21"/>
  <c r="K172" i="21"/>
  <c r="O172" i="21"/>
  <c r="J173" i="21"/>
  <c r="K173" i="21"/>
  <c r="O173" i="21"/>
  <c r="J174" i="21"/>
  <c r="K174" i="21"/>
  <c r="O174" i="21"/>
  <c r="J175" i="21"/>
  <c r="K175" i="21"/>
  <c r="O175" i="21"/>
  <c r="J176" i="21"/>
  <c r="K176" i="21"/>
  <c r="O176" i="21"/>
  <c r="J177" i="21"/>
  <c r="K177" i="21"/>
  <c r="O177" i="21"/>
  <c r="J178" i="21"/>
  <c r="K178" i="21"/>
  <c r="O178" i="21"/>
  <c r="J179" i="21"/>
  <c r="K179" i="21"/>
  <c r="O179" i="21"/>
  <c r="J180" i="21"/>
  <c r="K180" i="21"/>
  <c r="O180" i="21"/>
  <c r="J181" i="21"/>
  <c r="K181" i="21"/>
  <c r="O181" i="21"/>
  <c r="J182" i="21"/>
  <c r="K182" i="21"/>
  <c r="O182" i="21"/>
  <c r="J183" i="21"/>
  <c r="K183" i="21"/>
  <c r="O183" i="21"/>
  <c r="J184" i="21"/>
  <c r="K184" i="21"/>
  <c r="O184" i="21"/>
  <c r="J185" i="21"/>
  <c r="K185" i="21"/>
  <c r="O185" i="21"/>
  <c r="J186" i="21"/>
  <c r="K186" i="21"/>
  <c r="O186" i="21"/>
  <c r="J187" i="21"/>
  <c r="K187" i="21"/>
  <c r="O187" i="21"/>
  <c r="J188" i="21"/>
  <c r="K188" i="21"/>
  <c r="O188" i="21"/>
  <c r="J189" i="21"/>
  <c r="K189" i="21"/>
  <c r="O189" i="21"/>
  <c r="J190" i="21"/>
  <c r="K190" i="21"/>
  <c r="O190" i="21"/>
  <c r="J191" i="21"/>
  <c r="K191" i="21"/>
  <c r="O191" i="21"/>
  <c r="J192" i="21"/>
  <c r="K192" i="21"/>
  <c r="O192" i="21"/>
  <c r="J193" i="21"/>
  <c r="K193" i="21"/>
  <c r="O193" i="21"/>
  <c r="J194" i="21"/>
  <c r="K194" i="21"/>
  <c r="O194" i="21"/>
  <c r="J195" i="21"/>
  <c r="K195" i="21"/>
  <c r="O195" i="21"/>
  <c r="J196" i="21"/>
  <c r="K196" i="21"/>
  <c r="O196" i="21"/>
  <c r="J197" i="21"/>
  <c r="K197" i="21"/>
  <c r="O197" i="21"/>
  <c r="J198" i="21"/>
  <c r="K198" i="21"/>
  <c r="O198" i="21"/>
  <c r="J199" i="21"/>
  <c r="K199" i="21"/>
  <c r="O199" i="21"/>
  <c r="J200" i="21"/>
  <c r="K200" i="21"/>
  <c r="O200" i="21"/>
  <c r="J201" i="21"/>
  <c r="K201" i="21"/>
  <c r="O201" i="21"/>
  <c r="J202" i="21"/>
  <c r="K202" i="21"/>
  <c r="O202" i="21"/>
  <c r="J203" i="21"/>
  <c r="K203" i="21"/>
  <c r="O203" i="21"/>
  <c r="J204" i="21"/>
  <c r="K204" i="21"/>
  <c r="O204" i="21"/>
  <c r="J205" i="21"/>
  <c r="K205" i="21"/>
  <c r="O205" i="21"/>
  <c r="D113" i="21"/>
  <c r="E113" i="21"/>
  <c r="Y35" i="21"/>
  <c r="E114" i="21"/>
  <c r="C127" i="21"/>
  <c r="I21" i="24"/>
  <c r="I24" i="24"/>
  <c r="R21" i="24"/>
  <c r="AC6" i="21"/>
  <c r="AF6" i="21"/>
  <c r="AI6" i="21"/>
  <c r="AC7" i="21"/>
  <c r="AF7" i="21"/>
  <c r="AI7" i="21"/>
  <c r="AC8" i="21"/>
  <c r="AF8" i="21"/>
  <c r="AI8" i="21"/>
  <c r="AC9" i="21"/>
  <c r="AF9" i="21"/>
  <c r="AI9" i="21"/>
  <c r="AC10" i="21"/>
  <c r="AF10" i="21"/>
  <c r="AI10" i="21"/>
  <c r="AC11" i="21"/>
  <c r="AF11" i="21"/>
  <c r="AI11" i="21"/>
  <c r="AC12" i="21"/>
  <c r="AF12" i="21"/>
  <c r="AI12" i="21"/>
  <c r="AC13" i="21"/>
  <c r="AF13" i="21"/>
  <c r="AI13" i="21"/>
  <c r="AC14" i="21"/>
  <c r="AF14" i="21"/>
  <c r="AI14" i="21"/>
  <c r="AC15" i="21"/>
  <c r="AF15" i="21"/>
  <c r="AI15" i="21"/>
  <c r="AC16" i="21"/>
  <c r="AF16" i="21"/>
  <c r="AI16" i="21"/>
  <c r="AC17" i="21"/>
  <c r="AF17" i="21"/>
  <c r="AI17" i="21"/>
  <c r="AC18" i="21"/>
  <c r="AF18" i="21"/>
  <c r="AI18" i="21"/>
  <c r="AC19" i="21"/>
  <c r="AF19" i="21"/>
  <c r="AI19" i="21"/>
  <c r="AC20" i="21"/>
  <c r="AF20" i="21"/>
  <c r="AI20" i="21"/>
  <c r="AC21" i="21"/>
  <c r="AF21" i="21"/>
  <c r="AI21" i="21"/>
  <c r="AC22" i="21"/>
  <c r="AF22" i="21"/>
  <c r="AI22" i="21"/>
  <c r="AC23" i="21"/>
  <c r="AF23" i="21"/>
  <c r="AI23" i="21"/>
  <c r="AC24" i="21"/>
  <c r="AF24" i="21"/>
  <c r="AI24" i="21"/>
  <c r="AC25" i="21"/>
  <c r="AF25" i="21"/>
  <c r="AI25" i="21"/>
  <c r="AC26" i="21"/>
  <c r="AF26" i="21"/>
  <c r="AI26" i="21"/>
  <c r="AC27" i="21"/>
  <c r="AF27" i="21"/>
  <c r="AI27" i="21"/>
  <c r="AC28" i="21"/>
  <c r="AF28" i="21"/>
  <c r="AI28" i="21"/>
  <c r="AC29" i="21"/>
  <c r="AF29" i="21"/>
  <c r="AI29" i="21"/>
  <c r="AC30" i="21"/>
  <c r="AF30" i="21"/>
  <c r="AI30" i="21"/>
  <c r="AC31" i="21"/>
  <c r="AF31" i="21"/>
  <c r="AI31" i="21"/>
  <c r="AC32" i="21"/>
  <c r="AF32" i="21"/>
  <c r="AI32" i="21"/>
  <c r="AC33" i="21"/>
  <c r="AF33" i="21"/>
  <c r="AI33" i="21"/>
  <c r="AC34" i="21"/>
  <c r="AF34" i="21"/>
  <c r="AI34" i="21"/>
  <c r="AC35" i="21"/>
  <c r="AF35" i="21"/>
  <c r="AI35" i="21"/>
  <c r="AC36" i="21"/>
  <c r="AF36" i="21"/>
  <c r="AE36" i="21"/>
  <c r="AH36" i="21"/>
  <c r="AI36" i="21"/>
  <c r="AC37" i="21"/>
  <c r="AF37" i="21"/>
  <c r="AE37" i="21"/>
  <c r="AH37" i="21"/>
  <c r="AI37" i="21"/>
  <c r="AC38" i="21"/>
  <c r="AF38" i="21"/>
  <c r="AE38" i="21"/>
  <c r="AH38" i="21"/>
  <c r="AI38" i="21"/>
  <c r="AC39" i="21"/>
  <c r="AF39" i="21"/>
  <c r="AE39" i="21"/>
  <c r="AH39" i="21"/>
  <c r="AI39" i="21"/>
  <c r="AC40" i="21"/>
  <c r="AF40" i="21"/>
  <c r="AE40" i="21"/>
  <c r="AH40" i="21"/>
  <c r="AI40" i="21"/>
  <c r="AC41" i="21"/>
  <c r="AF41" i="21"/>
  <c r="AE41" i="21"/>
  <c r="AH41" i="21"/>
  <c r="AI41" i="21"/>
  <c r="AC42" i="21"/>
  <c r="AF42" i="21"/>
  <c r="AE42" i="21"/>
  <c r="AH42" i="21"/>
  <c r="AI42" i="21"/>
  <c r="AC43" i="21"/>
  <c r="AF43" i="21"/>
  <c r="AE43" i="21"/>
  <c r="AH43" i="21"/>
  <c r="AI43" i="21"/>
  <c r="AC44" i="21"/>
  <c r="AF44" i="21"/>
  <c r="AE44" i="21"/>
  <c r="AH44" i="21"/>
  <c r="AI44" i="21"/>
  <c r="AC45" i="21"/>
  <c r="AF45" i="21"/>
  <c r="AE45" i="21"/>
  <c r="AH45" i="21"/>
  <c r="AI45" i="21"/>
  <c r="AC46" i="21"/>
  <c r="AF46" i="21"/>
  <c r="AE46" i="21"/>
  <c r="AH46" i="21"/>
  <c r="AI46" i="21"/>
  <c r="AC47" i="21"/>
  <c r="AF47" i="21"/>
  <c r="AE47" i="21"/>
  <c r="AH47" i="21"/>
  <c r="AI47" i="21"/>
  <c r="AC48" i="21"/>
  <c r="AF48" i="21"/>
  <c r="AE48" i="21"/>
  <c r="AH48" i="21"/>
  <c r="AI48" i="21"/>
  <c r="AC49" i="21"/>
  <c r="AF49" i="21"/>
  <c r="AE49" i="21"/>
  <c r="AH49" i="21"/>
  <c r="AI49" i="21"/>
  <c r="AC50" i="21"/>
  <c r="AF50" i="21"/>
  <c r="AE50" i="21"/>
  <c r="AH50" i="21"/>
  <c r="AI50" i="21"/>
  <c r="AC51" i="21"/>
  <c r="AF51" i="21"/>
  <c r="AE51" i="21"/>
  <c r="AH51" i="21"/>
  <c r="AI51" i="21"/>
  <c r="AC52" i="21"/>
  <c r="AF52" i="21"/>
  <c r="AE52" i="21"/>
  <c r="AH52" i="21"/>
  <c r="AI52" i="21"/>
  <c r="AC53" i="21"/>
  <c r="AF53" i="21"/>
  <c r="AE53" i="21"/>
  <c r="AH53" i="21"/>
  <c r="AI53" i="21"/>
  <c r="AC54" i="21"/>
  <c r="AF54" i="21"/>
  <c r="AE54" i="21"/>
  <c r="AH54" i="21"/>
  <c r="AI54" i="21"/>
  <c r="AC55" i="21"/>
  <c r="AF55" i="21"/>
  <c r="AE55" i="21"/>
  <c r="AH55" i="21"/>
  <c r="AI55" i="21"/>
  <c r="AC56" i="21"/>
  <c r="AF56" i="21"/>
  <c r="AE56" i="21"/>
  <c r="AH56" i="21"/>
  <c r="AI56" i="21"/>
  <c r="AC57" i="21"/>
  <c r="AF57" i="21"/>
  <c r="AE57" i="21"/>
  <c r="AH57" i="21"/>
  <c r="AI57" i="21"/>
  <c r="AC58" i="21"/>
  <c r="AF58" i="21"/>
  <c r="AE58" i="21"/>
  <c r="AH58" i="21"/>
  <c r="AI58" i="21"/>
  <c r="AC59" i="21"/>
  <c r="AF59" i="21"/>
  <c r="AE59" i="21"/>
  <c r="AH59" i="21"/>
  <c r="AI59" i="21"/>
  <c r="AC60" i="21"/>
  <c r="AF60" i="21"/>
  <c r="AE60" i="21"/>
  <c r="AH60" i="21"/>
  <c r="AI60" i="21"/>
  <c r="AC61" i="21"/>
  <c r="AF61" i="21"/>
  <c r="AE61" i="21"/>
  <c r="AH61" i="21"/>
  <c r="AI61" i="21"/>
  <c r="AC62" i="21"/>
  <c r="AF62" i="21"/>
  <c r="AE62" i="21"/>
  <c r="AH62" i="21"/>
  <c r="AI62" i="21"/>
  <c r="AC63" i="21"/>
  <c r="AF63" i="21"/>
  <c r="AE63" i="21"/>
  <c r="AH63" i="21"/>
  <c r="AI63" i="21"/>
  <c r="AC64" i="21"/>
  <c r="AF64" i="21"/>
  <c r="AE64" i="21"/>
  <c r="AH64" i="21"/>
  <c r="AI64" i="21"/>
  <c r="AC65" i="21"/>
  <c r="AF65" i="21"/>
  <c r="AE65" i="21"/>
  <c r="AH65" i="21"/>
  <c r="AI65" i="21"/>
  <c r="AC66" i="21"/>
  <c r="AF66" i="21"/>
  <c r="AE66" i="21"/>
  <c r="AH66" i="21"/>
  <c r="AI66" i="21"/>
  <c r="AC67" i="21"/>
  <c r="AF67" i="21"/>
  <c r="AE67" i="21"/>
  <c r="AH67" i="21"/>
  <c r="AI67" i="21"/>
  <c r="AC68" i="21"/>
  <c r="AF68" i="21"/>
  <c r="AE68" i="21"/>
  <c r="AH68" i="21"/>
  <c r="AI68" i="21"/>
  <c r="AC69" i="21"/>
  <c r="AF69" i="21"/>
  <c r="AE69" i="21"/>
  <c r="AH69" i="21"/>
  <c r="AI69" i="21"/>
  <c r="AC70" i="21"/>
  <c r="AF70" i="21"/>
  <c r="AE70" i="21"/>
  <c r="AH70" i="21"/>
  <c r="AI70" i="21"/>
  <c r="AC71" i="21"/>
  <c r="AF71" i="21"/>
  <c r="AE71" i="21"/>
  <c r="AH71" i="21"/>
  <c r="AI71" i="21"/>
  <c r="AC72" i="21"/>
  <c r="AF72" i="21"/>
  <c r="AE72" i="21"/>
  <c r="AH72" i="21"/>
  <c r="AI72" i="21"/>
  <c r="AC73" i="21"/>
  <c r="AF73" i="21"/>
  <c r="AE73" i="21"/>
  <c r="AH73" i="21"/>
  <c r="AI73" i="21"/>
  <c r="AC74" i="21"/>
  <c r="AF74" i="21"/>
  <c r="AE74" i="21"/>
  <c r="AH74" i="21"/>
  <c r="AI74" i="21"/>
  <c r="AC75" i="21"/>
  <c r="AF75" i="21"/>
  <c r="AE75" i="21"/>
  <c r="AH75" i="21"/>
  <c r="AI75" i="21"/>
  <c r="AC76" i="21"/>
  <c r="AF76" i="21"/>
  <c r="AE76" i="21"/>
  <c r="AH76" i="21"/>
  <c r="AI76" i="21"/>
  <c r="AC77" i="21"/>
  <c r="AF77" i="21"/>
  <c r="AE77" i="21"/>
  <c r="AH77" i="21"/>
  <c r="AI77" i="21"/>
  <c r="AC78" i="21"/>
  <c r="AF78" i="21"/>
  <c r="AE78" i="21"/>
  <c r="AH78" i="21"/>
  <c r="AI78" i="21"/>
  <c r="AC79" i="21"/>
  <c r="AF79" i="21"/>
  <c r="AE79" i="21"/>
  <c r="AH79" i="21"/>
  <c r="AI79" i="21"/>
  <c r="AC80" i="21"/>
  <c r="AF80" i="21"/>
  <c r="AE80" i="21"/>
  <c r="AH80" i="21"/>
  <c r="AI80" i="21"/>
  <c r="AC81" i="21"/>
  <c r="AF81" i="21"/>
  <c r="AE81" i="21"/>
  <c r="AH81" i="21"/>
  <c r="AI81" i="21"/>
  <c r="AC82" i="21"/>
  <c r="AF82" i="21"/>
  <c r="AE82" i="21"/>
  <c r="AH82" i="21"/>
  <c r="AI82" i="21"/>
  <c r="AC83" i="21"/>
  <c r="AF83" i="21"/>
  <c r="AE83" i="21"/>
  <c r="AH83" i="21"/>
  <c r="AI83" i="21"/>
  <c r="AC84" i="21"/>
  <c r="AF84" i="21"/>
  <c r="AE84" i="21"/>
  <c r="AH84" i="21"/>
  <c r="AI84" i="21"/>
  <c r="AC85" i="21"/>
  <c r="AF85" i="21"/>
  <c r="AE85" i="21"/>
  <c r="AH85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149" i="21"/>
  <c r="AI150" i="21"/>
  <c r="AI151" i="21"/>
  <c r="AI152" i="21"/>
  <c r="AI153" i="21"/>
  <c r="AI154" i="21"/>
  <c r="AI155" i="21"/>
  <c r="AI156" i="21"/>
  <c r="AI157" i="21"/>
  <c r="AI158" i="21"/>
  <c r="AI159" i="21"/>
  <c r="AI160" i="21"/>
  <c r="AI161" i="21"/>
  <c r="AI162" i="21"/>
  <c r="AI16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C118" i="21"/>
  <c r="E118" i="21"/>
  <c r="C119" i="21"/>
  <c r="E119" i="21"/>
  <c r="D127" i="21"/>
  <c r="I22" i="24"/>
  <c r="R22" i="24"/>
  <c r="AU35" i="21"/>
  <c r="AV35" i="21"/>
  <c r="AW35" i="21"/>
  <c r="AX35" i="21"/>
  <c r="AU34" i="21"/>
  <c r="AV34" i="21"/>
  <c r="AW34" i="21"/>
  <c r="AX34" i="21"/>
  <c r="AU33" i="21"/>
  <c r="AV33" i="21"/>
  <c r="AW33" i="21"/>
  <c r="AX33" i="21"/>
  <c r="AU32" i="21"/>
  <c r="AV32" i="21"/>
  <c r="AW32" i="21"/>
  <c r="AX32" i="21"/>
  <c r="AU31" i="21"/>
  <c r="AV31" i="21"/>
  <c r="AW31" i="21"/>
  <c r="AX31" i="21"/>
  <c r="AU30" i="21"/>
  <c r="AV30" i="21"/>
  <c r="AW30" i="21"/>
  <c r="AX30" i="21"/>
  <c r="AU29" i="21"/>
  <c r="AV29" i="21"/>
  <c r="AW29" i="21"/>
  <c r="AX29" i="21"/>
  <c r="AU28" i="21"/>
  <c r="AV28" i="21"/>
  <c r="AW28" i="21"/>
  <c r="AX28" i="21"/>
  <c r="AU27" i="21"/>
  <c r="AV27" i="21"/>
  <c r="AW27" i="21"/>
  <c r="AX27" i="21"/>
  <c r="AU26" i="21"/>
  <c r="AV26" i="21"/>
  <c r="AW26" i="21"/>
  <c r="AX26" i="21"/>
  <c r="AU25" i="21"/>
  <c r="AV25" i="21"/>
  <c r="AW25" i="21"/>
  <c r="AX25" i="21"/>
  <c r="AU24" i="21"/>
  <c r="AV24" i="21"/>
  <c r="AW24" i="21"/>
  <c r="AX24" i="21"/>
  <c r="AU23" i="21"/>
  <c r="AV23" i="21"/>
  <c r="AW23" i="21"/>
  <c r="AX23" i="21"/>
  <c r="AU22" i="21"/>
  <c r="AV22" i="21"/>
  <c r="AW22" i="21"/>
  <c r="AX22" i="21"/>
  <c r="AU21" i="21"/>
  <c r="AV21" i="21"/>
  <c r="AW21" i="21"/>
  <c r="AX21" i="21"/>
  <c r="AU20" i="21"/>
  <c r="AV20" i="21"/>
  <c r="AW20" i="21"/>
  <c r="AX20" i="21"/>
  <c r="AU19" i="21"/>
  <c r="AV19" i="21"/>
  <c r="AW19" i="21"/>
  <c r="AX19" i="21"/>
  <c r="AU18" i="21"/>
  <c r="AV18" i="21"/>
  <c r="AW18" i="21"/>
  <c r="AX18" i="21"/>
  <c r="AU17" i="21"/>
  <c r="AV17" i="21"/>
  <c r="AW17" i="21"/>
  <c r="AX17" i="21"/>
  <c r="AU16" i="21"/>
  <c r="AV16" i="21"/>
  <c r="AW16" i="21"/>
  <c r="AX16" i="21"/>
  <c r="AU15" i="21"/>
  <c r="AV15" i="21"/>
  <c r="AW15" i="21"/>
  <c r="AX15" i="21"/>
  <c r="AU14" i="21"/>
  <c r="AV14" i="21"/>
  <c r="AW14" i="21"/>
  <c r="AX14" i="21"/>
  <c r="AU13" i="21"/>
  <c r="AV13" i="21"/>
  <c r="AW13" i="21"/>
  <c r="AX13" i="21"/>
  <c r="AU12" i="21"/>
  <c r="AV12" i="21"/>
  <c r="AW12" i="21"/>
  <c r="AX12" i="21"/>
  <c r="AU11" i="21"/>
  <c r="AV11" i="21"/>
  <c r="AW11" i="21"/>
  <c r="AX11" i="21"/>
  <c r="AU10" i="21"/>
  <c r="AV10" i="21"/>
  <c r="AW10" i="21"/>
  <c r="AX10" i="21"/>
  <c r="AU9" i="21"/>
  <c r="AV9" i="21"/>
  <c r="AW9" i="21"/>
  <c r="AX9" i="21"/>
  <c r="AU8" i="21"/>
  <c r="AV8" i="21"/>
  <c r="AW8" i="21"/>
  <c r="AX8" i="21"/>
  <c r="AU7" i="21"/>
  <c r="AV7" i="21"/>
  <c r="AW7" i="21"/>
  <c r="AX7" i="21"/>
  <c r="AU6" i="21"/>
  <c r="AV6" i="21"/>
  <c r="AW6" i="21"/>
  <c r="AX6" i="21"/>
  <c r="AY6" i="21"/>
  <c r="AY7" i="21"/>
  <c r="AY8" i="21"/>
  <c r="AY9" i="21"/>
  <c r="AY10" i="21"/>
  <c r="AY11" i="21"/>
  <c r="AY12" i="21"/>
  <c r="AY13" i="21"/>
  <c r="AY14" i="21"/>
  <c r="AY15" i="21"/>
  <c r="AY16" i="21"/>
  <c r="AY17" i="21"/>
  <c r="AY18" i="21"/>
  <c r="AY19" i="21"/>
  <c r="AY20" i="21"/>
  <c r="AY21" i="21"/>
  <c r="AY22" i="21"/>
  <c r="AY23" i="21"/>
  <c r="AY24" i="21"/>
  <c r="AY25" i="21"/>
  <c r="AY26" i="21"/>
  <c r="AY27" i="21"/>
  <c r="AY28" i="21"/>
  <c r="AY29" i="21"/>
  <c r="AY30" i="21"/>
  <c r="AY31" i="21"/>
  <c r="AY32" i="21"/>
  <c r="AY33" i="21"/>
  <c r="AY34" i="21"/>
  <c r="AY35" i="21"/>
  <c r="C123" i="21"/>
  <c r="E123" i="21"/>
  <c r="E127" i="21"/>
  <c r="I23" i="24"/>
  <c r="R23" i="24"/>
  <c r="I25" i="24"/>
  <c r="G25" i="24"/>
  <c r="F25" i="24"/>
  <c r="E25" i="24"/>
  <c r="R25" i="24"/>
  <c r="AH205" i="21"/>
  <c r="AF205" i="21"/>
  <c r="AE205" i="21"/>
  <c r="AD205" i="21"/>
  <c r="AC205" i="21"/>
  <c r="AB205" i="21"/>
  <c r="Y205" i="21"/>
  <c r="R205" i="21"/>
  <c r="U205" i="21"/>
  <c r="V205" i="21"/>
  <c r="Q205" i="21"/>
  <c r="F10" i="21"/>
  <c r="L205" i="21"/>
  <c r="M205" i="21"/>
  <c r="N205" i="21"/>
  <c r="AH204" i="21"/>
  <c r="AF204" i="21"/>
  <c r="AE204" i="21"/>
  <c r="AD204" i="21"/>
  <c r="AC204" i="21"/>
  <c r="AB204" i="21"/>
  <c r="Y204" i="21"/>
  <c r="R204" i="21"/>
  <c r="U204" i="21"/>
  <c r="V204" i="21"/>
  <c r="Q204" i="21"/>
  <c r="L204" i="21"/>
  <c r="M204" i="21"/>
  <c r="N204" i="21"/>
  <c r="AH203" i="21"/>
  <c r="AF203" i="21"/>
  <c r="AE203" i="21"/>
  <c r="AD203" i="21"/>
  <c r="AC203" i="21"/>
  <c r="AB203" i="21"/>
  <c r="Y203" i="21"/>
  <c r="R203" i="21"/>
  <c r="U203" i="21"/>
  <c r="V203" i="21"/>
  <c r="Q203" i="21"/>
  <c r="L203" i="21"/>
  <c r="M203" i="21"/>
  <c r="N203" i="21"/>
  <c r="AH202" i="21"/>
  <c r="AF202" i="21"/>
  <c r="AE202" i="21"/>
  <c r="AD202" i="21"/>
  <c r="AC202" i="21"/>
  <c r="AB202" i="21"/>
  <c r="Y202" i="21"/>
  <c r="R202" i="21"/>
  <c r="U202" i="21"/>
  <c r="V202" i="21"/>
  <c r="Q202" i="21"/>
  <c r="L202" i="21"/>
  <c r="M202" i="21"/>
  <c r="N202" i="21"/>
  <c r="AH201" i="21"/>
  <c r="AF201" i="21"/>
  <c r="AE201" i="21"/>
  <c r="AD201" i="21"/>
  <c r="AC201" i="21"/>
  <c r="AB201" i="21"/>
  <c r="Y201" i="21"/>
  <c r="R201" i="21"/>
  <c r="U201" i="21"/>
  <c r="V201" i="21"/>
  <c r="Q201" i="21"/>
  <c r="L201" i="21"/>
  <c r="M201" i="21"/>
  <c r="N201" i="21"/>
  <c r="AH200" i="21"/>
  <c r="AF200" i="21"/>
  <c r="AE200" i="21"/>
  <c r="AD200" i="21"/>
  <c r="AC200" i="21"/>
  <c r="AB200" i="21"/>
  <c r="Y200" i="21"/>
  <c r="R200" i="21"/>
  <c r="U200" i="21"/>
  <c r="V200" i="21"/>
  <c r="Q200" i="21"/>
  <c r="L200" i="21"/>
  <c r="M200" i="21"/>
  <c r="N200" i="21"/>
  <c r="AH199" i="21"/>
  <c r="AF199" i="21"/>
  <c r="AE199" i="21"/>
  <c r="AD199" i="21"/>
  <c r="AC199" i="21"/>
  <c r="AB199" i="21"/>
  <c r="Y199" i="21"/>
  <c r="R199" i="21"/>
  <c r="U199" i="21"/>
  <c r="V199" i="21"/>
  <c r="Q199" i="21"/>
  <c r="L199" i="21"/>
  <c r="M199" i="21"/>
  <c r="N199" i="21"/>
  <c r="AH198" i="21"/>
  <c r="AF198" i="21"/>
  <c r="AE198" i="21"/>
  <c r="AD198" i="21"/>
  <c r="AC198" i="21"/>
  <c r="AB198" i="21"/>
  <c r="Y198" i="21"/>
  <c r="R198" i="21"/>
  <c r="U198" i="21"/>
  <c r="V198" i="21"/>
  <c r="Q198" i="21"/>
  <c r="L198" i="21"/>
  <c r="M198" i="21"/>
  <c r="N198" i="21"/>
  <c r="AH197" i="21"/>
  <c r="AF197" i="21"/>
  <c r="AE197" i="21"/>
  <c r="AD197" i="21"/>
  <c r="AC197" i="21"/>
  <c r="AB197" i="21"/>
  <c r="Y197" i="21"/>
  <c r="R197" i="21"/>
  <c r="U197" i="21"/>
  <c r="V197" i="21"/>
  <c r="Q197" i="21"/>
  <c r="L197" i="21"/>
  <c r="M197" i="21"/>
  <c r="N197" i="21"/>
  <c r="AH196" i="21"/>
  <c r="AF196" i="21"/>
  <c r="AE196" i="21"/>
  <c r="AD196" i="21"/>
  <c r="AC196" i="21"/>
  <c r="AB196" i="21"/>
  <c r="Y196" i="21"/>
  <c r="R196" i="21"/>
  <c r="U196" i="21"/>
  <c r="V196" i="21"/>
  <c r="Q196" i="21"/>
  <c r="L196" i="21"/>
  <c r="M196" i="21"/>
  <c r="N196" i="21"/>
  <c r="AH195" i="21"/>
  <c r="AF195" i="21"/>
  <c r="AE195" i="21"/>
  <c r="AD195" i="21"/>
  <c r="AC195" i="21"/>
  <c r="AB195" i="21"/>
  <c r="Y195" i="21"/>
  <c r="R195" i="21"/>
  <c r="U195" i="21"/>
  <c r="V195" i="21"/>
  <c r="Q195" i="21"/>
  <c r="L195" i="21"/>
  <c r="M195" i="21"/>
  <c r="N195" i="21"/>
  <c r="AH194" i="21"/>
  <c r="AF194" i="21"/>
  <c r="AE194" i="21"/>
  <c r="AD194" i="21"/>
  <c r="AC194" i="21"/>
  <c r="AB194" i="21"/>
  <c r="Y194" i="21"/>
  <c r="R194" i="21"/>
  <c r="U194" i="21"/>
  <c r="V194" i="21"/>
  <c r="Q194" i="21"/>
  <c r="L194" i="21"/>
  <c r="M194" i="21"/>
  <c r="N194" i="21"/>
  <c r="AH193" i="21"/>
  <c r="AF193" i="21"/>
  <c r="AE193" i="21"/>
  <c r="AD193" i="21"/>
  <c r="AC193" i="21"/>
  <c r="AB193" i="21"/>
  <c r="Y193" i="21"/>
  <c r="R193" i="21"/>
  <c r="U193" i="21"/>
  <c r="V193" i="21"/>
  <c r="Q193" i="21"/>
  <c r="L193" i="21"/>
  <c r="M193" i="21"/>
  <c r="N193" i="21"/>
  <c r="AH192" i="21"/>
  <c r="AF192" i="21"/>
  <c r="AE192" i="21"/>
  <c r="AD192" i="21"/>
  <c r="AC192" i="21"/>
  <c r="AB192" i="21"/>
  <c r="Y192" i="21"/>
  <c r="R192" i="21"/>
  <c r="U192" i="21"/>
  <c r="V192" i="21"/>
  <c r="Q192" i="21"/>
  <c r="L192" i="21"/>
  <c r="M192" i="21"/>
  <c r="N192" i="21"/>
  <c r="AH191" i="21"/>
  <c r="AF191" i="21"/>
  <c r="AE191" i="21"/>
  <c r="AD191" i="21"/>
  <c r="AC191" i="21"/>
  <c r="AB191" i="21"/>
  <c r="Y191" i="21"/>
  <c r="R191" i="21"/>
  <c r="U191" i="21"/>
  <c r="V191" i="21"/>
  <c r="Q191" i="21"/>
  <c r="L191" i="21"/>
  <c r="M191" i="21"/>
  <c r="N191" i="21"/>
  <c r="AH190" i="21"/>
  <c r="AF190" i="21"/>
  <c r="AE190" i="21"/>
  <c r="AD190" i="21"/>
  <c r="AC190" i="21"/>
  <c r="AB190" i="21"/>
  <c r="Y190" i="21"/>
  <c r="R190" i="21"/>
  <c r="U190" i="21"/>
  <c r="V190" i="21"/>
  <c r="Q190" i="21"/>
  <c r="L190" i="21"/>
  <c r="M190" i="21"/>
  <c r="N190" i="21"/>
  <c r="AH189" i="21"/>
  <c r="AF189" i="21"/>
  <c r="AE189" i="21"/>
  <c r="AD189" i="21"/>
  <c r="AC189" i="21"/>
  <c r="AB189" i="21"/>
  <c r="Y189" i="21"/>
  <c r="R189" i="21"/>
  <c r="U189" i="21"/>
  <c r="V189" i="21"/>
  <c r="Q189" i="21"/>
  <c r="L189" i="21"/>
  <c r="M189" i="21"/>
  <c r="N189" i="21"/>
  <c r="AH188" i="21"/>
  <c r="AF188" i="21"/>
  <c r="AE188" i="21"/>
  <c r="AD188" i="21"/>
  <c r="AC188" i="21"/>
  <c r="AB188" i="21"/>
  <c r="Y188" i="21"/>
  <c r="R188" i="21"/>
  <c r="U188" i="21"/>
  <c r="V188" i="21"/>
  <c r="Q188" i="21"/>
  <c r="L188" i="21"/>
  <c r="M188" i="21"/>
  <c r="N188" i="21"/>
  <c r="AH187" i="21"/>
  <c r="AF187" i="21"/>
  <c r="AE187" i="21"/>
  <c r="AD187" i="21"/>
  <c r="AC187" i="21"/>
  <c r="AB187" i="21"/>
  <c r="Y187" i="21"/>
  <c r="R187" i="21"/>
  <c r="U187" i="21"/>
  <c r="V187" i="21"/>
  <c r="Q187" i="21"/>
  <c r="L187" i="21"/>
  <c r="M187" i="21"/>
  <c r="N187" i="21"/>
  <c r="AH186" i="21"/>
  <c r="AF186" i="21"/>
  <c r="AE186" i="21"/>
  <c r="AD186" i="21"/>
  <c r="AC186" i="21"/>
  <c r="AB186" i="21"/>
  <c r="Y186" i="21"/>
  <c r="R186" i="21"/>
  <c r="U186" i="21"/>
  <c r="V186" i="21"/>
  <c r="Q186" i="21"/>
  <c r="L186" i="21"/>
  <c r="M186" i="21"/>
  <c r="N186" i="21"/>
  <c r="AH185" i="21"/>
  <c r="AF185" i="21"/>
  <c r="AE185" i="21"/>
  <c r="AD185" i="21"/>
  <c r="AC185" i="21"/>
  <c r="AB185" i="21"/>
  <c r="Y185" i="21"/>
  <c r="R185" i="21"/>
  <c r="U185" i="21"/>
  <c r="V185" i="21"/>
  <c r="Q185" i="21"/>
  <c r="L185" i="21"/>
  <c r="M185" i="21"/>
  <c r="N185" i="21"/>
  <c r="AH184" i="21"/>
  <c r="AF184" i="21"/>
  <c r="AE184" i="21"/>
  <c r="AD184" i="21"/>
  <c r="AC184" i="21"/>
  <c r="AB184" i="21"/>
  <c r="Y184" i="21"/>
  <c r="R184" i="21"/>
  <c r="U184" i="21"/>
  <c r="V184" i="21"/>
  <c r="Q184" i="21"/>
  <c r="L184" i="21"/>
  <c r="M184" i="21"/>
  <c r="N184" i="21"/>
  <c r="AH183" i="21"/>
  <c r="AF183" i="21"/>
  <c r="AE183" i="21"/>
  <c r="AD183" i="21"/>
  <c r="AC183" i="21"/>
  <c r="AB183" i="21"/>
  <c r="Y183" i="21"/>
  <c r="R183" i="21"/>
  <c r="U183" i="21"/>
  <c r="V183" i="21"/>
  <c r="Q183" i="21"/>
  <c r="L183" i="21"/>
  <c r="M183" i="21"/>
  <c r="N183" i="21"/>
  <c r="AH182" i="21"/>
  <c r="AF182" i="21"/>
  <c r="AE182" i="21"/>
  <c r="AD182" i="21"/>
  <c r="AC182" i="21"/>
  <c r="AB182" i="21"/>
  <c r="Y182" i="21"/>
  <c r="R182" i="21"/>
  <c r="U182" i="21"/>
  <c r="V182" i="21"/>
  <c r="Q182" i="21"/>
  <c r="L182" i="21"/>
  <c r="M182" i="21"/>
  <c r="N182" i="21"/>
  <c r="AH181" i="21"/>
  <c r="AF181" i="21"/>
  <c r="AE181" i="21"/>
  <c r="AD181" i="21"/>
  <c r="AC181" i="21"/>
  <c r="AB181" i="21"/>
  <c r="Y181" i="21"/>
  <c r="R181" i="21"/>
  <c r="U181" i="21"/>
  <c r="V181" i="21"/>
  <c r="Q181" i="21"/>
  <c r="L181" i="21"/>
  <c r="M181" i="21"/>
  <c r="N181" i="21"/>
  <c r="AH180" i="21"/>
  <c r="AF180" i="21"/>
  <c r="AE180" i="21"/>
  <c r="AD180" i="21"/>
  <c r="AC180" i="21"/>
  <c r="AB180" i="21"/>
  <c r="Y180" i="21"/>
  <c r="R180" i="21"/>
  <c r="U180" i="21"/>
  <c r="V180" i="21"/>
  <c r="Q180" i="21"/>
  <c r="L180" i="21"/>
  <c r="M180" i="21"/>
  <c r="N180" i="21"/>
  <c r="AH179" i="21"/>
  <c r="AF179" i="21"/>
  <c r="AE179" i="21"/>
  <c r="AD179" i="21"/>
  <c r="AC179" i="21"/>
  <c r="AB179" i="21"/>
  <c r="Y179" i="21"/>
  <c r="R179" i="21"/>
  <c r="U179" i="21"/>
  <c r="V179" i="21"/>
  <c r="Q179" i="21"/>
  <c r="L179" i="21"/>
  <c r="M179" i="21"/>
  <c r="N179" i="21"/>
  <c r="AH178" i="21"/>
  <c r="AF178" i="21"/>
  <c r="AE178" i="21"/>
  <c r="AD178" i="21"/>
  <c r="AC178" i="21"/>
  <c r="AB178" i="21"/>
  <c r="Y178" i="21"/>
  <c r="R178" i="21"/>
  <c r="U178" i="21"/>
  <c r="V178" i="21"/>
  <c r="Q178" i="21"/>
  <c r="L178" i="21"/>
  <c r="M178" i="21"/>
  <c r="N178" i="21"/>
  <c r="AH177" i="21"/>
  <c r="AF177" i="21"/>
  <c r="AE177" i="21"/>
  <c r="AD177" i="21"/>
  <c r="AC177" i="21"/>
  <c r="AB177" i="21"/>
  <c r="Y177" i="21"/>
  <c r="R177" i="21"/>
  <c r="U177" i="21"/>
  <c r="V177" i="21"/>
  <c r="Q177" i="21"/>
  <c r="L177" i="21"/>
  <c r="M177" i="21"/>
  <c r="N177" i="21"/>
  <c r="AH176" i="21"/>
  <c r="AF176" i="21"/>
  <c r="AE176" i="21"/>
  <c r="AD176" i="21"/>
  <c r="AC176" i="21"/>
  <c r="AB176" i="21"/>
  <c r="Y176" i="21"/>
  <c r="R176" i="21"/>
  <c r="U176" i="21"/>
  <c r="V176" i="21"/>
  <c r="Q176" i="21"/>
  <c r="L176" i="21"/>
  <c r="M176" i="21"/>
  <c r="N176" i="21"/>
  <c r="AH175" i="21"/>
  <c r="AF175" i="21"/>
  <c r="AE175" i="21"/>
  <c r="AD175" i="21"/>
  <c r="AC175" i="21"/>
  <c r="AB175" i="21"/>
  <c r="Y175" i="21"/>
  <c r="R175" i="21"/>
  <c r="U175" i="21"/>
  <c r="V175" i="21"/>
  <c r="Q175" i="21"/>
  <c r="L175" i="21"/>
  <c r="M175" i="21"/>
  <c r="N175" i="21"/>
  <c r="AH174" i="21"/>
  <c r="AF174" i="21"/>
  <c r="AE174" i="21"/>
  <c r="AD174" i="21"/>
  <c r="AC174" i="21"/>
  <c r="AB174" i="21"/>
  <c r="Y174" i="21"/>
  <c r="R174" i="21"/>
  <c r="U174" i="21"/>
  <c r="V174" i="21"/>
  <c r="Q174" i="21"/>
  <c r="L174" i="21"/>
  <c r="M174" i="21"/>
  <c r="N174" i="21"/>
  <c r="AH173" i="21"/>
  <c r="AF173" i="21"/>
  <c r="AE173" i="21"/>
  <c r="AD173" i="21"/>
  <c r="AC173" i="21"/>
  <c r="AB173" i="21"/>
  <c r="Y173" i="21"/>
  <c r="R173" i="21"/>
  <c r="U173" i="21"/>
  <c r="V173" i="21"/>
  <c r="Q173" i="21"/>
  <c r="L173" i="21"/>
  <c r="M173" i="21"/>
  <c r="N173" i="21"/>
  <c r="AH172" i="21"/>
  <c r="AF172" i="21"/>
  <c r="AE172" i="21"/>
  <c r="AD172" i="21"/>
  <c r="AC172" i="21"/>
  <c r="AB172" i="21"/>
  <c r="Y172" i="21"/>
  <c r="R172" i="21"/>
  <c r="U172" i="21"/>
  <c r="V172" i="21"/>
  <c r="Q172" i="21"/>
  <c r="L172" i="21"/>
  <c r="M172" i="21"/>
  <c r="N172" i="21"/>
  <c r="AH171" i="21"/>
  <c r="AF171" i="21"/>
  <c r="AE171" i="21"/>
  <c r="AD171" i="21"/>
  <c r="AC171" i="21"/>
  <c r="AB171" i="21"/>
  <c r="Y171" i="21"/>
  <c r="R171" i="21"/>
  <c r="U171" i="21"/>
  <c r="V171" i="21"/>
  <c r="Q171" i="21"/>
  <c r="L171" i="21"/>
  <c r="M171" i="21"/>
  <c r="N171" i="21"/>
  <c r="AH170" i="21"/>
  <c r="AF170" i="21"/>
  <c r="AE170" i="21"/>
  <c r="AD170" i="21"/>
  <c r="AC170" i="21"/>
  <c r="AB170" i="21"/>
  <c r="Y170" i="21"/>
  <c r="R170" i="21"/>
  <c r="U170" i="21"/>
  <c r="V170" i="21"/>
  <c r="Q170" i="21"/>
  <c r="L170" i="21"/>
  <c r="M170" i="21"/>
  <c r="N170" i="21"/>
  <c r="AH169" i="21"/>
  <c r="AF169" i="21"/>
  <c r="AE169" i="21"/>
  <c r="AD169" i="21"/>
  <c r="AC169" i="21"/>
  <c r="AB169" i="21"/>
  <c r="Y169" i="21"/>
  <c r="R169" i="21"/>
  <c r="U169" i="21"/>
  <c r="V169" i="21"/>
  <c r="Q169" i="21"/>
  <c r="L169" i="21"/>
  <c r="M169" i="21"/>
  <c r="N169" i="21"/>
  <c r="AH168" i="21"/>
  <c r="AF168" i="21"/>
  <c r="AE168" i="21"/>
  <c r="AD168" i="21"/>
  <c r="AC168" i="21"/>
  <c r="AB168" i="21"/>
  <c r="Y168" i="21"/>
  <c r="R168" i="21"/>
  <c r="U168" i="21"/>
  <c r="V168" i="21"/>
  <c r="Q168" i="21"/>
  <c r="L168" i="21"/>
  <c r="M168" i="21"/>
  <c r="N168" i="21"/>
  <c r="AH167" i="21"/>
  <c r="AF167" i="21"/>
  <c r="AE167" i="21"/>
  <c r="AD167" i="21"/>
  <c r="AC167" i="21"/>
  <c r="AB167" i="21"/>
  <c r="Y167" i="21"/>
  <c r="R167" i="21"/>
  <c r="U167" i="21"/>
  <c r="V167" i="21"/>
  <c r="Q167" i="21"/>
  <c r="L167" i="21"/>
  <c r="M167" i="21"/>
  <c r="N167" i="21"/>
  <c r="AH166" i="21"/>
  <c r="AF166" i="21"/>
  <c r="AE166" i="21"/>
  <c r="AD166" i="21"/>
  <c r="AC166" i="21"/>
  <c r="AB166" i="21"/>
  <c r="Y166" i="21"/>
  <c r="R166" i="21"/>
  <c r="U166" i="21"/>
  <c r="V166" i="21"/>
  <c r="Q166" i="21"/>
  <c r="L166" i="21"/>
  <c r="M166" i="21"/>
  <c r="N166" i="21"/>
  <c r="AH165" i="21"/>
  <c r="AF165" i="21"/>
  <c r="AE165" i="21"/>
  <c r="AD165" i="21"/>
  <c r="AC165" i="21"/>
  <c r="AB165" i="21"/>
  <c r="Y165" i="21"/>
  <c r="R165" i="21"/>
  <c r="U165" i="21"/>
  <c r="V165" i="21"/>
  <c r="Q165" i="21"/>
  <c r="L165" i="21"/>
  <c r="M165" i="21"/>
  <c r="N165" i="21"/>
  <c r="AH164" i="21"/>
  <c r="AF164" i="21"/>
  <c r="AE164" i="21"/>
  <c r="AD164" i="21"/>
  <c r="AC164" i="21"/>
  <c r="AB164" i="21"/>
  <c r="Y164" i="21"/>
  <c r="R164" i="21"/>
  <c r="U164" i="21"/>
  <c r="V164" i="21"/>
  <c r="Q164" i="21"/>
  <c r="L164" i="21"/>
  <c r="M164" i="21"/>
  <c r="N164" i="21"/>
  <c r="AH163" i="21"/>
  <c r="AF163" i="21"/>
  <c r="AE163" i="21"/>
  <c r="AD163" i="21"/>
  <c r="AC163" i="21"/>
  <c r="AB163" i="21"/>
  <c r="Y163" i="21"/>
  <c r="R163" i="21"/>
  <c r="U163" i="21"/>
  <c r="V163" i="21"/>
  <c r="Q163" i="21"/>
  <c r="L163" i="21"/>
  <c r="M163" i="21"/>
  <c r="N163" i="21"/>
  <c r="AH162" i="21"/>
  <c r="AF162" i="21"/>
  <c r="AE162" i="21"/>
  <c r="AD162" i="21"/>
  <c r="AC162" i="21"/>
  <c r="AB162" i="21"/>
  <c r="Y162" i="21"/>
  <c r="R162" i="21"/>
  <c r="U162" i="21"/>
  <c r="V162" i="21"/>
  <c r="Q162" i="21"/>
  <c r="L162" i="21"/>
  <c r="M162" i="21"/>
  <c r="N162" i="21"/>
  <c r="AH161" i="21"/>
  <c r="AF161" i="21"/>
  <c r="AE161" i="21"/>
  <c r="AD161" i="21"/>
  <c r="AC161" i="21"/>
  <c r="AB161" i="21"/>
  <c r="Y161" i="21"/>
  <c r="R161" i="21"/>
  <c r="U161" i="21"/>
  <c r="V161" i="21"/>
  <c r="Q161" i="21"/>
  <c r="L161" i="21"/>
  <c r="M161" i="21"/>
  <c r="N161" i="21"/>
  <c r="AH160" i="21"/>
  <c r="AF160" i="21"/>
  <c r="AE160" i="21"/>
  <c r="AD160" i="21"/>
  <c r="AC160" i="21"/>
  <c r="AB160" i="21"/>
  <c r="Y160" i="21"/>
  <c r="R160" i="21"/>
  <c r="U160" i="21"/>
  <c r="V160" i="21"/>
  <c r="Q160" i="21"/>
  <c r="L160" i="21"/>
  <c r="M160" i="21"/>
  <c r="N160" i="21"/>
  <c r="AH159" i="21"/>
  <c r="AF159" i="21"/>
  <c r="AE159" i="21"/>
  <c r="AD159" i="21"/>
  <c r="AC159" i="21"/>
  <c r="AB159" i="21"/>
  <c r="Y159" i="21"/>
  <c r="R159" i="21"/>
  <c r="U159" i="21"/>
  <c r="V159" i="21"/>
  <c r="Q159" i="21"/>
  <c r="L159" i="21"/>
  <c r="M159" i="21"/>
  <c r="N159" i="21"/>
  <c r="AH158" i="21"/>
  <c r="AF158" i="21"/>
  <c r="AE158" i="21"/>
  <c r="AD158" i="21"/>
  <c r="AC158" i="21"/>
  <c r="AB158" i="21"/>
  <c r="Y158" i="21"/>
  <c r="R158" i="21"/>
  <c r="U158" i="21"/>
  <c r="V158" i="21"/>
  <c r="Q158" i="21"/>
  <c r="L158" i="21"/>
  <c r="M158" i="21"/>
  <c r="N158" i="21"/>
  <c r="AH157" i="21"/>
  <c r="AF157" i="21"/>
  <c r="AE157" i="21"/>
  <c r="AD157" i="21"/>
  <c r="AC157" i="21"/>
  <c r="AB157" i="21"/>
  <c r="Y157" i="21"/>
  <c r="R157" i="21"/>
  <c r="U157" i="21"/>
  <c r="V157" i="21"/>
  <c r="Q157" i="21"/>
  <c r="L157" i="21"/>
  <c r="M157" i="21"/>
  <c r="N157" i="21"/>
  <c r="AH156" i="21"/>
  <c r="AF156" i="21"/>
  <c r="AE156" i="21"/>
  <c r="AD156" i="21"/>
  <c r="AC156" i="21"/>
  <c r="AB156" i="21"/>
  <c r="Y156" i="21"/>
  <c r="R156" i="21"/>
  <c r="U156" i="21"/>
  <c r="V156" i="21"/>
  <c r="Q156" i="21"/>
  <c r="L156" i="21"/>
  <c r="M156" i="21"/>
  <c r="N156" i="21"/>
  <c r="AH155" i="21"/>
  <c r="AF155" i="21"/>
  <c r="AE155" i="21"/>
  <c r="AD155" i="21"/>
  <c r="AC155" i="21"/>
  <c r="AB155" i="21"/>
  <c r="Y155" i="21"/>
  <c r="R155" i="21"/>
  <c r="U155" i="21"/>
  <c r="V155" i="21"/>
  <c r="Q155" i="21"/>
  <c r="L155" i="21"/>
  <c r="M155" i="21"/>
  <c r="N155" i="21"/>
  <c r="AH154" i="21"/>
  <c r="AF154" i="21"/>
  <c r="AE154" i="21"/>
  <c r="AD154" i="21"/>
  <c r="AC154" i="21"/>
  <c r="AB154" i="21"/>
  <c r="Y154" i="21"/>
  <c r="R154" i="21"/>
  <c r="U154" i="21"/>
  <c r="V154" i="21"/>
  <c r="Q154" i="21"/>
  <c r="L154" i="21"/>
  <c r="M154" i="21"/>
  <c r="N154" i="21"/>
  <c r="AH153" i="21"/>
  <c r="AF153" i="21"/>
  <c r="AE153" i="21"/>
  <c r="AD153" i="21"/>
  <c r="AC153" i="21"/>
  <c r="AB153" i="21"/>
  <c r="Y153" i="21"/>
  <c r="R153" i="21"/>
  <c r="U153" i="21"/>
  <c r="V153" i="21"/>
  <c r="Q153" i="21"/>
  <c r="L153" i="21"/>
  <c r="M153" i="21"/>
  <c r="N153" i="21"/>
  <c r="AH152" i="21"/>
  <c r="AF152" i="21"/>
  <c r="AE152" i="21"/>
  <c r="AD152" i="21"/>
  <c r="AC152" i="21"/>
  <c r="AB152" i="21"/>
  <c r="Y152" i="21"/>
  <c r="R152" i="21"/>
  <c r="U152" i="21"/>
  <c r="V152" i="21"/>
  <c r="Q152" i="21"/>
  <c r="L152" i="21"/>
  <c r="M152" i="21"/>
  <c r="N152" i="21"/>
  <c r="AH151" i="21"/>
  <c r="AF151" i="21"/>
  <c r="AE151" i="21"/>
  <c r="AD151" i="21"/>
  <c r="AC151" i="21"/>
  <c r="AB151" i="21"/>
  <c r="Y151" i="21"/>
  <c r="R151" i="21"/>
  <c r="U151" i="21"/>
  <c r="V151" i="21"/>
  <c r="Q151" i="21"/>
  <c r="L151" i="21"/>
  <c r="M151" i="21"/>
  <c r="N151" i="21"/>
  <c r="AH150" i="21"/>
  <c r="AF150" i="21"/>
  <c r="AE150" i="21"/>
  <c r="AD150" i="21"/>
  <c r="AC150" i="21"/>
  <c r="AB150" i="21"/>
  <c r="Y150" i="21"/>
  <c r="R150" i="21"/>
  <c r="U150" i="21"/>
  <c r="V150" i="21"/>
  <c r="Q150" i="21"/>
  <c r="L150" i="21"/>
  <c r="M150" i="21"/>
  <c r="N150" i="21"/>
  <c r="AH149" i="21"/>
  <c r="AF149" i="21"/>
  <c r="AE149" i="21"/>
  <c r="AD149" i="21"/>
  <c r="AC149" i="21"/>
  <c r="AB149" i="21"/>
  <c r="Y149" i="21"/>
  <c r="R149" i="21"/>
  <c r="U149" i="21"/>
  <c r="V149" i="21"/>
  <c r="Q149" i="21"/>
  <c r="L149" i="21"/>
  <c r="M149" i="21"/>
  <c r="N149" i="21"/>
  <c r="AH148" i="21"/>
  <c r="AF148" i="21"/>
  <c r="AE148" i="21"/>
  <c r="AD148" i="21"/>
  <c r="AC148" i="21"/>
  <c r="AB148" i="21"/>
  <c r="Y148" i="21"/>
  <c r="R148" i="21"/>
  <c r="U148" i="21"/>
  <c r="V148" i="21"/>
  <c r="Q148" i="21"/>
  <c r="L148" i="21"/>
  <c r="M148" i="21"/>
  <c r="N148" i="21"/>
  <c r="AH147" i="21"/>
  <c r="AF147" i="21"/>
  <c r="AE147" i="21"/>
  <c r="AD147" i="21"/>
  <c r="AC147" i="21"/>
  <c r="AB147" i="21"/>
  <c r="Y147" i="21"/>
  <c r="R147" i="21"/>
  <c r="U147" i="21"/>
  <c r="V147" i="21"/>
  <c r="Q147" i="21"/>
  <c r="L147" i="21"/>
  <c r="M147" i="21"/>
  <c r="N147" i="21"/>
  <c r="AH146" i="21"/>
  <c r="AF146" i="21"/>
  <c r="AE146" i="21"/>
  <c r="AD146" i="21"/>
  <c r="AC146" i="21"/>
  <c r="AB146" i="21"/>
  <c r="Y146" i="21"/>
  <c r="R146" i="21"/>
  <c r="U146" i="21"/>
  <c r="V146" i="21"/>
  <c r="Q146" i="21"/>
  <c r="L146" i="21"/>
  <c r="M146" i="21"/>
  <c r="N146" i="21"/>
  <c r="AH145" i="21"/>
  <c r="AF145" i="21"/>
  <c r="AE145" i="21"/>
  <c r="AD145" i="21"/>
  <c r="AC145" i="21"/>
  <c r="AB145" i="21"/>
  <c r="Y145" i="21"/>
  <c r="R145" i="21"/>
  <c r="U145" i="21"/>
  <c r="V145" i="21"/>
  <c r="Q145" i="21"/>
  <c r="L145" i="21"/>
  <c r="M145" i="21"/>
  <c r="N145" i="21"/>
  <c r="AH144" i="21"/>
  <c r="AF144" i="21"/>
  <c r="AE144" i="21"/>
  <c r="AD144" i="21"/>
  <c r="AC144" i="21"/>
  <c r="AB144" i="21"/>
  <c r="Y144" i="21"/>
  <c r="R144" i="21"/>
  <c r="U144" i="21"/>
  <c r="V144" i="21"/>
  <c r="Q144" i="21"/>
  <c r="L144" i="21"/>
  <c r="M144" i="21"/>
  <c r="N144" i="21"/>
  <c r="AH143" i="21"/>
  <c r="AF143" i="21"/>
  <c r="AE143" i="21"/>
  <c r="AD143" i="21"/>
  <c r="AC143" i="21"/>
  <c r="AB143" i="21"/>
  <c r="Y143" i="21"/>
  <c r="R143" i="21"/>
  <c r="U143" i="21"/>
  <c r="V143" i="21"/>
  <c r="Q143" i="21"/>
  <c r="L143" i="21"/>
  <c r="M143" i="21"/>
  <c r="N143" i="21"/>
  <c r="AH142" i="21"/>
  <c r="AF142" i="21"/>
  <c r="AE142" i="21"/>
  <c r="AD142" i="21"/>
  <c r="AC142" i="21"/>
  <c r="AB142" i="21"/>
  <c r="Y142" i="21"/>
  <c r="R142" i="21"/>
  <c r="U142" i="21"/>
  <c r="V142" i="21"/>
  <c r="Q142" i="21"/>
  <c r="L142" i="21"/>
  <c r="M142" i="21"/>
  <c r="N142" i="21"/>
  <c r="AH141" i="21"/>
  <c r="AF141" i="21"/>
  <c r="AE141" i="21"/>
  <c r="AD141" i="21"/>
  <c r="AC141" i="21"/>
  <c r="AB141" i="21"/>
  <c r="Y141" i="21"/>
  <c r="R141" i="21"/>
  <c r="U141" i="21"/>
  <c r="V141" i="21"/>
  <c r="Q141" i="21"/>
  <c r="L141" i="21"/>
  <c r="M141" i="21"/>
  <c r="N141" i="21"/>
  <c r="AH140" i="21"/>
  <c r="AF140" i="21"/>
  <c r="AE140" i="21"/>
  <c r="AD140" i="21"/>
  <c r="AC140" i="21"/>
  <c r="AB140" i="21"/>
  <c r="Y140" i="21"/>
  <c r="R140" i="21"/>
  <c r="U140" i="21"/>
  <c r="V140" i="21"/>
  <c r="Q140" i="21"/>
  <c r="L140" i="21"/>
  <c r="M140" i="21"/>
  <c r="N140" i="21"/>
  <c r="AH139" i="21"/>
  <c r="AF139" i="21"/>
  <c r="AE139" i="21"/>
  <c r="AD139" i="21"/>
  <c r="AC139" i="21"/>
  <c r="AB139" i="21"/>
  <c r="Y139" i="21"/>
  <c r="R139" i="21"/>
  <c r="U139" i="21"/>
  <c r="V139" i="21"/>
  <c r="Q139" i="21"/>
  <c r="L139" i="21"/>
  <c r="M139" i="21"/>
  <c r="N139" i="21"/>
  <c r="AH138" i="21"/>
  <c r="AF138" i="21"/>
  <c r="AE138" i="21"/>
  <c r="AD138" i="21"/>
  <c r="AC138" i="21"/>
  <c r="AB138" i="21"/>
  <c r="Y138" i="21"/>
  <c r="R138" i="21"/>
  <c r="U138" i="21"/>
  <c r="V138" i="21"/>
  <c r="Q138" i="21"/>
  <c r="L138" i="21"/>
  <c r="M138" i="21"/>
  <c r="N138" i="21"/>
  <c r="AH137" i="21"/>
  <c r="AF137" i="21"/>
  <c r="AE137" i="21"/>
  <c r="AD137" i="21"/>
  <c r="AC137" i="21"/>
  <c r="AB137" i="21"/>
  <c r="Y137" i="21"/>
  <c r="R137" i="21"/>
  <c r="U137" i="21"/>
  <c r="V137" i="21"/>
  <c r="Q137" i="21"/>
  <c r="L137" i="21"/>
  <c r="M137" i="21"/>
  <c r="N137" i="21"/>
  <c r="AH136" i="21"/>
  <c r="AF136" i="21"/>
  <c r="AE136" i="21"/>
  <c r="AD136" i="21"/>
  <c r="AC136" i="21"/>
  <c r="AB136" i="21"/>
  <c r="Y136" i="21"/>
  <c r="R136" i="21"/>
  <c r="U136" i="21"/>
  <c r="V136" i="21"/>
  <c r="Q136" i="21"/>
  <c r="L136" i="21"/>
  <c r="M136" i="21"/>
  <c r="N136" i="21"/>
  <c r="AY5" i="21"/>
  <c r="AB86" i="21"/>
  <c r="AC86" i="21"/>
  <c r="AF86" i="21"/>
  <c r="AB87" i="21"/>
  <c r="AC87" i="21"/>
  <c r="AF87" i="21"/>
  <c r="AB88" i="21"/>
  <c r="AC88" i="21"/>
  <c r="AF88" i="21"/>
  <c r="AB89" i="21"/>
  <c r="AC89" i="21"/>
  <c r="AF89" i="21"/>
  <c r="AB90" i="21"/>
  <c r="AC90" i="21"/>
  <c r="AF90" i="21"/>
  <c r="AB91" i="21"/>
  <c r="AC91" i="21"/>
  <c r="AF91" i="21"/>
  <c r="AB92" i="21"/>
  <c r="AC92" i="21"/>
  <c r="AF92" i="21"/>
  <c r="AB93" i="21"/>
  <c r="AC93" i="21"/>
  <c r="AF93" i="21"/>
  <c r="AB94" i="21"/>
  <c r="AC94" i="21"/>
  <c r="AF94" i="21"/>
  <c r="AB95" i="21"/>
  <c r="AC95" i="21"/>
  <c r="AF95" i="21"/>
  <c r="AB96" i="21"/>
  <c r="AC96" i="21"/>
  <c r="AF96" i="21"/>
  <c r="AB97" i="21"/>
  <c r="AC97" i="21"/>
  <c r="AF97" i="21"/>
  <c r="AB98" i="21"/>
  <c r="AC98" i="21"/>
  <c r="AF98" i="21"/>
  <c r="AB99" i="21"/>
  <c r="AC99" i="21"/>
  <c r="AF99" i="21"/>
  <c r="AB100" i="21"/>
  <c r="AC100" i="21"/>
  <c r="AF100" i="21"/>
  <c r="AB101" i="21"/>
  <c r="AC101" i="21"/>
  <c r="AF101" i="21"/>
  <c r="AB102" i="21"/>
  <c r="AC102" i="21"/>
  <c r="AF102" i="21"/>
  <c r="AB103" i="21"/>
  <c r="AC103" i="21"/>
  <c r="AF103" i="21"/>
  <c r="AB104" i="21"/>
  <c r="AC104" i="21"/>
  <c r="AF104" i="21"/>
  <c r="AB105" i="21"/>
  <c r="AC105" i="21"/>
  <c r="AF105" i="21"/>
  <c r="AB106" i="21"/>
  <c r="AC106" i="21"/>
  <c r="AF106" i="21"/>
  <c r="AB107" i="21"/>
  <c r="AC107" i="21"/>
  <c r="AF107" i="21"/>
  <c r="AB108" i="21"/>
  <c r="AC108" i="21"/>
  <c r="AF108" i="21"/>
  <c r="AB109" i="21"/>
  <c r="AC109" i="21"/>
  <c r="AF109" i="21"/>
  <c r="AB110" i="21"/>
  <c r="AC110" i="21"/>
  <c r="AF110" i="21"/>
  <c r="AB111" i="21"/>
  <c r="AC111" i="21"/>
  <c r="AF111" i="21"/>
  <c r="AB112" i="21"/>
  <c r="AC112" i="21"/>
  <c r="AF112" i="21"/>
  <c r="AB113" i="21"/>
  <c r="AC113" i="21"/>
  <c r="AF113" i="21"/>
  <c r="AB114" i="21"/>
  <c r="AC114" i="21"/>
  <c r="AF114" i="21"/>
  <c r="AB115" i="21"/>
  <c r="AC115" i="21"/>
  <c r="AF115" i="21"/>
  <c r="AB116" i="21"/>
  <c r="AC116" i="21"/>
  <c r="AF116" i="21"/>
  <c r="AB117" i="21"/>
  <c r="AC117" i="21"/>
  <c r="AF117" i="21"/>
  <c r="AB118" i="21"/>
  <c r="AC118" i="21"/>
  <c r="AF118" i="21"/>
  <c r="AB119" i="21"/>
  <c r="AC119" i="21"/>
  <c r="AF119" i="21"/>
  <c r="AB120" i="21"/>
  <c r="AC120" i="21"/>
  <c r="AF120" i="21"/>
  <c r="AB121" i="21"/>
  <c r="AC121" i="21"/>
  <c r="AF121" i="21"/>
  <c r="AB122" i="21"/>
  <c r="AC122" i="21"/>
  <c r="AF122" i="21"/>
  <c r="AB123" i="21"/>
  <c r="AC123" i="21"/>
  <c r="AF123" i="21"/>
  <c r="AB124" i="21"/>
  <c r="AC124" i="21"/>
  <c r="AF124" i="21"/>
  <c r="AB125" i="21"/>
  <c r="AC125" i="21"/>
  <c r="AF125" i="21"/>
  <c r="AB126" i="21"/>
  <c r="AC126" i="21"/>
  <c r="AF126" i="21"/>
  <c r="AB127" i="21"/>
  <c r="AC127" i="21"/>
  <c r="AF127" i="21"/>
  <c r="AB128" i="21"/>
  <c r="AC128" i="21"/>
  <c r="AF128" i="21"/>
  <c r="AB129" i="21"/>
  <c r="AC129" i="21"/>
  <c r="AF129" i="21"/>
  <c r="AB130" i="21"/>
  <c r="AC130" i="21"/>
  <c r="AF130" i="21"/>
  <c r="AB131" i="21"/>
  <c r="AC131" i="21"/>
  <c r="AF131" i="21"/>
  <c r="AB132" i="21"/>
  <c r="AC132" i="21"/>
  <c r="AF132" i="21"/>
  <c r="AB133" i="21"/>
  <c r="AC133" i="21"/>
  <c r="AF133" i="21"/>
  <c r="AB134" i="21"/>
  <c r="AC134" i="21"/>
  <c r="AF134" i="21"/>
  <c r="AB135" i="21"/>
  <c r="AC135" i="21"/>
  <c r="AF13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E86" i="21"/>
  <c r="AH86" i="21"/>
  <c r="AE87" i="21"/>
  <c r="AH87" i="21"/>
  <c r="AE88" i="21"/>
  <c r="AH88" i="21"/>
  <c r="AE89" i="21"/>
  <c r="AH89" i="21"/>
  <c r="AE90" i="21"/>
  <c r="AH90" i="21"/>
  <c r="AE91" i="21"/>
  <c r="AH91" i="21"/>
  <c r="AE92" i="21"/>
  <c r="AH92" i="21"/>
  <c r="AE93" i="21"/>
  <c r="AH93" i="21"/>
  <c r="AE94" i="21"/>
  <c r="AH94" i="21"/>
  <c r="AE95" i="21"/>
  <c r="AH95" i="21"/>
  <c r="AE96" i="21"/>
  <c r="AH96" i="21"/>
  <c r="AE97" i="21"/>
  <c r="AH97" i="21"/>
  <c r="AE98" i="21"/>
  <c r="AH98" i="21"/>
  <c r="AE99" i="21"/>
  <c r="AH99" i="21"/>
  <c r="AE100" i="21"/>
  <c r="AH100" i="21"/>
  <c r="AE101" i="21"/>
  <c r="AH101" i="21"/>
  <c r="AE102" i="21"/>
  <c r="AH102" i="21"/>
  <c r="AE103" i="21"/>
  <c r="AH103" i="21"/>
  <c r="AE104" i="21"/>
  <c r="AH104" i="21"/>
  <c r="AE105" i="21"/>
  <c r="AH105" i="21"/>
  <c r="AE106" i="21"/>
  <c r="AH106" i="21"/>
  <c r="AE107" i="21"/>
  <c r="AH107" i="21"/>
  <c r="AE108" i="21"/>
  <c r="AH108" i="21"/>
  <c r="AE109" i="21"/>
  <c r="AH109" i="21"/>
  <c r="AE110" i="21"/>
  <c r="AH110" i="21"/>
  <c r="AE111" i="21"/>
  <c r="AH111" i="21"/>
  <c r="AE112" i="21"/>
  <c r="AH112" i="21"/>
  <c r="AE113" i="21"/>
  <c r="AH113" i="21"/>
  <c r="AE114" i="21"/>
  <c r="AH114" i="21"/>
  <c r="AE115" i="21"/>
  <c r="AH115" i="21"/>
  <c r="AE116" i="21"/>
  <c r="AH116" i="21"/>
  <c r="AE117" i="21"/>
  <c r="AH117" i="21"/>
  <c r="AE118" i="21"/>
  <c r="AH118" i="21"/>
  <c r="AE119" i="21"/>
  <c r="AH119" i="21"/>
  <c r="AE120" i="21"/>
  <c r="AH120" i="21"/>
  <c r="AE121" i="21"/>
  <c r="AH121" i="21"/>
  <c r="AE122" i="21"/>
  <c r="AH122" i="21"/>
  <c r="AE123" i="21"/>
  <c r="AH123" i="21"/>
  <c r="AE124" i="21"/>
  <c r="AH124" i="21"/>
  <c r="AE125" i="21"/>
  <c r="AH125" i="21"/>
  <c r="AE126" i="21"/>
  <c r="AH126" i="21"/>
  <c r="AE127" i="21"/>
  <c r="AH127" i="21"/>
  <c r="AE128" i="21"/>
  <c r="AH128" i="21"/>
  <c r="AE129" i="21"/>
  <c r="AH129" i="21"/>
  <c r="AE130" i="21"/>
  <c r="AH130" i="21"/>
  <c r="AE131" i="21"/>
  <c r="AH131" i="21"/>
  <c r="AE132" i="21"/>
  <c r="AH132" i="21"/>
  <c r="AE133" i="21"/>
  <c r="AH133" i="21"/>
  <c r="AE134" i="21"/>
  <c r="AH134" i="21"/>
  <c r="AE135" i="21"/>
  <c r="AH135" i="21"/>
  <c r="B26" i="21"/>
  <c r="C26" i="21"/>
  <c r="C28" i="21"/>
  <c r="C30" i="21"/>
  <c r="C32" i="21"/>
  <c r="C34" i="21"/>
  <c r="C36" i="21"/>
  <c r="C38" i="21"/>
  <c r="C40" i="21"/>
  <c r="C42" i="21"/>
  <c r="C44" i="21"/>
  <c r="C46" i="21"/>
  <c r="C48" i="21"/>
  <c r="C50" i="21"/>
  <c r="B51" i="21"/>
  <c r="C52" i="21"/>
  <c r="C54" i="21"/>
  <c r="C56" i="21"/>
  <c r="C58" i="21"/>
  <c r="C60" i="21"/>
  <c r="C62" i="21"/>
  <c r="C64" i="21"/>
  <c r="B65" i="21"/>
  <c r="C27" i="21"/>
  <c r="C29" i="21"/>
  <c r="C31" i="21"/>
  <c r="C33" i="21"/>
  <c r="C35" i="21"/>
  <c r="C37" i="21"/>
  <c r="C39" i="21"/>
  <c r="C41" i="21"/>
  <c r="C43" i="21"/>
  <c r="C45" i="21"/>
  <c r="C47" i="21"/>
  <c r="C49" i="21"/>
  <c r="C51" i="21"/>
  <c r="C53" i="21"/>
  <c r="C55" i="21"/>
  <c r="C57" i="21"/>
  <c r="C59" i="21"/>
  <c r="C61" i="21"/>
  <c r="C63" i="21"/>
  <c r="C65" i="21"/>
  <c r="C67" i="21"/>
  <c r="C69" i="21"/>
  <c r="C71" i="21"/>
  <c r="B72" i="21"/>
  <c r="B68" i="21"/>
  <c r="B27" i="21"/>
  <c r="B28" i="21"/>
  <c r="B29" i="21"/>
  <c r="B30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B50" i="21"/>
  <c r="B52" i="21"/>
  <c r="B53" i="21"/>
  <c r="B54" i="21"/>
  <c r="B55" i="21"/>
  <c r="B56" i="21"/>
  <c r="B57" i="21"/>
  <c r="B58" i="21"/>
  <c r="B59" i="21"/>
  <c r="B60" i="21"/>
  <c r="B61" i="21"/>
  <c r="B62" i="21"/>
  <c r="B63" i="21"/>
  <c r="B64" i="21"/>
  <c r="B66" i="21"/>
  <c r="C66" i="21"/>
  <c r="B67" i="21"/>
  <c r="C68" i="21"/>
  <c r="B69" i="21"/>
  <c r="B70" i="21"/>
  <c r="C70" i="21"/>
  <c r="B71" i="21"/>
  <c r="C72" i="21"/>
  <c r="B73" i="21"/>
  <c r="C73" i="21"/>
  <c r="B74" i="21"/>
  <c r="C74" i="21"/>
  <c r="B75" i="21"/>
  <c r="C75" i="21"/>
  <c r="B76" i="21"/>
  <c r="C76" i="21"/>
  <c r="B77" i="21"/>
  <c r="C77" i="21"/>
  <c r="B78" i="21"/>
  <c r="E25" i="21"/>
  <c r="F25" i="21"/>
  <c r="G25" i="21"/>
  <c r="E26" i="21"/>
  <c r="F26" i="21"/>
  <c r="G26" i="21"/>
  <c r="D27" i="21"/>
  <c r="E27" i="21"/>
  <c r="F27" i="21"/>
  <c r="G27" i="21"/>
  <c r="E28" i="21"/>
  <c r="F28" i="21"/>
  <c r="G28" i="21"/>
  <c r="D29" i="21"/>
  <c r="E29" i="21"/>
  <c r="F29" i="21"/>
  <c r="G29" i="21"/>
  <c r="E30" i="21"/>
  <c r="F30" i="21"/>
  <c r="G30" i="21"/>
  <c r="D31" i="21"/>
  <c r="E31" i="21"/>
  <c r="F31" i="21"/>
  <c r="G31" i="21"/>
  <c r="E32" i="21"/>
  <c r="F32" i="21"/>
  <c r="G32" i="21"/>
  <c r="D33" i="21"/>
  <c r="E33" i="21"/>
  <c r="F33" i="21"/>
  <c r="G33" i="21"/>
  <c r="E34" i="21"/>
  <c r="F34" i="21"/>
  <c r="G34" i="21"/>
  <c r="D35" i="21"/>
  <c r="E35" i="21"/>
  <c r="F35" i="21"/>
  <c r="G35" i="21"/>
  <c r="E36" i="21"/>
  <c r="F36" i="21"/>
  <c r="G36" i="21"/>
  <c r="D37" i="21"/>
  <c r="E37" i="21"/>
  <c r="F37" i="21"/>
  <c r="G37" i="21"/>
  <c r="E38" i="21"/>
  <c r="F38" i="21"/>
  <c r="G38" i="21"/>
  <c r="D39" i="21"/>
  <c r="E39" i="21"/>
  <c r="F39" i="21"/>
  <c r="G39" i="21"/>
  <c r="E40" i="21"/>
  <c r="F40" i="21"/>
  <c r="G40" i="21"/>
  <c r="D41" i="21"/>
  <c r="E41" i="21"/>
  <c r="F41" i="21"/>
  <c r="G41" i="21"/>
  <c r="E42" i="21"/>
  <c r="F42" i="21"/>
  <c r="G42" i="21"/>
  <c r="D43" i="21"/>
  <c r="E43" i="21"/>
  <c r="F43" i="21"/>
  <c r="G43" i="21"/>
  <c r="E44" i="21"/>
  <c r="F44" i="21"/>
  <c r="G44" i="21"/>
  <c r="D45" i="21"/>
  <c r="E45" i="21"/>
  <c r="F45" i="21"/>
  <c r="G45" i="21"/>
  <c r="E46" i="21"/>
  <c r="F46" i="21"/>
  <c r="G46" i="21"/>
  <c r="D47" i="21"/>
  <c r="E47" i="21"/>
  <c r="F47" i="21"/>
  <c r="G47" i="21"/>
  <c r="E48" i="21"/>
  <c r="F48" i="21"/>
  <c r="G48" i="21"/>
  <c r="D49" i="21"/>
  <c r="E49" i="21"/>
  <c r="F49" i="21"/>
  <c r="G49" i="21"/>
  <c r="E50" i="21"/>
  <c r="F50" i="21"/>
  <c r="G50" i="21"/>
  <c r="D51" i="21"/>
  <c r="E51" i="21"/>
  <c r="F51" i="21"/>
  <c r="G51" i="21"/>
  <c r="E52" i="21"/>
  <c r="F52" i="21"/>
  <c r="G52" i="21"/>
  <c r="D53" i="21"/>
  <c r="E53" i="21"/>
  <c r="F53" i="21"/>
  <c r="G53" i="21"/>
  <c r="E54" i="21"/>
  <c r="F54" i="21"/>
  <c r="G54" i="21"/>
  <c r="D55" i="21"/>
  <c r="E55" i="21"/>
  <c r="F55" i="21"/>
  <c r="G55" i="21"/>
  <c r="E56" i="21"/>
  <c r="F56" i="21"/>
  <c r="G56" i="21"/>
  <c r="D57" i="21"/>
  <c r="E57" i="21"/>
  <c r="F57" i="21"/>
  <c r="G57" i="21"/>
  <c r="E58" i="21"/>
  <c r="F58" i="21"/>
  <c r="G58" i="21"/>
  <c r="D59" i="21"/>
  <c r="E59" i="21"/>
  <c r="F59" i="21"/>
  <c r="G59" i="21"/>
  <c r="E60" i="21"/>
  <c r="F60" i="21"/>
  <c r="G60" i="21"/>
  <c r="D61" i="21"/>
  <c r="E61" i="21"/>
  <c r="F61" i="21"/>
  <c r="G61" i="21"/>
  <c r="E62" i="21"/>
  <c r="F62" i="21"/>
  <c r="G62" i="21"/>
  <c r="D63" i="21"/>
  <c r="E63" i="21"/>
  <c r="F63" i="21"/>
  <c r="G63" i="21"/>
  <c r="E64" i="21"/>
  <c r="F64" i="21"/>
  <c r="G64" i="21"/>
  <c r="D65" i="21"/>
  <c r="E65" i="21"/>
  <c r="F65" i="21"/>
  <c r="G65" i="21"/>
  <c r="E66" i="21"/>
  <c r="F66" i="21"/>
  <c r="G66" i="21"/>
  <c r="D67" i="21"/>
  <c r="E67" i="21"/>
  <c r="F67" i="21"/>
  <c r="G67" i="21"/>
  <c r="E68" i="21"/>
  <c r="F68" i="21"/>
  <c r="G68" i="21"/>
  <c r="D69" i="21"/>
  <c r="E69" i="21"/>
  <c r="F69" i="21"/>
  <c r="G69" i="21"/>
  <c r="E70" i="21"/>
  <c r="F70" i="21"/>
  <c r="G70" i="21"/>
  <c r="D71" i="21"/>
  <c r="E71" i="21"/>
  <c r="F71" i="21"/>
  <c r="G71" i="21"/>
  <c r="E72" i="21"/>
  <c r="F72" i="21"/>
  <c r="G72" i="21"/>
  <c r="D73" i="21"/>
  <c r="E73" i="21"/>
  <c r="F73" i="21"/>
  <c r="G73" i="21"/>
  <c r="E74" i="21"/>
  <c r="F74" i="21"/>
  <c r="G74" i="21"/>
  <c r="D75" i="21"/>
  <c r="E75" i="21"/>
  <c r="F75" i="21"/>
  <c r="G75" i="21"/>
  <c r="E76" i="21"/>
  <c r="F76" i="21"/>
  <c r="G76" i="21"/>
  <c r="D77" i="21"/>
  <c r="E77" i="21"/>
  <c r="F77" i="21"/>
  <c r="G77" i="21"/>
  <c r="E78" i="21"/>
  <c r="F78" i="21"/>
  <c r="C78" i="21"/>
  <c r="G78" i="21"/>
  <c r="Q135" i="21"/>
  <c r="Q134" i="21"/>
  <c r="Q133" i="21"/>
  <c r="Q132" i="21"/>
  <c r="Q131" i="21"/>
  <c r="Q130" i="21"/>
  <c r="Q129" i="21"/>
  <c r="Q128" i="21"/>
  <c r="Q127" i="21"/>
  <c r="Q126" i="21"/>
  <c r="Q125" i="21"/>
  <c r="Q124" i="21"/>
  <c r="Q123" i="21"/>
  <c r="Q122" i="21"/>
  <c r="Q121" i="21"/>
  <c r="Q120" i="21"/>
  <c r="Q119" i="21"/>
  <c r="Q118" i="21"/>
  <c r="Q117" i="21"/>
  <c r="Q116" i="21"/>
  <c r="Q115" i="21"/>
  <c r="Q114" i="21"/>
  <c r="Q113" i="21"/>
  <c r="Q112" i="21"/>
  <c r="Q111" i="21"/>
  <c r="Q110" i="21"/>
  <c r="Q109" i="21"/>
  <c r="Q108" i="21"/>
  <c r="Q107" i="21"/>
  <c r="Q106" i="21"/>
  <c r="Q105" i="21"/>
  <c r="Q104" i="21"/>
  <c r="Q103" i="21"/>
  <c r="Q102" i="21"/>
  <c r="Q101" i="21"/>
  <c r="Q100" i="21"/>
  <c r="Q99" i="21"/>
  <c r="Q98" i="21"/>
  <c r="Q97" i="21"/>
  <c r="Q96" i="21"/>
  <c r="Q95" i="21"/>
  <c r="Q94" i="21"/>
  <c r="Q93" i="21"/>
  <c r="Q92" i="21"/>
  <c r="Q91" i="21"/>
  <c r="Q90" i="21"/>
  <c r="Q89" i="21"/>
  <c r="Q88" i="21"/>
  <c r="Q87" i="21"/>
  <c r="Q86" i="21"/>
  <c r="Q85" i="21"/>
  <c r="Q84" i="21"/>
  <c r="Q83" i="21"/>
  <c r="Q82" i="21"/>
  <c r="Q81" i="21"/>
  <c r="Q80" i="21"/>
  <c r="Q79" i="21"/>
  <c r="Q78" i="21"/>
  <c r="Q77" i="21"/>
  <c r="Q76" i="21"/>
  <c r="Q75" i="21"/>
  <c r="Q74" i="21"/>
  <c r="Q73" i="21"/>
  <c r="Q72" i="21"/>
  <c r="Q71" i="21"/>
  <c r="Q70" i="21"/>
  <c r="Q69" i="21"/>
  <c r="Q68" i="21"/>
  <c r="Q67" i="21"/>
  <c r="Q66" i="21"/>
  <c r="Q65" i="21"/>
  <c r="Q64" i="21"/>
  <c r="Q63" i="21"/>
  <c r="Q62" i="21"/>
  <c r="Q61" i="21"/>
  <c r="Q60" i="21"/>
  <c r="Q59" i="21"/>
  <c r="Q58" i="21"/>
  <c r="Q57" i="21"/>
  <c r="Q56" i="21"/>
  <c r="Q55" i="21"/>
  <c r="Q54" i="21"/>
  <c r="Q53" i="21"/>
  <c r="Q52" i="21"/>
  <c r="Q51" i="21"/>
  <c r="Q50" i="21"/>
  <c r="Q49" i="21"/>
  <c r="Q48" i="21"/>
  <c r="Q47" i="21"/>
  <c r="Q46" i="21"/>
  <c r="Q45" i="21"/>
  <c r="Q44" i="21"/>
  <c r="Q43" i="21"/>
  <c r="Q42" i="21"/>
  <c r="Q41" i="21"/>
  <c r="Q40" i="21"/>
  <c r="Q39" i="21"/>
  <c r="Q38" i="21"/>
  <c r="Q37" i="21"/>
  <c r="Q36" i="21"/>
  <c r="Q35" i="21"/>
  <c r="Q34" i="21"/>
  <c r="Q33" i="21"/>
  <c r="Q32" i="21"/>
  <c r="Q31" i="21"/>
  <c r="Q30" i="21"/>
  <c r="Q29" i="21"/>
  <c r="Q28" i="21"/>
  <c r="Q27" i="21"/>
  <c r="Q26" i="21"/>
  <c r="Q25" i="21"/>
  <c r="Q24" i="21"/>
  <c r="Q23" i="21"/>
  <c r="Q22" i="21"/>
  <c r="Q21" i="21"/>
  <c r="Q20" i="21"/>
  <c r="Q19" i="21"/>
  <c r="Q18" i="21"/>
  <c r="Q17" i="21"/>
  <c r="Q16" i="21"/>
  <c r="Q15" i="21"/>
  <c r="Q14" i="21"/>
  <c r="Q13" i="21"/>
  <c r="Q12" i="21"/>
  <c r="Q11" i="21"/>
  <c r="Q10" i="21"/>
  <c r="Q9" i="21"/>
  <c r="Q8" i="21"/>
  <c r="Q7" i="21"/>
  <c r="Q6" i="21"/>
  <c r="R6" i="21"/>
  <c r="R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F5" i="21"/>
  <c r="F15" i="21"/>
  <c r="U135" i="21"/>
  <c r="F6" i="21"/>
  <c r="V135" i="21"/>
  <c r="F11" i="21"/>
  <c r="F8" i="21"/>
  <c r="L135" i="21"/>
  <c r="F9" i="21"/>
  <c r="M135" i="21"/>
  <c r="N135" i="21"/>
  <c r="Y135" i="21"/>
  <c r="U134" i="21"/>
  <c r="V134" i="21"/>
  <c r="L134" i="21"/>
  <c r="M134" i="21"/>
  <c r="N134" i="21"/>
  <c r="Y134" i="21"/>
  <c r="U133" i="21"/>
  <c r="V133" i="21"/>
  <c r="L133" i="21"/>
  <c r="M133" i="21"/>
  <c r="N133" i="21"/>
  <c r="Y133" i="21"/>
  <c r="U132" i="21"/>
  <c r="V132" i="21"/>
  <c r="L132" i="21"/>
  <c r="M132" i="21"/>
  <c r="N132" i="21"/>
  <c r="Y132" i="21"/>
  <c r="U131" i="21"/>
  <c r="V131" i="21"/>
  <c r="L131" i="21"/>
  <c r="M131" i="21"/>
  <c r="N131" i="21"/>
  <c r="Y131" i="21"/>
  <c r="U130" i="21"/>
  <c r="V130" i="21"/>
  <c r="L130" i="21"/>
  <c r="M130" i="21"/>
  <c r="N130" i="21"/>
  <c r="Y130" i="21"/>
  <c r="U129" i="21"/>
  <c r="V129" i="21"/>
  <c r="L129" i="21"/>
  <c r="M129" i="21"/>
  <c r="N129" i="21"/>
  <c r="Y129" i="21"/>
  <c r="U128" i="21"/>
  <c r="V128" i="21"/>
  <c r="L128" i="21"/>
  <c r="M128" i="21"/>
  <c r="N128" i="21"/>
  <c r="Y128" i="21"/>
  <c r="U127" i="21"/>
  <c r="V127" i="21"/>
  <c r="L127" i="21"/>
  <c r="M127" i="21"/>
  <c r="N127" i="21"/>
  <c r="Y127" i="21"/>
  <c r="U6" i="21"/>
  <c r="V6" i="21"/>
  <c r="U7" i="21"/>
  <c r="V7" i="21"/>
  <c r="U8" i="21"/>
  <c r="V8" i="21"/>
  <c r="U9" i="21"/>
  <c r="V9" i="21"/>
  <c r="U10" i="21"/>
  <c r="V10" i="21"/>
  <c r="U11" i="21"/>
  <c r="V11" i="21"/>
  <c r="U12" i="21"/>
  <c r="V12" i="21"/>
  <c r="U13" i="21"/>
  <c r="V13" i="21"/>
  <c r="U14" i="21"/>
  <c r="V14" i="21"/>
  <c r="U15" i="21"/>
  <c r="V15" i="21"/>
  <c r="U16" i="21"/>
  <c r="V16" i="21"/>
  <c r="U17" i="21"/>
  <c r="V17" i="21"/>
  <c r="U18" i="21"/>
  <c r="V18" i="21"/>
  <c r="U19" i="21"/>
  <c r="V19" i="21"/>
  <c r="U20" i="21"/>
  <c r="V20" i="21"/>
  <c r="U21" i="21"/>
  <c r="V21" i="21"/>
  <c r="U22" i="21"/>
  <c r="V22" i="21"/>
  <c r="U23" i="21"/>
  <c r="V23" i="21"/>
  <c r="U24" i="21"/>
  <c r="V24" i="21"/>
  <c r="U25" i="21"/>
  <c r="V25" i="21"/>
  <c r="U26" i="21"/>
  <c r="V26" i="21"/>
  <c r="U27" i="21"/>
  <c r="V27" i="21"/>
  <c r="U28" i="21"/>
  <c r="V28" i="21"/>
  <c r="U29" i="21"/>
  <c r="V29" i="21"/>
  <c r="U30" i="21"/>
  <c r="V30" i="21"/>
  <c r="U31" i="21"/>
  <c r="V31" i="21"/>
  <c r="U32" i="21"/>
  <c r="V32" i="21"/>
  <c r="U33" i="21"/>
  <c r="V33" i="21"/>
  <c r="U34" i="21"/>
  <c r="V34" i="21"/>
  <c r="U35" i="21"/>
  <c r="V35" i="21"/>
  <c r="U36" i="21"/>
  <c r="V36" i="21"/>
  <c r="U37" i="21"/>
  <c r="V37" i="21"/>
  <c r="U38" i="21"/>
  <c r="V38" i="21"/>
  <c r="U39" i="21"/>
  <c r="V39" i="21"/>
  <c r="U40" i="21"/>
  <c r="V40" i="21"/>
  <c r="U41" i="21"/>
  <c r="V41" i="21"/>
  <c r="U42" i="21"/>
  <c r="V42" i="21"/>
  <c r="U43" i="21"/>
  <c r="V43" i="21"/>
  <c r="U44" i="21"/>
  <c r="V44" i="21"/>
  <c r="U45" i="21"/>
  <c r="V45" i="21"/>
  <c r="U46" i="21"/>
  <c r="V46" i="21"/>
  <c r="U47" i="21"/>
  <c r="V47" i="21"/>
  <c r="U48" i="21"/>
  <c r="V48" i="21"/>
  <c r="U49" i="21"/>
  <c r="V49" i="21"/>
  <c r="U50" i="21"/>
  <c r="V50" i="21"/>
  <c r="U51" i="21"/>
  <c r="V51" i="21"/>
  <c r="U52" i="21"/>
  <c r="V52" i="21"/>
  <c r="U53" i="21"/>
  <c r="V53" i="21"/>
  <c r="U54" i="21"/>
  <c r="V54" i="21"/>
  <c r="U55" i="21"/>
  <c r="V55" i="21"/>
  <c r="U56" i="21"/>
  <c r="V56" i="21"/>
  <c r="U57" i="21"/>
  <c r="V57" i="21"/>
  <c r="U58" i="21"/>
  <c r="V58" i="21"/>
  <c r="U59" i="21"/>
  <c r="V59" i="21"/>
  <c r="U60" i="21"/>
  <c r="V60" i="21"/>
  <c r="U61" i="21"/>
  <c r="V61" i="21"/>
  <c r="U62" i="21"/>
  <c r="V62" i="21"/>
  <c r="U63" i="21"/>
  <c r="V63" i="21"/>
  <c r="U64" i="21"/>
  <c r="V64" i="21"/>
  <c r="U65" i="21"/>
  <c r="V65" i="21"/>
  <c r="U66" i="21"/>
  <c r="V66" i="21"/>
  <c r="U67" i="21"/>
  <c r="V67" i="21"/>
  <c r="U68" i="21"/>
  <c r="V68" i="21"/>
  <c r="U69" i="21"/>
  <c r="V69" i="21"/>
  <c r="U70" i="21"/>
  <c r="V70" i="21"/>
  <c r="U71" i="21"/>
  <c r="V71" i="21"/>
  <c r="U72" i="21"/>
  <c r="V72" i="21"/>
  <c r="U73" i="21"/>
  <c r="V73" i="21"/>
  <c r="U74" i="21"/>
  <c r="V74" i="21"/>
  <c r="U75" i="21"/>
  <c r="V75" i="21"/>
  <c r="U76" i="21"/>
  <c r="V76" i="21"/>
  <c r="U77" i="21"/>
  <c r="V77" i="21"/>
  <c r="U78" i="21"/>
  <c r="V78" i="21"/>
  <c r="U79" i="21"/>
  <c r="V79" i="21"/>
  <c r="U80" i="21"/>
  <c r="V80" i="21"/>
  <c r="U81" i="21"/>
  <c r="V81" i="21"/>
  <c r="U82" i="21"/>
  <c r="V82" i="21"/>
  <c r="U83" i="21"/>
  <c r="V83" i="21"/>
  <c r="U84" i="21"/>
  <c r="V84" i="21"/>
  <c r="U85" i="21"/>
  <c r="V85" i="21"/>
  <c r="U86" i="21"/>
  <c r="V86" i="21"/>
  <c r="U87" i="21"/>
  <c r="V87" i="21"/>
  <c r="U88" i="21"/>
  <c r="V88" i="21"/>
  <c r="U89" i="21"/>
  <c r="V89" i="21"/>
  <c r="U90" i="21"/>
  <c r="V90" i="21"/>
  <c r="U91" i="21"/>
  <c r="V91" i="21"/>
  <c r="U92" i="21"/>
  <c r="V92" i="21"/>
  <c r="U93" i="21"/>
  <c r="V93" i="21"/>
  <c r="U94" i="21"/>
  <c r="V94" i="21"/>
  <c r="U95" i="21"/>
  <c r="V95" i="21"/>
  <c r="U96" i="21"/>
  <c r="V96" i="21"/>
  <c r="U97" i="21"/>
  <c r="V97" i="21"/>
  <c r="U98" i="21"/>
  <c r="V98" i="21"/>
  <c r="U99" i="21"/>
  <c r="V99" i="21"/>
  <c r="U100" i="21"/>
  <c r="V100" i="21"/>
  <c r="U101" i="21"/>
  <c r="V101" i="21"/>
  <c r="U102" i="21"/>
  <c r="V102" i="21"/>
  <c r="U103" i="21"/>
  <c r="V103" i="21"/>
  <c r="U104" i="21"/>
  <c r="V104" i="21"/>
  <c r="U105" i="21"/>
  <c r="V105" i="21"/>
  <c r="U106" i="21"/>
  <c r="V106" i="21"/>
  <c r="U107" i="21"/>
  <c r="V107" i="21"/>
  <c r="U108" i="21"/>
  <c r="V108" i="21"/>
  <c r="U109" i="21"/>
  <c r="V109" i="21"/>
  <c r="U110" i="21"/>
  <c r="V110" i="21"/>
  <c r="U111" i="21"/>
  <c r="V111" i="21"/>
  <c r="U112" i="21"/>
  <c r="V112" i="21"/>
  <c r="U113" i="21"/>
  <c r="V113" i="21"/>
  <c r="U114" i="21"/>
  <c r="V114" i="21"/>
  <c r="U115" i="21"/>
  <c r="V115" i="21"/>
  <c r="U116" i="21"/>
  <c r="V116" i="21"/>
  <c r="U117" i="21"/>
  <c r="V117" i="21"/>
  <c r="U118" i="21"/>
  <c r="V118" i="21"/>
  <c r="U119" i="21"/>
  <c r="V119" i="21"/>
  <c r="U120" i="21"/>
  <c r="V120" i="21"/>
  <c r="U121" i="21"/>
  <c r="V121" i="21"/>
  <c r="U122" i="21"/>
  <c r="V122" i="21"/>
  <c r="U123" i="21"/>
  <c r="V123" i="21"/>
  <c r="U124" i="21"/>
  <c r="V124" i="21"/>
  <c r="U125" i="21"/>
  <c r="V125" i="21"/>
  <c r="U126" i="21"/>
  <c r="V126" i="21"/>
  <c r="L6" i="21"/>
  <c r="M6" i="21"/>
  <c r="N6" i="21"/>
  <c r="L7" i="21"/>
  <c r="M7" i="21"/>
  <c r="N7" i="21"/>
  <c r="L8" i="21"/>
  <c r="M8" i="21"/>
  <c r="N8" i="21"/>
  <c r="L9" i="21"/>
  <c r="M9" i="21"/>
  <c r="N9" i="21"/>
  <c r="L10" i="21"/>
  <c r="M10" i="21"/>
  <c r="N10" i="21"/>
  <c r="L11" i="21"/>
  <c r="M11" i="21"/>
  <c r="N11" i="21"/>
  <c r="L12" i="21"/>
  <c r="M12" i="21"/>
  <c r="N12" i="21"/>
  <c r="L13" i="21"/>
  <c r="M13" i="21"/>
  <c r="N13" i="21"/>
  <c r="L14" i="21"/>
  <c r="M14" i="21"/>
  <c r="N14" i="21"/>
  <c r="L15" i="21"/>
  <c r="M15" i="21"/>
  <c r="N15" i="21"/>
  <c r="L16" i="21"/>
  <c r="M16" i="21"/>
  <c r="N16" i="21"/>
  <c r="L17" i="21"/>
  <c r="M17" i="21"/>
  <c r="N17" i="21"/>
  <c r="L18" i="21"/>
  <c r="M18" i="21"/>
  <c r="N18" i="21"/>
  <c r="L19" i="21"/>
  <c r="M19" i="21"/>
  <c r="N19" i="21"/>
  <c r="L20" i="21"/>
  <c r="M20" i="21"/>
  <c r="N20" i="21"/>
  <c r="L21" i="21"/>
  <c r="M21" i="21"/>
  <c r="N21" i="21"/>
  <c r="L22" i="21"/>
  <c r="M22" i="21"/>
  <c r="N22" i="21"/>
  <c r="L23" i="21"/>
  <c r="M23" i="21"/>
  <c r="N23" i="21"/>
  <c r="L24" i="21"/>
  <c r="M24" i="21"/>
  <c r="N24" i="21"/>
  <c r="L25" i="21"/>
  <c r="M25" i="21"/>
  <c r="N25" i="21"/>
  <c r="L26" i="21"/>
  <c r="M26" i="21"/>
  <c r="N26" i="21"/>
  <c r="L27" i="21"/>
  <c r="M27" i="21"/>
  <c r="N27" i="21"/>
  <c r="L28" i="21"/>
  <c r="M28" i="21"/>
  <c r="N28" i="21"/>
  <c r="L29" i="21"/>
  <c r="M29" i="21"/>
  <c r="N29" i="21"/>
  <c r="L30" i="21"/>
  <c r="M30" i="21"/>
  <c r="N30" i="21"/>
  <c r="L31" i="21"/>
  <c r="M31" i="21"/>
  <c r="N31" i="21"/>
  <c r="L32" i="21"/>
  <c r="M32" i="21"/>
  <c r="N32" i="21"/>
  <c r="L33" i="21"/>
  <c r="M33" i="21"/>
  <c r="N33" i="21"/>
  <c r="L34" i="21"/>
  <c r="M34" i="21"/>
  <c r="N34" i="21"/>
  <c r="L35" i="21"/>
  <c r="M35" i="21"/>
  <c r="N35" i="21"/>
  <c r="L36" i="21"/>
  <c r="M36" i="21"/>
  <c r="N36" i="21"/>
  <c r="L37" i="21"/>
  <c r="M37" i="21"/>
  <c r="N37" i="21"/>
  <c r="L38" i="21"/>
  <c r="M38" i="21"/>
  <c r="N38" i="21"/>
  <c r="L39" i="21"/>
  <c r="M39" i="21"/>
  <c r="N39" i="21"/>
  <c r="L40" i="21"/>
  <c r="M40" i="21"/>
  <c r="N40" i="21"/>
  <c r="L41" i="21"/>
  <c r="M41" i="21"/>
  <c r="N41" i="21"/>
  <c r="L42" i="21"/>
  <c r="M42" i="21"/>
  <c r="N42" i="21"/>
  <c r="L43" i="21"/>
  <c r="M43" i="21"/>
  <c r="N43" i="21"/>
  <c r="L44" i="21"/>
  <c r="M44" i="21"/>
  <c r="N44" i="21"/>
  <c r="L45" i="21"/>
  <c r="M45" i="21"/>
  <c r="N45" i="21"/>
  <c r="L46" i="21"/>
  <c r="M46" i="21"/>
  <c r="N46" i="21"/>
  <c r="L47" i="21"/>
  <c r="M47" i="21"/>
  <c r="N47" i="21"/>
  <c r="L48" i="21"/>
  <c r="M48" i="21"/>
  <c r="N48" i="21"/>
  <c r="L49" i="21"/>
  <c r="M49" i="21"/>
  <c r="N49" i="21"/>
  <c r="L50" i="21"/>
  <c r="M50" i="21"/>
  <c r="N50" i="21"/>
  <c r="L51" i="21"/>
  <c r="M51" i="21"/>
  <c r="N51" i="21"/>
  <c r="L52" i="21"/>
  <c r="M52" i="21"/>
  <c r="N52" i="21"/>
  <c r="L53" i="21"/>
  <c r="M53" i="21"/>
  <c r="N53" i="21"/>
  <c r="L54" i="21"/>
  <c r="M54" i="21"/>
  <c r="N54" i="21"/>
  <c r="L55" i="21"/>
  <c r="M55" i="21"/>
  <c r="N55" i="21"/>
  <c r="L56" i="21"/>
  <c r="M56" i="21"/>
  <c r="N56" i="21"/>
  <c r="L57" i="21"/>
  <c r="M57" i="21"/>
  <c r="N57" i="21"/>
  <c r="L58" i="21"/>
  <c r="M58" i="21"/>
  <c r="N58" i="21"/>
  <c r="L59" i="21"/>
  <c r="M59" i="21"/>
  <c r="N59" i="21"/>
  <c r="L60" i="21"/>
  <c r="M60" i="21"/>
  <c r="N60" i="21"/>
  <c r="L61" i="21"/>
  <c r="M61" i="21"/>
  <c r="N61" i="21"/>
  <c r="L62" i="21"/>
  <c r="M62" i="21"/>
  <c r="N62" i="21"/>
  <c r="L63" i="21"/>
  <c r="M63" i="21"/>
  <c r="N63" i="21"/>
  <c r="L64" i="21"/>
  <c r="M64" i="21"/>
  <c r="N64" i="21"/>
  <c r="L65" i="21"/>
  <c r="M65" i="21"/>
  <c r="N65" i="21"/>
  <c r="L66" i="21"/>
  <c r="M66" i="21"/>
  <c r="N66" i="21"/>
  <c r="L67" i="21"/>
  <c r="M67" i="21"/>
  <c r="N67" i="21"/>
  <c r="L68" i="21"/>
  <c r="M68" i="21"/>
  <c r="N68" i="21"/>
  <c r="L69" i="21"/>
  <c r="M69" i="21"/>
  <c r="N69" i="21"/>
  <c r="L70" i="21"/>
  <c r="M70" i="21"/>
  <c r="N70" i="21"/>
  <c r="L71" i="21"/>
  <c r="M71" i="21"/>
  <c r="N71" i="21"/>
  <c r="L72" i="21"/>
  <c r="M72" i="21"/>
  <c r="N72" i="21"/>
  <c r="L73" i="21"/>
  <c r="M73" i="21"/>
  <c r="N73" i="21"/>
  <c r="L74" i="21"/>
  <c r="M74" i="21"/>
  <c r="N74" i="21"/>
  <c r="L75" i="21"/>
  <c r="M75" i="21"/>
  <c r="N75" i="21"/>
  <c r="L76" i="21"/>
  <c r="M76" i="21"/>
  <c r="N76" i="21"/>
  <c r="L77" i="21"/>
  <c r="M77" i="21"/>
  <c r="N77" i="21"/>
  <c r="L78" i="21"/>
  <c r="M78" i="21"/>
  <c r="N78" i="21"/>
  <c r="L79" i="21"/>
  <c r="M79" i="21"/>
  <c r="N79" i="21"/>
  <c r="L80" i="21"/>
  <c r="M80" i="21"/>
  <c r="N80" i="21"/>
  <c r="L81" i="21"/>
  <c r="M81" i="21"/>
  <c r="N81" i="21"/>
  <c r="L82" i="21"/>
  <c r="M82" i="21"/>
  <c r="N82" i="21"/>
  <c r="L83" i="21"/>
  <c r="M83" i="21"/>
  <c r="N83" i="21"/>
  <c r="L84" i="21"/>
  <c r="M84" i="21"/>
  <c r="N84" i="21"/>
  <c r="L85" i="21"/>
  <c r="M85" i="21"/>
  <c r="N85" i="21"/>
  <c r="L86" i="21"/>
  <c r="M86" i="21"/>
  <c r="N86" i="21"/>
  <c r="L87" i="21"/>
  <c r="M87" i="21"/>
  <c r="N87" i="21"/>
  <c r="L88" i="21"/>
  <c r="M88" i="21"/>
  <c r="N88" i="21"/>
  <c r="L89" i="21"/>
  <c r="M89" i="21"/>
  <c r="N89" i="21"/>
  <c r="L90" i="21"/>
  <c r="M90" i="21"/>
  <c r="N90" i="21"/>
  <c r="L91" i="21"/>
  <c r="M91" i="21"/>
  <c r="N91" i="21"/>
  <c r="L92" i="21"/>
  <c r="M92" i="21"/>
  <c r="N92" i="21"/>
  <c r="L93" i="21"/>
  <c r="M93" i="21"/>
  <c r="N93" i="21"/>
  <c r="L94" i="21"/>
  <c r="M94" i="21"/>
  <c r="N94" i="21"/>
  <c r="L95" i="21"/>
  <c r="M95" i="21"/>
  <c r="N95" i="21"/>
  <c r="L96" i="21"/>
  <c r="M96" i="21"/>
  <c r="N96" i="21"/>
  <c r="L97" i="21"/>
  <c r="M97" i="21"/>
  <c r="N97" i="21"/>
  <c r="L98" i="21"/>
  <c r="M98" i="21"/>
  <c r="N98" i="21"/>
  <c r="L99" i="21"/>
  <c r="M99" i="21"/>
  <c r="N99" i="21"/>
  <c r="L100" i="21"/>
  <c r="M100" i="21"/>
  <c r="N100" i="21"/>
  <c r="L101" i="21"/>
  <c r="M101" i="21"/>
  <c r="N101" i="21"/>
  <c r="L102" i="21"/>
  <c r="M102" i="21"/>
  <c r="N102" i="21"/>
  <c r="L103" i="21"/>
  <c r="M103" i="21"/>
  <c r="N103" i="21"/>
  <c r="L104" i="21"/>
  <c r="M104" i="21"/>
  <c r="N104" i="21"/>
  <c r="L105" i="21"/>
  <c r="M105" i="21"/>
  <c r="N105" i="21"/>
  <c r="L106" i="21"/>
  <c r="M106" i="21"/>
  <c r="N106" i="21"/>
  <c r="L107" i="21"/>
  <c r="M107" i="21"/>
  <c r="N107" i="21"/>
  <c r="L108" i="21"/>
  <c r="M108" i="21"/>
  <c r="N108" i="21"/>
  <c r="L109" i="21"/>
  <c r="M109" i="21"/>
  <c r="N109" i="21"/>
  <c r="L110" i="21"/>
  <c r="M110" i="21"/>
  <c r="N110" i="21"/>
  <c r="L111" i="21"/>
  <c r="M111" i="21"/>
  <c r="N111" i="21"/>
  <c r="L112" i="21"/>
  <c r="M112" i="21"/>
  <c r="N112" i="21"/>
  <c r="L113" i="21"/>
  <c r="M113" i="21"/>
  <c r="N113" i="21"/>
  <c r="L114" i="21"/>
  <c r="M114" i="21"/>
  <c r="N114" i="21"/>
  <c r="L115" i="21"/>
  <c r="M115" i="21"/>
  <c r="N115" i="21"/>
  <c r="L116" i="21"/>
  <c r="M116" i="21"/>
  <c r="N116" i="21"/>
  <c r="L117" i="21"/>
  <c r="M117" i="21"/>
  <c r="N117" i="21"/>
  <c r="L118" i="21"/>
  <c r="M118" i="21"/>
  <c r="N118" i="21"/>
  <c r="L119" i="21"/>
  <c r="M119" i="21"/>
  <c r="N119" i="21"/>
  <c r="L120" i="21"/>
  <c r="M120" i="21"/>
  <c r="N120" i="21"/>
  <c r="L121" i="21"/>
  <c r="M121" i="21"/>
  <c r="N121" i="21"/>
  <c r="L122" i="21"/>
  <c r="M122" i="21"/>
  <c r="N122" i="21"/>
  <c r="L123" i="21"/>
  <c r="M123" i="21"/>
  <c r="N123" i="21"/>
  <c r="L124" i="21"/>
  <c r="M124" i="21"/>
  <c r="N124" i="21"/>
  <c r="L125" i="21"/>
  <c r="M125" i="21"/>
  <c r="N125" i="21"/>
  <c r="L126" i="21"/>
  <c r="M126" i="21"/>
  <c r="N126" i="21"/>
  <c r="F127" i="21"/>
  <c r="Y126" i="21"/>
  <c r="Y125" i="21"/>
  <c r="Y124" i="21"/>
  <c r="Y123" i="21"/>
  <c r="Y122" i="21"/>
  <c r="Y121" i="21"/>
  <c r="Y120" i="21"/>
  <c r="Y119" i="21"/>
  <c r="Y118" i="21"/>
  <c r="Y117" i="21"/>
  <c r="Y116" i="21"/>
  <c r="Y115" i="21"/>
  <c r="Y114" i="21"/>
  <c r="D114" i="21"/>
  <c r="C114" i="21"/>
  <c r="Y113" i="21"/>
  <c r="Y112" i="21"/>
  <c r="Y111" i="21"/>
  <c r="Y110" i="21"/>
  <c r="Y109" i="21"/>
  <c r="Y108" i="21"/>
  <c r="Y107" i="21"/>
  <c r="D107" i="21"/>
  <c r="C107" i="21"/>
  <c r="Y106" i="21"/>
  <c r="Y105" i="21"/>
  <c r="Y104" i="21"/>
  <c r="Y103" i="21"/>
  <c r="Y102" i="21"/>
  <c r="Y101" i="21"/>
  <c r="Y100" i="21"/>
  <c r="Y99" i="21"/>
  <c r="Y98" i="21"/>
  <c r="Y97" i="21"/>
  <c r="Y96" i="21"/>
  <c r="Y95" i="21"/>
  <c r="Y94" i="21"/>
  <c r="H94" i="21"/>
  <c r="Y93" i="21"/>
  <c r="H93" i="21"/>
  <c r="Y92" i="21"/>
  <c r="H92" i="21"/>
  <c r="Y91" i="21"/>
  <c r="H91" i="21"/>
  <c r="Y90" i="21"/>
  <c r="H90" i="21"/>
  <c r="Y89" i="21"/>
  <c r="H89" i="21"/>
  <c r="Y88" i="21"/>
  <c r="H88" i="21"/>
  <c r="Y87" i="21"/>
  <c r="H87" i="21"/>
  <c r="Y86" i="21"/>
  <c r="H86" i="21"/>
  <c r="Y85" i="21"/>
  <c r="H85" i="21"/>
  <c r="Y84" i="21"/>
  <c r="H84" i="21"/>
  <c r="Y83" i="21"/>
  <c r="H83" i="21"/>
  <c r="Y82" i="21"/>
  <c r="H82" i="21"/>
  <c r="Y81" i="21"/>
  <c r="Y80" i="21"/>
  <c r="Y79" i="21"/>
  <c r="Y78" i="21"/>
  <c r="Y77" i="21"/>
  <c r="Y76" i="21"/>
  <c r="Y75" i="21"/>
  <c r="Y74" i="21"/>
  <c r="Y73" i="21"/>
  <c r="Y72" i="21"/>
  <c r="Y71" i="21"/>
  <c r="Y70" i="21"/>
  <c r="Y69" i="21"/>
  <c r="Y68" i="21"/>
  <c r="Y67" i="21"/>
  <c r="Y66" i="21"/>
  <c r="Y65" i="21"/>
  <c r="Y64" i="21"/>
  <c r="Y63" i="21"/>
  <c r="Y62" i="21"/>
  <c r="Y61" i="21"/>
  <c r="Y60" i="21"/>
  <c r="Y59" i="21"/>
  <c r="Y58" i="21"/>
  <c r="Y57" i="21"/>
  <c r="Y56" i="21"/>
  <c r="Y55" i="21"/>
  <c r="Y54" i="21"/>
  <c r="Y53" i="21"/>
  <c r="Y52" i="21"/>
  <c r="Y51" i="21"/>
  <c r="Y50" i="21"/>
  <c r="Y49" i="21"/>
  <c r="Y48" i="21"/>
  <c r="Y47" i="21"/>
  <c r="Y46" i="21"/>
  <c r="Y45" i="21"/>
  <c r="Y44" i="21"/>
  <c r="Y43" i="21"/>
  <c r="Y42" i="21"/>
  <c r="Y41" i="21"/>
  <c r="Y40" i="21"/>
  <c r="Y39" i="21"/>
  <c r="Y38" i="21"/>
  <c r="Y37" i="21"/>
  <c r="Y36" i="21"/>
  <c r="Y34" i="21"/>
  <c r="Y33" i="21"/>
  <c r="Y32" i="21"/>
  <c r="Y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Y16" i="21"/>
  <c r="Y15" i="21"/>
  <c r="Y14" i="21"/>
  <c r="Y13" i="21"/>
  <c r="Y12" i="21"/>
  <c r="Y11" i="21"/>
  <c r="Y10" i="21"/>
  <c r="Y9" i="21"/>
  <c r="D9" i="21"/>
  <c r="Y8" i="21"/>
  <c r="Y7" i="21"/>
  <c r="Y6" i="21"/>
  <c r="D6" i="21"/>
  <c r="AP5" i="21"/>
  <c r="AO5" i="21"/>
  <c r="AN5" i="21"/>
  <c r="AM5" i="21"/>
  <c r="AL5" i="21"/>
  <c r="AI5" i="21"/>
  <c r="AE5" i="21"/>
  <c r="AD5" i="21"/>
  <c r="AC5" i="21"/>
  <c r="AB5" i="21"/>
  <c r="S5" i="21"/>
  <c r="T5" i="21"/>
  <c r="V5" i="21"/>
  <c r="X5" i="21"/>
  <c r="M5" i="21"/>
  <c r="N5" i="21"/>
  <c r="O5" i="21"/>
  <c r="Y5" i="21"/>
  <c r="B26" i="20"/>
  <c r="C26" i="20"/>
  <c r="C28" i="20"/>
  <c r="C30" i="20"/>
  <c r="C32" i="20"/>
  <c r="C34" i="20"/>
  <c r="C36" i="20"/>
  <c r="C38" i="20"/>
  <c r="C40" i="20"/>
  <c r="C42" i="20"/>
  <c r="C44" i="20"/>
  <c r="C46" i="20"/>
  <c r="C48" i="20"/>
  <c r="C50" i="20"/>
  <c r="B51" i="20"/>
  <c r="B37" i="20"/>
  <c r="C27" i="20"/>
  <c r="C29" i="20"/>
  <c r="B30" i="20"/>
  <c r="B27" i="20"/>
  <c r="B28" i="20"/>
  <c r="B29" i="20"/>
  <c r="B31" i="20"/>
  <c r="C31" i="20"/>
  <c r="B32" i="20"/>
  <c r="B33" i="20"/>
  <c r="C33" i="20"/>
  <c r="B34" i="20"/>
  <c r="B35" i="20"/>
  <c r="C35" i="20"/>
  <c r="B36" i="20"/>
  <c r="C37" i="20"/>
  <c r="B38" i="20"/>
  <c r="B39" i="20"/>
  <c r="C39" i="20"/>
  <c r="B40" i="20"/>
  <c r="B41" i="20"/>
  <c r="C41" i="20"/>
  <c r="B42" i="20"/>
  <c r="B43" i="20"/>
  <c r="C43" i="20"/>
  <c r="B44" i="20"/>
  <c r="B45" i="20"/>
  <c r="C45" i="20"/>
  <c r="B46" i="20"/>
  <c r="B47" i="20"/>
  <c r="C47" i="20"/>
  <c r="B48" i="20"/>
  <c r="B49" i="20"/>
  <c r="C49" i="20"/>
  <c r="B50" i="20"/>
  <c r="C51" i="20"/>
  <c r="B52" i="20"/>
  <c r="C52" i="20"/>
  <c r="B53" i="20"/>
  <c r="C53" i="20"/>
  <c r="B54" i="20"/>
  <c r="C54" i="20"/>
  <c r="B55" i="20"/>
  <c r="C55" i="20"/>
  <c r="B56" i="20"/>
  <c r="C56" i="20"/>
  <c r="B57" i="20"/>
  <c r="C57" i="20"/>
  <c r="B58" i="20"/>
  <c r="C58" i="20"/>
  <c r="B59" i="20"/>
  <c r="C59" i="20"/>
  <c r="B60" i="20"/>
  <c r="C60" i="20"/>
  <c r="B61" i="20"/>
  <c r="C61" i="20"/>
  <c r="B62" i="20"/>
  <c r="C62" i="20"/>
  <c r="B63" i="20"/>
  <c r="C63" i="20"/>
  <c r="B64" i="20"/>
  <c r="C64" i="20"/>
  <c r="B65" i="20"/>
  <c r="C65" i="20"/>
  <c r="B66" i="20"/>
  <c r="C66" i="20"/>
  <c r="B67" i="20"/>
  <c r="C67" i="20"/>
  <c r="B68" i="20"/>
  <c r="C68" i="20"/>
  <c r="B69" i="20"/>
  <c r="C69" i="20"/>
  <c r="B70" i="20"/>
  <c r="C70" i="20"/>
  <c r="B71" i="20"/>
  <c r="C71" i="20"/>
  <c r="B72" i="20"/>
  <c r="C72" i="20"/>
  <c r="B73" i="20"/>
  <c r="C73" i="20"/>
  <c r="B74" i="20"/>
  <c r="C74" i="20"/>
  <c r="B75" i="20"/>
  <c r="C75" i="20"/>
  <c r="B76" i="20"/>
  <c r="C76" i="20"/>
  <c r="B77" i="20"/>
  <c r="C77" i="20"/>
  <c r="B78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C78" i="20"/>
  <c r="G78" i="20"/>
  <c r="Q6" i="20"/>
  <c r="R6" i="20"/>
  <c r="Q7" i="20"/>
  <c r="R7" i="20"/>
  <c r="Q8" i="20"/>
  <c r="R8" i="20"/>
  <c r="Q9" i="20"/>
  <c r="R9" i="20"/>
  <c r="Q10" i="20"/>
  <c r="R10" i="20"/>
  <c r="Q11" i="20"/>
  <c r="R11" i="20"/>
  <c r="Q12" i="20"/>
  <c r="R12" i="20"/>
  <c r="Q13" i="20"/>
  <c r="R13" i="20"/>
  <c r="Q14" i="20"/>
  <c r="R14" i="20"/>
  <c r="Q15" i="20"/>
  <c r="R15" i="20"/>
  <c r="Q16" i="20"/>
  <c r="R16" i="20"/>
  <c r="Q17" i="20"/>
  <c r="R17" i="20"/>
  <c r="Q18" i="20"/>
  <c r="R18" i="20"/>
  <c r="Q19" i="20"/>
  <c r="R19" i="20"/>
  <c r="Q20" i="20"/>
  <c r="R20" i="20"/>
  <c r="Q21" i="20"/>
  <c r="R21" i="20"/>
  <c r="Q22" i="20"/>
  <c r="R22" i="20"/>
  <c r="Q23" i="20"/>
  <c r="R23" i="20"/>
  <c r="Q24" i="20"/>
  <c r="R24" i="20"/>
  <c r="Q25" i="20"/>
  <c r="R25" i="20"/>
  <c r="Q26" i="20"/>
  <c r="R26" i="20"/>
  <c r="Q27" i="20"/>
  <c r="R27" i="20"/>
  <c r="Q28" i="20"/>
  <c r="R28" i="20"/>
  <c r="Q29" i="20"/>
  <c r="R29" i="20"/>
  <c r="Q30" i="20"/>
  <c r="R30" i="20"/>
  <c r="Q31" i="20"/>
  <c r="R31" i="20"/>
  <c r="Q32" i="20"/>
  <c r="R32" i="20"/>
  <c r="Q33" i="20"/>
  <c r="R33" i="20"/>
  <c r="Q34" i="20"/>
  <c r="R34" i="20"/>
  <c r="Q35" i="20"/>
  <c r="R35" i="20"/>
  <c r="Q36" i="20"/>
  <c r="R36" i="20"/>
  <c r="Q37" i="20"/>
  <c r="R37" i="20"/>
  <c r="Q38" i="20"/>
  <c r="R38" i="20"/>
  <c r="Q39" i="20"/>
  <c r="R39" i="20"/>
  <c r="Q40" i="20"/>
  <c r="R40" i="20"/>
  <c r="Q41" i="20"/>
  <c r="R41" i="20"/>
  <c r="Q42" i="20"/>
  <c r="R42" i="20"/>
  <c r="Q43" i="20"/>
  <c r="R43" i="20"/>
  <c r="Q44" i="20"/>
  <c r="R44" i="20"/>
  <c r="Q45" i="20"/>
  <c r="R45" i="20"/>
  <c r="Q46" i="20"/>
  <c r="R46" i="20"/>
  <c r="Q47" i="20"/>
  <c r="R47" i="20"/>
  <c r="Q48" i="20"/>
  <c r="R48" i="20"/>
  <c r="Q49" i="20"/>
  <c r="R49" i="20"/>
  <c r="Q50" i="20"/>
  <c r="R50" i="20"/>
  <c r="Q51" i="20"/>
  <c r="R51" i="20"/>
  <c r="Q52" i="20"/>
  <c r="R52" i="20"/>
  <c r="Q53" i="20"/>
  <c r="R53" i="20"/>
  <c r="Q54" i="20"/>
  <c r="R54" i="20"/>
  <c r="Q55" i="20"/>
  <c r="R55" i="20"/>
  <c r="Q56" i="20"/>
  <c r="R56" i="20"/>
  <c r="Q57" i="20"/>
  <c r="R57" i="20"/>
  <c r="Q58" i="20"/>
  <c r="R58" i="20"/>
  <c r="Q59" i="20"/>
  <c r="R59" i="20"/>
  <c r="Q60" i="20"/>
  <c r="R60" i="20"/>
  <c r="Q61" i="20"/>
  <c r="R61" i="20"/>
  <c r="Q62" i="20"/>
  <c r="R62" i="20"/>
  <c r="Q63" i="20"/>
  <c r="R63" i="20"/>
  <c r="Q64" i="20"/>
  <c r="R64" i="20"/>
  <c r="Q65" i="20"/>
  <c r="R65" i="20"/>
  <c r="Q66" i="20"/>
  <c r="R66" i="20"/>
  <c r="Q67" i="20"/>
  <c r="R67" i="20"/>
  <c r="Q68" i="20"/>
  <c r="R68" i="20"/>
  <c r="Q69" i="20"/>
  <c r="R69" i="20"/>
  <c r="Q70" i="20"/>
  <c r="R70" i="20"/>
  <c r="Q71" i="20"/>
  <c r="R71" i="20"/>
  <c r="Q72" i="20"/>
  <c r="R72" i="20"/>
  <c r="Q73" i="20"/>
  <c r="R73" i="20"/>
  <c r="Q74" i="20"/>
  <c r="R74" i="20"/>
  <c r="Q75" i="20"/>
  <c r="R75" i="20"/>
  <c r="Q76" i="20"/>
  <c r="R76" i="20"/>
  <c r="Q77" i="20"/>
  <c r="R77" i="20"/>
  <c r="Q78" i="20"/>
  <c r="R78" i="20"/>
  <c r="Q79" i="20"/>
  <c r="R79" i="20"/>
  <c r="Q80" i="20"/>
  <c r="R80" i="20"/>
  <c r="Q81" i="20"/>
  <c r="R81" i="20"/>
  <c r="Q82" i="20"/>
  <c r="R82" i="20"/>
  <c r="Q83" i="20"/>
  <c r="R83" i="20"/>
  <c r="Q84" i="20"/>
  <c r="R84" i="20"/>
  <c r="Q85" i="20"/>
  <c r="R85" i="20"/>
  <c r="Q86" i="20"/>
  <c r="R86" i="20"/>
  <c r="Q87" i="20"/>
  <c r="R87" i="20"/>
  <c r="Q88" i="20"/>
  <c r="R88" i="20"/>
  <c r="Q89" i="20"/>
  <c r="R89" i="20"/>
  <c r="Q90" i="20"/>
  <c r="R90" i="20"/>
  <c r="Q91" i="20"/>
  <c r="R91" i="20"/>
  <c r="Q92" i="20"/>
  <c r="R92" i="20"/>
  <c r="Q93" i="20"/>
  <c r="R93" i="20"/>
  <c r="Q94" i="20"/>
  <c r="R94" i="20"/>
  <c r="Q95" i="20"/>
  <c r="R95" i="20"/>
  <c r="Q96" i="20"/>
  <c r="R96" i="20"/>
  <c r="Q97" i="20"/>
  <c r="R97" i="20"/>
  <c r="Q98" i="20"/>
  <c r="R98" i="20"/>
  <c r="Q99" i="20"/>
  <c r="R99" i="20"/>
  <c r="Q100" i="20"/>
  <c r="R100" i="20"/>
  <c r="Q101" i="20"/>
  <c r="R101" i="20"/>
  <c r="Q102" i="20"/>
  <c r="R102" i="20"/>
  <c r="Q103" i="20"/>
  <c r="R103" i="20"/>
  <c r="Q104" i="20"/>
  <c r="R104" i="20"/>
  <c r="Q105" i="20"/>
  <c r="R105" i="20"/>
  <c r="Q106" i="20"/>
  <c r="R106" i="20"/>
  <c r="Q107" i="20"/>
  <c r="R107" i="20"/>
  <c r="Q108" i="20"/>
  <c r="R108" i="20"/>
  <c r="Q109" i="20"/>
  <c r="R109" i="20"/>
  <c r="Q110" i="20"/>
  <c r="R110" i="20"/>
  <c r="Q111" i="20"/>
  <c r="R111" i="20"/>
  <c r="Q112" i="20"/>
  <c r="R112" i="20"/>
  <c r="Q113" i="20"/>
  <c r="R113" i="20"/>
  <c r="Q114" i="20"/>
  <c r="R114" i="20"/>
  <c r="Q115" i="20"/>
  <c r="R115" i="20"/>
  <c r="Q116" i="20"/>
  <c r="R116" i="20"/>
  <c r="Q117" i="20"/>
  <c r="R117" i="20"/>
  <c r="Q118" i="20"/>
  <c r="R118" i="20"/>
  <c r="Q119" i="20"/>
  <c r="R119" i="20"/>
  <c r="Q120" i="20"/>
  <c r="R120" i="20"/>
  <c r="Q121" i="20"/>
  <c r="R121" i="20"/>
  <c r="Q122" i="20"/>
  <c r="R122" i="20"/>
  <c r="Q123" i="20"/>
  <c r="R123" i="20"/>
  <c r="Q124" i="20"/>
  <c r="R124" i="20"/>
  <c r="Q125" i="20"/>
  <c r="R125" i="20"/>
  <c r="Q126" i="20"/>
  <c r="R126" i="20"/>
  <c r="Q127" i="20"/>
  <c r="R127" i="20"/>
  <c r="Q128" i="20"/>
  <c r="R128" i="20"/>
  <c r="Q129" i="20"/>
  <c r="R129" i="20"/>
  <c r="Q130" i="20"/>
  <c r="R130" i="20"/>
  <c r="Q131" i="20"/>
  <c r="R131" i="20"/>
  <c r="Q132" i="20"/>
  <c r="R132" i="20"/>
  <c r="Q133" i="20"/>
  <c r="R133" i="20"/>
  <c r="Q134" i="20"/>
  <c r="R134" i="20"/>
  <c r="Q135" i="20"/>
  <c r="R135" i="20"/>
  <c r="R136" i="20"/>
  <c r="R137" i="20"/>
  <c r="R138" i="20"/>
  <c r="R139" i="20"/>
  <c r="R140" i="20"/>
  <c r="R141" i="20"/>
  <c r="R142" i="20"/>
  <c r="R143" i="20"/>
  <c r="R144" i="20"/>
  <c r="R145" i="20"/>
  <c r="R146" i="20"/>
  <c r="R147" i="20"/>
  <c r="R148" i="20"/>
  <c r="R149" i="20"/>
  <c r="R150" i="20"/>
  <c r="R151" i="20"/>
  <c r="R152" i="20"/>
  <c r="R153" i="20"/>
  <c r="R154" i="20"/>
  <c r="R155" i="20"/>
  <c r="R156" i="20"/>
  <c r="R157" i="20"/>
  <c r="R158" i="20"/>
  <c r="R159" i="20"/>
  <c r="R160" i="20"/>
  <c r="R161" i="20"/>
  <c r="R162" i="20"/>
  <c r="R163" i="20"/>
  <c r="R164" i="20"/>
  <c r="R165" i="20"/>
  <c r="R166" i="20"/>
  <c r="R167" i="20"/>
  <c r="R168" i="20"/>
  <c r="R169" i="20"/>
  <c r="R170" i="20"/>
  <c r="R171" i="20"/>
  <c r="R172" i="20"/>
  <c r="R173" i="20"/>
  <c r="R174" i="20"/>
  <c r="R175" i="20"/>
  <c r="R176" i="20"/>
  <c r="R177" i="20"/>
  <c r="R178" i="20"/>
  <c r="R179" i="20"/>
  <c r="R180" i="20"/>
  <c r="R181" i="20"/>
  <c r="R182" i="20"/>
  <c r="R183" i="20"/>
  <c r="R184" i="20"/>
  <c r="R185" i="20"/>
  <c r="R186" i="20"/>
  <c r="R187" i="20"/>
  <c r="R188" i="20"/>
  <c r="R189" i="20"/>
  <c r="R190" i="20"/>
  <c r="R191" i="20"/>
  <c r="R192" i="20"/>
  <c r="R193" i="20"/>
  <c r="R194" i="20"/>
  <c r="R195" i="20"/>
  <c r="R196" i="20"/>
  <c r="R197" i="20"/>
  <c r="R198" i="20"/>
  <c r="R199" i="20"/>
  <c r="R200" i="20"/>
  <c r="R201" i="20"/>
  <c r="R202" i="20"/>
  <c r="R203" i="20"/>
  <c r="R204" i="20"/>
  <c r="R205" i="20"/>
  <c r="D77" i="20"/>
  <c r="D75" i="20"/>
  <c r="D73" i="20"/>
  <c r="D71" i="20"/>
  <c r="D69" i="20"/>
  <c r="D67" i="20"/>
  <c r="D65" i="20"/>
  <c r="D63" i="20"/>
  <c r="D61" i="20"/>
  <c r="D59" i="20"/>
  <c r="D57" i="20"/>
  <c r="D55" i="20"/>
  <c r="D53" i="20"/>
  <c r="D51" i="20"/>
  <c r="D49" i="20"/>
  <c r="D47" i="20"/>
  <c r="D45" i="20"/>
  <c r="D43" i="20"/>
  <c r="D41" i="20"/>
  <c r="D39" i="20"/>
  <c r="D37" i="20"/>
  <c r="D35" i="20"/>
  <c r="D33" i="20"/>
  <c r="D31" i="20"/>
  <c r="D29" i="20"/>
  <c r="D27" i="20"/>
  <c r="E78" i="20"/>
  <c r="F78" i="20"/>
  <c r="F77" i="20"/>
  <c r="E76" i="20"/>
  <c r="F76" i="20"/>
  <c r="F75" i="20"/>
  <c r="E77" i="20"/>
  <c r="E71" i="20"/>
  <c r="F71" i="20"/>
  <c r="F70" i="20"/>
  <c r="E72" i="20"/>
  <c r="F72" i="20"/>
  <c r="E73" i="20"/>
  <c r="F73" i="20"/>
  <c r="E74" i="20"/>
  <c r="F74" i="20"/>
  <c r="E75" i="20"/>
  <c r="E61" i="20"/>
  <c r="F61" i="20"/>
  <c r="F60" i="20"/>
  <c r="E62" i="20"/>
  <c r="F62" i="20"/>
  <c r="E63" i="20"/>
  <c r="F63" i="20"/>
  <c r="E64" i="20"/>
  <c r="F64" i="20"/>
  <c r="E65" i="20"/>
  <c r="F65" i="20"/>
  <c r="E66" i="20"/>
  <c r="F66" i="20"/>
  <c r="E67" i="20"/>
  <c r="F67" i="20"/>
  <c r="E68" i="20"/>
  <c r="F68" i="20"/>
  <c r="E69" i="20"/>
  <c r="F69" i="20"/>
  <c r="E70" i="20"/>
  <c r="E53" i="20"/>
  <c r="F53" i="20"/>
  <c r="F52" i="20"/>
  <c r="E54" i="20"/>
  <c r="F54" i="20"/>
  <c r="E55" i="20"/>
  <c r="F55" i="20"/>
  <c r="E56" i="20"/>
  <c r="F56" i="20"/>
  <c r="E57" i="20"/>
  <c r="F57" i="20"/>
  <c r="E58" i="20"/>
  <c r="F58" i="20"/>
  <c r="E59" i="20"/>
  <c r="F59" i="20"/>
  <c r="E60" i="20"/>
  <c r="AH205" i="20"/>
  <c r="AF205" i="20"/>
  <c r="AE205" i="20"/>
  <c r="AD205" i="20"/>
  <c r="AC205" i="20"/>
  <c r="AB205" i="20"/>
  <c r="Y205" i="20"/>
  <c r="U205" i="20"/>
  <c r="V205" i="20"/>
  <c r="Q205" i="20"/>
  <c r="F10" i="20"/>
  <c r="N205" i="20"/>
  <c r="AH204" i="20"/>
  <c r="AF204" i="20"/>
  <c r="AE204" i="20"/>
  <c r="AD204" i="20"/>
  <c r="AC204" i="20"/>
  <c r="AB204" i="20"/>
  <c r="Y204" i="20"/>
  <c r="U204" i="20"/>
  <c r="V204" i="20"/>
  <c r="Q204" i="20"/>
  <c r="N204" i="20"/>
  <c r="AH203" i="20"/>
  <c r="AF203" i="20"/>
  <c r="AE203" i="20"/>
  <c r="AD203" i="20"/>
  <c r="AC203" i="20"/>
  <c r="AB203" i="20"/>
  <c r="Y203" i="20"/>
  <c r="U203" i="20"/>
  <c r="V203" i="20"/>
  <c r="Q203" i="20"/>
  <c r="N203" i="20"/>
  <c r="AH202" i="20"/>
  <c r="AF202" i="20"/>
  <c r="AE202" i="20"/>
  <c r="AD202" i="20"/>
  <c r="AC202" i="20"/>
  <c r="AB202" i="20"/>
  <c r="Y202" i="20"/>
  <c r="U202" i="20"/>
  <c r="V202" i="20"/>
  <c r="Q202" i="20"/>
  <c r="N202" i="20"/>
  <c r="AH201" i="20"/>
  <c r="AF201" i="20"/>
  <c r="AE201" i="20"/>
  <c r="AD201" i="20"/>
  <c r="AC201" i="20"/>
  <c r="AB201" i="20"/>
  <c r="Y201" i="20"/>
  <c r="U201" i="20"/>
  <c r="V201" i="20"/>
  <c r="Q201" i="20"/>
  <c r="N201" i="20"/>
  <c r="AH200" i="20"/>
  <c r="AF200" i="20"/>
  <c r="AE200" i="20"/>
  <c r="AD200" i="20"/>
  <c r="AC200" i="20"/>
  <c r="AB200" i="20"/>
  <c r="Y200" i="20"/>
  <c r="U200" i="20"/>
  <c r="V200" i="20"/>
  <c r="Q200" i="20"/>
  <c r="N200" i="20"/>
  <c r="AH199" i="20"/>
  <c r="AF199" i="20"/>
  <c r="AE199" i="20"/>
  <c r="AD199" i="20"/>
  <c r="AC199" i="20"/>
  <c r="AB199" i="20"/>
  <c r="Y199" i="20"/>
  <c r="U199" i="20"/>
  <c r="V199" i="20"/>
  <c r="Q199" i="20"/>
  <c r="N199" i="20"/>
  <c r="AH198" i="20"/>
  <c r="AF198" i="20"/>
  <c r="AE198" i="20"/>
  <c r="AD198" i="20"/>
  <c r="AC198" i="20"/>
  <c r="AB198" i="20"/>
  <c r="Y198" i="20"/>
  <c r="U198" i="20"/>
  <c r="V198" i="20"/>
  <c r="Q198" i="20"/>
  <c r="N198" i="20"/>
  <c r="AH197" i="20"/>
  <c r="AF197" i="20"/>
  <c r="AE197" i="20"/>
  <c r="AD197" i="20"/>
  <c r="AC197" i="20"/>
  <c r="AB197" i="20"/>
  <c r="Y197" i="20"/>
  <c r="U197" i="20"/>
  <c r="V197" i="20"/>
  <c r="Q197" i="20"/>
  <c r="N197" i="20"/>
  <c r="AH196" i="20"/>
  <c r="AF196" i="20"/>
  <c r="AE196" i="20"/>
  <c r="AD196" i="20"/>
  <c r="AC196" i="20"/>
  <c r="AB196" i="20"/>
  <c r="Y196" i="20"/>
  <c r="U196" i="20"/>
  <c r="V196" i="20"/>
  <c r="Q196" i="20"/>
  <c r="N196" i="20"/>
  <c r="AH195" i="20"/>
  <c r="AF195" i="20"/>
  <c r="AE195" i="20"/>
  <c r="AD195" i="20"/>
  <c r="AC195" i="20"/>
  <c r="AB195" i="20"/>
  <c r="Y195" i="20"/>
  <c r="U195" i="20"/>
  <c r="V195" i="20"/>
  <c r="Q195" i="20"/>
  <c r="N195" i="20"/>
  <c r="AH194" i="20"/>
  <c r="AF194" i="20"/>
  <c r="AE194" i="20"/>
  <c r="AD194" i="20"/>
  <c r="AC194" i="20"/>
  <c r="AB194" i="20"/>
  <c r="Y194" i="20"/>
  <c r="U194" i="20"/>
  <c r="V194" i="20"/>
  <c r="Q194" i="20"/>
  <c r="N194" i="20"/>
  <c r="AH193" i="20"/>
  <c r="AF193" i="20"/>
  <c r="AE193" i="20"/>
  <c r="AD193" i="20"/>
  <c r="AC193" i="20"/>
  <c r="AB193" i="20"/>
  <c r="Y193" i="20"/>
  <c r="U193" i="20"/>
  <c r="V193" i="20"/>
  <c r="Q193" i="20"/>
  <c r="N193" i="20"/>
  <c r="AH192" i="20"/>
  <c r="AF192" i="20"/>
  <c r="AE192" i="20"/>
  <c r="AD192" i="20"/>
  <c r="AC192" i="20"/>
  <c r="AB192" i="20"/>
  <c r="Y192" i="20"/>
  <c r="U192" i="20"/>
  <c r="V192" i="20"/>
  <c r="Q192" i="20"/>
  <c r="N192" i="20"/>
  <c r="AH191" i="20"/>
  <c r="AF191" i="20"/>
  <c r="AE191" i="20"/>
  <c r="AD191" i="20"/>
  <c r="AC191" i="20"/>
  <c r="AB191" i="20"/>
  <c r="Y191" i="20"/>
  <c r="U191" i="20"/>
  <c r="V191" i="20"/>
  <c r="Q191" i="20"/>
  <c r="N191" i="20"/>
  <c r="AH190" i="20"/>
  <c r="AF190" i="20"/>
  <c r="AE190" i="20"/>
  <c r="AD190" i="20"/>
  <c r="AC190" i="20"/>
  <c r="AB190" i="20"/>
  <c r="Y190" i="20"/>
  <c r="U190" i="20"/>
  <c r="V190" i="20"/>
  <c r="Q190" i="20"/>
  <c r="N190" i="20"/>
  <c r="AH189" i="20"/>
  <c r="AF189" i="20"/>
  <c r="AE189" i="20"/>
  <c r="AD189" i="20"/>
  <c r="AC189" i="20"/>
  <c r="AB189" i="20"/>
  <c r="Y189" i="20"/>
  <c r="U189" i="20"/>
  <c r="V189" i="20"/>
  <c r="Q189" i="20"/>
  <c r="N189" i="20"/>
  <c r="AH188" i="20"/>
  <c r="AF188" i="20"/>
  <c r="AE188" i="20"/>
  <c r="AD188" i="20"/>
  <c r="AC188" i="20"/>
  <c r="AB188" i="20"/>
  <c r="Y188" i="20"/>
  <c r="U188" i="20"/>
  <c r="V188" i="20"/>
  <c r="Q188" i="20"/>
  <c r="N188" i="20"/>
  <c r="AH187" i="20"/>
  <c r="AF187" i="20"/>
  <c r="AE187" i="20"/>
  <c r="AD187" i="20"/>
  <c r="AC187" i="20"/>
  <c r="AB187" i="20"/>
  <c r="Y187" i="20"/>
  <c r="U187" i="20"/>
  <c r="V187" i="20"/>
  <c r="Q187" i="20"/>
  <c r="N187" i="20"/>
  <c r="AH186" i="20"/>
  <c r="AF186" i="20"/>
  <c r="AE186" i="20"/>
  <c r="AD186" i="20"/>
  <c r="AC186" i="20"/>
  <c r="AB186" i="20"/>
  <c r="Y186" i="20"/>
  <c r="U186" i="20"/>
  <c r="V186" i="20"/>
  <c r="Q186" i="20"/>
  <c r="N186" i="20"/>
  <c r="AH185" i="20"/>
  <c r="AF185" i="20"/>
  <c r="AE185" i="20"/>
  <c r="AD185" i="20"/>
  <c r="AC185" i="20"/>
  <c r="AB185" i="20"/>
  <c r="Y185" i="20"/>
  <c r="U185" i="20"/>
  <c r="V185" i="20"/>
  <c r="Q185" i="20"/>
  <c r="N185" i="20"/>
  <c r="AH184" i="20"/>
  <c r="AF184" i="20"/>
  <c r="AE184" i="20"/>
  <c r="AD184" i="20"/>
  <c r="AC184" i="20"/>
  <c r="AB184" i="20"/>
  <c r="Y184" i="20"/>
  <c r="U184" i="20"/>
  <c r="V184" i="20"/>
  <c r="Q184" i="20"/>
  <c r="N184" i="20"/>
  <c r="AH183" i="20"/>
  <c r="AF183" i="20"/>
  <c r="AE183" i="20"/>
  <c r="AD183" i="20"/>
  <c r="AC183" i="20"/>
  <c r="AB183" i="20"/>
  <c r="Y183" i="20"/>
  <c r="U183" i="20"/>
  <c r="V183" i="20"/>
  <c r="Q183" i="20"/>
  <c r="N183" i="20"/>
  <c r="AH182" i="20"/>
  <c r="AF182" i="20"/>
  <c r="AE182" i="20"/>
  <c r="AD182" i="20"/>
  <c r="AC182" i="20"/>
  <c r="AB182" i="20"/>
  <c r="Y182" i="20"/>
  <c r="U182" i="20"/>
  <c r="V182" i="20"/>
  <c r="Q182" i="20"/>
  <c r="N182" i="20"/>
  <c r="AH181" i="20"/>
  <c r="AF181" i="20"/>
  <c r="AE181" i="20"/>
  <c r="AD181" i="20"/>
  <c r="AC181" i="20"/>
  <c r="AB181" i="20"/>
  <c r="Y181" i="20"/>
  <c r="U181" i="20"/>
  <c r="V181" i="20"/>
  <c r="Q181" i="20"/>
  <c r="N181" i="20"/>
  <c r="AH180" i="20"/>
  <c r="AF180" i="20"/>
  <c r="AE180" i="20"/>
  <c r="AD180" i="20"/>
  <c r="AC180" i="20"/>
  <c r="AB180" i="20"/>
  <c r="Y180" i="20"/>
  <c r="U180" i="20"/>
  <c r="V180" i="20"/>
  <c r="Q180" i="20"/>
  <c r="N180" i="20"/>
  <c r="AH179" i="20"/>
  <c r="AF179" i="20"/>
  <c r="AE179" i="20"/>
  <c r="AD179" i="20"/>
  <c r="AC179" i="20"/>
  <c r="AB179" i="20"/>
  <c r="Y179" i="20"/>
  <c r="U179" i="20"/>
  <c r="V179" i="20"/>
  <c r="Q179" i="20"/>
  <c r="N179" i="20"/>
  <c r="AH178" i="20"/>
  <c r="AF178" i="20"/>
  <c r="AE178" i="20"/>
  <c r="AD178" i="20"/>
  <c r="AC178" i="20"/>
  <c r="AB178" i="20"/>
  <c r="Y178" i="20"/>
  <c r="U178" i="20"/>
  <c r="V178" i="20"/>
  <c r="Q178" i="20"/>
  <c r="N178" i="20"/>
  <c r="AH177" i="20"/>
  <c r="AF177" i="20"/>
  <c r="AE177" i="20"/>
  <c r="AD177" i="20"/>
  <c r="AC177" i="20"/>
  <c r="AB177" i="20"/>
  <c r="Y177" i="20"/>
  <c r="U177" i="20"/>
  <c r="V177" i="20"/>
  <c r="Q177" i="20"/>
  <c r="N177" i="20"/>
  <c r="AH176" i="20"/>
  <c r="AF176" i="20"/>
  <c r="AE176" i="20"/>
  <c r="AD176" i="20"/>
  <c r="AC176" i="20"/>
  <c r="AB176" i="20"/>
  <c r="Y176" i="20"/>
  <c r="U176" i="20"/>
  <c r="V176" i="20"/>
  <c r="Q176" i="20"/>
  <c r="N176" i="20"/>
  <c r="AH175" i="20"/>
  <c r="AF175" i="20"/>
  <c r="AE175" i="20"/>
  <c r="AD175" i="20"/>
  <c r="AC175" i="20"/>
  <c r="AB175" i="20"/>
  <c r="Y175" i="20"/>
  <c r="U175" i="20"/>
  <c r="V175" i="20"/>
  <c r="Q175" i="20"/>
  <c r="N175" i="20"/>
  <c r="AH174" i="20"/>
  <c r="AF174" i="20"/>
  <c r="AE174" i="20"/>
  <c r="AD174" i="20"/>
  <c r="AC174" i="20"/>
  <c r="AB174" i="20"/>
  <c r="Y174" i="20"/>
  <c r="U174" i="20"/>
  <c r="V174" i="20"/>
  <c r="Q174" i="20"/>
  <c r="N174" i="20"/>
  <c r="AH173" i="20"/>
  <c r="AF173" i="20"/>
  <c r="AE173" i="20"/>
  <c r="AD173" i="20"/>
  <c r="AC173" i="20"/>
  <c r="AB173" i="20"/>
  <c r="Y173" i="20"/>
  <c r="U173" i="20"/>
  <c r="V173" i="20"/>
  <c r="Q173" i="20"/>
  <c r="N173" i="20"/>
  <c r="AH172" i="20"/>
  <c r="AF172" i="20"/>
  <c r="AE172" i="20"/>
  <c r="AD172" i="20"/>
  <c r="AC172" i="20"/>
  <c r="AB172" i="20"/>
  <c r="Y172" i="20"/>
  <c r="U172" i="20"/>
  <c r="V172" i="20"/>
  <c r="Q172" i="20"/>
  <c r="N172" i="20"/>
  <c r="AH171" i="20"/>
  <c r="AF171" i="20"/>
  <c r="AE171" i="20"/>
  <c r="AD171" i="20"/>
  <c r="AC171" i="20"/>
  <c r="AB171" i="20"/>
  <c r="Y171" i="20"/>
  <c r="U171" i="20"/>
  <c r="V171" i="20"/>
  <c r="Q171" i="20"/>
  <c r="N171" i="20"/>
  <c r="AH170" i="20"/>
  <c r="AF170" i="20"/>
  <c r="AE170" i="20"/>
  <c r="AD170" i="20"/>
  <c r="AC170" i="20"/>
  <c r="AB170" i="20"/>
  <c r="Y170" i="20"/>
  <c r="U170" i="20"/>
  <c r="V170" i="20"/>
  <c r="Q170" i="20"/>
  <c r="N170" i="20"/>
  <c r="AH169" i="20"/>
  <c r="AF169" i="20"/>
  <c r="AE169" i="20"/>
  <c r="AD169" i="20"/>
  <c r="AC169" i="20"/>
  <c r="AB169" i="20"/>
  <c r="Y169" i="20"/>
  <c r="U169" i="20"/>
  <c r="V169" i="20"/>
  <c r="Q169" i="20"/>
  <c r="N169" i="20"/>
  <c r="AH168" i="20"/>
  <c r="AF168" i="20"/>
  <c r="AE168" i="20"/>
  <c r="AD168" i="20"/>
  <c r="AC168" i="20"/>
  <c r="AB168" i="20"/>
  <c r="Y168" i="20"/>
  <c r="U168" i="20"/>
  <c r="V168" i="20"/>
  <c r="Q168" i="20"/>
  <c r="N168" i="20"/>
  <c r="AH167" i="20"/>
  <c r="AF167" i="20"/>
  <c r="AE167" i="20"/>
  <c r="AD167" i="20"/>
  <c r="AC167" i="20"/>
  <c r="AB167" i="20"/>
  <c r="Y167" i="20"/>
  <c r="U167" i="20"/>
  <c r="V167" i="20"/>
  <c r="Q167" i="20"/>
  <c r="N167" i="20"/>
  <c r="AH166" i="20"/>
  <c r="AF166" i="20"/>
  <c r="AE166" i="20"/>
  <c r="AD166" i="20"/>
  <c r="AC166" i="20"/>
  <c r="AB166" i="20"/>
  <c r="Y166" i="20"/>
  <c r="U166" i="20"/>
  <c r="V166" i="20"/>
  <c r="Q166" i="20"/>
  <c r="N166" i="20"/>
  <c r="AH165" i="20"/>
  <c r="AF165" i="20"/>
  <c r="AE165" i="20"/>
  <c r="AD165" i="20"/>
  <c r="AC165" i="20"/>
  <c r="AB165" i="20"/>
  <c r="Y165" i="20"/>
  <c r="U165" i="20"/>
  <c r="V165" i="20"/>
  <c r="Q165" i="20"/>
  <c r="N165" i="20"/>
  <c r="AH164" i="20"/>
  <c r="AF164" i="20"/>
  <c r="AE164" i="20"/>
  <c r="AD164" i="20"/>
  <c r="AC164" i="20"/>
  <c r="AB164" i="20"/>
  <c r="Y164" i="20"/>
  <c r="U164" i="20"/>
  <c r="V164" i="20"/>
  <c r="Q164" i="20"/>
  <c r="N164" i="20"/>
  <c r="AH163" i="20"/>
  <c r="AF163" i="20"/>
  <c r="AE163" i="20"/>
  <c r="AD163" i="20"/>
  <c r="AC163" i="20"/>
  <c r="AB163" i="20"/>
  <c r="Y163" i="20"/>
  <c r="U163" i="20"/>
  <c r="V163" i="20"/>
  <c r="Q163" i="20"/>
  <c r="N163" i="20"/>
  <c r="AH162" i="20"/>
  <c r="AF162" i="20"/>
  <c r="AE162" i="20"/>
  <c r="AD162" i="20"/>
  <c r="AC162" i="20"/>
  <c r="AB162" i="20"/>
  <c r="Y162" i="20"/>
  <c r="U162" i="20"/>
  <c r="V162" i="20"/>
  <c r="Q162" i="20"/>
  <c r="N162" i="20"/>
  <c r="AH161" i="20"/>
  <c r="AF161" i="20"/>
  <c r="AE161" i="20"/>
  <c r="AD161" i="20"/>
  <c r="AC161" i="20"/>
  <c r="AB161" i="20"/>
  <c r="Y161" i="20"/>
  <c r="U161" i="20"/>
  <c r="V161" i="20"/>
  <c r="Q161" i="20"/>
  <c r="N161" i="20"/>
  <c r="AH160" i="20"/>
  <c r="AF160" i="20"/>
  <c r="AE160" i="20"/>
  <c r="AD160" i="20"/>
  <c r="AC160" i="20"/>
  <c r="AB160" i="20"/>
  <c r="Y160" i="20"/>
  <c r="U160" i="20"/>
  <c r="V160" i="20"/>
  <c r="Q160" i="20"/>
  <c r="N160" i="20"/>
  <c r="AH159" i="20"/>
  <c r="AF159" i="20"/>
  <c r="AE159" i="20"/>
  <c r="AD159" i="20"/>
  <c r="AC159" i="20"/>
  <c r="AB159" i="20"/>
  <c r="Y159" i="20"/>
  <c r="U159" i="20"/>
  <c r="V159" i="20"/>
  <c r="Q159" i="20"/>
  <c r="N159" i="20"/>
  <c r="AH158" i="20"/>
  <c r="AF158" i="20"/>
  <c r="AE158" i="20"/>
  <c r="AD158" i="20"/>
  <c r="AC158" i="20"/>
  <c r="AB158" i="20"/>
  <c r="Y158" i="20"/>
  <c r="U158" i="20"/>
  <c r="V158" i="20"/>
  <c r="Q158" i="20"/>
  <c r="N158" i="20"/>
  <c r="AH157" i="20"/>
  <c r="AF157" i="20"/>
  <c r="AE157" i="20"/>
  <c r="AD157" i="20"/>
  <c r="AC157" i="20"/>
  <c r="AB157" i="20"/>
  <c r="Y157" i="20"/>
  <c r="U157" i="20"/>
  <c r="V157" i="20"/>
  <c r="Q157" i="20"/>
  <c r="N157" i="20"/>
  <c r="AH156" i="20"/>
  <c r="AF156" i="20"/>
  <c r="AE156" i="20"/>
  <c r="AD156" i="20"/>
  <c r="AC156" i="20"/>
  <c r="AB156" i="20"/>
  <c r="Y156" i="20"/>
  <c r="U156" i="20"/>
  <c r="V156" i="20"/>
  <c r="Q156" i="20"/>
  <c r="N156" i="20"/>
  <c r="AH155" i="20"/>
  <c r="AF155" i="20"/>
  <c r="AE155" i="20"/>
  <c r="AD155" i="20"/>
  <c r="AC155" i="20"/>
  <c r="AB155" i="20"/>
  <c r="Y155" i="20"/>
  <c r="U155" i="20"/>
  <c r="V155" i="20"/>
  <c r="Q155" i="20"/>
  <c r="N155" i="20"/>
  <c r="AH154" i="20"/>
  <c r="AF154" i="20"/>
  <c r="AE154" i="20"/>
  <c r="AD154" i="20"/>
  <c r="AC154" i="20"/>
  <c r="AB154" i="20"/>
  <c r="Y154" i="20"/>
  <c r="U154" i="20"/>
  <c r="V154" i="20"/>
  <c r="Q154" i="20"/>
  <c r="N154" i="20"/>
  <c r="AH153" i="20"/>
  <c r="AF153" i="20"/>
  <c r="AE153" i="20"/>
  <c r="AD153" i="20"/>
  <c r="AC153" i="20"/>
  <c r="AB153" i="20"/>
  <c r="Y153" i="20"/>
  <c r="U153" i="20"/>
  <c r="V153" i="20"/>
  <c r="Q153" i="20"/>
  <c r="N153" i="20"/>
  <c r="AH152" i="20"/>
  <c r="AF152" i="20"/>
  <c r="AE152" i="20"/>
  <c r="AD152" i="20"/>
  <c r="AC152" i="20"/>
  <c r="AB152" i="20"/>
  <c r="Y152" i="20"/>
  <c r="U152" i="20"/>
  <c r="V152" i="20"/>
  <c r="Q152" i="20"/>
  <c r="N152" i="20"/>
  <c r="AH151" i="20"/>
  <c r="AF151" i="20"/>
  <c r="AE151" i="20"/>
  <c r="AD151" i="20"/>
  <c r="AC151" i="20"/>
  <c r="AB151" i="20"/>
  <c r="Y151" i="20"/>
  <c r="U151" i="20"/>
  <c r="V151" i="20"/>
  <c r="Q151" i="20"/>
  <c r="N151" i="20"/>
  <c r="AH150" i="20"/>
  <c r="AF150" i="20"/>
  <c r="AE150" i="20"/>
  <c r="AD150" i="20"/>
  <c r="AC150" i="20"/>
  <c r="AB150" i="20"/>
  <c r="Y150" i="20"/>
  <c r="U150" i="20"/>
  <c r="V150" i="20"/>
  <c r="Q150" i="20"/>
  <c r="N150" i="20"/>
  <c r="AH149" i="20"/>
  <c r="AF149" i="20"/>
  <c r="AE149" i="20"/>
  <c r="AD149" i="20"/>
  <c r="AC149" i="20"/>
  <c r="AB149" i="20"/>
  <c r="Y149" i="20"/>
  <c r="U149" i="20"/>
  <c r="V149" i="20"/>
  <c r="Q149" i="20"/>
  <c r="N149" i="20"/>
  <c r="AH148" i="20"/>
  <c r="AF148" i="20"/>
  <c r="AE148" i="20"/>
  <c r="AD148" i="20"/>
  <c r="AC148" i="20"/>
  <c r="AB148" i="20"/>
  <c r="Y148" i="20"/>
  <c r="U148" i="20"/>
  <c r="V148" i="20"/>
  <c r="Q148" i="20"/>
  <c r="N148" i="20"/>
  <c r="AH147" i="20"/>
  <c r="AF147" i="20"/>
  <c r="AE147" i="20"/>
  <c r="AD147" i="20"/>
  <c r="AC147" i="20"/>
  <c r="AB147" i="20"/>
  <c r="Y147" i="20"/>
  <c r="U147" i="20"/>
  <c r="V147" i="20"/>
  <c r="Q147" i="20"/>
  <c r="N147" i="20"/>
  <c r="AH146" i="20"/>
  <c r="AF146" i="20"/>
  <c r="AE146" i="20"/>
  <c r="AD146" i="20"/>
  <c r="AC146" i="20"/>
  <c r="AB146" i="20"/>
  <c r="Y146" i="20"/>
  <c r="U146" i="20"/>
  <c r="V146" i="20"/>
  <c r="Q146" i="20"/>
  <c r="N146" i="20"/>
  <c r="AH145" i="20"/>
  <c r="AF145" i="20"/>
  <c r="AE145" i="20"/>
  <c r="AD145" i="20"/>
  <c r="AC145" i="20"/>
  <c r="AB145" i="20"/>
  <c r="Y145" i="20"/>
  <c r="U145" i="20"/>
  <c r="V145" i="20"/>
  <c r="Q145" i="20"/>
  <c r="N145" i="20"/>
  <c r="AH144" i="20"/>
  <c r="AF144" i="20"/>
  <c r="AE144" i="20"/>
  <c r="AD144" i="20"/>
  <c r="AC144" i="20"/>
  <c r="AB144" i="20"/>
  <c r="Y144" i="20"/>
  <c r="U144" i="20"/>
  <c r="V144" i="20"/>
  <c r="Q144" i="20"/>
  <c r="N144" i="20"/>
  <c r="AH143" i="20"/>
  <c r="AF143" i="20"/>
  <c r="AE143" i="20"/>
  <c r="AD143" i="20"/>
  <c r="AC143" i="20"/>
  <c r="AB143" i="20"/>
  <c r="Y143" i="20"/>
  <c r="U143" i="20"/>
  <c r="V143" i="20"/>
  <c r="Q143" i="20"/>
  <c r="N143" i="20"/>
  <c r="AH142" i="20"/>
  <c r="AF142" i="20"/>
  <c r="AE142" i="20"/>
  <c r="AD142" i="20"/>
  <c r="AC142" i="20"/>
  <c r="AB142" i="20"/>
  <c r="Y142" i="20"/>
  <c r="U142" i="20"/>
  <c r="V142" i="20"/>
  <c r="Q142" i="20"/>
  <c r="N142" i="20"/>
  <c r="AH141" i="20"/>
  <c r="AF141" i="20"/>
  <c r="AE141" i="20"/>
  <c r="AD141" i="20"/>
  <c r="AC141" i="20"/>
  <c r="AB141" i="20"/>
  <c r="Y141" i="20"/>
  <c r="U141" i="20"/>
  <c r="V141" i="20"/>
  <c r="Q141" i="20"/>
  <c r="N141" i="20"/>
  <c r="AH140" i="20"/>
  <c r="AF140" i="20"/>
  <c r="AE140" i="20"/>
  <c r="AD140" i="20"/>
  <c r="AC140" i="20"/>
  <c r="AB140" i="20"/>
  <c r="Y140" i="20"/>
  <c r="U140" i="20"/>
  <c r="V140" i="20"/>
  <c r="Q140" i="20"/>
  <c r="N140" i="20"/>
  <c r="AH139" i="20"/>
  <c r="AF139" i="20"/>
  <c r="AE139" i="20"/>
  <c r="AD139" i="20"/>
  <c r="AC139" i="20"/>
  <c r="AB139" i="20"/>
  <c r="Y139" i="20"/>
  <c r="U139" i="20"/>
  <c r="V139" i="20"/>
  <c r="Q139" i="20"/>
  <c r="N139" i="20"/>
  <c r="AH138" i="20"/>
  <c r="AF138" i="20"/>
  <c r="AE138" i="20"/>
  <c r="AD138" i="20"/>
  <c r="AC138" i="20"/>
  <c r="AB138" i="20"/>
  <c r="Y138" i="20"/>
  <c r="U138" i="20"/>
  <c r="V138" i="20"/>
  <c r="Q138" i="20"/>
  <c r="N138" i="20"/>
  <c r="AH137" i="20"/>
  <c r="AF137" i="20"/>
  <c r="AE137" i="20"/>
  <c r="AD137" i="20"/>
  <c r="AC137" i="20"/>
  <c r="AB137" i="20"/>
  <c r="Y137" i="20"/>
  <c r="U137" i="20"/>
  <c r="V137" i="20"/>
  <c r="Q137" i="20"/>
  <c r="N137" i="20"/>
  <c r="AH136" i="20"/>
  <c r="AF136" i="20"/>
  <c r="AE136" i="20"/>
  <c r="AD136" i="20"/>
  <c r="AC136" i="20"/>
  <c r="AB136" i="20"/>
  <c r="Y136" i="20"/>
  <c r="U136" i="20"/>
  <c r="V136" i="20"/>
  <c r="Q136" i="20"/>
  <c r="N136" i="20"/>
  <c r="AY5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" i="20"/>
  <c r="F15" i="20"/>
  <c r="U135" i="20"/>
  <c r="F6" i="20"/>
  <c r="V135" i="20"/>
  <c r="N135" i="20"/>
  <c r="Y135" i="20"/>
  <c r="U134" i="20"/>
  <c r="V134" i="20"/>
  <c r="N134" i="20"/>
  <c r="Y134" i="20"/>
  <c r="U133" i="20"/>
  <c r="V133" i="20"/>
  <c r="N133" i="20"/>
  <c r="Y133" i="20"/>
  <c r="U132" i="20"/>
  <c r="V132" i="20"/>
  <c r="N132" i="20"/>
  <c r="Y132" i="20"/>
  <c r="U131" i="20"/>
  <c r="V131" i="20"/>
  <c r="N131" i="20"/>
  <c r="Y131" i="20"/>
  <c r="U130" i="20"/>
  <c r="V130" i="20"/>
  <c r="N130" i="20"/>
  <c r="Y130" i="20"/>
  <c r="U129" i="20"/>
  <c r="V129" i="20"/>
  <c r="N129" i="20"/>
  <c r="Y129" i="20"/>
  <c r="U128" i="20"/>
  <c r="V128" i="20"/>
  <c r="N128" i="20"/>
  <c r="Y128" i="20"/>
  <c r="U127" i="20"/>
  <c r="V127" i="20"/>
  <c r="N127" i="20"/>
  <c r="Y127" i="20"/>
  <c r="U126" i="20"/>
  <c r="V126" i="20"/>
  <c r="N126" i="20"/>
  <c r="Y126" i="20"/>
  <c r="U125" i="20"/>
  <c r="V125" i="20"/>
  <c r="N125" i="20"/>
  <c r="Y125" i="20"/>
  <c r="U124" i="20"/>
  <c r="V124" i="20"/>
  <c r="N124" i="20"/>
  <c r="Y124" i="20"/>
  <c r="U123" i="20"/>
  <c r="V123" i="20"/>
  <c r="N123" i="20"/>
  <c r="Y123" i="20"/>
  <c r="U122" i="20"/>
  <c r="V122" i="20"/>
  <c r="N122" i="20"/>
  <c r="Y122" i="20"/>
  <c r="U121" i="20"/>
  <c r="V121" i="20"/>
  <c r="N121" i="20"/>
  <c r="Y121" i="20"/>
  <c r="U120" i="20"/>
  <c r="V120" i="20"/>
  <c r="N120" i="20"/>
  <c r="Y120" i="20"/>
  <c r="U119" i="20"/>
  <c r="V119" i="20"/>
  <c r="N119" i="20"/>
  <c r="Y119" i="20"/>
  <c r="U118" i="20"/>
  <c r="V118" i="20"/>
  <c r="N118" i="20"/>
  <c r="Y118" i="20"/>
  <c r="U117" i="20"/>
  <c r="V117" i="20"/>
  <c r="N117" i="20"/>
  <c r="Y117" i="20"/>
  <c r="U116" i="20"/>
  <c r="V116" i="20"/>
  <c r="N116" i="20"/>
  <c r="Y116" i="20"/>
  <c r="U115" i="20"/>
  <c r="V115" i="20"/>
  <c r="N115" i="20"/>
  <c r="Y115" i="20"/>
  <c r="U114" i="20"/>
  <c r="V114" i="20"/>
  <c r="N114" i="20"/>
  <c r="Y114" i="20"/>
  <c r="U113" i="20"/>
  <c r="V113" i="20"/>
  <c r="N113" i="20"/>
  <c r="Y113" i="20"/>
  <c r="U112" i="20"/>
  <c r="V112" i="20"/>
  <c r="N112" i="20"/>
  <c r="Y112" i="20"/>
  <c r="U111" i="20"/>
  <c r="V111" i="20"/>
  <c r="N111" i="20"/>
  <c r="Y111" i="20"/>
  <c r="E25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44" i="20"/>
  <c r="E45" i="20"/>
  <c r="E46" i="20"/>
  <c r="E47" i="20"/>
  <c r="E48" i="20"/>
  <c r="E49" i="20"/>
  <c r="E50" i="20"/>
  <c r="E51" i="20"/>
  <c r="E52" i="20"/>
  <c r="U6" i="20"/>
  <c r="V6" i="20"/>
  <c r="U7" i="20"/>
  <c r="V7" i="20"/>
  <c r="U8" i="20"/>
  <c r="V8" i="20"/>
  <c r="U9" i="20"/>
  <c r="V9" i="20"/>
  <c r="U10" i="20"/>
  <c r="V10" i="20"/>
  <c r="U11" i="20"/>
  <c r="V11" i="20"/>
  <c r="U12" i="20"/>
  <c r="V12" i="20"/>
  <c r="U13" i="20"/>
  <c r="V13" i="20"/>
  <c r="U14" i="20"/>
  <c r="V14" i="20"/>
  <c r="U15" i="20"/>
  <c r="V15" i="20"/>
  <c r="U16" i="20"/>
  <c r="V16" i="20"/>
  <c r="U17" i="20"/>
  <c r="V17" i="20"/>
  <c r="U18" i="20"/>
  <c r="V18" i="20"/>
  <c r="U19" i="20"/>
  <c r="V19" i="20"/>
  <c r="U20" i="20"/>
  <c r="V20" i="20"/>
  <c r="U21" i="20"/>
  <c r="V21" i="20"/>
  <c r="U22" i="20"/>
  <c r="V22" i="20"/>
  <c r="U23" i="20"/>
  <c r="V23" i="20"/>
  <c r="U24" i="20"/>
  <c r="V24" i="20"/>
  <c r="U25" i="20"/>
  <c r="V25" i="20"/>
  <c r="U26" i="20"/>
  <c r="V26" i="20"/>
  <c r="U27" i="20"/>
  <c r="V27" i="20"/>
  <c r="U28" i="20"/>
  <c r="V28" i="20"/>
  <c r="U29" i="20"/>
  <c r="V29" i="20"/>
  <c r="U30" i="20"/>
  <c r="V30" i="20"/>
  <c r="U31" i="20"/>
  <c r="V31" i="20"/>
  <c r="U32" i="20"/>
  <c r="V32" i="20"/>
  <c r="U33" i="20"/>
  <c r="V33" i="20"/>
  <c r="U34" i="20"/>
  <c r="V34" i="20"/>
  <c r="U35" i="20"/>
  <c r="V35" i="20"/>
  <c r="U36" i="20"/>
  <c r="V36" i="20"/>
  <c r="U37" i="20"/>
  <c r="V37" i="20"/>
  <c r="U38" i="20"/>
  <c r="V38" i="20"/>
  <c r="U39" i="20"/>
  <c r="V39" i="20"/>
  <c r="U40" i="20"/>
  <c r="V40" i="20"/>
  <c r="U41" i="20"/>
  <c r="V41" i="20"/>
  <c r="U42" i="20"/>
  <c r="V42" i="20"/>
  <c r="U43" i="20"/>
  <c r="V43" i="20"/>
  <c r="U44" i="20"/>
  <c r="V44" i="20"/>
  <c r="U45" i="20"/>
  <c r="V45" i="20"/>
  <c r="U46" i="20"/>
  <c r="V46" i="20"/>
  <c r="U47" i="20"/>
  <c r="V47" i="20"/>
  <c r="U48" i="20"/>
  <c r="V48" i="20"/>
  <c r="U49" i="20"/>
  <c r="V49" i="20"/>
  <c r="U50" i="20"/>
  <c r="V50" i="20"/>
  <c r="U51" i="20"/>
  <c r="V51" i="20"/>
  <c r="U52" i="20"/>
  <c r="V52" i="20"/>
  <c r="U53" i="20"/>
  <c r="V53" i="20"/>
  <c r="U54" i="20"/>
  <c r="V54" i="20"/>
  <c r="U55" i="20"/>
  <c r="V55" i="20"/>
  <c r="U56" i="20"/>
  <c r="V56" i="20"/>
  <c r="U57" i="20"/>
  <c r="V57" i="20"/>
  <c r="U58" i="20"/>
  <c r="V58" i="20"/>
  <c r="U59" i="20"/>
  <c r="V59" i="20"/>
  <c r="U60" i="20"/>
  <c r="V60" i="20"/>
  <c r="U61" i="20"/>
  <c r="V61" i="20"/>
  <c r="U62" i="20"/>
  <c r="V62" i="20"/>
  <c r="U63" i="20"/>
  <c r="V63" i="20"/>
  <c r="U64" i="20"/>
  <c r="V64" i="20"/>
  <c r="U65" i="20"/>
  <c r="V65" i="20"/>
  <c r="U66" i="20"/>
  <c r="V66" i="20"/>
  <c r="U67" i="20"/>
  <c r="V67" i="20"/>
  <c r="U68" i="20"/>
  <c r="V68" i="20"/>
  <c r="U69" i="20"/>
  <c r="V69" i="20"/>
  <c r="U70" i="20"/>
  <c r="V70" i="20"/>
  <c r="U71" i="20"/>
  <c r="V71" i="20"/>
  <c r="U72" i="20"/>
  <c r="V72" i="20"/>
  <c r="U73" i="20"/>
  <c r="V73" i="20"/>
  <c r="U74" i="20"/>
  <c r="V74" i="20"/>
  <c r="U75" i="20"/>
  <c r="V75" i="20"/>
  <c r="U76" i="20"/>
  <c r="V76" i="20"/>
  <c r="U77" i="20"/>
  <c r="V77" i="20"/>
  <c r="U78" i="20"/>
  <c r="V78" i="20"/>
  <c r="U79" i="20"/>
  <c r="V79" i="20"/>
  <c r="U80" i="20"/>
  <c r="V80" i="20"/>
  <c r="U81" i="20"/>
  <c r="V81" i="20"/>
  <c r="U82" i="20"/>
  <c r="V82" i="20"/>
  <c r="U83" i="20"/>
  <c r="V83" i="20"/>
  <c r="U84" i="20"/>
  <c r="V84" i="20"/>
  <c r="U85" i="20"/>
  <c r="V85" i="20"/>
  <c r="U86" i="20"/>
  <c r="V86" i="20"/>
  <c r="U87" i="20"/>
  <c r="V87" i="20"/>
  <c r="U88" i="20"/>
  <c r="V88" i="20"/>
  <c r="U89" i="20"/>
  <c r="V89" i="20"/>
  <c r="U90" i="20"/>
  <c r="V90" i="20"/>
  <c r="U91" i="20"/>
  <c r="V91" i="20"/>
  <c r="U92" i="20"/>
  <c r="V92" i="20"/>
  <c r="U93" i="20"/>
  <c r="V93" i="20"/>
  <c r="U94" i="20"/>
  <c r="V94" i="20"/>
  <c r="U95" i="20"/>
  <c r="V95" i="20"/>
  <c r="U96" i="20"/>
  <c r="V96" i="20"/>
  <c r="U97" i="20"/>
  <c r="V97" i="20"/>
  <c r="U98" i="20"/>
  <c r="V98" i="20"/>
  <c r="U99" i="20"/>
  <c r="V99" i="20"/>
  <c r="U100" i="20"/>
  <c r="V100" i="20"/>
  <c r="U101" i="20"/>
  <c r="V101" i="20"/>
  <c r="U102" i="20"/>
  <c r="V102" i="20"/>
  <c r="U103" i="20"/>
  <c r="V103" i="20"/>
  <c r="U104" i="20"/>
  <c r="V104" i="20"/>
  <c r="U105" i="20"/>
  <c r="V105" i="20"/>
  <c r="U106" i="20"/>
  <c r="V106" i="20"/>
  <c r="U107" i="20"/>
  <c r="V107" i="20"/>
  <c r="U108" i="20"/>
  <c r="V108" i="20"/>
  <c r="U109" i="20"/>
  <c r="V109" i="20"/>
  <c r="U110" i="20"/>
  <c r="V110" i="20"/>
  <c r="N6" i="20"/>
  <c r="N7" i="20"/>
  <c r="N8" i="20"/>
  <c r="N9" i="20"/>
  <c r="N10" i="20"/>
  <c r="N11" i="20"/>
  <c r="N12" i="20"/>
  <c r="N13" i="20"/>
  <c r="N14" i="20"/>
  <c r="N15" i="20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59" i="20"/>
  <c r="N60" i="20"/>
  <c r="N61" i="20"/>
  <c r="N62" i="20"/>
  <c r="N63" i="20"/>
  <c r="N64" i="20"/>
  <c r="N65" i="20"/>
  <c r="N66" i="20"/>
  <c r="N67" i="20"/>
  <c r="N68" i="20"/>
  <c r="N69" i="20"/>
  <c r="N70" i="20"/>
  <c r="N71" i="20"/>
  <c r="N72" i="20"/>
  <c r="N73" i="20"/>
  <c r="N74" i="20"/>
  <c r="N75" i="20"/>
  <c r="N76" i="20"/>
  <c r="N77" i="20"/>
  <c r="N7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97" i="20"/>
  <c r="N98" i="20"/>
  <c r="N99" i="20"/>
  <c r="N100" i="20"/>
  <c r="N101" i="20"/>
  <c r="N102" i="20"/>
  <c r="N103" i="20"/>
  <c r="N104" i="20"/>
  <c r="N105" i="20"/>
  <c r="N106" i="20"/>
  <c r="N107" i="20"/>
  <c r="N108" i="20"/>
  <c r="N109" i="20"/>
  <c r="N110" i="20"/>
  <c r="F127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D114" i="20"/>
  <c r="C114" i="20"/>
  <c r="Y97" i="20"/>
  <c r="Y96" i="20"/>
  <c r="Y95" i="20"/>
  <c r="Y94" i="20"/>
  <c r="Y93" i="20"/>
  <c r="Y92" i="20"/>
  <c r="Y91" i="20"/>
  <c r="D107" i="20"/>
  <c r="C107" i="20"/>
  <c r="Y90" i="20"/>
  <c r="Y89" i="20"/>
  <c r="Y88" i="20"/>
  <c r="Y87" i="20"/>
  <c r="Y86" i="20"/>
  <c r="Y85" i="20"/>
  <c r="Y84" i="20"/>
  <c r="Y83" i="20"/>
  <c r="Y82" i="20"/>
  <c r="Y81" i="20"/>
  <c r="Y80" i="20"/>
  <c r="Y79" i="20"/>
  <c r="Y78" i="20"/>
  <c r="H94" i="20"/>
  <c r="Y77" i="20"/>
  <c r="H93" i="20"/>
  <c r="Y76" i="20"/>
  <c r="H92" i="20"/>
  <c r="Y75" i="20"/>
  <c r="H91" i="20"/>
  <c r="Y74" i="20"/>
  <c r="H90" i="20"/>
  <c r="Y73" i="20"/>
  <c r="H89" i="20"/>
  <c r="Y72" i="20"/>
  <c r="H88" i="20"/>
  <c r="Y71" i="20"/>
  <c r="H87" i="20"/>
  <c r="Y70" i="20"/>
  <c r="H86" i="20"/>
  <c r="Y69" i="20"/>
  <c r="H85" i="20"/>
  <c r="Y68" i="20"/>
  <c r="H84" i="20"/>
  <c r="Y67" i="20"/>
  <c r="H83" i="20"/>
  <c r="Y66" i="20"/>
  <c r="H82" i="20"/>
  <c r="Y65" i="20"/>
  <c r="Y64" i="20"/>
  <c r="Y63" i="20"/>
  <c r="Y62" i="20"/>
  <c r="Y61" i="20"/>
  <c r="Y60" i="20"/>
  <c r="Y59" i="20"/>
  <c r="Y58" i="20"/>
  <c r="Y57" i="20"/>
  <c r="Y56" i="20"/>
  <c r="Y55" i="20"/>
  <c r="Y54" i="20"/>
  <c r="Y53" i="20"/>
  <c r="Y52" i="20"/>
  <c r="Y51" i="20"/>
  <c r="Y50" i="20"/>
  <c r="Y49" i="20"/>
  <c r="Y48" i="20"/>
  <c r="Y47" i="20"/>
  <c r="Y46" i="20"/>
  <c r="Y45" i="20"/>
  <c r="Y44" i="20"/>
  <c r="Y43" i="20"/>
  <c r="Y42" i="20"/>
  <c r="Y41" i="20"/>
  <c r="Y40" i="20"/>
  <c r="Y39" i="20"/>
  <c r="Y38" i="20"/>
  <c r="Y37" i="20"/>
  <c r="Y36" i="20"/>
  <c r="Y34" i="20"/>
  <c r="Y33" i="20"/>
  <c r="Y32" i="20"/>
  <c r="Y31" i="20"/>
  <c r="Y30" i="20"/>
  <c r="Y29" i="20"/>
  <c r="Y28" i="20"/>
  <c r="Y27" i="20"/>
  <c r="Y26" i="20"/>
  <c r="Y25" i="20"/>
  <c r="Y24" i="20"/>
  <c r="Y23" i="20"/>
  <c r="Y22" i="20"/>
  <c r="Y21" i="20"/>
  <c r="Y20" i="20"/>
  <c r="Y19" i="20"/>
  <c r="Y18" i="20"/>
  <c r="Y17" i="20"/>
  <c r="Y16" i="20"/>
  <c r="Y15" i="20"/>
  <c r="Y14" i="20"/>
  <c r="Y13" i="20"/>
  <c r="Y12" i="20"/>
  <c r="Y11" i="20"/>
  <c r="Y10" i="20"/>
  <c r="Y9" i="20"/>
  <c r="D9" i="20"/>
  <c r="Y8" i="20"/>
  <c r="Y7" i="20"/>
  <c r="Y6" i="20"/>
  <c r="D6" i="20"/>
  <c r="AP5" i="20"/>
  <c r="AO5" i="20"/>
  <c r="AN5" i="20"/>
  <c r="AM5" i="20"/>
  <c r="AL5" i="20"/>
  <c r="AI5" i="20"/>
  <c r="AE5" i="20"/>
  <c r="AD5" i="20"/>
  <c r="AC5" i="20"/>
  <c r="AB5" i="20"/>
  <c r="S5" i="20"/>
  <c r="T5" i="20"/>
  <c r="V5" i="20"/>
  <c r="X5" i="20"/>
  <c r="M5" i="20"/>
  <c r="N5" i="20"/>
  <c r="O5" i="20"/>
  <c r="Y5" i="20"/>
  <c r="E8" i="22"/>
  <c r="F8" i="22"/>
  <c r="G8" i="22"/>
  <c r="H8" i="22"/>
  <c r="I8" i="22"/>
  <c r="J8" i="22"/>
  <c r="K8" i="22"/>
  <c r="L8" i="22"/>
  <c r="M8" i="22"/>
  <c r="N8" i="22"/>
  <c r="O8" i="22"/>
  <c r="P8" i="22"/>
  <c r="C9" i="22"/>
  <c r="F9" i="22"/>
  <c r="G9" i="22"/>
  <c r="H9" i="22"/>
  <c r="I9" i="22"/>
  <c r="J9" i="22"/>
  <c r="K9" i="22"/>
  <c r="L9" i="22"/>
  <c r="M9" i="22"/>
  <c r="N9" i="22"/>
  <c r="O9" i="22"/>
  <c r="P9" i="22"/>
  <c r="C10" i="22"/>
  <c r="F10" i="22"/>
  <c r="G10" i="22"/>
  <c r="H10" i="22"/>
  <c r="I10" i="22"/>
  <c r="J10" i="22"/>
  <c r="K10" i="22"/>
  <c r="L10" i="22"/>
  <c r="M10" i="22"/>
  <c r="N10" i="22"/>
  <c r="O10" i="22"/>
  <c r="P10" i="22"/>
  <c r="C11" i="22"/>
  <c r="F11" i="22"/>
  <c r="G11" i="22"/>
  <c r="H11" i="22"/>
  <c r="I11" i="22"/>
  <c r="J11" i="22"/>
  <c r="K11" i="22"/>
  <c r="L11" i="22"/>
  <c r="M11" i="22"/>
  <c r="N11" i="22"/>
  <c r="O11" i="22"/>
  <c r="P11" i="22"/>
  <c r="C12" i="22"/>
  <c r="E12" i="22"/>
  <c r="F12" i="22"/>
  <c r="G12" i="22"/>
  <c r="H12" i="22"/>
  <c r="I12" i="22"/>
  <c r="J12" i="22"/>
  <c r="K12" i="22"/>
  <c r="L12" i="22"/>
  <c r="M12" i="22"/>
  <c r="N12" i="22"/>
  <c r="O12" i="22"/>
  <c r="P12" i="22"/>
  <c r="C13" i="22"/>
  <c r="F13" i="22"/>
  <c r="G13" i="22"/>
  <c r="H13" i="22"/>
  <c r="I13" i="22"/>
  <c r="J13" i="22"/>
  <c r="K13" i="22"/>
  <c r="L13" i="22"/>
  <c r="M13" i="22"/>
  <c r="N13" i="22"/>
  <c r="O13" i="22"/>
  <c r="P13" i="22"/>
  <c r="C14" i="22"/>
  <c r="F14" i="22"/>
  <c r="G14" i="22"/>
  <c r="H14" i="22"/>
  <c r="I14" i="22"/>
  <c r="J14" i="22"/>
  <c r="K14" i="22"/>
  <c r="L14" i="22"/>
  <c r="M14" i="22"/>
  <c r="N14" i="22"/>
  <c r="O14" i="22"/>
  <c r="P14" i="22"/>
  <c r="C15" i="22"/>
  <c r="F15" i="22"/>
  <c r="G15" i="22"/>
  <c r="H15" i="22"/>
  <c r="I15" i="22"/>
  <c r="J15" i="22"/>
  <c r="K15" i="22"/>
  <c r="L15" i="22"/>
  <c r="M15" i="22"/>
  <c r="N15" i="22"/>
  <c r="O15" i="22"/>
  <c r="P15" i="22"/>
  <c r="E20" i="22"/>
  <c r="F20" i="22"/>
  <c r="G20" i="22"/>
  <c r="H20" i="22"/>
  <c r="I20" i="22"/>
  <c r="J20" i="22"/>
  <c r="K20" i="22"/>
  <c r="L20" i="22"/>
  <c r="M20" i="22"/>
  <c r="N20" i="22"/>
  <c r="O20" i="22"/>
  <c r="C21" i="22"/>
  <c r="F21" i="22"/>
  <c r="G21" i="22"/>
  <c r="H21" i="22"/>
  <c r="I21" i="22"/>
  <c r="J21" i="22"/>
  <c r="K21" i="22"/>
  <c r="L21" i="22"/>
  <c r="M21" i="22"/>
  <c r="N21" i="22"/>
  <c r="O21" i="22"/>
  <c r="P21" i="22"/>
  <c r="C22" i="22"/>
  <c r="E22" i="22"/>
  <c r="F22" i="22"/>
  <c r="G22" i="22"/>
  <c r="H22" i="22"/>
  <c r="I22" i="22"/>
  <c r="J22" i="22"/>
  <c r="K22" i="22"/>
  <c r="L22" i="22"/>
  <c r="M22" i="22"/>
  <c r="N22" i="22"/>
  <c r="O22" i="22"/>
  <c r="P22" i="22"/>
  <c r="C23" i="22"/>
  <c r="F23" i="22"/>
  <c r="G23" i="22"/>
  <c r="H23" i="22"/>
  <c r="I23" i="22"/>
  <c r="J23" i="22"/>
  <c r="K23" i="22"/>
  <c r="L23" i="22"/>
  <c r="M23" i="22"/>
  <c r="N23" i="22"/>
  <c r="O23" i="22"/>
  <c r="P23" i="22"/>
  <c r="C24" i="22"/>
  <c r="F24" i="22"/>
  <c r="G24" i="22"/>
  <c r="H24" i="22"/>
  <c r="I24" i="22"/>
  <c r="J24" i="22"/>
  <c r="K24" i="22"/>
  <c r="L24" i="22"/>
  <c r="M24" i="22"/>
  <c r="N24" i="22"/>
  <c r="O24" i="22"/>
  <c r="P24" i="22"/>
  <c r="C25" i="22"/>
  <c r="F25" i="22"/>
  <c r="G25" i="22"/>
  <c r="H25" i="22"/>
  <c r="I25" i="22"/>
  <c r="J25" i="22"/>
  <c r="K25" i="22"/>
  <c r="L25" i="22"/>
  <c r="M25" i="22"/>
  <c r="N25" i="22"/>
  <c r="O25" i="22"/>
  <c r="P25" i="22"/>
  <c r="C26" i="22"/>
  <c r="F26" i="22"/>
  <c r="G26" i="22"/>
  <c r="H26" i="22"/>
  <c r="I26" i="22"/>
  <c r="J26" i="22"/>
  <c r="K26" i="22"/>
  <c r="L26" i="22"/>
  <c r="M26" i="22"/>
  <c r="N26" i="22"/>
  <c r="O26" i="22"/>
  <c r="P26" i="22"/>
  <c r="C27" i="22"/>
  <c r="F27" i="22"/>
  <c r="G27" i="22"/>
  <c r="H27" i="22"/>
  <c r="I27" i="22"/>
  <c r="J27" i="22"/>
  <c r="K27" i="22"/>
  <c r="L27" i="22"/>
  <c r="M27" i="22"/>
  <c r="N27" i="22"/>
  <c r="O27" i="22"/>
  <c r="P27" i="22"/>
  <c r="C28" i="22"/>
  <c r="F28" i="22"/>
  <c r="G28" i="22"/>
  <c r="H28" i="22"/>
  <c r="I28" i="22"/>
  <c r="J28" i="22"/>
  <c r="K28" i="22"/>
  <c r="L28" i="22"/>
  <c r="M28" i="22"/>
  <c r="N28" i="22"/>
  <c r="O28" i="22"/>
  <c r="P28" i="22"/>
  <c r="C29" i="22"/>
  <c r="F29" i="22"/>
  <c r="G29" i="22"/>
  <c r="H29" i="22"/>
  <c r="I29" i="22"/>
  <c r="J29" i="22"/>
  <c r="K29" i="22"/>
  <c r="L29" i="22"/>
  <c r="M29" i="22"/>
  <c r="N29" i="22"/>
  <c r="O29" i="22"/>
  <c r="P29" i="22"/>
  <c r="C30" i="22"/>
  <c r="F30" i="22"/>
  <c r="G30" i="22"/>
  <c r="H30" i="22"/>
  <c r="I30" i="22"/>
  <c r="J30" i="22"/>
  <c r="K30" i="22"/>
  <c r="L30" i="22"/>
  <c r="M30" i="22"/>
  <c r="N30" i="22"/>
  <c r="O30" i="22"/>
  <c r="P30" i="22"/>
  <c r="C36" i="22"/>
  <c r="F36" i="22"/>
  <c r="H36" i="22"/>
  <c r="I36" i="22"/>
  <c r="K36" i="22"/>
  <c r="L36" i="22"/>
  <c r="N36" i="22"/>
  <c r="O36" i="22"/>
  <c r="Q36" i="22"/>
  <c r="C37" i="22"/>
  <c r="E37" i="22"/>
  <c r="F37" i="22"/>
  <c r="H37" i="22"/>
  <c r="I37" i="22"/>
  <c r="K37" i="22"/>
  <c r="L37" i="22"/>
  <c r="N37" i="22"/>
  <c r="O37" i="22"/>
  <c r="Q37" i="22"/>
  <c r="C38" i="22"/>
  <c r="E38" i="22"/>
  <c r="F38" i="22"/>
  <c r="H38" i="22"/>
  <c r="I38" i="22"/>
  <c r="K38" i="22"/>
  <c r="L38" i="22"/>
  <c r="N38" i="22"/>
  <c r="O38" i="22"/>
  <c r="Q38" i="22"/>
  <c r="C39" i="22"/>
  <c r="E39" i="22"/>
  <c r="F39" i="22"/>
  <c r="H39" i="22"/>
  <c r="I39" i="22"/>
  <c r="K39" i="22"/>
  <c r="L39" i="22"/>
  <c r="N39" i="22"/>
  <c r="O39" i="22"/>
  <c r="Q39" i="22"/>
  <c r="C40" i="22"/>
  <c r="E40" i="22"/>
  <c r="F40" i="22"/>
  <c r="H40" i="22"/>
  <c r="I40" i="22"/>
  <c r="K40" i="22"/>
  <c r="L40" i="22"/>
  <c r="N40" i="22"/>
  <c r="O40" i="22"/>
  <c r="Q40" i="22"/>
  <c r="C41" i="22"/>
  <c r="E41" i="22"/>
  <c r="F41" i="22"/>
  <c r="H41" i="22"/>
  <c r="I41" i="22"/>
  <c r="K41" i="22"/>
  <c r="L41" i="22"/>
  <c r="N41" i="22"/>
  <c r="O41" i="22"/>
  <c r="Q41" i="22"/>
  <c r="C42" i="22"/>
  <c r="E42" i="22"/>
  <c r="F42" i="22"/>
  <c r="H42" i="22"/>
  <c r="I42" i="22"/>
  <c r="K42" i="22"/>
  <c r="L42" i="22"/>
  <c r="N42" i="22"/>
  <c r="O42" i="22"/>
  <c r="Q42" i="22"/>
  <c r="C43" i="22"/>
  <c r="E43" i="22"/>
  <c r="F43" i="22"/>
  <c r="H43" i="22"/>
  <c r="I43" i="22"/>
  <c r="K43" i="22"/>
  <c r="L43" i="22"/>
  <c r="N43" i="22"/>
  <c r="O43" i="22"/>
  <c r="Q43" i="22"/>
  <c r="C44" i="22"/>
  <c r="E44" i="22"/>
  <c r="F44" i="22"/>
  <c r="H44" i="22"/>
  <c r="I44" i="22"/>
  <c r="K44" i="22"/>
  <c r="L44" i="22"/>
  <c r="N44" i="22"/>
  <c r="O44" i="22"/>
  <c r="Q44" i="22"/>
  <c r="C45" i="22"/>
  <c r="E45" i="22"/>
  <c r="F45" i="22"/>
  <c r="H45" i="22"/>
  <c r="I45" i="22"/>
  <c r="K45" i="22"/>
  <c r="L45" i="22"/>
  <c r="N45" i="22"/>
  <c r="O45" i="22"/>
  <c r="Q45" i="22"/>
  <c r="I20" i="24"/>
  <c r="H20" i="24"/>
  <c r="G20" i="24"/>
  <c r="E20" i="24"/>
  <c r="I19" i="24"/>
  <c r="H19" i="24"/>
  <c r="G19" i="24"/>
  <c r="F19" i="24"/>
  <c r="E19" i="24"/>
  <c r="I11" i="24"/>
  <c r="E11" i="24"/>
  <c r="F34" i="10"/>
  <c r="I34" i="10"/>
  <c r="L34" i="10"/>
  <c r="O34" i="10"/>
  <c r="R34" i="10"/>
  <c r="F35" i="10"/>
  <c r="I35" i="10"/>
  <c r="L35" i="10"/>
  <c r="O35" i="10"/>
  <c r="R35" i="10"/>
  <c r="J34" i="24"/>
  <c r="BI100" i="10"/>
  <c r="BI101" i="10"/>
  <c r="BI102" i="10"/>
  <c r="BI103" i="10"/>
  <c r="BI104" i="10"/>
  <c r="BI105" i="10"/>
  <c r="BI106" i="10"/>
  <c r="BI107" i="10"/>
  <c r="BI108" i="10"/>
  <c r="BI109" i="10"/>
  <c r="BI110" i="10"/>
  <c r="BI111" i="10"/>
  <c r="BI112" i="10"/>
  <c r="BI113" i="10"/>
  <c r="BI114" i="10"/>
  <c r="BI115" i="10"/>
  <c r="BI116" i="10"/>
  <c r="BI117" i="10"/>
  <c r="BI118" i="10"/>
  <c r="BI119" i="10"/>
  <c r="BI120" i="10"/>
  <c r="BI121" i="10"/>
  <c r="BI122" i="10"/>
  <c r="BI123" i="10"/>
  <c r="BI124" i="10"/>
  <c r="BI125" i="10"/>
  <c r="BI126" i="10"/>
  <c r="BI127" i="10"/>
  <c r="BI128" i="10"/>
  <c r="BI129" i="10"/>
  <c r="BI130" i="10"/>
  <c r="BI131" i="10"/>
  <c r="BI132" i="10"/>
  <c r="BI133" i="10"/>
  <c r="BI134" i="10"/>
  <c r="BI135" i="10"/>
  <c r="BI136" i="10"/>
  <c r="BI137" i="10"/>
  <c r="BI138" i="10"/>
  <c r="BI139" i="10"/>
  <c r="BI140" i="10"/>
  <c r="BI141" i="10"/>
  <c r="BI142" i="10"/>
  <c r="BI143" i="10"/>
  <c r="BI144" i="10"/>
  <c r="BI145" i="10"/>
  <c r="BI146" i="10"/>
  <c r="BI147" i="10"/>
  <c r="BI148" i="10"/>
  <c r="BI149" i="10"/>
  <c r="BI150" i="10"/>
  <c r="BI151" i="10"/>
  <c r="BI152" i="10"/>
  <c r="BI153" i="10"/>
  <c r="BI154" i="10"/>
  <c r="BI155" i="10"/>
  <c r="BI156" i="10"/>
  <c r="BI157" i="10"/>
  <c r="BI158" i="10"/>
  <c r="BI159" i="10"/>
  <c r="BI160" i="10"/>
  <c r="BI161" i="10"/>
  <c r="BI162" i="10"/>
  <c r="BI163" i="10"/>
  <c r="BI164" i="10"/>
  <c r="BI165" i="10"/>
  <c r="BI166" i="10"/>
  <c r="BI167" i="10"/>
  <c r="BI168" i="10"/>
  <c r="BI169" i="10"/>
  <c r="BI170" i="10"/>
  <c r="BI171" i="10"/>
  <c r="BI172" i="10"/>
  <c r="BI173" i="10"/>
  <c r="BI174" i="10"/>
  <c r="BI175" i="10"/>
  <c r="BI176" i="10"/>
  <c r="BI177" i="10"/>
  <c r="BI178" i="10"/>
  <c r="BI179" i="10"/>
  <c r="BI180" i="10"/>
  <c r="BI181" i="10"/>
  <c r="BI182" i="10"/>
  <c r="BI183" i="10"/>
  <c r="BI184" i="10"/>
  <c r="BI185" i="10"/>
  <c r="BI186" i="10"/>
  <c r="BI187" i="10"/>
  <c r="BI188" i="10"/>
  <c r="BI189" i="10"/>
  <c r="BI190" i="10"/>
  <c r="BI191" i="10"/>
  <c r="BI192" i="10"/>
  <c r="BI193" i="10"/>
  <c r="BI194" i="10"/>
  <c r="BI195" i="10"/>
  <c r="BI196" i="10"/>
  <c r="BI197" i="10"/>
  <c r="BI198" i="10"/>
  <c r="BI199" i="10"/>
  <c r="BI200" i="10"/>
  <c r="BI201" i="10"/>
  <c r="BI202" i="10"/>
  <c r="BI203" i="10"/>
  <c r="BI204" i="10"/>
  <c r="BI205" i="10"/>
  <c r="BI206" i="10"/>
  <c r="BI207" i="10"/>
  <c r="BI208" i="10"/>
  <c r="BI209" i="10"/>
  <c r="BI210" i="10"/>
  <c r="BI211" i="10"/>
  <c r="BI212" i="10"/>
  <c r="BI213" i="10"/>
  <c r="BI214" i="10"/>
  <c r="BI215" i="10"/>
  <c r="BI216" i="10"/>
  <c r="BI217" i="10"/>
  <c r="BI218" i="10"/>
  <c r="BI219" i="10"/>
  <c r="CD48" i="10"/>
  <c r="CD49" i="10"/>
  <c r="CD50" i="10"/>
  <c r="CD51" i="10"/>
  <c r="CD52" i="10"/>
  <c r="CD53" i="10"/>
  <c r="CD54" i="10"/>
  <c r="CD55" i="10"/>
  <c r="CD56" i="10"/>
  <c r="CD57" i="10"/>
  <c r="CD58" i="10"/>
  <c r="CD59" i="10"/>
  <c r="CD60" i="10"/>
  <c r="CD61" i="10"/>
  <c r="CD62" i="10"/>
  <c r="CD63" i="10"/>
  <c r="CD64" i="10"/>
  <c r="CD65" i="10"/>
  <c r="CD66" i="10"/>
  <c r="CD67" i="10"/>
  <c r="CD68" i="10"/>
  <c r="CD69" i="10"/>
  <c r="CD70" i="10"/>
  <c r="CD71" i="10"/>
  <c r="CD72" i="10"/>
  <c r="CD73" i="10"/>
  <c r="CD74" i="10"/>
  <c r="CD75" i="10"/>
  <c r="CD76" i="10"/>
  <c r="CD77" i="10"/>
  <c r="CD78" i="10"/>
  <c r="CD79" i="10"/>
  <c r="CD80" i="10"/>
  <c r="CD81" i="10"/>
  <c r="CD82" i="10"/>
  <c r="CD83" i="10"/>
  <c r="CD84" i="10"/>
  <c r="CD85" i="10"/>
  <c r="CD86" i="10"/>
  <c r="CD87" i="10"/>
  <c r="CD88" i="10"/>
  <c r="CD89" i="10"/>
  <c r="CD90" i="10"/>
  <c r="CD91" i="10"/>
  <c r="CD92" i="10"/>
  <c r="CD93" i="10"/>
  <c r="CD94" i="10"/>
  <c r="CD95" i="10"/>
  <c r="CD96" i="10"/>
  <c r="CD97" i="10"/>
  <c r="CD98" i="10"/>
  <c r="CD99" i="10"/>
  <c r="CD100" i="10"/>
  <c r="CD101" i="10"/>
  <c r="CD102" i="10"/>
  <c r="CD103" i="10"/>
  <c r="CD104" i="10"/>
  <c r="CD105" i="10"/>
  <c r="CD106" i="10"/>
  <c r="CD107" i="10"/>
  <c r="CD108" i="10"/>
  <c r="CD109" i="10"/>
  <c r="CD110" i="10"/>
  <c r="CD111" i="10"/>
  <c r="CD112" i="10"/>
  <c r="CD113" i="10"/>
  <c r="CD114" i="10"/>
  <c r="CD115" i="10"/>
  <c r="CD116" i="10"/>
  <c r="CD117" i="10"/>
  <c r="CD118" i="10"/>
  <c r="CD119" i="10"/>
  <c r="CD120" i="10"/>
  <c r="CD121" i="10"/>
  <c r="CD122" i="10"/>
  <c r="CD123" i="10"/>
  <c r="CD124" i="10"/>
  <c r="CD125" i="10"/>
  <c r="CD126" i="10"/>
  <c r="CD127" i="10"/>
  <c r="CD128" i="10"/>
  <c r="CD129" i="10"/>
  <c r="CD130" i="10"/>
  <c r="CD131" i="10"/>
  <c r="CD132" i="10"/>
  <c r="CD133" i="10"/>
  <c r="CD134" i="10"/>
  <c r="CD135" i="10"/>
  <c r="CD136" i="10"/>
  <c r="CD137" i="10"/>
  <c r="CD138" i="10"/>
  <c r="CD139" i="10"/>
  <c r="CD140" i="10"/>
  <c r="CD141" i="10"/>
  <c r="CD142" i="10"/>
  <c r="CD143" i="10"/>
  <c r="CD144" i="10"/>
  <c r="CD145" i="10"/>
  <c r="CD146" i="10"/>
  <c r="CD147" i="10"/>
  <c r="CD148" i="10"/>
  <c r="CD149" i="10"/>
  <c r="CD150" i="10"/>
  <c r="CD151" i="10"/>
  <c r="CD152" i="10"/>
  <c r="CD153" i="10"/>
  <c r="CD154" i="10"/>
  <c r="CD155" i="10"/>
  <c r="CD156" i="10"/>
  <c r="CD157" i="10"/>
  <c r="CD158" i="10"/>
  <c r="CD159" i="10"/>
  <c r="CD160" i="10"/>
  <c r="CD161" i="10"/>
  <c r="CD162" i="10"/>
  <c r="CD163" i="10"/>
  <c r="CD164" i="10"/>
  <c r="CD165" i="10"/>
  <c r="CD166" i="10"/>
  <c r="CD167" i="10"/>
  <c r="CD168" i="10"/>
  <c r="CD169" i="10"/>
  <c r="CD170" i="10"/>
  <c r="CD171" i="10"/>
  <c r="CD172" i="10"/>
  <c r="CD173" i="10"/>
  <c r="CD174" i="10"/>
  <c r="CD175" i="10"/>
  <c r="CD176" i="10"/>
  <c r="CD177" i="10"/>
  <c r="CD178" i="10"/>
  <c r="CD179" i="10"/>
  <c r="CD180" i="10"/>
  <c r="CD181" i="10"/>
  <c r="CD182" i="10"/>
  <c r="CD183" i="10"/>
  <c r="CD184" i="10"/>
  <c r="CD185" i="10"/>
  <c r="CD186" i="10"/>
  <c r="CD187" i="10"/>
  <c r="CD188" i="10"/>
  <c r="CD189" i="10"/>
  <c r="CD190" i="10"/>
  <c r="CD191" i="10"/>
  <c r="CD192" i="10"/>
  <c r="CD193" i="10"/>
  <c r="CD194" i="10"/>
  <c r="CD195" i="10"/>
  <c r="CD196" i="10"/>
  <c r="CD197" i="10"/>
  <c r="CD198" i="10"/>
  <c r="CD199" i="10"/>
  <c r="CD200" i="10"/>
  <c r="CD201" i="10"/>
  <c r="CD202" i="10"/>
  <c r="CD203" i="10"/>
  <c r="CD204" i="10"/>
  <c r="CD205" i="10"/>
  <c r="CD206" i="10"/>
  <c r="CD207" i="10"/>
  <c r="CD208" i="10"/>
  <c r="CD209" i="10"/>
  <c r="CD210" i="10"/>
  <c r="CD211" i="10"/>
  <c r="CD212" i="10"/>
  <c r="CD213" i="10"/>
  <c r="CD214" i="10"/>
  <c r="CD215" i="10"/>
  <c r="CD216" i="10"/>
  <c r="CD217" i="10"/>
  <c r="CD218" i="10"/>
  <c r="CD219" i="10"/>
  <c r="CD25" i="10"/>
  <c r="CD26" i="10"/>
  <c r="CD27" i="10"/>
  <c r="CD28" i="10"/>
  <c r="CD29" i="10"/>
  <c r="CD30" i="10"/>
  <c r="CD31" i="10"/>
  <c r="CD32" i="10"/>
  <c r="CD33" i="10"/>
  <c r="CD34" i="10"/>
  <c r="CD35" i="10"/>
  <c r="CD36" i="10"/>
  <c r="CD37" i="10"/>
  <c r="CD38" i="10"/>
  <c r="CD39" i="10"/>
  <c r="CD40" i="10"/>
  <c r="CD41" i="10"/>
  <c r="CD42" i="10"/>
  <c r="CD43" i="10"/>
  <c r="CD44" i="10"/>
  <c r="CD45" i="10"/>
  <c r="CD46" i="10"/>
  <c r="CD47" i="10"/>
  <c r="CD19" i="10"/>
  <c r="CD20" i="10"/>
  <c r="CD21" i="10"/>
  <c r="CD22" i="10"/>
  <c r="CD23" i="10"/>
  <c r="CD24" i="10"/>
  <c r="CE21" i="10"/>
  <c r="CE22" i="10"/>
  <c r="CE23" i="10"/>
  <c r="CE20" i="10"/>
  <c r="CE19" i="10"/>
  <c r="CE24" i="10"/>
  <c r="CI170" i="10"/>
  <c r="CI171" i="10"/>
  <c r="CI172" i="10"/>
  <c r="CI173" i="10"/>
  <c r="CI174" i="10"/>
  <c r="CI175" i="10"/>
  <c r="CI176" i="10"/>
  <c r="CI177" i="10"/>
  <c r="CI178" i="10"/>
  <c r="CI179" i="10"/>
  <c r="CI180" i="10"/>
  <c r="CI181" i="10"/>
  <c r="CI182" i="10"/>
  <c r="CI183" i="10"/>
  <c r="CI184" i="10"/>
  <c r="CI185" i="10"/>
  <c r="CI186" i="10"/>
  <c r="CI187" i="10"/>
  <c r="CI188" i="10"/>
  <c r="CI189" i="10"/>
  <c r="CI190" i="10"/>
  <c r="CI191" i="10"/>
  <c r="CI192" i="10"/>
  <c r="CI193" i="10"/>
  <c r="CI194" i="10"/>
  <c r="CI195" i="10"/>
  <c r="CI196" i="10"/>
  <c r="CI197" i="10"/>
  <c r="CI198" i="10"/>
  <c r="CI199" i="10"/>
  <c r="CI200" i="10"/>
  <c r="CI201" i="10"/>
  <c r="CI202" i="10"/>
  <c r="CI203" i="10"/>
  <c r="CI204" i="10"/>
  <c r="CI205" i="10"/>
  <c r="CI206" i="10"/>
  <c r="CI207" i="10"/>
  <c r="CI208" i="10"/>
  <c r="CI209" i="10"/>
  <c r="CI210" i="10"/>
  <c r="CI211" i="10"/>
  <c r="CI212" i="10"/>
  <c r="CI213" i="10"/>
  <c r="CI214" i="10"/>
  <c r="CI215" i="10"/>
  <c r="CI216" i="10"/>
  <c r="CI217" i="10"/>
  <c r="CI218" i="10"/>
  <c r="CI219" i="10"/>
  <c r="CF170" i="10"/>
  <c r="CF171" i="10"/>
  <c r="CF172" i="10"/>
  <c r="CF173" i="10"/>
  <c r="CF174" i="10"/>
  <c r="CF175" i="10"/>
  <c r="CF176" i="10"/>
  <c r="CF177" i="10"/>
  <c r="CF178" i="10"/>
  <c r="CF179" i="10"/>
  <c r="CF180" i="10"/>
  <c r="CF181" i="10"/>
  <c r="CF182" i="10"/>
  <c r="CF183" i="10"/>
  <c r="CF184" i="10"/>
  <c r="CF185" i="10"/>
  <c r="CF186" i="10"/>
  <c r="CF187" i="10"/>
  <c r="CF188" i="10"/>
  <c r="CF189" i="10"/>
  <c r="CF190" i="10"/>
  <c r="CF191" i="10"/>
  <c r="CF192" i="10"/>
  <c r="CF193" i="10"/>
  <c r="CF194" i="10"/>
  <c r="CF195" i="10"/>
  <c r="CF196" i="10"/>
  <c r="CF197" i="10"/>
  <c r="CF198" i="10"/>
  <c r="CF199" i="10"/>
  <c r="CF200" i="10"/>
  <c r="CF201" i="10"/>
  <c r="CF202" i="10"/>
  <c r="CF203" i="10"/>
  <c r="CF204" i="10"/>
  <c r="CF205" i="10"/>
  <c r="CF206" i="10"/>
  <c r="CF207" i="10"/>
  <c r="CF208" i="10"/>
  <c r="CF209" i="10"/>
  <c r="CF210" i="10"/>
  <c r="CF211" i="10"/>
  <c r="CF212" i="10"/>
  <c r="CF213" i="10"/>
  <c r="CF214" i="10"/>
  <c r="CF215" i="10"/>
  <c r="CF216" i="10"/>
  <c r="CF217" i="10"/>
  <c r="CF218" i="10"/>
  <c r="CF219" i="10"/>
  <c r="DH48" i="10"/>
  <c r="DI48" i="10"/>
  <c r="DH46" i="10"/>
  <c r="DI46" i="10"/>
  <c r="DH47" i="10"/>
  <c r="DI47" i="10"/>
  <c r="DH36" i="10"/>
  <c r="DI36" i="10"/>
  <c r="DH37" i="10"/>
  <c r="DI37" i="10"/>
  <c r="DH38" i="10"/>
  <c r="DI38" i="10"/>
  <c r="DH39" i="10"/>
  <c r="DI39" i="10"/>
  <c r="DH40" i="10"/>
  <c r="DI40" i="10"/>
  <c r="DH41" i="10"/>
  <c r="DI41" i="10"/>
  <c r="DH42" i="10"/>
  <c r="DI42" i="10"/>
  <c r="DH43" i="10"/>
  <c r="DI43" i="10"/>
  <c r="DH44" i="10"/>
  <c r="DI44" i="10"/>
  <c r="DH45" i="10"/>
  <c r="DI45" i="10"/>
  <c r="CE25" i="10"/>
  <c r="CE26" i="10"/>
  <c r="CE27" i="10"/>
  <c r="CE28" i="10"/>
  <c r="CE29" i="10"/>
  <c r="CE30" i="10"/>
  <c r="CE31" i="10"/>
  <c r="CE32" i="10"/>
  <c r="CE33" i="10"/>
  <c r="CE34" i="10"/>
  <c r="CE35" i="10"/>
  <c r="CE36" i="10"/>
  <c r="CE37" i="10"/>
  <c r="CE38" i="10"/>
  <c r="CE39" i="10"/>
  <c r="CE40" i="10"/>
  <c r="CE41" i="10"/>
  <c r="CE42" i="10"/>
  <c r="CE43" i="10"/>
  <c r="CE44" i="10"/>
  <c r="CE45" i="10"/>
  <c r="CE46" i="10"/>
  <c r="CE47" i="10"/>
  <c r="CE48" i="10"/>
  <c r="CE49" i="10"/>
  <c r="CE50" i="10"/>
  <c r="CE51" i="10"/>
  <c r="CE52" i="10"/>
  <c r="CE53" i="10"/>
  <c r="CE54" i="10"/>
  <c r="CE55" i="10"/>
  <c r="CE56" i="10"/>
  <c r="CE57" i="10"/>
  <c r="CE58" i="10"/>
  <c r="CE59" i="10"/>
  <c r="CE60" i="10"/>
  <c r="CE61" i="10"/>
  <c r="CE62" i="10"/>
  <c r="CE63" i="10"/>
  <c r="CE64" i="10"/>
  <c r="CE65" i="10"/>
  <c r="CE66" i="10"/>
  <c r="CE67" i="10"/>
  <c r="CE68" i="10"/>
  <c r="CE69" i="10"/>
  <c r="CE70" i="10"/>
  <c r="CE71" i="10"/>
  <c r="CE72" i="10"/>
  <c r="CE73" i="10"/>
  <c r="CE74" i="10"/>
  <c r="CE75" i="10"/>
  <c r="CE76" i="10"/>
  <c r="CE77" i="10"/>
  <c r="CE78" i="10"/>
  <c r="CE79" i="10"/>
  <c r="CE80" i="10"/>
  <c r="CE81" i="10"/>
  <c r="CE82" i="10"/>
  <c r="CE83" i="10"/>
  <c r="CE84" i="10"/>
  <c r="CE85" i="10"/>
  <c r="CE86" i="10"/>
  <c r="CE87" i="10"/>
  <c r="CE88" i="10"/>
  <c r="CE89" i="10"/>
  <c r="CE90" i="10"/>
  <c r="CE91" i="10"/>
  <c r="CE92" i="10"/>
  <c r="CE93" i="10"/>
  <c r="CE94" i="10"/>
  <c r="CE95" i="10"/>
  <c r="CE96" i="10"/>
  <c r="CE97" i="10"/>
  <c r="CE98" i="10"/>
  <c r="CE99" i="10"/>
  <c r="CE100" i="10"/>
  <c r="CE101" i="10"/>
  <c r="CE102" i="10"/>
  <c r="CE103" i="10"/>
  <c r="CE104" i="10"/>
  <c r="CE105" i="10"/>
  <c r="CE106" i="10"/>
  <c r="CE107" i="10"/>
  <c r="CE108" i="10"/>
  <c r="CE109" i="10"/>
  <c r="CE110" i="10"/>
  <c r="CE111" i="10"/>
  <c r="CE112" i="10"/>
  <c r="CE113" i="10"/>
  <c r="CE114" i="10"/>
  <c r="CE115" i="10"/>
  <c r="CE116" i="10"/>
  <c r="CE117" i="10"/>
  <c r="CE118" i="10"/>
  <c r="CE119" i="10"/>
  <c r="CE120" i="10"/>
  <c r="CE121" i="10"/>
  <c r="CE122" i="10"/>
  <c r="CE123" i="10"/>
  <c r="CE124" i="10"/>
  <c r="CE125" i="10"/>
  <c r="CE126" i="10"/>
  <c r="CE127" i="10"/>
  <c r="CE128" i="10"/>
  <c r="CE129" i="10"/>
  <c r="CE130" i="10"/>
  <c r="CE131" i="10"/>
  <c r="CE132" i="10"/>
  <c r="CE133" i="10"/>
  <c r="CE134" i="10"/>
  <c r="CE135" i="10"/>
  <c r="CE136" i="10"/>
  <c r="CE137" i="10"/>
  <c r="CE138" i="10"/>
  <c r="CE139" i="10"/>
  <c r="CE140" i="10"/>
  <c r="CE141" i="10"/>
  <c r="CE142" i="10"/>
  <c r="CE143" i="10"/>
  <c r="CE144" i="10"/>
  <c r="CE145" i="10"/>
  <c r="CE146" i="10"/>
  <c r="CE147" i="10"/>
  <c r="CE148" i="10"/>
  <c r="CE149" i="10"/>
  <c r="CE150" i="10"/>
  <c r="CE151" i="10"/>
  <c r="CE152" i="10"/>
  <c r="CE153" i="10"/>
  <c r="CE154" i="10"/>
  <c r="CE155" i="10"/>
  <c r="CE156" i="10"/>
  <c r="CE157" i="10"/>
  <c r="CE158" i="10"/>
  <c r="CE159" i="10"/>
  <c r="CE160" i="10"/>
  <c r="CE161" i="10"/>
  <c r="CE162" i="10"/>
  <c r="CE163" i="10"/>
  <c r="CE164" i="10"/>
  <c r="CE165" i="10"/>
  <c r="CE166" i="10"/>
  <c r="CE167" i="10"/>
  <c r="CE168" i="10"/>
  <c r="CE169" i="10"/>
  <c r="CE170" i="10"/>
  <c r="CE171" i="10"/>
  <c r="CE172" i="10"/>
  <c r="CE173" i="10"/>
  <c r="CE174" i="10"/>
  <c r="CE175" i="10"/>
  <c r="CE176" i="10"/>
  <c r="CE177" i="10"/>
  <c r="CE178" i="10"/>
  <c r="CE179" i="10"/>
  <c r="CE180" i="10"/>
  <c r="CE181" i="10"/>
  <c r="CE182" i="10"/>
  <c r="CE183" i="10"/>
  <c r="CE184" i="10"/>
  <c r="CE185" i="10"/>
  <c r="CE186" i="10"/>
  <c r="CE187" i="10"/>
  <c r="CE188" i="10"/>
  <c r="CE189" i="10"/>
  <c r="CE190" i="10"/>
  <c r="CE191" i="10"/>
  <c r="CE192" i="10"/>
  <c r="CE193" i="10"/>
  <c r="CE194" i="10"/>
  <c r="CE195" i="10"/>
  <c r="CE196" i="10"/>
  <c r="CE197" i="10"/>
  <c r="CE198" i="10"/>
  <c r="CE199" i="10"/>
  <c r="CE200" i="10"/>
  <c r="CE201" i="10"/>
  <c r="CE202" i="10"/>
  <c r="CE203" i="10"/>
  <c r="CE204" i="10"/>
  <c r="CE205" i="10"/>
  <c r="CE206" i="10"/>
  <c r="CE207" i="10"/>
  <c r="CE208" i="10"/>
  <c r="CE209" i="10"/>
  <c r="CE210" i="10"/>
  <c r="CE211" i="10"/>
  <c r="CE212" i="10"/>
  <c r="CE213" i="10"/>
  <c r="CE214" i="10"/>
  <c r="CE215" i="10"/>
  <c r="CE216" i="10"/>
  <c r="CE217" i="10"/>
  <c r="CE218" i="10"/>
  <c r="CE219" i="10"/>
  <c r="CK58" i="10"/>
  <c r="CN58" i="10"/>
  <c r="CP58" i="10"/>
  <c r="CT58" i="10"/>
  <c r="CU58" i="10"/>
  <c r="CV58" i="10"/>
  <c r="CX58" i="10"/>
  <c r="CY58" i="10"/>
  <c r="CK59" i="10"/>
  <c r="CN59" i="10"/>
  <c r="CP59" i="10"/>
  <c r="CT59" i="10"/>
  <c r="CU59" i="10"/>
  <c r="CV59" i="10"/>
  <c r="CX59" i="10"/>
  <c r="CY59" i="10"/>
  <c r="CK60" i="10"/>
  <c r="CN60" i="10"/>
  <c r="CP60" i="10"/>
  <c r="CT60" i="10"/>
  <c r="CU60" i="10"/>
  <c r="CV60" i="10"/>
  <c r="CX60" i="10"/>
  <c r="CY60" i="10"/>
  <c r="CK61" i="10"/>
  <c r="CN61" i="10"/>
  <c r="CP61" i="10"/>
  <c r="CT61" i="10"/>
  <c r="CU61" i="10"/>
  <c r="CV61" i="10"/>
  <c r="CX61" i="10"/>
  <c r="CY61" i="10"/>
  <c r="CK62" i="10"/>
  <c r="CN62" i="10"/>
  <c r="CP62" i="10"/>
  <c r="CT62" i="10"/>
  <c r="CU62" i="10"/>
  <c r="CV62" i="10"/>
  <c r="CX62" i="10"/>
  <c r="CY62" i="10"/>
  <c r="CK63" i="10"/>
  <c r="CN63" i="10"/>
  <c r="CP63" i="10"/>
  <c r="CT63" i="10"/>
  <c r="CU63" i="10"/>
  <c r="CV63" i="10"/>
  <c r="CX63" i="10"/>
  <c r="CY63" i="10"/>
  <c r="CK64" i="10"/>
  <c r="CN64" i="10"/>
  <c r="CP64" i="10"/>
  <c r="CT64" i="10"/>
  <c r="CU64" i="10"/>
  <c r="CV64" i="10"/>
  <c r="CX64" i="10"/>
  <c r="CY64" i="10"/>
  <c r="CK65" i="10"/>
  <c r="CN65" i="10"/>
  <c r="CP65" i="10"/>
  <c r="CT65" i="10"/>
  <c r="CU65" i="10"/>
  <c r="CV65" i="10"/>
  <c r="CX65" i="10"/>
  <c r="CY65" i="10"/>
  <c r="CK66" i="10"/>
  <c r="CN66" i="10"/>
  <c r="CP66" i="10"/>
  <c r="CT66" i="10"/>
  <c r="CU66" i="10"/>
  <c r="CV66" i="10"/>
  <c r="CX66" i="10"/>
  <c r="CY66" i="10"/>
  <c r="CK67" i="10"/>
  <c r="CN67" i="10"/>
  <c r="CP67" i="10"/>
  <c r="CT67" i="10"/>
  <c r="CU67" i="10"/>
  <c r="CV67" i="10"/>
  <c r="CX67" i="10"/>
  <c r="CY67" i="10"/>
  <c r="CK68" i="10"/>
  <c r="CN68" i="10"/>
  <c r="CP68" i="10"/>
  <c r="CT68" i="10"/>
  <c r="CU68" i="10"/>
  <c r="CV68" i="10"/>
  <c r="CX68" i="10"/>
  <c r="CY68" i="10"/>
  <c r="CK69" i="10"/>
  <c r="CN69" i="10"/>
  <c r="CP69" i="10"/>
  <c r="CT69" i="10"/>
  <c r="CU69" i="10"/>
  <c r="CV69" i="10"/>
  <c r="CX69" i="10"/>
  <c r="CY69" i="10"/>
  <c r="CK70" i="10"/>
  <c r="CN70" i="10"/>
  <c r="CP70" i="10"/>
  <c r="CT70" i="10"/>
  <c r="CU70" i="10"/>
  <c r="CV70" i="10"/>
  <c r="CX70" i="10"/>
  <c r="CY70" i="10"/>
  <c r="CK71" i="10"/>
  <c r="CN71" i="10"/>
  <c r="CP71" i="10"/>
  <c r="CT71" i="10"/>
  <c r="CU71" i="10"/>
  <c r="CV71" i="10"/>
  <c r="CX71" i="10"/>
  <c r="CY71" i="10"/>
  <c r="CK72" i="10"/>
  <c r="CN72" i="10"/>
  <c r="CP72" i="10"/>
  <c r="CT72" i="10"/>
  <c r="CU72" i="10"/>
  <c r="CV72" i="10"/>
  <c r="CX72" i="10"/>
  <c r="CY72" i="10"/>
  <c r="CK73" i="10"/>
  <c r="CN73" i="10"/>
  <c r="CP73" i="10"/>
  <c r="CT73" i="10"/>
  <c r="CU73" i="10"/>
  <c r="CV73" i="10"/>
  <c r="CX73" i="10"/>
  <c r="CY73" i="10"/>
  <c r="CK74" i="10"/>
  <c r="CN74" i="10"/>
  <c r="CP74" i="10"/>
  <c r="CT74" i="10"/>
  <c r="CU74" i="10"/>
  <c r="CV74" i="10"/>
  <c r="CX74" i="10"/>
  <c r="CY74" i="10"/>
  <c r="CK75" i="10"/>
  <c r="CN75" i="10"/>
  <c r="CP75" i="10"/>
  <c r="CT75" i="10"/>
  <c r="CU75" i="10"/>
  <c r="CV75" i="10"/>
  <c r="CX75" i="10"/>
  <c r="CY75" i="10"/>
  <c r="CK76" i="10"/>
  <c r="CN76" i="10"/>
  <c r="CP76" i="10"/>
  <c r="CT76" i="10"/>
  <c r="CU76" i="10"/>
  <c r="CV76" i="10"/>
  <c r="CX76" i="10"/>
  <c r="CY76" i="10"/>
  <c r="CK77" i="10"/>
  <c r="CN77" i="10"/>
  <c r="CP77" i="10"/>
  <c r="CT77" i="10"/>
  <c r="CU77" i="10"/>
  <c r="CV77" i="10"/>
  <c r="CX77" i="10"/>
  <c r="CY77" i="10"/>
  <c r="CK78" i="10"/>
  <c r="CN78" i="10"/>
  <c r="CP78" i="10"/>
  <c r="CT78" i="10"/>
  <c r="CU78" i="10"/>
  <c r="CV78" i="10"/>
  <c r="CX78" i="10"/>
  <c r="CY78" i="10"/>
  <c r="CK79" i="10"/>
  <c r="CN79" i="10"/>
  <c r="CP79" i="10"/>
  <c r="CT79" i="10"/>
  <c r="CU79" i="10"/>
  <c r="CV79" i="10"/>
  <c r="CX79" i="10"/>
  <c r="CY79" i="10"/>
  <c r="CK80" i="10"/>
  <c r="CN80" i="10"/>
  <c r="CP80" i="10"/>
  <c r="CT80" i="10"/>
  <c r="CU80" i="10"/>
  <c r="CV80" i="10"/>
  <c r="CX80" i="10"/>
  <c r="CY80" i="10"/>
  <c r="CK81" i="10"/>
  <c r="CN81" i="10"/>
  <c r="CP81" i="10"/>
  <c r="CT81" i="10"/>
  <c r="CU81" i="10"/>
  <c r="CV81" i="10"/>
  <c r="CX81" i="10"/>
  <c r="CY81" i="10"/>
  <c r="CK82" i="10"/>
  <c r="CN82" i="10"/>
  <c r="CP82" i="10"/>
  <c r="CT82" i="10"/>
  <c r="CU82" i="10"/>
  <c r="CV82" i="10"/>
  <c r="CX82" i="10"/>
  <c r="CY82" i="10"/>
  <c r="CK83" i="10"/>
  <c r="CN83" i="10"/>
  <c r="CP83" i="10"/>
  <c r="CT83" i="10"/>
  <c r="CU83" i="10"/>
  <c r="CV83" i="10"/>
  <c r="CX83" i="10"/>
  <c r="CY83" i="10"/>
  <c r="CK84" i="10"/>
  <c r="CN84" i="10"/>
  <c r="CP84" i="10"/>
  <c r="CT84" i="10"/>
  <c r="CU84" i="10"/>
  <c r="CV84" i="10"/>
  <c r="CX84" i="10"/>
  <c r="CY84" i="10"/>
  <c r="CK85" i="10"/>
  <c r="CN85" i="10"/>
  <c r="CP85" i="10"/>
  <c r="CT85" i="10"/>
  <c r="CU85" i="10"/>
  <c r="CV85" i="10"/>
  <c r="CX85" i="10"/>
  <c r="CY85" i="10"/>
  <c r="CK86" i="10"/>
  <c r="CN86" i="10"/>
  <c r="CP86" i="10"/>
  <c r="CT86" i="10"/>
  <c r="CU86" i="10"/>
  <c r="CV86" i="10"/>
  <c r="CX86" i="10"/>
  <c r="CY86" i="10"/>
  <c r="CK87" i="10"/>
  <c r="CN87" i="10"/>
  <c r="CP87" i="10"/>
  <c r="CT87" i="10"/>
  <c r="CU87" i="10"/>
  <c r="CV87" i="10"/>
  <c r="CX87" i="10"/>
  <c r="CY87" i="10"/>
  <c r="CK88" i="10"/>
  <c r="CN88" i="10"/>
  <c r="CP88" i="10"/>
  <c r="CT88" i="10"/>
  <c r="CU88" i="10"/>
  <c r="CV88" i="10"/>
  <c r="CX88" i="10"/>
  <c r="CY88" i="10"/>
  <c r="CK89" i="10"/>
  <c r="CN89" i="10"/>
  <c r="CP89" i="10"/>
  <c r="CT89" i="10"/>
  <c r="CU89" i="10"/>
  <c r="CV89" i="10"/>
  <c r="CX89" i="10"/>
  <c r="CY89" i="10"/>
  <c r="CK90" i="10"/>
  <c r="CN90" i="10"/>
  <c r="CP90" i="10"/>
  <c r="CT90" i="10"/>
  <c r="CU90" i="10"/>
  <c r="CV90" i="10"/>
  <c r="CX90" i="10"/>
  <c r="CY90" i="10"/>
  <c r="CK91" i="10"/>
  <c r="CN91" i="10"/>
  <c r="CP91" i="10"/>
  <c r="CT91" i="10"/>
  <c r="CU91" i="10"/>
  <c r="CV91" i="10"/>
  <c r="CX91" i="10"/>
  <c r="CY91" i="10"/>
  <c r="CK92" i="10"/>
  <c r="CN92" i="10"/>
  <c r="CP92" i="10"/>
  <c r="CT92" i="10"/>
  <c r="CU92" i="10"/>
  <c r="CV92" i="10"/>
  <c r="CX92" i="10"/>
  <c r="CY92" i="10"/>
  <c r="CK93" i="10"/>
  <c r="CN93" i="10"/>
  <c r="CP93" i="10"/>
  <c r="CT93" i="10"/>
  <c r="CU93" i="10"/>
  <c r="CV93" i="10"/>
  <c r="CX93" i="10"/>
  <c r="CY93" i="10"/>
  <c r="CK94" i="10"/>
  <c r="CN94" i="10"/>
  <c r="CP94" i="10"/>
  <c r="CT94" i="10"/>
  <c r="CU94" i="10"/>
  <c r="CV94" i="10"/>
  <c r="CX94" i="10"/>
  <c r="CY94" i="10"/>
  <c r="CK95" i="10"/>
  <c r="CN95" i="10"/>
  <c r="CP95" i="10"/>
  <c r="CT95" i="10"/>
  <c r="CU95" i="10"/>
  <c r="CV95" i="10"/>
  <c r="CX95" i="10"/>
  <c r="CY95" i="10"/>
  <c r="CK96" i="10"/>
  <c r="CN96" i="10"/>
  <c r="CP96" i="10"/>
  <c r="CT96" i="10"/>
  <c r="CU96" i="10"/>
  <c r="CV96" i="10"/>
  <c r="CX96" i="10"/>
  <c r="CY96" i="10"/>
  <c r="CK97" i="10"/>
  <c r="CN97" i="10"/>
  <c r="CP97" i="10"/>
  <c r="CT97" i="10"/>
  <c r="CU97" i="10"/>
  <c r="CV97" i="10"/>
  <c r="CX97" i="10"/>
  <c r="CY97" i="10"/>
  <c r="CK98" i="10"/>
  <c r="CN98" i="10"/>
  <c r="CP98" i="10"/>
  <c r="CT98" i="10"/>
  <c r="CU98" i="10"/>
  <c r="CV98" i="10"/>
  <c r="CX98" i="10"/>
  <c r="CY98" i="10"/>
  <c r="CK99" i="10"/>
  <c r="CN99" i="10"/>
  <c r="CP99" i="10"/>
  <c r="CT99" i="10"/>
  <c r="CU99" i="10"/>
  <c r="CV99" i="10"/>
  <c r="CX99" i="10"/>
  <c r="CY99" i="10"/>
  <c r="CK100" i="10"/>
  <c r="CN100" i="10"/>
  <c r="CO100" i="10"/>
  <c r="CP100" i="10"/>
  <c r="CT100" i="10"/>
  <c r="CU100" i="10"/>
  <c r="CV100" i="10"/>
  <c r="CW100" i="10"/>
  <c r="CX100" i="10"/>
  <c r="CY100" i="10"/>
  <c r="CK101" i="10"/>
  <c r="CN101" i="10"/>
  <c r="CO101" i="10"/>
  <c r="CP101" i="10"/>
  <c r="CT101" i="10"/>
  <c r="CU101" i="10"/>
  <c r="CV101" i="10"/>
  <c r="CW101" i="10"/>
  <c r="CX101" i="10"/>
  <c r="CY101" i="10"/>
  <c r="CK102" i="10"/>
  <c r="CN102" i="10"/>
  <c r="CO102" i="10"/>
  <c r="CP102" i="10"/>
  <c r="CT102" i="10"/>
  <c r="CU102" i="10"/>
  <c r="CV102" i="10"/>
  <c r="CW102" i="10"/>
  <c r="CX102" i="10"/>
  <c r="CY102" i="10"/>
  <c r="CK103" i="10"/>
  <c r="CN103" i="10"/>
  <c r="CO103" i="10"/>
  <c r="CP103" i="10"/>
  <c r="CT103" i="10"/>
  <c r="CU103" i="10"/>
  <c r="CV103" i="10"/>
  <c r="CW103" i="10"/>
  <c r="CX103" i="10"/>
  <c r="CY103" i="10"/>
  <c r="CK104" i="10"/>
  <c r="CN104" i="10"/>
  <c r="CO104" i="10"/>
  <c r="CP104" i="10"/>
  <c r="CT104" i="10"/>
  <c r="CU104" i="10"/>
  <c r="CV104" i="10"/>
  <c r="CW104" i="10"/>
  <c r="CX104" i="10"/>
  <c r="CY104" i="10"/>
  <c r="CK105" i="10"/>
  <c r="CN105" i="10"/>
  <c r="CO105" i="10"/>
  <c r="CP105" i="10"/>
  <c r="CT105" i="10"/>
  <c r="CU105" i="10"/>
  <c r="CV105" i="10"/>
  <c r="CW105" i="10"/>
  <c r="CX105" i="10"/>
  <c r="CY105" i="10"/>
  <c r="CK106" i="10"/>
  <c r="CN106" i="10"/>
  <c r="CO106" i="10"/>
  <c r="CP106" i="10"/>
  <c r="CT106" i="10"/>
  <c r="CU106" i="10"/>
  <c r="CV106" i="10"/>
  <c r="CW106" i="10"/>
  <c r="CX106" i="10"/>
  <c r="CY106" i="10"/>
  <c r="CK107" i="10"/>
  <c r="CN107" i="10"/>
  <c r="CO107" i="10"/>
  <c r="CP107" i="10"/>
  <c r="CT107" i="10"/>
  <c r="CU107" i="10"/>
  <c r="CV107" i="10"/>
  <c r="CW107" i="10"/>
  <c r="CX107" i="10"/>
  <c r="CY107" i="10"/>
  <c r="CK108" i="10"/>
  <c r="CN108" i="10"/>
  <c r="CO108" i="10"/>
  <c r="CP108" i="10"/>
  <c r="CT108" i="10"/>
  <c r="CU108" i="10"/>
  <c r="CV108" i="10"/>
  <c r="CW108" i="10"/>
  <c r="CX108" i="10"/>
  <c r="CY108" i="10"/>
  <c r="CK109" i="10"/>
  <c r="CN109" i="10"/>
  <c r="CO109" i="10"/>
  <c r="CP109" i="10"/>
  <c r="CT109" i="10"/>
  <c r="CU109" i="10"/>
  <c r="CV109" i="10"/>
  <c r="CW109" i="10"/>
  <c r="CX109" i="10"/>
  <c r="CY109" i="10"/>
  <c r="CK110" i="10"/>
  <c r="CN110" i="10"/>
  <c r="CO110" i="10"/>
  <c r="CP110" i="10"/>
  <c r="CT110" i="10"/>
  <c r="CU110" i="10"/>
  <c r="CV110" i="10"/>
  <c r="CW110" i="10"/>
  <c r="CX110" i="10"/>
  <c r="CY110" i="10"/>
  <c r="CK111" i="10"/>
  <c r="CN111" i="10"/>
  <c r="CO111" i="10"/>
  <c r="CP111" i="10"/>
  <c r="CT111" i="10"/>
  <c r="CU111" i="10"/>
  <c r="CV111" i="10"/>
  <c r="CW111" i="10"/>
  <c r="CX111" i="10"/>
  <c r="CY111" i="10"/>
  <c r="CK112" i="10"/>
  <c r="CN112" i="10"/>
  <c r="CO112" i="10"/>
  <c r="CP112" i="10"/>
  <c r="CT112" i="10"/>
  <c r="CU112" i="10"/>
  <c r="CV112" i="10"/>
  <c r="CW112" i="10"/>
  <c r="CX112" i="10"/>
  <c r="CY112" i="10"/>
  <c r="CK113" i="10"/>
  <c r="CN113" i="10"/>
  <c r="CO113" i="10"/>
  <c r="CP113" i="10"/>
  <c r="CT113" i="10"/>
  <c r="CU113" i="10"/>
  <c r="CV113" i="10"/>
  <c r="CW113" i="10"/>
  <c r="CX113" i="10"/>
  <c r="CY113" i="10"/>
  <c r="CK114" i="10"/>
  <c r="CN114" i="10"/>
  <c r="CO114" i="10"/>
  <c r="CP114" i="10"/>
  <c r="CT114" i="10"/>
  <c r="CU114" i="10"/>
  <c r="CV114" i="10"/>
  <c r="CW114" i="10"/>
  <c r="CX114" i="10"/>
  <c r="CY114" i="10"/>
  <c r="CK115" i="10"/>
  <c r="CN115" i="10"/>
  <c r="CO115" i="10"/>
  <c r="CP115" i="10"/>
  <c r="CT115" i="10"/>
  <c r="CU115" i="10"/>
  <c r="CV115" i="10"/>
  <c r="CW115" i="10"/>
  <c r="CX115" i="10"/>
  <c r="CY115" i="10"/>
  <c r="CK116" i="10"/>
  <c r="CN116" i="10"/>
  <c r="CO116" i="10"/>
  <c r="CP116" i="10"/>
  <c r="CT116" i="10"/>
  <c r="CU116" i="10"/>
  <c r="CV116" i="10"/>
  <c r="CW116" i="10"/>
  <c r="CX116" i="10"/>
  <c r="CY116" i="10"/>
  <c r="CK117" i="10"/>
  <c r="CN117" i="10"/>
  <c r="CO117" i="10"/>
  <c r="CP117" i="10"/>
  <c r="CT117" i="10"/>
  <c r="CU117" i="10"/>
  <c r="CV117" i="10"/>
  <c r="CW117" i="10"/>
  <c r="CX117" i="10"/>
  <c r="CY117" i="10"/>
  <c r="CK118" i="10"/>
  <c r="CN118" i="10"/>
  <c r="CO118" i="10"/>
  <c r="CP118" i="10"/>
  <c r="CT118" i="10"/>
  <c r="CU118" i="10"/>
  <c r="CV118" i="10"/>
  <c r="CW118" i="10"/>
  <c r="CX118" i="10"/>
  <c r="CY118" i="10"/>
  <c r="CK119" i="10"/>
  <c r="CN119" i="10"/>
  <c r="CO119" i="10"/>
  <c r="CP119" i="10"/>
  <c r="CT119" i="10"/>
  <c r="CU119" i="10"/>
  <c r="CV119" i="10"/>
  <c r="CW119" i="10"/>
  <c r="CX119" i="10"/>
  <c r="CY119" i="10"/>
  <c r="CK120" i="10"/>
  <c r="CN120" i="10"/>
  <c r="CO120" i="10"/>
  <c r="CP120" i="10"/>
  <c r="CT120" i="10"/>
  <c r="CU120" i="10"/>
  <c r="CV120" i="10"/>
  <c r="CW120" i="10"/>
  <c r="CX120" i="10"/>
  <c r="CY120" i="10"/>
  <c r="CK121" i="10"/>
  <c r="CN121" i="10"/>
  <c r="CO121" i="10"/>
  <c r="CP121" i="10"/>
  <c r="CT121" i="10"/>
  <c r="CU121" i="10"/>
  <c r="CV121" i="10"/>
  <c r="CW121" i="10"/>
  <c r="CX121" i="10"/>
  <c r="CY121" i="10"/>
  <c r="CK122" i="10"/>
  <c r="CN122" i="10"/>
  <c r="CO122" i="10"/>
  <c r="CP122" i="10"/>
  <c r="CT122" i="10"/>
  <c r="CU122" i="10"/>
  <c r="CV122" i="10"/>
  <c r="CW122" i="10"/>
  <c r="CX122" i="10"/>
  <c r="CY122" i="10"/>
  <c r="CK123" i="10"/>
  <c r="CN123" i="10"/>
  <c r="CO123" i="10"/>
  <c r="CP123" i="10"/>
  <c r="CT123" i="10"/>
  <c r="CU123" i="10"/>
  <c r="CV123" i="10"/>
  <c r="CW123" i="10"/>
  <c r="CX123" i="10"/>
  <c r="CY123" i="10"/>
  <c r="CK124" i="10"/>
  <c r="CN124" i="10"/>
  <c r="CO124" i="10"/>
  <c r="CP124" i="10"/>
  <c r="CT124" i="10"/>
  <c r="CU124" i="10"/>
  <c r="CV124" i="10"/>
  <c r="CW124" i="10"/>
  <c r="CX124" i="10"/>
  <c r="CY124" i="10"/>
  <c r="CK125" i="10"/>
  <c r="CN125" i="10"/>
  <c r="CO125" i="10"/>
  <c r="CP125" i="10"/>
  <c r="CT125" i="10"/>
  <c r="CU125" i="10"/>
  <c r="CV125" i="10"/>
  <c r="CW125" i="10"/>
  <c r="CX125" i="10"/>
  <c r="CY125" i="10"/>
  <c r="CK126" i="10"/>
  <c r="CN126" i="10"/>
  <c r="CO126" i="10"/>
  <c r="CP126" i="10"/>
  <c r="CT126" i="10"/>
  <c r="CU126" i="10"/>
  <c r="CV126" i="10"/>
  <c r="CW126" i="10"/>
  <c r="CX126" i="10"/>
  <c r="CY126" i="10"/>
  <c r="CK127" i="10"/>
  <c r="CN127" i="10"/>
  <c r="CO127" i="10"/>
  <c r="CP127" i="10"/>
  <c r="CT127" i="10"/>
  <c r="CU127" i="10"/>
  <c r="CV127" i="10"/>
  <c r="CW127" i="10"/>
  <c r="CX127" i="10"/>
  <c r="CY127" i="10"/>
  <c r="CK128" i="10"/>
  <c r="CN128" i="10"/>
  <c r="CO128" i="10"/>
  <c r="CP128" i="10"/>
  <c r="CT128" i="10"/>
  <c r="CU128" i="10"/>
  <c r="CV128" i="10"/>
  <c r="CW128" i="10"/>
  <c r="CX128" i="10"/>
  <c r="CY128" i="10"/>
  <c r="CK129" i="10"/>
  <c r="CN129" i="10"/>
  <c r="CO129" i="10"/>
  <c r="CP129" i="10"/>
  <c r="CT129" i="10"/>
  <c r="CU129" i="10"/>
  <c r="CV129" i="10"/>
  <c r="CW129" i="10"/>
  <c r="CX129" i="10"/>
  <c r="CY129" i="10"/>
  <c r="CK130" i="10"/>
  <c r="CN130" i="10"/>
  <c r="CO130" i="10"/>
  <c r="CP130" i="10"/>
  <c r="CT130" i="10"/>
  <c r="CU130" i="10"/>
  <c r="CV130" i="10"/>
  <c r="CW130" i="10"/>
  <c r="CX130" i="10"/>
  <c r="CY130" i="10"/>
  <c r="CK131" i="10"/>
  <c r="CN131" i="10"/>
  <c r="CO131" i="10"/>
  <c r="CP131" i="10"/>
  <c r="CT131" i="10"/>
  <c r="CU131" i="10"/>
  <c r="CV131" i="10"/>
  <c r="CW131" i="10"/>
  <c r="CX131" i="10"/>
  <c r="CY131" i="10"/>
  <c r="CK132" i="10"/>
  <c r="CN132" i="10"/>
  <c r="CO132" i="10"/>
  <c r="CP132" i="10"/>
  <c r="CT132" i="10"/>
  <c r="CU132" i="10"/>
  <c r="CV132" i="10"/>
  <c r="CW132" i="10"/>
  <c r="CX132" i="10"/>
  <c r="CY132" i="10"/>
  <c r="CK133" i="10"/>
  <c r="CN133" i="10"/>
  <c r="CO133" i="10"/>
  <c r="CP133" i="10"/>
  <c r="CT133" i="10"/>
  <c r="CU133" i="10"/>
  <c r="CV133" i="10"/>
  <c r="CW133" i="10"/>
  <c r="CX133" i="10"/>
  <c r="CY133" i="10"/>
  <c r="CK134" i="10"/>
  <c r="CN134" i="10"/>
  <c r="CO134" i="10"/>
  <c r="CP134" i="10"/>
  <c r="CT134" i="10"/>
  <c r="CU134" i="10"/>
  <c r="CV134" i="10"/>
  <c r="CW134" i="10"/>
  <c r="CX134" i="10"/>
  <c r="CY134" i="10"/>
  <c r="CK135" i="10"/>
  <c r="CN135" i="10"/>
  <c r="CO135" i="10"/>
  <c r="CP135" i="10"/>
  <c r="CT135" i="10"/>
  <c r="CU135" i="10"/>
  <c r="CV135" i="10"/>
  <c r="CW135" i="10"/>
  <c r="CX135" i="10"/>
  <c r="CY135" i="10"/>
  <c r="CK136" i="10"/>
  <c r="CN136" i="10"/>
  <c r="CO136" i="10"/>
  <c r="CP136" i="10"/>
  <c r="CT136" i="10"/>
  <c r="CU136" i="10"/>
  <c r="CV136" i="10"/>
  <c r="CW136" i="10"/>
  <c r="CX136" i="10"/>
  <c r="CY136" i="10"/>
  <c r="CK137" i="10"/>
  <c r="CN137" i="10"/>
  <c r="CO137" i="10"/>
  <c r="CP137" i="10"/>
  <c r="CT137" i="10"/>
  <c r="CU137" i="10"/>
  <c r="CV137" i="10"/>
  <c r="CW137" i="10"/>
  <c r="CX137" i="10"/>
  <c r="CY137" i="10"/>
  <c r="CK138" i="10"/>
  <c r="CN138" i="10"/>
  <c r="CO138" i="10"/>
  <c r="CP138" i="10"/>
  <c r="CT138" i="10"/>
  <c r="CU138" i="10"/>
  <c r="CV138" i="10"/>
  <c r="CW138" i="10"/>
  <c r="CX138" i="10"/>
  <c r="CY138" i="10"/>
  <c r="CK139" i="10"/>
  <c r="CN139" i="10"/>
  <c r="CO139" i="10"/>
  <c r="CP139" i="10"/>
  <c r="CT139" i="10"/>
  <c r="CU139" i="10"/>
  <c r="CV139" i="10"/>
  <c r="CW139" i="10"/>
  <c r="CX139" i="10"/>
  <c r="CY139" i="10"/>
  <c r="CK140" i="10"/>
  <c r="CN140" i="10"/>
  <c r="CO140" i="10"/>
  <c r="CP140" i="10"/>
  <c r="CT140" i="10"/>
  <c r="CU140" i="10"/>
  <c r="CV140" i="10"/>
  <c r="CW140" i="10"/>
  <c r="CX140" i="10"/>
  <c r="CY140" i="10"/>
  <c r="CK141" i="10"/>
  <c r="CN141" i="10"/>
  <c r="CO141" i="10"/>
  <c r="CP141" i="10"/>
  <c r="CT141" i="10"/>
  <c r="CU141" i="10"/>
  <c r="CV141" i="10"/>
  <c r="CW141" i="10"/>
  <c r="CX141" i="10"/>
  <c r="CY141" i="10"/>
  <c r="CK142" i="10"/>
  <c r="CN142" i="10"/>
  <c r="CO142" i="10"/>
  <c r="CP142" i="10"/>
  <c r="CT142" i="10"/>
  <c r="CU142" i="10"/>
  <c r="CV142" i="10"/>
  <c r="CW142" i="10"/>
  <c r="CX142" i="10"/>
  <c r="CY142" i="10"/>
  <c r="CK143" i="10"/>
  <c r="CN143" i="10"/>
  <c r="CO143" i="10"/>
  <c r="CP143" i="10"/>
  <c r="CT143" i="10"/>
  <c r="CU143" i="10"/>
  <c r="CV143" i="10"/>
  <c r="CW143" i="10"/>
  <c r="CX143" i="10"/>
  <c r="CY143" i="10"/>
  <c r="CK144" i="10"/>
  <c r="CN144" i="10"/>
  <c r="CO144" i="10"/>
  <c r="CP144" i="10"/>
  <c r="CT144" i="10"/>
  <c r="CU144" i="10"/>
  <c r="CV144" i="10"/>
  <c r="CW144" i="10"/>
  <c r="CX144" i="10"/>
  <c r="CY144" i="10"/>
  <c r="CK145" i="10"/>
  <c r="CN145" i="10"/>
  <c r="CO145" i="10"/>
  <c r="CP145" i="10"/>
  <c r="CT145" i="10"/>
  <c r="CU145" i="10"/>
  <c r="CV145" i="10"/>
  <c r="CW145" i="10"/>
  <c r="CX145" i="10"/>
  <c r="CY145" i="10"/>
  <c r="CK146" i="10"/>
  <c r="CN146" i="10"/>
  <c r="CO146" i="10"/>
  <c r="CP146" i="10"/>
  <c r="CT146" i="10"/>
  <c r="CU146" i="10"/>
  <c r="CV146" i="10"/>
  <c r="CW146" i="10"/>
  <c r="CX146" i="10"/>
  <c r="CY146" i="10"/>
  <c r="CK147" i="10"/>
  <c r="CN147" i="10"/>
  <c r="CO147" i="10"/>
  <c r="CP147" i="10"/>
  <c r="CT147" i="10"/>
  <c r="CU147" i="10"/>
  <c r="CV147" i="10"/>
  <c r="CW147" i="10"/>
  <c r="CX147" i="10"/>
  <c r="CY147" i="10"/>
  <c r="CK148" i="10"/>
  <c r="CN148" i="10"/>
  <c r="CO148" i="10"/>
  <c r="CP148" i="10"/>
  <c r="CT148" i="10"/>
  <c r="CU148" i="10"/>
  <c r="CV148" i="10"/>
  <c r="CW148" i="10"/>
  <c r="CX148" i="10"/>
  <c r="CY148" i="10"/>
  <c r="CK149" i="10"/>
  <c r="CN149" i="10"/>
  <c r="CO149" i="10"/>
  <c r="CP149" i="10"/>
  <c r="CT149" i="10"/>
  <c r="CU149" i="10"/>
  <c r="CV149" i="10"/>
  <c r="CW149" i="10"/>
  <c r="CX149" i="10"/>
  <c r="CY149" i="10"/>
  <c r="CK150" i="10"/>
  <c r="CN150" i="10"/>
  <c r="CO150" i="10"/>
  <c r="CP150" i="10"/>
  <c r="CT150" i="10"/>
  <c r="CU150" i="10"/>
  <c r="CV150" i="10"/>
  <c r="CW150" i="10"/>
  <c r="CX150" i="10"/>
  <c r="CY150" i="10"/>
  <c r="CK151" i="10"/>
  <c r="CN151" i="10"/>
  <c r="CO151" i="10"/>
  <c r="CP151" i="10"/>
  <c r="CT151" i="10"/>
  <c r="CU151" i="10"/>
  <c r="CV151" i="10"/>
  <c r="CW151" i="10"/>
  <c r="CX151" i="10"/>
  <c r="CY151" i="10"/>
  <c r="CK152" i="10"/>
  <c r="CN152" i="10"/>
  <c r="CO152" i="10"/>
  <c r="CP152" i="10"/>
  <c r="CT152" i="10"/>
  <c r="CU152" i="10"/>
  <c r="CV152" i="10"/>
  <c r="CW152" i="10"/>
  <c r="CX152" i="10"/>
  <c r="CY152" i="10"/>
  <c r="CK153" i="10"/>
  <c r="CN153" i="10"/>
  <c r="CO153" i="10"/>
  <c r="CP153" i="10"/>
  <c r="CT153" i="10"/>
  <c r="CU153" i="10"/>
  <c r="CV153" i="10"/>
  <c r="CW153" i="10"/>
  <c r="CX153" i="10"/>
  <c r="CY153" i="10"/>
  <c r="CK154" i="10"/>
  <c r="CN154" i="10"/>
  <c r="CO154" i="10"/>
  <c r="CP154" i="10"/>
  <c r="CT154" i="10"/>
  <c r="CU154" i="10"/>
  <c r="CV154" i="10"/>
  <c r="CW154" i="10"/>
  <c r="CX154" i="10"/>
  <c r="CY154" i="10"/>
  <c r="CK155" i="10"/>
  <c r="CN155" i="10"/>
  <c r="CO155" i="10"/>
  <c r="CP155" i="10"/>
  <c r="CT155" i="10"/>
  <c r="CU155" i="10"/>
  <c r="CV155" i="10"/>
  <c r="CW155" i="10"/>
  <c r="CX155" i="10"/>
  <c r="CY155" i="10"/>
  <c r="CK156" i="10"/>
  <c r="CN156" i="10"/>
  <c r="CO156" i="10"/>
  <c r="CP156" i="10"/>
  <c r="CT156" i="10"/>
  <c r="CU156" i="10"/>
  <c r="CV156" i="10"/>
  <c r="CW156" i="10"/>
  <c r="CX156" i="10"/>
  <c r="CY156" i="10"/>
  <c r="CK157" i="10"/>
  <c r="CN157" i="10"/>
  <c r="CO157" i="10"/>
  <c r="CP157" i="10"/>
  <c r="CT157" i="10"/>
  <c r="CU157" i="10"/>
  <c r="CV157" i="10"/>
  <c r="CW157" i="10"/>
  <c r="CX157" i="10"/>
  <c r="CY157" i="10"/>
  <c r="CK158" i="10"/>
  <c r="CN158" i="10"/>
  <c r="CO158" i="10"/>
  <c r="CP158" i="10"/>
  <c r="CT158" i="10"/>
  <c r="CU158" i="10"/>
  <c r="CV158" i="10"/>
  <c r="CW158" i="10"/>
  <c r="CX158" i="10"/>
  <c r="CY158" i="10"/>
  <c r="CK159" i="10"/>
  <c r="CN159" i="10"/>
  <c r="CO159" i="10"/>
  <c r="CP159" i="10"/>
  <c r="CT159" i="10"/>
  <c r="CU159" i="10"/>
  <c r="CV159" i="10"/>
  <c r="CW159" i="10"/>
  <c r="CX159" i="10"/>
  <c r="CY159" i="10"/>
  <c r="CK160" i="10"/>
  <c r="CN160" i="10"/>
  <c r="CO160" i="10"/>
  <c r="CP160" i="10"/>
  <c r="CT160" i="10"/>
  <c r="CU160" i="10"/>
  <c r="CV160" i="10"/>
  <c r="CW160" i="10"/>
  <c r="CX160" i="10"/>
  <c r="CY160" i="10"/>
  <c r="CK161" i="10"/>
  <c r="CN161" i="10"/>
  <c r="CO161" i="10"/>
  <c r="CP161" i="10"/>
  <c r="CT161" i="10"/>
  <c r="CU161" i="10"/>
  <c r="CV161" i="10"/>
  <c r="CW161" i="10"/>
  <c r="CX161" i="10"/>
  <c r="CY161" i="10"/>
  <c r="CK162" i="10"/>
  <c r="CN162" i="10"/>
  <c r="CO162" i="10"/>
  <c r="CP162" i="10"/>
  <c r="CT162" i="10"/>
  <c r="CU162" i="10"/>
  <c r="CV162" i="10"/>
  <c r="CW162" i="10"/>
  <c r="CX162" i="10"/>
  <c r="CY162" i="10"/>
  <c r="CK163" i="10"/>
  <c r="CN163" i="10"/>
  <c r="CO163" i="10"/>
  <c r="CP163" i="10"/>
  <c r="CT163" i="10"/>
  <c r="CU163" i="10"/>
  <c r="CV163" i="10"/>
  <c r="CW163" i="10"/>
  <c r="CX163" i="10"/>
  <c r="CY163" i="10"/>
  <c r="CK164" i="10"/>
  <c r="CN164" i="10"/>
  <c r="CO164" i="10"/>
  <c r="CP164" i="10"/>
  <c r="CT164" i="10"/>
  <c r="CU164" i="10"/>
  <c r="CV164" i="10"/>
  <c r="CW164" i="10"/>
  <c r="CX164" i="10"/>
  <c r="CY164" i="10"/>
  <c r="CK165" i="10"/>
  <c r="CN165" i="10"/>
  <c r="CO165" i="10"/>
  <c r="CP165" i="10"/>
  <c r="CT165" i="10"/>
  <c r="CU165" i="10"/>
  <c r="CV165" i="10"/>
  <c r="CW165" i="10"/>
  <c r="CX165" i="10"/>
  <c r="CY165" i="10"/>
  <c r="CK166" i="10"/>
  <c r="CN166" i="10"/>
  <c r="CO166" i="10"/>
  <c r="CP166" i="10"/>
  <c r="CT166" i="10"/>
  <c r="CU166" i="10"/>
  <c r="CV166" i="10"/>
  <c r="CW166" i="10"/>
  <c r="CX166" i="10"/>
  <c r="CY166" i="10"/>
  <c r="CK167" i="10"/>
  <c r="CN167" i="10"/>
  <c r="CO167" i="10"/>
  <c r="CP167" i="10"/>
  <c r="CT167" i="10"/>
  <c r="CU167" i="10"/>
  <c r="CV167" i="10"/>
  <c r="CW167" i="10"/>
  <c r="CX167" i="10"/>
  <c r="CY167" i="10"/>
  <c r="CK168" i="10"/>
  <c r="CN168" i="10"/>
  <c r="CO168" i="10"/>
  <c r="CP168" i="10"/>
  <c r="CT168" i="10"/>
  <c r="CU168" i="10"/>
  <c r="CV168" i="10"/>
  <c r="CW168" i="10"/>
  <c r="CX168" i="10"/>
  <c r="CY168" i="10"/>
  <c r="CK169" i="10"/>
  <c r="CN169" i="10"/>
  <c r="CO169" i="10"/>
  <c r="CP169" i="10"/>
  <c r="CT169" i="10"/>
  <c r="CU169" i="10"/>
  <c r="CV169" i="10"/>
  <c r="CW169" i="10"/>
  <c r="CX169" i="10"/>
  <c r="CY169" i="10"/>
  <c r="CJ170" i="10"/>
  <c r="CK170" i="10"/>
  <c r="CN170" i="10"/>
  <c r="CO170" i="10"/>
  <c r="CP170" i="10"/>
  <c r="CT170" i="10"/>
  <c r="CU170" i="10"/>
  <c r="CV170" i="10"/>
  <c r="CW170" i="10"/>
  <c r="CX170" i="10"/>
  <c r="CY170" i="10"/>
  <c r="CJ171" i="10"/>
  <c r="CK171" i="10"/>
  <c r="CN171" i="10"/>
  <c r="CO171" i="10"/>
  <c r="CP171" i="10"/>
  <c r="CT171" i="10"/>
  <c r="CU171" i="10"/>
  <c r="CV171" i="10"/>
  <c r="CW171" i="10"/>
  <c r="CX171" i="10"/>
  <c r="CY171" i="10"/>
  <c r="CJ172" i="10"/>
  <c r="CK172" i="10"/>
  <c r="CN172" i="10"/>
  <c r="CO172" i="10"/>
  <c r="CP172" i="10"/>
  <c r="CT172" i="10"/>
  <c r="CU172" i="10"/>
  <c r="CV172" i="10"/>
  <c r="CW172" i="10"/>
  <c r="CX172" i="10"/>
  <c r="CY172" i="10"/>
  <c r="CJ173" i="10"/>
  <c r="CK173" i="10"/>
  <c r="CN173" i="10"/>
  <c r="CO173" i="10"/>
  <c r="CP173" i="10"/>
  <c r="CT173" i="10"/>
  <c r="CU173" i="10"/>
  <c r="CV173" i="10"/>
  <c r="CW173" i="10"/>
  <c r="CX173" i="10"/>
  <c r="CY173" i="10"/>
  <c r="CJ174" i="10"/>
  <c r="CK174" i="10"/>
  <c r="CN174" i="10"/>
  <c r="CO174" i="10"/>
  <c r="CP174" i="10"/>
  <c r="CT174" i="10"/>
  <c r="CU174" i="10"/>
  <c r="CV174" i="10"/>
  <c r="CW174" i="10"/>
  <c r="CX174" i="10"/>
  <c r="CY174" i="10"/>
  <c r="CJ175" i="10"/>
  <c r="CK175" i="10"/>
  <c r="CN175" i="10"/>
  <c r="CO175" i="10"/>
  <c r="CP175" i="10"/>
  <c r="CT175" i="10"/>
  <c r="CU175" i="10"/>
  <c r="CV175" i="10"/>
  <c r="CW175" i="10"/>
  <c r="CX175" i="10"/>
  <c r="CY175" i="10"/>
  <c r="CJ176" i="10"/>
  <c r="CK176" i="10"/>
  <c r="CN176" i="10"/>
  <c r="CO176" i="10"/>
  <c r="CP176" i="10"/>
  <c r="CT176" i="10"/>
  <c r="CU176" i="10"/>
  <c r="CV176" i="10"/>
  <c r="CW176" i="10"/>
  <c r="CX176" i="10"/>
  <c r="CY176" i="10"/>
  <c r="CJ177" i="10"/>
  <c r="CK177" i="10"/>
  <c r="CN177" i="10"/>
  <c r="CO177" i="10"/>
  <c r="CP177" i="10"/>
  <c r="CT177" i="10"/>
  <c r="CU177" i="10"/>
  <c r="CV177" i="10"/>
  <c r="CW177" i="10"/>
  <c r="CX177" i="10"/>
  <c r="CY177" i="10"/>
  <c r="CJ178" i="10"/>
  <c r="CK178" i="10"/>
  <c r="CN178" i="10"/>
  <c r="CO178" i="10"/>
  <c r="CP178" i="10"/>
  <c r="CT178" i="10"/>
  <c r="CU178" i="10"/>
  <c r="CV178" i="10"/>
  <c r="CW178" i="10"/>
  <c r="CX178" i="10"/>
  <c r="CY178" i="10"/>
  <c r="CJ179" i="10"/>
  <c r="CK179" i="10"/>
  <c r="CN179" i="10"/>
  <c r="CO179" i="10"/>
  <c r="CP179" i="10"/>
  <c r="CT179" i="10"/>
  <c r="CU179" i="10"/>
  <c r="CV179" i="10"/>
  <c r="CW179" i="10"/>
  <c r="CX179" i="10"/>
  <c r="CY179" i="10"/>
  <c r="CJ180" i="10"/>
  <c r="CK180" i="10"/>
  <c r="CN180" i="10"/>
  <c r="CO180" i="10"/>
  <c r="CP180" i="10"/>
  <c r="CT180" i="10"/>
  <c r="CU180" i="10"/>
  <c r="CV180" i="10"/>
  <c r="CW180" i="10"/>
  <c r="CX180" i="10"/>
  <c r="CY180" i="10"/>
  <c r="CJ181" i="10"/>
  <c r="CK181" i="10"/>
  <c r="CN181" i="10"/>
  <c r="CO181" i="10"/>
  <c r="CP181" i="10"/>
  <c r="CT181" i="10"/>
  <c r="CU181" i="10"/>
  <c r="CV181" i="10"/>
  <c r="CW181" i="10"/>
  <c r="CX181" i="10"/>
  <c r="CY181" i="10"/>
  <c r="CJ182" i="10"/>
  <c r="CK182" i="10"/>
  <c r="CN182" i="10"/>
  <c r="CO182" i="10"/>
  <c r="CP182" i="10"/>
  <c r="CT182" i="10"/>
  <c r="CU182" i="10"/>
  <c r="CV182" i="10"/>
  <c r="CW182" i="10"/>
  <c r="CX182" i="10"/>
  <c r="CY182" i="10"/>
  <c r="CJ183" i="10"/>
  <c r="CK183" i="10"/>
  <c r="CN183" i="10"/>
  <c r="CO183" i="10"/>
  <c r="CP183" i="10"/>
  <c r="CT183" i="10"/>
  <c r="CU183" i="10"/>
  <c r="CV183" i="10"/>
  <c r="CW183" i="10"/>
  <c r="CX183" i="10"/>
  <c r="CY183" i="10"/>
  <c r="CJ184" i="10"/>
  <c r="CK184" i="10"/>
  <c r="CN184" i="10"/>
  <c r="CO184" i="10"/>
  <c r="CP184" i="10"/>
  <c r="CT184" i="10"/>
  <c r="CU184" i="10"/>
  <c r="CV184" i="10"/>
  <c r="CW184" i="10"/>
  <c r="CX184" i="10"/>
  <c r="CY184" i="10"/>
  <c r="CJ185" i="10"/>
  <c r="CK185" i="10"/>
  <c r="CN185" i="10"/>
  <c r="CO185" i="10"/>
  <c r="CP185" i="10"/>
  <c r="CT185" i="10"/>
  <c r="CU185" i="10"/>
  <c r="CV185" i="10"/>
  <c r="CW185" i="10"/>
  <c r="CX185" i="10"/>
  <c r="CY185" i="10"/>
  <c r="CJ186" i="10"/>
  <c r="CK186" i="10"/>
  <c r="CN186" i="10"/>
  <c r="CO186" i="10"/>
  <c r="CP186" i="10"/>
  <c r="CT186" i="10"/>
  <c r="CU186" i="10"/>
  <c r="CV186" i="10"/>
  <c r="CW186" i="10"/>
  <c r="CX186" i="10"/>
  <c r="CY186" i="10"/>
  <c r="CJ187" i="10"/>
  <c r="CK187" i="10"/>
  <c r="CN187" i="10"/>
  <c r="CO187" i="10"/>
  <c r="CP187" i="10"/>
  <c r="CT187" i="10"/>
  <c r="CU187" i="10"/>
  <c r="CV187" i="10"/>
  <c r="CW187" i="10"/>
  <c r="CX187" i="10"/>
  <c r="CY187" i="10"/>
  <c r="CJ188" i="10"/>
  <c r="CK188" i="10"/>
  <c r="CN188" i="10"/>
  <c r="CO188" i="10"/>
  <c r="CP188" i="10"/>
  <c r="CT188" i="10"/>
  <c r="CU188" i="10"/>
  <c r="CV188" i="10"/>
  <c r="CW188" i="10"/>
  <c r="CX188" i="10"/>
  <c r="CY188" i="10"/>
  <c r="CJ189" i="10"/>
  <c r="CK189" i="10"/>
  <c r="CN189" i="10"/>
  <c r="CO189" i="10"/>
  <c r="CP189" i="10"/>
  <c r="CT189" i="10"/>
  <c r="CU189" i="10"/>
  <c r="CV189" i="10"/>
  <c r="CW189" i="10"/>
  <c r="CX189" i="10"/>
  <c r="CY189" i="10"/>
  <c r="CJ190" i="10"/>
  <c r="CK190" i="10"/>
  <c r="CN190" i="10"/>
  <c r="CO190" i="10"/>
  <c r="CP190" i="10"/>
  <c r="CT190" i="10"/>
  <c r="CU190" i="10"/>
  <c r="CV190" i="10"/>
  <c r="CW190" i="10"/>
  <c r="CX190" i="10"/>
  <c r="CY190" i="10"/>
  <c r="CJ191" i="10"/>
  <c r="CK191" i="10"/>
  <c r="CN191" i="10"/>
  <c r="CO191" i="10"/>
  <c r="CP191" i="10"/>
  <c r="CT191" i="10"/>
  <c r="CU191" i="10"/>
  <c r="CV191" i="10"/>
  <c r="CW191" i="10"/>
  <c r="CX191" i="10"/>
  <c r="CY191" i="10"/>
  <c r="CJ192" i="10"/>
  <c r="CK192" i="10"/>
  <c r="CN192" i="10"/>
  <c r="CO192" i="10"/>
  <c r="CP192" i="10"/>
  <c r="CT192" i="10"/>
  <c r="CU192" i="10"/>
  <c r="CV192" i="10"/>
  <c r="CW192" i="10"/>
  <c r="CX192" i="10"/>
  <c r="CY192" i="10"/>
  <c r="CJ193" i="10"/>
  <c r="CK193" i="10"/>
  <c r="CN193" i="10"/>
  <c r="CO193" i="10"/>
  <c r="CP193" i="10"/>
  <c r="CT193" i="10"/>
  <c r="CU193" i="10"/>
  <c r="CV193" i="10"/>
  <c r="CW193" i="10"/>
  <c r="CX193" i="10"/>
  <c r="CY193" i="10"/>
  <c r="CJ194" i="10"/>
  <c r="CK194" i="10"/>
  <c r="CN194" i="10"/>
  <c r="CO194" i="10"/>
  <c r="CP194" i="10"/>
  <c r="CT194" i="10"/>
  <c r="CU194" i="10"/>
  <c r="CV194" i="10"/>
  <c r="CW194" i="10"/>
  <c r="CX194" i="10"/>
  <c r="CY194" i="10"/>
  <c r="CJ195" i="10"/>
  <c r="CK195" i="10"/>
  <c r="CN195" i="10"/>
  <c r="CO195" i="10"/>
  <c r="CP195" i="10"/>
  <c r="CT195" i="10"/>
  <c r="CU195" i="10"/>
  <c r="CV195" i="10"/>
  <c r="CW195" i="10"/>
  <c r="CX195" i="10"/>
  <c r="CY195" i="10"/>
  <c r="CJ196" i="10"/>
  <c r="CK196" i="10"/>
  <c r="CN196" i="10"/>
  <c r="CO196" i="10"/>
  <c r="CP196" i="10"/>
  <c r="CT196" i="10"/>
  <c r="CU196" i="10"/>
  <c r="CV196" i="10"/>
  <c r="CW196" i="10"/>
  <c r="CX196" i="10"/>
  <c r="CY196" i="10"/>
  <c r="CJ197" i="10"/>
  <c r="CK197" i="10"/>
  <c r="CN197" i="10"/>
  <c r="CO197" i="10"/>
  <c r="CP197" i="10"/>
  <c r="CT197" i="10"/>
  <c r="CU197" i="10"/>
  <c r="CV197" i="10"/>
  <c r="CW197" i="10"/>
  <c r="CX197" i="10"/>
  <c r="CY197" i="10"/>
  <c r="CJ198" i="10"/>
  <c r="CK198" i="10"/>
  <c r="CN198" i="10"/>
  <c r="CO198" i="10"/>
  <c r="CP198" i="10"/>
  <c r="CT198" i="10"/>
  <c r="CU198" i="10"/>
  <c r="CV198" i="10"/>
  <c r="CW198" i="10"/>
  <c r="CX198" i="10"/>
  <c r="CY198" i="10"/>
  <c r="CJ199" i="10"/>
  <c r="CK199" i="10"/>
  <c r="CN199" i="10"/>
  <c r="CO199" i="10"/>
  <c r="CP199" i="10"/>
  <c r="CT199" i="10"/>
  <c r="CU199" i="10"/>
  <c r="CV199" i="10"/>
  <c r="CW199" i="10"/>
  <c r="CX199" i="10"/>
  <c r="CY199" i="10"/>
  <c r="CJ200" i="10"/>
  <c r="CK200" i="10"/>
  <c r="CN200" i="10"/>
  <c r="CO200" i="10"/>
  <c r="CP200" i="10"/>
  <c r="CT200" i="10"/>
  <c r="CU200" i="10"/>
  <c r="CV200" i="10"/>
  <c r="CW200" i="10"/>
  <c r="CX200" i="10"/>
  <c r="CY200" i="10"/>
  <c r="CJ201" i="10"/>
  <c r="CK201" i="10"/>
  <c r="CN201" i="10"/>
  <c r="CO201" i="10"/>
  <c r="CP201" i="10"/>
  <c r="CT201" i="10"/>
  <c r="CU201" i="10"/>
  <c r="CV201" i="10"/>
  <c r="CW201" i="10"/>
  <c r="CX201" i="10"/>
  <c r="CY201" i="10"/>
  <c r="CJ202" i="10"/>
  <c r="CK202" i="10"/>
  <c r="CN202" i="10"/>
  <c r="CO202" i="10"/>
  <c r="CP202" i="10"/>
  <c r="CT202" i="10"/>
  <c r="CU202" i="10"/>
  <c r="CV202" i="10"/>
  <c r="CW202" i="10"/>
  <c r="CX202" i="10"/>
  <c r="CY202" i="10"/>
  <c r="CJ203" i="10"/>
  <c r="CK203" i="10"/>
  <c r="CN203" i="10"/>
  <c r="CO203" i="10"/>
  <c r="CP203" i="10"/>
  <c r="CT203" i="10"/>
  <c r="CU203" i="10"/>
  <c r="CV203" i="10"/>
  <c r="CW203" i="10"/>
  <c r="CX203" i="10"/>
  <c r="CY203" i="10"/>
  <c r="CJ204" i="10"/>
  <c r="CK204" i="10"/>
  <c r="CN204" i="10"/>
  <c r="CO204" i="10"/>
  <c r="CP204" i="10"/>
  <c r="CT204" i="10"/>
  <c r="CU204" i="10"/>
  <c r="CV204" i="10"/>
  <c r="CW204" i="10"/>
  <c r="CX204" i="10"/>
  <c r="CY204" i="10"/>
  <c r="CJ205" i="10"/>
  <c r="CK205" i="10"/>
  <c r="CN205" i="10"/>
  <c r="CO205" i="10"/>
  <c r="CP205" i="10"/>
  <c r="CT205" i="10"/>
  <c r="CU205" i="10"/>
  <c r="CV205" i="10"/>
  <c r="CW205" i="10"/>
  <c r="CX205" i="10"/>
  <c r="CY205" i="10"/>
  <c r="CJ206" i="10"/>
  <c r="CK206" i="10"/>
  <c r="CN206" i="10"/>
  <c r="CO206" i="10"/>
  <c r="CP206" i="10"/>
  <c r="CT206" i="10"/>
  <c r="CU206" i="10"/>
  <c r="CV206" i="10"/>
  <c r="CW206" i="10"/>
  <c r="CX206" i="10"/>
  <c r="CY206" i="10"/>
  <c r="CJ207" i="10"/>
  <c r="CK207" i="10"/>
  <c r="CN207" i="10"/>
  <c r="CO207" i="10"/>
  <c r="CP207" i="10"/>
  <c r="CT207" i="10"/>
  <c r="CU207" i="10"/>
  <c r="CV207" i="10"/>
  <c r="CW207" i="10"/>
  <c r="CX207" i="10"/>
  <c r="CY207" i="10"/>
  <c r="CJ208" i="10"/>
  <c r="CK208" i="10"/>
  <c r="CN208" i="10"/>
  <c r="CO208" i="10"/>
  <c r="CP208" i="10"/>
  <c r="CT208" i="10"/>
  <c r="CU208" i="10"/>
  <c r="CV208" i="10"/>
  <c r="CW208" i="10"/>
  <c r="CX208" i="10"/>
  <c r="CY208" i="10"/>
  <c r="CJ209" i="10"/>
  <c r="CK209" i="10"/>
  <c r="CN209" i="10"/>
  <c r="CO209" i="10"/>
  <c r="CP209" i="10"/>
  <c r="CT209" i="10"/>
  <c r="CU209" i="10"/>
  <c r="CV209" i="10"/>
  <c r="CW209" i="10"/>
  <c r="CX209" i="10"/>
  <c r="CY209" i="10"/>
  <c r="CJ210" i="10"/>
  <c r="CK210" i="10"/>
  <c r="CN210" i="10"/>
  <c r="CO210" i="10"/>
  <c r="CP210" i="10"/>
  <c r="CT210" i="10"/>
  <c r="CU210" i="10"/>
  <c r="CV210" i="10"/>
  <c r="CW210" i="10"/>
  <c r="CX210" i="10"/>
  <c r="CY210" i="10"/>
  <c r="CJ211" i="10"/>
  <c r="CK211" i="10"/>
  <c r="CN211" i="10"/>
  <c r="CO211" i="10"/>
  <c r="CP211" i="10"/>
  <c r="CT211" i="10"/>
  <c r="CU211" i="10"/>
  <c r="CV211" i="10"/>
  <c r="CW211" i="10"/>
  <c r="CX211" i="10"/>
  <c r="CY211" i="10"/>
  <c r="CJ212" i="10"/>
  <c r="CK212" i="10"/>
  <c r="CN212" i="10"/>
  <c r="CO212" i="10"/>
  <c r="CP212" i="10"/>
  <c r="CT212" i="10"/>
  <c r="CU212" i="10"/>
  <c r="CV212" i="10"/>
  <c r="CW212" i="10"/>
  <c r="CX212" i="10"/>
  <c r="CY212" i="10"/>
  <c r="CJ213" i="10"/>
  <c r="CK213" i="10"/>
  <c r="CN213" i="10"/>
  <c r="CO213" i="10"/>
  <c r="CP213" i="10"/>
  <c r="CT213" i="10"/>
  <c r="CU213" i="10"/>
  <c r="CV213" i="10"/>
  <c r="CW213" i="10"/>
  <c r="CX213" i="10"/>
  <c r="CY213" i="10"/>
  <c r="CJ214" i="10"/>
  <c r="CK214" i="10"/>
  <c r="CN214" i="10"/>
  <c r="CO214" i="10"/>
  <c r="CP214" i="10"/>
  <c r="CT214" i="10"/>
  <c r="CU214" i="10"/>
  <c r="CV214" i="10"/>
  <c r="CW214" i="10"/>
  <c r="CX214" i="10"/>
  <c r="CY214" i="10"/>
  <c r="CJ215" i="10"/>
  <c r="CK215" i="10"/>
  <c r="CN215" i="10"/>
  <c r="CO215" i="10"/>
  <c r="CP215" i="10"/>
  <c r="CT215" i="10"/>
  <c r="CU215" i="10"/>
  <c r="CV215" i="10"/>
  <c r="CW215" i="10"/>
  <c r="CX215" i="10"/>
  <c r="CY215" i="10"/>
  <c r="CJ216" i="10"/>
  <c r="CK216" i="10"/>
  <c r="CN216" i="10"/>
  <c r="CO216" i="10"/>
  <c r="CP216" i="10"/>
  <c r="CT216" i="10"/>
  <c r="CU216" i="10"/>
  <c r="CV216" i="10"/>
  <c r="CW216" i="10"/>
  <c r="CX216" i="10"/>
  <c r="CY216" i="10"/>
  <c r="CJ217" i="10"/>
  <c r="CK217" i="10"/>
  <c r="CN217" i="10"/>
  <c r="CO217" i="10"/>
  <c r="CP217" i="10"/>
  <c r="CT217" i="10"/>
  <c r="CU217" i="10"/>
  <c r="CV217" i="10"/>
  <c r="CW217" i="10"/>
  <c r="CX217" i="10"/>
  <c r="CY217" i="10"/>
  <c r="CJ218" i="10"/>
  <c r="CK218" i="10"/>
  <c r="CN218" i="10"/>
  <c r="CO218" i="10"/>
  <c r="CP218" i="10"/>
  <c r="CT218" i="10"/>
  <c r="CU218" i="10"/>
  <c r="CV218" i="10"/>
  <c r="CW218" i="10"/>
  <c r="CX218" i="10"/>
  <c r="CY218" i="10"/>
  <c r="CJ219" i="10"/>
  <c r="CK219" i="10"/>
  <c r="CN219" i="10"/>
  <c r="CO219" i="10"/>
  <c r="CP219" i="10"/>
  <c r="CT219" i="10"/>
  <c r="CU219" i="10"/>
  <c r="CV219" i="10"/>
  <c r="CW219" i="10"/>
  <c r="CX219" i="10"/>
  <c r="CY219" i="10"/>
  <c r="CK21" i="10"/>
  <c r="CN21" i="10"/>
  <c r="CP21" i="10"/>
  <c r="CT21" i="10"/>
  <c r="CU21" i="10"/>
  <c r="CV21" i="10"/>
  <c r="CX21" i="10"/>
  <c r="CY21" i="10"/>
  <c r="CK22" i="10"/>
  <c r="CN22" i="10"/>
  <c r="CP22" i="10"/>
  <c r="CT22" i="10"/>
  <c r="CU22" i="10"/>
  <c r="CV22" i="10"/>
  <c r="CX22" i="10"/>
  <c r="CY22" i="10"/>
  <c r="CK23" i="10"/>
  <c r="CN23" i="10"/>
  <c r="CP23" i="10"/>
  <c r="CT23" i="10"/>
  <c r="CU23" i="10"/>
  <c r="CV23" i="10"/>
  <c r="CX23" i="10"/>
  <c r="CY23" i="10"/>
  <c r="CK24" i="10"/>
  <c r="CN24" i="10"/>
  <c r="CP24" i="10"/>
  <c r="CT24" i="10"/>
  <c r="CU24" i="10"/>
  <c r="CV24" i="10"/>
  <c r="CX24" i="10"/>
  <c r="CY24" i="10"/>
  <c r="CK25" i="10"/>
  <c r="CN25" i="10"/>
  <c r="CP25" i="10"/>
  <c r="CT25" i="10"/>
  <c r="CU25" i="10"/>
  <c r="CV25" i="10"/>
  <c r="CX25" i="10"/>
  <c r="CY25" i="10"/>
  <c r="CK26" i="10"/>
  <c r="CN26" i="10"/>
  <c r="CP26" i="10"/>
  <c r="CT26" i="10"/>
  <c r="CU26" i="10"/>
  <c r="CV26" i="10"/>
  <c r="CX26" i="10"/>
  <c r="CY26" i="10"/>
  <c r="CK27" i="10"/>
  <c r="CN27" i="10"/>
  <c r="CP27" i="10"/>
  <c r="CT27" i="10"/>
  <c r="CU27" i="10"/>
  <c r="CV27" i="10"/>
  <c r="CX27" i="10"/>
  <c r="CY27" i="10"/>
  <c r="CK28" i="10"/>
  <c r="CN28" i="10"/>
  <c r="CP28" i="10"/>
  <c r="CT28" i="10"/>
  <c r="CU28" i="10"/>
  <c r="CV28" i="10"/>
  <c r="CX28" i="10"/>
  <c r="CY28" i="10"/>
  <c r="CK29" i="10"/>
  <c r="CN29" i="10"/>
  <c r="CP29" i="10"/>
  <c r="CT29" i="10"/>
  <c r="CU29" i="10"/>
  <c r="CV29" i="10"/>
  <c r="CX29" i="10"/>
  <c r="CY29" i="10"/>
  <c r="CK30" i="10"/>
  <c r="CN30" i="10"/>
  <c r="CP30" i="10"/>
  <c r="CT30" i="10"/>
  <c r="CU30" i="10"/>
  <c r="CV30" i="10"/>
  <c r="CX30" i="10"/>
  <c r="CY30" i="10"/>
  <c r="CK31" i="10"/>
  <c r="CN31" i="10"/>
  <c r="CP31" i="10"/>
  <c r="CT31" i="10"/>
  <c r="CU31" i="10"/>
  <c r="CV31" i="10"/>
  <c r="CX31" i="10"/>
  <c r="CY31" i="10"/>
  <c r="CK32" i="10"/>
  <c r="CN32" i="10"/>
  <c r="CP32" i="10"/>
  <c r="CT32" i="10"/>
  <c r="CU32" i="10"/>
  <c r="CV32" i="10"/>
  <c r="CX32" i="10"/>
  <c r="CY32" i="10"/>
  <c r="CK33" i="10"/>
  <c r="CN33" i="10"/>
  <c r="CP33" i="10"/>
  <c r="CT33" i="10"/>
  <c r="CU33" i="10"/>
  <c r="CV33" i="10"/>
  <c r="CX33" i="10"/>
  <c r="CY33" i="10"/>
  <c r="CK34" i="10"/>
  <c r="CN34" i="10"/>
  <c r="CP34" i="10"/>
  <c r="CT34" i="10"/>
  <c r="CU34" i="10"/>
  <c r="CV34" i="10"/>
  <c r="CX34" i="10"/>
  <c r="CY34" i="10"/>
  <c r="CK35" i="10"/>
  <c r="CN35" i="10"/>
  <c r="CP35" i="10"/>
  <c r="CT35" i="10"/>
  <c r="CU35" i="10"/>
  <c r="CV35" i="10"/>
  <c r="CX35" i="10"/>
  <c r="CY35" i="10"/>
  <c r="CK36" i="10"/>
  <c r="CN36" i="10"/>
  <c r="CP36" i="10"/>
  <c r="CT36" i="10"/>
  <c r="CU36" i="10"/>
  <c r="CV36" i="10"/>
  <c r="CX36" i="10"/>
  <c r="CY36" i="10"/>
  <c r="CK37" i="10"/>
  <c r="CN37" i="10"/>
  <c r="CP37" i="10"/>
  <c r="CT37" i="10"/>
  <c r="CU37" i="10"/>
  <c r="CV37" i="10"/>
  <c r="CX37" i="10"/>
  <c r="CY37" i="10"/>
  <c r="CK38" i="10"/>
  <c r="CN38" i="10"/>
  <c r="CP38" i="10"/>
  <c r="CT38" i="10"/>
  <c r="CU38" i="10"/>
  <c r="CV38" i="10"/>
  <c r="CX38" i="10"/>
  <c r="CY38" i="10"/>
  <c r="CK39" i="10"/>
  <c r="CN39" i="10"/>
  <c r="CP39" i="10"/>
  <c r="CT39" i="10"/>
  <c r="CU39" i="10"/>
  <c r="CV39" i="10"/>
  <c r="CX39" i="10"/>
  <c r="CY39" i="10"/>
  <c r="CK40" i="10"/>
  <c r="CN40" i="10"/>
  <c r="CP40" i="10"/>
  <c r="CT40" i="10"/>
  <c r="CU40" i="10"/>
  <c r="CV40" i="10"/>
  <c r="CX40" i="10"/>
  <c r="CY40" i="10"/>
  <c r="CK41" i="10"/>
  <c r="CN41" i="10"/>
  <c r="CP41" i="10"/>
  <c r="CT41" i="10"/>
  <c r="CU41" i="10"/>
  <c r="CV41" i="10"/>
  <c r="CX41" i="10"/>
  <c r="CY41" i="10"/>
  <c r="CK42" i="10"/>
  <c r="CN42" i="10"/>
  <c r="CP42" i="10"/>
  <c r="CT42" i="10"/>
  <c r="CU42" i="10"/>
  <c r="CV42" i="10"/>
  <c r="CX42" i="10"/>
  <c r="CY42" i="10"/>
  <c r="CK43" i="10"/>
  <c r="CN43" i="10"/>
  <c r="CP43" i="10"/>
  <c r="CT43" i="10"/>
  <c r="CU43" i="10"/>
  <c r="CV43" i="10"/>
  <c r="CX43" i="10"/>
  <c r="CY43" i="10"/>
  <c r="CK44" i="10"/>
  <c r="CN44" i="10"/>
  <c r="CP44" i="10"/>
  <c r="CT44" i="10"/>
  <c r="CU44" i="10"/>
  <c r="CV44" i="10"/>
  <c r="CX44" i="10"/>
  <c r="CY44" i="10"/>
  <c r="CK45" i="10"/>
  <c r="CN45" i="10"/>
  <c r="CP45" i="10"/>
  <c r="CT45" i="10"/>
  <c r="CU45" i="10"/>
  <c r="CV45" i="10"/>
  <c r="CX45" i="10"/>
  <c r="CY45" i="10"/>
  <c r="CK46" i="10"/>
  <c r="CN46" i="10"/>
  <c r="CP46" i="10"/>
  <c r="CT46" i="10"/>
  <c r="CU46" i="10"/>
  <c r="CV46" i="10"/>
  <c r="CX46" i="10"/>
  <c r="CY46" i="10"/>
  <c r="CK47" i="10"/>
  <c r="CN47" i="10"/>
  <c r="CP47" i="10"/>
  <c r="CT47" i="10"/>
  <c r="CU47" i="10"/>
  <c r="CV47" i="10"/>
  <c r="CX47" i="10"/>
  <c r="CY47" i="10"/>
  <c r="CK48" i="10"/>
  <c r="CN48" i="10"/>
  <c r="CP48" i="10"/>
  <c r="CT48" i="10"/>
  <c r="CU48" i="10"/>
  <c r="CV48" i="10"/>
  <c r="CX48" i="10"/>
  <c r="CY48" i="10"/>
  <c r="CK49" i="10"/>
  <c r="CN49" i="10"/>
  <c r="CP49" i="10"/>
  <c r="CT49" i="10"/>
  <c r="CU49" i="10"/>
  <c r="CV49" i="10"/>
  <c r="CX49" i="10"/>
  <c r="CY49" i="10"/>
  <c r="CK50" i="10"/>
  <c r="CN50" i="10"/>
  <c r="CP50" i="10"/>
  <c r="CT50" i="10"/>
  <c r="CU50" i="10"/>
  <c r="CV50" i="10"/>
  <c r="CX50" i="10"/>
  <c r="CY50" i="10"/>
  <c r="CK51" i="10"/>
  <c r="CN51" i="10"/>
  <c r="CP51" i="10"/>
  <c r="CT51" i="10"/>
  <c r="CU51" i="10"/>
  <c r="CV51" i="10"/>
  <c r="CX51" i="10"/>
  <c r="CY51" i="10"/>
  <c r="CK52" i="10"/>
  <c r="CN52" i="10"/>
  <c r="CP52" i="10"/>
  <c r="CT52" i="10"/>
  <c r="CU52" i="10"/>
  <c r="CV52" i="10"/>
  <c r="CX52" i="10"/>
  <c r="CY52" i="10"/>
  <c r="CK53" i="10"/>
  <c r="CN53" i="10"/>
  <c r="CP53" i="10"/>
  <c r="CT53" i="10"/>
  <c r="CU53" i="10"/>
  <c r="CV53" i="10"/>
  <c r="CX53" i="10"/>
  <c r="CY53" i="10"/>
  <c r="CK54" i="10"/>
  <c r="CN54" i="10"/>
  <c r="CP54" i="10"/>
  <c r="CT54" i="10"/>
  <c r="CU54" i="10"/>
  <c r="CV54" i="10"/>
  <c r="CX54" i="10"/>
  <c r="CY54" i="10"/>
  <c r="CK55" i="10"/>
  <c r="CN55" i="10"/>
  <c r="CP55" i="10"/>
  <c r="CT55" i="10"/>
  <c r="CU55" i="10"/>
  <c r="CV55" i="10"/>
  <c r="CX55" i="10"/>
  <c r="CY55" i="10"/>
  <c r="CK56" i="10"/>
  <c r="CN56" i="10"/>
  <c r="CP56" i="10"/>
  <c r="CT56" i="10"/>
  <c r="CU56" i="10"/>
  <c r="CV56" i="10"/>
  <c r="CX56" i="10"/>
  <c r="CY56" i="10"/>
  <c r="CK57" i="10"/>
  <c r="CN57" i="10"/>
  <c r="CP57" i="10"/>
  <c r="CT57" i="10"/>
  <c r="CU57" i="10"/>
  <c r="CV57" i="10"/>
  <c r="CX57" i="10"/>
  <c r="CY57" i="10"/>
  <c r="CV20" i="10"/>
  <c r="CT20" i="10"/>
  <c r="CP20" i="10"/>
  <c r="CN20" i="10"/>
  <c r="CK20" i="10"/>
  <c r="DA219" i="10"/>
  <c r="CG219" i="10"/>
  <c r="DA218" i="10"/>
  <c r="CG218" i="10"/>
  <c r="DA217" i="10"/>
  <c r="CG217" i="10"/>
  <c r="DA216" i="10"/>
  <c r="CG216" i="10"/>
  <c r="DA215" i="10"/>
  <c r="CG215" i="10"/>
  <c r="DA214" i="10"/>
  <c r="CG214" i="10"/>
  <c r="DA213" i="10"/>
  <c r="CG213" i="10"/>
  <c r="DA212" i="10"/>
  <c r="CG212" i="10"/>
  <c r="DA211" i="10"/>
  <c r="CG211" i="10"/>
  <c r="DA210" i="10"/>
  <c r="CG210" i="10"/>
  <c r="DA209" i="10"/>
  <c r="CG209" i="10"/>
  <c r="DA208" i="10"/>
  <c r="CG208" i="10"/>
  <c r="DA207" i="10"/>
  <c r="CG207" i="10"/>
  <c r="DA206" i="10"/>
  <c r="CG206" i="10"/>
  <c r="DA205" i="10"/>
  <c r="CG205" i="10"/>
  <c r="DA204" i="10"/>
  <c r="CG204" i="10"/>
  <c r="DA203" i="10"/>
  <c r="CG203" i="10"/>
  <c r="DA202" i="10"/>
  <c r="CG202" i="10"/>
  <c r="DA201" i="10"/>
  <c r="CG201" i="10"/>
  <c r="DA200" i="10"/>
  <c r="CG200" i="10"/>
  <c r="DA199" i="10"/>
  <c r="CG199" i="10"/>
  <c r="DA198" i="10"/>
  <c r="CG198" i="10"/>
  <c r="DA197" i="10"/>
  <c r="CG197" i="10"/>
  <c r="DA196" i="10"/>
  <c r="CG196" i="10"/>
  <c r="DA195" i="10"/>
  <c r="CG195" i="10"/>
  <c r="DA194" i="10"/>
  <c r="CG194" i="10"/>
  <c r="DA193" i="10"/>
  <c r="CG193" i="10"/>
  <c r="DA192" i="10"/>
  <c r="CG192" i="10"/>
  <c r="DA191" i="10"/>
  <c r="CG191" i="10"/>
  <c r="DA190" i="10"/>
  <c r="CG190" i="10"/>
  <c r="DA189" i="10"/>
  <c r="CG189" i="10"/>
  <c r="DA188" i="10"/>
  <c r="CG188" i="10"/>
  <c r="DA187" i="10"/>
  <c r="CG187" i="10"/>
  <c r="DA186" i="10"/>
  <c r="CG186" i="10"/>
  <c r="DA185" i="10"/>
  <c r="CG185" i="10"/>
  <c r="DA184" i="10"/>
  <c r="CG184" i="10"/>
  <c r="DA183" i="10"/>
  <c r="CG183" i="10"/>
  <c r="DA182" i="10"/>
  <c r="CG182" i="10"/>
  <c r="DA181" i="10"/>
  <c r="CG181" i="10"/>
  <c r="DA180" i="10"/>
  <c r="CG180" i="10"/>
  <c r="DA179" i="10"/>
  <c r="CG179" i="10"/>
  <c r="DA178" i="10"/>
  <c r="CG178" i="10"/>
  <c r="DA177" i="10"/>
  <c r="CG177" i="10"/>
  <c r="DA176" i="10"/>
  <c r="CG176" i="10"/>
  <c r="DA175" i="10"/>
  <c r="CG175" i="10"/>
  <c r="DA174" i="10"/>
  <c r="CG174" i="10"/>
  <c r="DA173" i="10"/>
  <c r="CG173" i="10"/>
  <c r="DA172" i="10"/>
  <c r="CG172" i="10"/>
  <c r="DA171" i="10"/>
  <c r="CG171" i="10"/>
  <c r="DA170" i="10"/>
  <c r="CG170" i="10"/>
  <c r="DA169" i="10"/>
  <c r="CG169" i="10"/>
  <c r="DA168" i="10"/>
  <c r="CG168" i="10"/>
  <c r="DA167" i="10"/>
  <c r="CG167" i="10"/>
  <c r="DA166" i="10"/>
  <c r="CG166" i="10"/>
  <c r="DA165" i="10"/>
  <c r="CG165" i="10"/>
  <c r="DA164" i="10"/>
  <c r="CG164" i="10"/>
  <c r="DA163" i="10"/>
  <c r="CG163" i="10"/>
  <c r="DA162" i="10"/>
  <c r="CG162" i="10"/>
  <c r="DA161" i="10"/>
  <c r="CG161" i="10"/>
  <c r="DA160" i="10"/>
  <c r="CG160" i="10"/>
  <c r="DA159" i="10"/>
  <c r="CG159" i="10"/>
  <c r="DA158" i="10"/>
  <c r="CG158" i="10"/>
  <c r="DA157" i="10"/>
  <c r="CG157" i="10"/>
  <c r="DA156" i="10"/>
  <c r="CG156" i="10"/>
  <c r="DA155" i="10"/>
  <c r="CG155" i="10"/>
  <c r="DA154" i="10"/>
  <c r="CG154" i="10"/>
  <c r="DA153" i="10"/>
  <c r="CG153" i="10"/>
  <c r="DA152" i="10"/>
  <c r="CG152" i="10"/>
  <c r="DA151" i="10"/>
  <c r="CG151" i="10"/>
  <c r="DA150" i="10"/>
  <c r="CG150" i="10"/>
  <c r="DA149" i="10"/>
  <c r="CG149" i="10"/>
  <c r="DA148" i="10"/>
  <c r="CG148" i="10"/>
  <c r="DA147" i="10"/>
  <c r="CG147" i="10"/>
  <c r="DA146" i="10"/>
  <c r="CG146" i="10"/>
  <c r="DA145" i="10"/>
  <c r="CG145" i="10"/>
  <c r="DA144" i="10"/>
  <c r="CG144" i="10"/>
  <c r="DA143" i="10"/>
  <c r="CG143" i="10"/>
  <c r="DA142" i="10"/>
  <c r="CG142" i="10"/>
  <c r="DA141" i="10"/>
  <c r="CG141" i="10"/>
  <c r="DA140" i="10"/>
  <c r="CG140" i="10"/>
  <c r="DA139" i="10"/>
  <c r="CG139" i="10"/>
  <c r="DA138" i="10"/>
  <c r="CG138" i="10"/>
  <c r="DA137" i="10"/>
  <c r="CG137" i="10"/>
  <c r="DA136" i="10"/>
  <c r="CG136" i="10"/>
  <c r="DA135" i="10"/>
  <c r="CG135" i="10"/>
  <c r="DA134" i="10"/>
  <c r="CG134" i="10"/>
  <c r="DA133" i="10"/>
  <c r="CG133" i="10"/>
  <c r="DA132" i="10"/>
  <c r="CG132" i="10"/>
  <c r="DA131" i="10"/>
  <c r="CG131" i="10"/>
  <c r="DA130" i="10"/>
  <c r="CG130" i="10"/>
  <c r="DA129" i="10"/>
  <c r="CG129" i="10"/>
  <c r="DA128" i="10"/>
  <c r="CG128" i="10"/>
  <c r="DA127" i="10"/>
  <c r="CG127" i="10"/>
  <c r="DA126" i="10"/>
  <c r="CG126" i="10"/>
  <c r="DA125" i="10"/>
  <c r="CG125" i="10"/>
  <c r="DA124" i="10"/>
  <c r="CG124" i="10"/>
  <c r="DA123" i="10"/>
  <c r="CG123" i="10"/>
  <c r="DA122" i="10"/>
  <c r="CG122" i="10"/>
  <c r="DA121" i="10"/>
  <c r="CG121" i="10"/>
  <c r="DA120" i="10"/>
  <c r="CG120" i="10"/>
  <c r="DA119" i="10"/>
  <c r="CG119" i="10"/>
  <c r="DA118" i="10"/>
  <c r="CG118" i="10"/>
  <c r="DA117" i="10"/>
  <c r="CG117" i="10"/>
  <c r="DA116" i="10"/>
  <c r="CG116" i="10"/>
  <c r="DA115" i="10"/>
  <c r="CG115" i="10"/>
  <c r="DA114" i="10"/>
  <c r="CG114" i="10"/>
  <c r="DA113" i="10"/>
  <c r="CG113" i="10"/>
  <c r="DA112" i="10"/>
  <c r="CG112" i="10"/>
  <c r="DA111" i="10"/>
  <c r="CG111" i="10"/>
  <c r="DA110" i="10"/>
  <c r="CG110" i="10"/>
  <c r="DA109" i="10"/>
  <c r="CG109" i="10"/>
  <c r="DA108" i="10"/>
  <c r="CG108" i="10"/>
  <c r="DA107" i="10"/>
  <c r="CG107" i="10"/>
  <c r="DA106" i="10"/>
  <c r="CG106" i="10"/>
  <c r="DA105" i="10"/>
  <c r="CG105" i="10"/>
  <c r="DA104" i="10"/>
  <c r="CG104" i="10"/>
  <c r="DA103" i="10"/>
  <c r="CG103" i="10"/>
  <c r="DA102" i="10"/>
  <c r="CG102" i="10"/>
  <c r="DA101" i="10"/>
  <c r="CG101" i="10"/>
  <c r="DA100" i="10"/>
  <c r="CG100" i="10"/>
  <c r="CG99" i="10"/>
  <c r="CG98" i="10"/>
  <c r="CG97" i="10"/>
  <c r="CG96" i="10"/>
  <c r="CG95" i="10"/>
  <c r="CG94" i="10"/>
  <c r="CG93" i="10"/>
  <c r="CG92" i="10"/>
  <c r="CG91" i="10"/>
  <c r="CG90" i="10"/>
  <c r="CG89" i="10"/>
  <c r="CG88" i="10"/>
  <c r="CG87" i="10"/>
  <c r="CG86" i="10"/>
  <c r="CG85" i="10"/>
  <c r="CG84" i="10"/>
  <c r="CG83" i="10"/>
  <c r="CG82" i="10"/>
  <c r="CG81" i="10"/>
  <c r="CG80" i="10"/>
  <c r="CG79" i="10"/>
  <c r="CG78" i="10"/>
  <c r="CG77" i="10"/>
  <c r="CG76" i="10"/>
  <c r="CG75" i="10"/>
  <c r="CG74" i="10"/>
  <c r="CG73" i="10"/>
  <c r="CG72" i="10"/>
  <c r="CG71" i="10"/>
  <c r="CG70" i="10"/>
  <c r="CG69" i="10"/>
  <c r="CG68" i="10"/>
  <c r="CG67" i="10"/>
  <c r="CG66" i="10"/>
  <c r="CG65" i="10"/>
  <c r="CG64" i="10"/>
  <c r="CG63" i="10"/>
  <c r="CG62" i="10"/>
  <c r="CG61" i="10"/>
  <c r="CG60" i="10"/>
  <c r="CG59" i="10"/>
  <c r="CG58" i="10"/>
  <c r="CG57" i="10"/>
  <c r="CG56" i="10"/>
  <c r="CG55" i="10"/>
  <c r="CG54" i="10"/>
  <c r="CG53" i="10"/>
  <c r="CG52" i="10"/>
  <c r="CG51" i="10"/>
  <c r="CG50" i="10"/>
  <c r="CG49" i="10"/>
  <c r="CG48" i="10"/>
  <c r="CG47" i="10"/>
  <c r="CG46" i="10"/>
  <c r="CG45" i="10"/>
  <c r="CG44" i="10"/>
  <c r="CG43" i="10"/>
  <c r="CG42" i="10"/>
  <c r="CG41" i="10"/>
  <c r="CG40" i="10"/>
  <c r="CG39" i="10"/>
  <c r="CG38" i="10"/>
  <c r="CG37" i="10"/>
  <c r="CG36" i="10"/>
  <c r="CG35" i="10"/>
  <c r="CG34" i="10"/>
  <c r="CG33" i="10"/>
  <c r="CG32" i="10"/>
  <c r="CG31" i="10"/>
  <c r="CG30" i="10"/>
  <c r="CG29" i="10"/>
  <c r="CG28" i="10"/>
  <c r="CG27" i="10"/>
  <c r="CG26" i="10"/>
  <c r="CG25" i="10"/>
  <c r="CG24" i="10"/>
  <c r="CG23" i="10"/>
  <c r="CG22" i="10"/>
  <c r="CG21" i="10"/>
  <c r="CY20" i="10"/>
  <c r="CX20" i="10"/>
  <c r="CU20" i="10"/>
  <c r="CY19" i="10"/>
  <c r="CX19" i="10"/>
  <c r="CV19" i="10"/>
  <c r="CP19" i="10"/>
  <c r="CK19" i="10"/>
  <c r="CJ19" i="10"/>
  <c r="DH35" i="10"/>
  <c r="DI35" i="10"/>
  <c r="DH34" i="10"/>
  <c r="DI34" i="10"/>
  <c r="DH33" i="10"/>
  <c r="DI33" i="10"/>
  <c r="DH32" i="10"/>
  <c r="DI32" i="10"/>
  <c r="DH31" i="10"/>
  <c r="DI31" i="10"/>
  <c r="DH30" i="10"/>
  <c r="DI30" i="10"/>
  <c r="CJ11" i="10"/>
  <c r="DH29" i="10"/>
  <c r="DI29" i="10"/>
  <c r="CJ10" i="10"/>
  <c r="DH28" i="10"/>
  <c r="DI28" i="10"/>
  <c r="CJ9" i="10"/>
  <c r="DH27" i="10"/>
  <c r="DI27" i="10"/>
  <c r="DH26" i="10"/>
  <c r="DI26" i="10"/>
  <c r="CJ7" i="10"/>
  <c r="DH25" i="10"/>
  <c r="DI25" i="10"/>
  <c r="DH24" i="10"/>
  <c r="DI24" i="10"/>
  <c r="DH23" i="10"/>
  <c r="DI23" i="10"/>
  <c r="DD23" i="10"/>
  <c r="DD24" i="10"/>
  <c r="DC25" i="10"/>
  <c r="DC23" i="10"/>
  <c r="DI22" i="10"/>
  <c r="DJ22" i="10"/>
  <c r="BG80" i="10"/>
  <c r="BG81" i="10"/>
  <c r="BG82" i="10"/>
  <c r="BG83" i="10"/>
  <c r="BG84" i="10"/>
  <c r="BG85" i="10"/>
  <c r="BG86" i="10"/>
  <c r="BG87" i="10"/>
  <c r="BG88" i="10"/>
  <c r="BG89" i="10"/>
  <c r="BG90" i="10"/>
  <c r="BG91" i="10"/>
  <c r="BG92" i="10"/>
  <c r="BG93" i="10"/>
  <c r="BG94" i="10"/>
  <c r="BG95" i="10"/>
  <c r="BG96" i="10"/>
  <c r="BG97" i="10"/>
  <c r="BG98" i="10"/>
  <c r="BG99" i="10"/>
  <c r="BG100" i="10"/>
  <c r="BG101" i="10"/>
  <c r="BG102" i="10"/>
  <c r="BG103" i="10"/>
  <c r="BG104" i="10"/>
  <c r="BG105" i="10"/>
  <c r="BG106" i="10"/>
  <c r="BG107" i="10"/>
  <c r="BG108" i="10"/>
  <c r="BG109" i="10"/>
  <c r="BG110" i="10"/>
  <c r="BG111" i="10"/>
  <c r="BG112" i="10"/>
  <c r="BG113" i="10"/>
  <c r="BG114" i="10"/>
  <c r="BG115" i="10"/>
  <c r="BG116" i="10"/>
  <c r="BG117" i="10"/>
  <c r="BG118" i="10"/>
  <c r="BG119" i="10"/>
  <c r="BG120" i="10"/>
  <c r="BG121" i="10"/>
  <c r="BG122" i="10"/>
  <c r="BG123" i="10"/>
  <c r="BG124" i="10"/>
  <c r="BG125" i="10"/>
  <c r="BG126" i="10"/>
  <c r="BG127" i="10"/>
  <c r="BG128" i="10"/>
  <c r="BG129" i="10"/>
  <c r="BG130" i="10"/>
  <c r="BG131" i="10"/>
  <c r="BG132" i="10"/>
  <c r="BG133" i="10"/>
  <c r="BG134" i="10"/>
  <c r="BG135" i="10"/>
  <c r="BG136" i="10"/>
  <c r="BG137" i="10"/>
  <c r="BG138" i="10"/>
  <c r="BG139" i="10"/>
  <c r="BG140" i="10"/>
  <c r="BG141" i="10"/>
  <c r="BG142" i="10"/>
  <c r="BG143" i="10"/>
  <c r="BG144" i="10"/>
  <c r="BG145" i="10"/>
  <c r="BG146" i="10"/>
  <c r="BG147" i="10"/>
  <c r="BG148" i="10"/>
  <c r="BG149" i="10"/>
  <c r="BG150" i="10"/>
  <c r="BG151" i="10"/>
  <c r="BG152" i="10"/>
  <c r="BG153" i="10"/>
  <c r="BG154" i="10"/>
  <c r="BG155" i="10"/>
  <c r="BG156" i="10"/>
  <c r="BG157" i="10"/>
  <c r="BG158" i="10"/>
  <c r="BG159" i="10"/>
  <c r="BG160" i="10"/>
  <c r="BG161" i="10"/>
  <c r="BG162" i="10"/>
  <c r="BG163" i="10"/>
  <c r="BG164" i="10"/>
  <c r="BG165" i="10"/>
  <c r="BG166" i="10"/>
  <c r="BG167" i="10"/>
  <c r="BG168" i="10"/>
  <c r="BG169" i="10"/>
  <c r="BG170" i="10"/>
  <c r="BG171" i="10"/>
  <c r="BG172" i="10"/>
  <c r="BG173" i="10"/>
  <c r="BG174" i="10"/>
  <c r="BG175" i="10"/>
  <c r="BG176" i="10"/>
  <c r="BG177" i="10"/>
  <c r="BG178" i="10"/>
  <c r="BG179" i="10"/>
  <c r="BG180" i="10"/>
  <c r="BG181" i="10"/>
  <c r="BG182" i="10"/>
  <c r="BG183" i="10"/>
  <c r="BG184" i="10"/>
  <c r="BG185" i="10"/>
  <c r="BG186" i="10"/>
  <c r="BG187" i="10"/>
  <c r="BG188" i="10"/>
  <c r="BG189" i="10"/>
  <c r="BG190" i="10"/>
  <c r="BG191" i="10"/>
  <c r="BG192" i="10"/>
  <c r="BG193" i="10"/>
  <c r="BG194" i="10"/>
  <c r="BG195" i="10"/>
  <c r="BG196" i="10"/>
  <c r="BG197" i="10"/>
  <c r="BG198" i="10"/>
  <c r="BG199" i="10"/>
  <c r="BG200" i="10"/>
  <c r="BG201" i="10"/>
  <c r="BG202" i="10"/>
  <c r="BG203" i="10"/>
  <c r="BG204" i="10"/>
  <c r="BG205" i="10"/>
  <c r="BG206" i="10"/>
  <c r="BG207" i="10"/>
  <c r="BG208" i="10"/>
  <c r="BG209" i="10"/>
  <c r="BG210" i="10"/>
  <c r="BG211" i="10"/>
  <c r="BG212" i="10"/>
  <c r="BG213" i="10"/>
  <c r="BG214" i="10"/>
  <c r="BG215" i="10"/>
  <c r="BG216" i="10"/>
  <c r="BG217" i="10"/>
  <c r="BG218" i="10"/>
  <c r="BG219" i="10"/>
  <c r="BG79" i="10"/>
  <c r="BU21" i="10"/>
  <c r="BU22" i="10"/>
  <c r="BU23" i="10"/>
  <c r="BU24" i="10"/>
  <c r="BU25" i="10"/>
  <c r="BU26" i="10"/>
  <c r="BU27" i="10"/>
  <c r="BU28" i="10"/>
  <c r="BU29" i="10"/>
  <c r="BU30" i="10"/>
  <c r="BU31" i="10"/>
  <c r="BU32" i="10"/>
  <c r="BU33" i="10"/>
  <c r="BU34" i="10"/>
  <c r="BU35" i="10"/>
  <c r="BU36" i="10"/>
  <c r="BU37" i="10"/>
  <c r="BU38" i="10"/>
  <c r="BU39" i="10"/>
  <c r="BU40" i="10"/>
  <c r="BU41" i="10"/>
  <c r="BU42" i="10"/>
  <c r="BU43" i="10"/>
  <c r="BU44" i="10"/>
  <c r="BU45" i="10"/>
  <c r="BU46" i="10"/>
  <c r="BU47" i="10"/>
  <c r="BU48" i="10"/>
  <c r="BU49" i="10"/>
  <c r="BU50" i="10"/>
  <c r="BU51" i="10"/>
  <c r="BU52" i="10"/>
  <c r="BU53" i="10"/>
  <c r="BU54" i="10"/>
  <c r="BU55" i="10"/>
  <c r="BU56" i="10"/>
  <c r="BU57" i="10"/>
  <c r="BU58" i="10"/>
  <c r="BU59" i="10"/>
  <c r="BU60" i="10"/>
  <c r="BU61" i="10"/>
  <c r="BU62" i="10"/>
  <c r="BU63" i="10"/>
  <c r="BU64" i="10"/>
  <c r="BU65" i="10"/>
  <c r="BU66" i="10"/>
  <c r="BU67" i="10"/>
  <c r="BU68" i="10"/>
  <c r="BU69" i="10"/>
  <c r="BU70" i="10"/>
  <c r="BU71" i="10"/>
  <c r="BU72" i="10"/>
  <c r="BU73" i="10"/>
  <c r="BU74" i="10"/>
  <c r="BU75" i="10"/>
  <c r="BU76" i="10"/>
  <c r="BU77" i="10"/>
  <c r="BU78" i="10"/>
  <c r="BU79" i="10"/>
  <c r="BU80" i="10"/>
  <c r="BU81" i="10"/>
  <c r="BU82" i="10"/>
  <c r="BU83" i="10"/>
  <c r="BU84" i="10"/>
  <c r="BU85" i="10"/>
  <c r="BU86" i="10"/>
  <c r="BU87" i="10"/>
  <c r="BU88" i="10"/>
  <c r="BU89" i="10"/>
  <c r="BU90" i="10"/>
  <c r="BU91" i="10"/>
  <c r="BU92" i="10"/>
  <c r="BU93" i="10"/>
  <c r="BU94" i="10"/>
  <c r="BU95" i="10"/>
  <c r="BU96" i="10"/>
  <c r="BU97" i="10"/>
  <c r="BU98" i="10"/>
  <c r="BU99" i="10"/>
  <c r="BU100" i="10"/>
  <c r="BU101" i="10"/>
  <c r="BU102" i="10"/>
  <c r="BU103" i="10"/>
  <c r="BU104" i="10"/>
  <c r="BU105" i="10"/>
  <c r="BU106" i="10"/>
  <c r="BU107" i="10"/>
  <c r="BU108" i="10"/>
  <c r="BU109" i="10"/>
  <c r="BU110" i="10"/>
  <c r="BU111" i="10"/>
  <c r="BU112" i="10"/>
  <c r="BU113" i="10"/>
  <c r="BU114" i="10"/>
  <c r="BU115" i="10"/>
  <c r="BU116" i="10"/>
  <c r="BU117" i="10"/>
  <c r="BU118" i="10"/>
  <c r="BU119" i="10"/>
  <c r="BU120" i="10"/>
  <c r="BU121" i="10"/>
  <c r="BU122" i="10"/>
  <c r="BU123" i="10"/>
  <c r="BU124" i="10"/>
  <c r="BU125" i="10"/>
  <c r="BU126" i="10"/>
  <c r="BU127" i="10"/>
  <c r="BU128" i="10"/>
  <c r="BU129" i="10"/>
  <c r="BU130" i="10"/>
  <c r="BU131" i="10"/>
  <c r="BU132" i="10"/>
  <c r="BU133" i="10"/>
  <c r="BU134" i="10"/>
  <c r="BU135" i="10"/>
  <c r="BU136" i="10"/>
  <c r="BU137" i="10"/>
  <c r="BU138" i="10"/>
  <c r="BU139" i="10"/>
  <c r="BU140" i="10"/>
  <c r="BU141" i="10"/>
  <c r="BU142" i="10"/>
  <c r="BU143" i="10"/>
  <c r="BU144" i="10"/>
  <c r="BU145" i="10"/>
  <c r="BU146" i="10"/>
  <c r="BU147" i="10"/>
  <c r="BU148" i="10"/>
  <c r="BU149" i="10"/>
  <c r="BU150" i="10"/>
  <c r="BU151" i="10"/>
  <c r="BU152" i="10"/>
  <c r="BU153" i="10"/>
  <c r="BU154" i="10"/>
  <c r="BU155" i="10"/>
  <c r="BU156" i="10"/>
  <c r="BU157" i="10"/>
  <c r="BU158" i="10"/>
  <c r="BU159" i="10"/>
  <c r="BU160" i="10"/>
  <c r="BU161" i="10"/>
  <c r="BU162" i="10"/>
  <c r="BU163" i="10"/>
  <c r="BU164" i="10"/>
  <c r="BU165" i="10"/>
  <c r="BU166" i="10"/>
  <c r="BU167" i="10"/>
  <c r="BU168" i="10"/>
  <c r="BU169" i="10"/>
  <c r="BU170" i="10"/>
  <c r="BU171" i="10"/>
  <c r="BU172" i="10"/>
  <c r="BU173" i="10"/>
  <c r="BU174" i="10"/>
  <c r="BU175" i="10"/>
  <c r="BU176" i="10"/>
  <c r="BU177" i="10"/>
  <c r="BU178" i="10"/>
  <c r="BU179" i="10"/>
  <c r="BU180" i="10"/>
  <c r="BU181" i="10"/>
  <c r="BU182" i="10"/>
  <c r="BU183" i="10"/>
  <c r="BU184" i="10"/>
  <c r="BU185" i="10"/>
  <c r="BU186" i="10"/>
  <c r="BU187" i="10"/>
  <c r="BU188" i="10"/>
  <c r="BU189" i="10"/>
  <c r="BU190" i="10"/>
  <c r="BU191" i="10"/>
  <c r="BU192" i="10"/>
  <c r="BU193" i="10"/>
  <c r="BU194" i="10"/>
  <c r="BU195" i="10"/>
  <c r="BU196" i="10"/>
  <c r="BU197" i="10"/>
  <c r="BU198" i="10"/>
  <c r="BU199" i="10"/>
  <c r="BU200" i="10"/>
  <c r="BU201" i="10"/>
  <c r="BU202" i="10"/>
  <c r="BU203" i="10"/>
  <c r="BU204" i="10"/>
  <c r="BU205" i="10"/>
  <c r="BU206" i="10"/>
  <c r="BU207" i="10"/>
  <c r="BU208" i="10"/>
  <c r="BU209" i="10"/>
  <c r="BU210" i="10"/>
  <c r="BU211" i="10"/>
  <c r="BU212" i="10"/>
  <c r="BU213" i="10"/>
  <c r="BU214" i="10"/>
  <c r="BU215" i="10"/>
  <c r="BU216" i="10"/>
  <c r="BU217" i="10"/>
  <c r="BU218" i="10"/>
  <c r="BU219" i="10"/>
  <c r="BU20" i="10"/>
  <c r="BN21" i="10"/>
  <c r="BP21" i="10"/>
  <c r="BS21" i="10"/>
  <c r="BT21" i="10"/>
  <c r="BN22" i="10"/>
  <c r="BP22" i="10"/>
  <c r="BS22" i="10"/>
  <c r="BT22" i="10"/>
  <c r="BN23" i="10"/>
  <c r="BP23" i="10"/>
  <c r="BS23" i="10"/>
  <c r="BT23" i="10"/>
  <c r="BN24" i="10"/>
  <c r="BP24" i="10"/>
  <c r="BS24" i="10"/>
  <c r="BT24" i="10"/>
  <c r="BN25" i="10"/>
  <c r="BP25" i="10"/>
  <c r="BS25" i="10"/>
  <c r="BT25" i="10"/>
  <c r="BN26" i="10"/>
  <c r="BP26" i="10"/>
  <c r="BS26" i="10"/>
  <c r="BT26" i="10"/>
  <c r="BN27" i="10"/>
  <c r="BP27" i="10"/>
  <c r="BS27" i="10"/>
  <c r="BT27" i="10"/>
  <c r="BN28" i="10"/>
  <c r="BP28" i="10"/>
  <c r="BS28" i="10"/>
  <c r="BT28" i="10"/>
  <c r="BN29" i="10"/>
  <c r="BP29" i="10"/>
  <c r="BS29" i="10"/>
  <c r="BT29" i="10"/>
  <c r="BN30" i="10"/>
  <c r="BP30" i="10"/>
  <c r="BS30" i="10"/>
  <c r="BT30" i="10"/>
  <c r="BN31" i="10"/>
  <c r="BP31" i="10"/>
  <c r="BS31" i="10"/>
  <c r="BT31" i="10"/>
  <c r="BN32" i="10"/>
  <c r="BP32" i="10"/>
  <c r="BS32" i="10"/>
  <c r="BT32" i="10"/>
  <c r="BN33" i="10"/>
  <c r="BP33" i="10"/>
  <c r="BS33" i="10"/>
  <c r="BT33" i="10"/>
  <c r="BN34" i="10"/>
  <c r="BP34" i="10"/>
  <c r="BS34" i="10"/>
  <c r="BT34" i="10"/>
  <c r="BN35" i="10"/>
  <c r="BP35" i="10"/>
  <c r="BS35" i="10"/>
  <c r="BT35" i="10"/>
  <c r="BN36" i="10"/>
  <c r="BP36" i="10"/>
  <c r="BS36" i="10"/>
  <c r="BT36" i="10"/>
  <c r="BN37" i="10"/>
  <c r="BP37" i="10"/>
  <c r="BS37" i="10"/>
  <c r="BT37" i="10"/>
  <c r="BN38" i="10"/>
  <c r="BP38" i="10"/>
  <c r="BS38" i="10"/>
  <c r="BT38" i="10"/>
  <c r="BN39" i="10"/>
  <c r="BP39" i="10"/>
  <c r="BS39" i="10"/>
  <c r="BT39" i="10"/>
  <c r="BN40" i="10"/>
  <c r="BP40" i="10"/>
  <c r="BS40" i="10"/>
  <c r="BT40" i="10"/>
  <c r="BN41" i="10"/>
  <c r="BP41" i="10"/>
  <c r="BS41" i="10"/>
  <c r="BT41" i="10"/>
  <c r="BN42" i="10"/>
  <c r="BP42" i="10"/>
  <c r="BS42" i="10"/>
  <c r="BT42" i="10"/>
  <c r="BN43" i="10"/>
  <c r="BP43" i="10"/>
  <c r="BS43" i="10"/>
  <c r="BT43" i="10"/>
  <c r="BN44" i="10"/>
  <c r="BP44" i="10"/>
  <c r="BS44" i="10"/>
  <c r="BT44" i="10"/>
  <c r="BN45" i="10"/>
  <c r="BP45" i="10"/>
  <c r="BS45" i="10"/>
  <c r="BT45" i="10"/>
  <c r="BN46" i="10"/>
  <c r="BP46" i="10"/>
  <c r="BS46" i="10"/>
  <c r="BT46" i="10"/>
  <c r="BN47" i="10"/>
  <c r="BP47" i="10"/>
  <c r="BS47" i="10"/>
  <c r="BT47" i="10"/>
  <c r="BN48" i="10"/>
  <c r="BP48" i="10"/>
  <c r="BS48" i="10"/>
  <c r="BT48" i="10"/>
  <c r="BN49" i="10"/>
  <c r="BP49" i="10"/>
  <c r="BS49" i="10"/>
  <c r="BT49" i="10"/>
  <c r="BN50" i="10"/>
  <c r="BP50" i="10"/>
  <c r="BS50" i="10"/>
  <c r="BT50" i="10"/>
  <c r="BN51" i="10"/>
  <c r="BP51" i="10"/>
  <c r="BS51" i="10"/>
  <c r="BT51" i="10"/>
  <c r="BN52" i="10"/>
  <c r="BP52" i="10"/>
  <c r="BS52" i="10"/>
  <c r="BT52" i="10"/>
  <c r="BN53" i="10"/>
  <c r="BP53" i="10"/>
  <c r="BS53" i="10"/>
  <c r="BT53" i="10"/>
  <c r="BN54" i="10"/>
  <c r="BP54" i="10"/>
  <c r="BS54" i="10"/>
  <c r="BT54" i="10"/>
  <c r="BN55" i="10"/>
  <c r="BP55" i="10"/>
  <c r="BS55" i="10"/>
  <c r="BT55" i="10"/>
  <c r="BN56" i="10"/>
  <c r="BP56" i="10"/>
  <c r="BS56" i="10"/>
  <c r="BT56" i="10"/>
  <c r="BN57" i="10"/>
  <c r="BP57" i="10"/>
  <c r="BS57" i="10"/>
  <c r="BT57" i="10"/>
  <c r="BN58" i="10"/>
  <c r="BP58" i="10"/>
  <c r="BS58" i="10"/>
  <c r="BT58" i="10"/>
  <c r="BN59" i="10"/>
  <c r="BP59" i="10"/>
  <c r="BS59" i="10"/>
  <c r="BT59" i="10"/>
  <c r="BN60" i="10"/>
  <c r="BP60" i="10"/>
  <c r="BS60" i="10"/>
  <c r="BT60" i="10"/>
  <c r="BN61" i="10"/>
  <c r="BP61" i="10"/>
  <c r="BS61" i="10"/>
  <c r="BT61" i="10"/>
  <c r="BN62" i="10"/>
  <c r="BP62" i="10"/>
  <c r="BS62" i="10"/>
  <c r="BT62" i="10"/>
  <c r="BN63" i="10"/>
  <c r="BP63" i="10"/>
  <c r="BS63" i="10"/>
  <c r="BT63" i="10"/>
  <c r="BN64" i="10"/>
  <c r="BP64" i="10"/>
  <c r="BS64" i="10"/>
  <c r="BT64" i="10"/>
  <c r="BN65" i="10"/>
  <c r="BP65" i="10"/>
  <c r="BS65" i="10"/>
  <c r="BT65" i="10"/>
  <c r="BN66" i="10"/>
  <c r="BP66" i="10"/>
  <c r="BS66" i="10"/>
  <c r="BT66" i="10"/>
  <c r="BN67" i="10"/>
  <c r="BP67" i="10"/>
  <c r="BS67" i="10"/>
  <c r="BT67" i="10"/>
  <c r="BN68" i="10"/>
  <c r="BP68" i="10"/>
  <c r="BS68" i="10"/>
  <c r="BT68" i="10"/>
  <c r="BN69" i="10"/>
  <c r="BP69" i="10"/>
  <c r="BS69" i="10"/>
  <c r="BT69" i="10"/>
  <c r="BN70" i="10"/>
  <c r="BP70" i="10"/>
  <c r="BS70" i="10"/>
  <c r="BT70" i="10"/>
  <c r="BN71" i="10"/>
  <c r="BP71" i="10"/>
  <c r="BS71" i="10"/>
  <c r="BT71" i="10"/>
  <c r="BN72" i="10"/>
  <c r="BP72" i="10"/>
  <c r="BS72" i="10"/>
  <c r="BT72" i="10"/>
  <c r="BN73" i="10"/>
  <c r="BP73" i="10"/>
  <c r="BS73" i="10"/>
  <c r="BT73" i="10"/>
  <c r="BN74" i="10"/>
  <c r="BP74" i="10"/>
  <c r="BS74" i="10"/>
  <c r="BT74" i="10"/>
  <c r="BN75" i="10"/>
  <c r="BP75" i="10"/>
  <c r="BS75" i="10"/>
  <c r="BT75" i="10"/>
  <c r="BN76" i="10"/>
  <c r="BP76" i="10"/>
  <c r="BS76" i="10"/>
  <c r="BT76" i="10"/>
  <c r="BN77" i="10"/>
  <c r="BP77" i="10"/>
  <c r="BS77" i="10"/>
  <c r="BT77" i="10"/>
  <c r="BN78" i="10"/>
  <c r="BP78" i="10"/>
  <c r="BS78" i="10"/>
  <c r="BT78" i="10"/>
  <c r="BN79" i="10"/>
  <c r="BP79" i="10"/>
  <c r="BS79" i="10"/>
  <c r="BT79" i="10"/>
  <c r="BN80" i="10"/>
  <c r="BP80" i="10"/>
  <c r="BS80" i="10"/>
  <c r="BT80" i="10"/>
  <c r="BN81" i="10"/>
  <c r="BP81" i="10"/>
  <c r="BS81" i="10"/>
  <c r="BT81" i="10"/>
  <c r="BN82" i="10"/>
  <c r="BP82" i="10"/>
  <c r="BS82" i="10"/>
  <c r="BT82" i="10"/>
  <c r="BN83" i="10"/>
  <c r="BP83" i="10"/>
  <c r="BS83" i="10"/>
  <c r="BT83" i="10"/>
  <c r="BN84" i="10"/>
  <c r="BP84" i="10"/>
  <c r="BS84" i="10"/>
  <c r="BT84" i="10"/>
  <c r="BN85" i="10"/>
  <c r="BP85" i="10"/>
  <c r="BS85" i="10"/>
  <c r="BT85" i="10"/>
  <c r="BN86" i="10"/>
  <c r="BP86" i="10"/>
  <c r="BS86" i="10"/>
  <c r="BT86" i="10"/>
  <c r="BN87" i="10"/>
  <c r="BP87" i="10"/>
  <c r="BS87" i="10"/>
  <c r="BT87" i="10"/>
  <c r="BN88" i="10"/>
  <c r="BP88" i="10"/>
  <c r="BS88" i="10"/>
  <c r="BT88" i="10"/>
  <c r="BN89" i="10"/>
  <c r="BP89" i="10"/>
  <c r="BS89" i="10"/>
  <c r="BT89" i="10"/>
  <c r="BN90" i="10"/>
  <c r="BP90" i="10"/>
  <c r="BS90" i="10"/>
  <c r="BT90" i="10"/>
  <c r="BN91" i="10"/>
  <c r="BP91" i="10"/>
  <c r="BS91" i="10"/>
  <c r="BT91" i="10"/>
  <c r="BN92" i="10"/>
  <c r="BP92" i="10"/>
  <c r="BS92" i="10"/>
  <c r="BT92" i="10"/>
  <c r="BN93" i="10"/>
  <c r="BP93" i="10"/>
  <c r="BS93" i="10"/>
  <c r="BT93" i="10"/>
  <c r="BN94" i="10"/>
  <c r="BP94" i="10"/>
  <c r="BS94" i="10"/>
  <c r="BT94" i="10"/>
  <c r="BN95" i="10"/>
  <c r="BP95" i="10"/>
  <c r="BS95" i="10"/>
  <c r="BT95" i="10"/>
  <c r="BN96" i="10"/>
  <c r="BP96" i="10"/>
  <c r="BS96" i="10"/>
  <c r="BT96" i="10"/>
  <c r="BN97" i="10"/>
  <c r="BP97" i="10"/>
  <c r="BS97" i="10"/>
  <c r="BT97" i="10"/>
  <c r="BN98" i="10"/>
  <c r="BP98" i="10"/>
  <c r="BS98" i="10"/>
  <c r="BT98" i="10"/>
  <c r="BN99" i="10"/>
  <c r="BP99" i="10"/>
  <c r="BS99" i="10"/>
  <c r="BT99" i="10"/>
  <c r="BN100" i="10"/>
  <c r="BO100" i="10"/>
  <c r="BP100" i="10"/>
  <c r="BS100" i="10"/>
  <c r="BT100" i="10"/>
  <c r="BV100" i="10"/>
  <c r="BN101" i="10"/>
  <c r="BO101" i="10"/>
  <c r="BP101" i="10"/>
  <c r="BS101" i="10"/>
  <c r="BT101" i="10"/>
  <c r="BV101" i="10"/>
  <c r="BN102" i="10"/>
  <c r="BO102" i="10"/>
  <c r="BP102" i="10"/>
  <c r="BS102" i="10"/>
  <c r="BT102" i="10"/>
  <c r="BV102" i="10"/>
  <c r="BN103" i="10"/>
  <c r="BO103" i="10"/>
  <c r="BP103" i="10"/>
  <c r="BS103" i="10"/>
  <c r="BT103" i="10"/>
  <c r="BV103" i="10"/>
  <c r="BN104" i="10"/>
  <c r="BO104" i="10"/>
  <c r="BP104" i="10"/>
  <c r="BS104" i="10"/>
  <c r="BT104" i="10"/>
  <c r="BV104" i="10"/>
  <c r="BN105" i="10"/>
  <c r="BO105" i="10"/>
  <c r="BP105" i="10"/>
  <c r="BS105" i="10"/>
  <c r="BT105" i="10"/>
  <c r="BV105" i="10"/>
  <c r="BN106" i="10"/>
  <c r="BO106" i="10"/>
  <c r="BP106" i="10"/>
  <c r="BS106" i="10"/>
  <c r="BT106" i="10"/>
  <c r="BV106" i="10"/>
  <c r="BN107" i="10"/>
  <c r="BO107" i="10"/>
  <c r="BP107" i="10"/>
  <c r="BS107" i="10"/>
  <c r="BT107" i="10"/>
  <c r="BV107" i="10"/>
  <c r="BN108" i="10"/>
  <c r="BO108" i="10"/>
  <c r="BP108" i="10"/>
  <c r="BS108" i="10"/>
  <c r="BT108" i="10"/>
  <c r="BV108" i="10"/>
  <c r="BN109" i="10"/>
  <c r="BO109" i="10"/>
  <c r="BP109" i="10"/>
  <c r="BS109" i="10"/>
  <c r="BT109" i="10"/>
  <c r="BV109" i="10"/>
  <c r="BN110" i="10"/>
  <c r="BO110" i="10"/>
  <c r="BP110" i="10"/>
  <c r="BS110" i="10"/>
  <c r="BT110" i="10"/>
  <c r="BV110" i="10"/>
  <c r="BN111" i="10"/>
  <c r="BO111" i="10"/>
  <c r="BP111" i="10"/>
  <c r="BS111" i="10"/>
  <c r="BT111" i="10"/>
  <c r="BV111" i="10"/>
  <c r="BN112" i="10"/>
  <c r="BO112" i="10"/>
  <c r="BP112" i="10"/>
  <c r="BS112" i="10"/>
  <c r="BT112" i="10"/>
  <c r="BV112" i="10"/>
  <c r="BN113" i="10"/>
  <c r="BO113" i="10"/>
  <c r="BP113" i="10"/>
  <c r="BS113" i="10"/>
  <c r="BT113" i="10"/>
  <c r="BV113" i="10"/>
  <c r="BN114" i="10"/>
  <c r="BO114" i="10"/>
  <c r="BP114" i="10"/>
  <c r="BS114" i="10"/>
  <c r="BT114" i="10"/>
  <c r="BV114" i="10"/>
  <c r="BN115" i="10"/>
  <c r="BO115" i="10"/>
  <c r="BP115" i="10"/>
  <c r="BS115" i="10"/>
  <c r="BT115" i="10"/>
  <c r="BV115" i="10"/>
  <c r="BN116" i="10"/>
  <c r="BO116" i="10"/>
  <c r="BP116" i="10"/>
  <c r="BS116" i="10"/>
  <c r="BT116" i="10"/>
  <c r="BV116" i="10"/>
  <c r="BN117" i="10"/>
  <c r="BO117" i="10"/>
  <c r="BP117" i="10"/>
  <c r="BS117" i="10"/>
  <c r="BT117" i="10"/>
  <c r="BV117" i="10"/>
  <c r="BN118" i="10"/>
  <c r="BO118" i="10"/>
  <c r="BP118" i="10"/>
  <c r="BS118" i="10"/>
  <c r="BT118" i="10"/>
  <c r="BV118" i="10"/>
  <c r="BN119" i="10"/>
  <c r="BO119" i="10"/>
  <c r="BP119" i="10"/>
  <c r="BS119" i="10"/>
  <c r="BT119" i="10"/>
  <c r="BV119" i="10"/>
  <c r="BN120" i="10"/>
  <c r="BO120" i="10"/>
  <c r="BP120" i="10"/>
  <c r="BS120" i="10"/>
  <c r="BT120" i="10"/>
  <c r="BV120" i="10"/>
  <c r="BN121" i="10"/>
  <c r="BO121" i="10"/>
  <c r="BP121" i="10"/>
  <c r="BS121" i="10"/>
  <c r="BT121" i="10"/>
  <c r="BV121" i="10"/>
  <c r="BN122" i="10"/>
  <c r="BO122" i="10"/>
  <c r="BP122" i="10"/>
  <c r="BS122" i="10"/>
  <c r="BT122" i="10"/>
  <c r="BV122" i="10"/>
  <c r="BN123" i="10"/>
  <c r="BO123" i="10"/>
  <c r="BP123" i="10"/>
  <c r="BS123" i="10"/>
  <c r="BT123" i="10"/>
  <c r="BV123" i="10"/>
  <c r="BN124" i="10"/>
  <c r="BO124" i="10"/>
  <c r="BP124" i="10"/>
  <c r="BS124" i="10"/>
  <c r="BT124" i="10"/>
  <c r="BV124" i="10"/>
  <c r="BN125" i="10"/>
  <c r="BO125" i="10"/>
  <c r="BP125" i="10"/>
  <c r="BS125" i="10"/>
  <c r="BT125" i="10"/>
  <c r="BV125" i="10"/>
  <c r="BN126" i="10"/>
  <c r="BO126" i="10"/>
  <c r="BP126" i="10"/>
  <c r="BS126" i="10"/>
  <c r="BT126" i="10"/>
  <c r="BV126" i="10"/>
  <c r="BN127" i="10"/>
  <c r="BO127" i="10"/>
  <c r="BP127" i="10"/>
  <c r="BS127" i="10"/>
  <c r="BT127" i="10"/>
  <c r="BV127" i="10"/>
  <c r="BN128" i="10"/>
  <c r="BO128" i="10"/>
  <c r="BP128" i="10"/>
  <c r="BS128" i="10"/>
  <c r="BT128" i="10"/>
  <c r="BV128" i="10"/>
  <c r="BN129" i="10"/>
  <c r="BO129" i="10"/>
  <c r="BP129" i="10"/>
  <c r="BS129" i="10"/>
  <c r="BT129" i="10"/>
  <c r="BV129" i="10"/>
  <c r="BN130" i="10"/>
  <c r="BO130" i="10"/>
  <c r="BP130" i="10"/>
  <c r="BS130" i="10"/>
  <c r="BT130" i="10"/>
  <c r="BV130" i="10"/>
  <c r="BN131" i="10"/>
  <c r="BO131" i="10"/>
  <c r="BP131" i="10"/>
  <c r="BS131" i="10"/>
  <c r="BT131" i="10"/>
  <c r="BV131" i="10"/>
  <c r="BN132" i="10"/>
  <c r="BO132" i="10"/>
  <c r="BP132" i="10"/>
  <c r="BS132" i="10"/>
  <c r="BT132" i="10"/>
  <c r="BV132" i="10"/>
  <c r="BN133" i="10"/>
  <c r="BO133" i="10"/>
  <c r="BP133" i="10"/>
  <c r="BS133" i="10"/>
  <c r="BT133" i="10"/>
  <c r="BV133" i="10"/>
  <c r="BN134" i="10"/>
  <c r="BO134" i="10"/>
  <c r="BP134" i="10"/>
  <c r="BS134" i="10"/>
  <c r="BT134" i="10"/>
  <c r="BV134" i="10"/>
  <c r="BN135" i="10"/>
  <c r="BO135" i="10"/>
  <c r="BP135" i="10"/>
  <c r="BS135" i="10"/>
  <c r="BT135" i="10"/>
  <c r="BV135" i="10"/>
  <c r="BN136" i="10"/>
  <c r="BO136" i="10"/>
  <c r="BP136" i="10"/>
  <c r="BS136" i="10"/>
  <c r="BT136" i="10"/>
  <c r="BV136" i="10"/>
  <c r="BN137" i="10"/>
  <c r="BO137" i="10"/>
  <c r="BP137" i="10"/>
  <c r="BS137" i="10"/>
  <c r="BT137" i="10"/>
  <c r="BV137" i="10"/>
  <c r="BN138" i="10"/>
  <c r="BO138" i="10"/>
  <c r="BP138" i="10"/>
  <c r="BS138" i="10"/>
  <c r="BT138" i="10"/>
  <c r="BV138" i="10"/>
  <c r="BN139" i="10"/>
  <c r="BO139" i="10"/>
  <c r="BP139" i="10"/>
  <c r="BS139" i="10"/>
  <c r="BT139" i="10"/>
  <c r="BV139" i="10"/>
  <c r="BN140" i="10"/>
  <c r="BO140" i="10"/>
  <c r="BP140" i="10"/>
  <c r="BS140" i="10"/>
  <c r="BT140" i="10"/>
  <c r="BV140" i="10"/>
  <c r="BN141" i="10"/>
  <c r="BO141" i="10"/>
  <c r="BP141" i="10"/>
  <c r="BS141" i="10"/>
  <c r="BT141" i="10"/>
  <c r="BV141" i="10"/>
  <c r="BN142" i="10"/>
  <c r="BO142" i="10"/>
  <c r="BP142" i="10"/>
  <c r="BS142" i="10"/>
  <c r="BT142" i="10"/>
  <c r="BV142" i="10"/>
  <c r="BN143" i="10"/>
  <c r="BO143" i="10"/>
  <c r="BP143" i="10"/>
  <c r="BS143" i="10"/>
  <c r="BT143" i="10"/>
  <c r="BV143" i="10"/>
  <c r="BN144" i="10"/>
  <c r="BO144" i="10"/>
  <c r="BP144" i="10"/>
  <c r="BS144" i="10"/>
  <c r="BT144" i="10"/>
  <c r="BV144" i="10"/>
  <c r="BN145" i="10"/>
  <c r="BO145" i="10"/>
  <c r="BP145" i="10"/>
  <c r="BS145" i="10"/>
  <c r="BT145" i="10"/>
  <c r="BV145" i="10"/>
  <c r="BN146" i="10"/>
  <c r="BO146" i="10"/>
  <c r="BP146" i="10"/>
  <c r="BS146" i="10"/>
  <c r="BT146" i="10"/>
  <c r="BV146" i="10"/>
  <c r="BN147" i="10"/>
  <c r="BO147" i="10"/>
  <c r="BP147" i="10"/>
  <c r="BS147" i="10"/>
  <c r="BT147" i="10"/>
  <c r="BV147" i="10"/>
  <c r="BN148" i="10"/>
  <c r="BO148" i="10"/>
  <c r="BP148" i="10"/>
  <c r="BS148" i="10"/>
  <c r="BT148" i="10"/>
  <c r="BV148" i="10"/>
  <c r="BN149" i="10"/>
  <c r="BO149" i="10"/>
  <c r="BP149" i="10"/>
  <c r="BS149" i="10"/>
  <c r="BT149" i="10"/>
  <c r="BV149" i="10"/>
  <c r="BN150" i="10"/>
  <c r="BO150" i="10"/>
  <c r="BP150" i="10"/>
  <c r="BS150" i="10"/>
  <c r="BT150" i="10"/>
  <c r="BV150" i="10"/>
  <c r="BN151" i="10"/>
  <c r="BO151" i="10"/>
  <c r="BP151" i="10"/>
  <c r="BS151" i="10"/>
  <c r="BT151" i="10"/>
  <c r="BV151" i="10"/>
  <c r="BN152" i="10"/>
  <c r="BO152" i="10"/>
  <c r="BP152" i="10"/>
  <c r="BS152" i="10"/>
  <c r="BT152" i="10"/>
  <c r="BV152" i="10"/>
  <c r="BN153" i="10"/>
  <c r="BO153" i="10"/>
  <c r="BP153" i="10"/>
  <c r="BS153" i="10"/>
  <c r="BT153" i="10"/>
  <c r="BV153" i="10"/>
  <c r="BN154" i="10"/>
  <c r="BO154" i="10"/>
  <c r="BP154" i="10"/>
  <c r="BS154" i="10"/>
  <c r="BT154" i="10"/>
  <c r="BV154" i="10"/>
  <c r="BN155" i="10"/>
  <c r="BO155" i="10"/>
  <c r="BP155" i="10"/>
  <c r="BS155" i="10"/>
  <c r="BT155" i="10"/>
  <c r="BV155" i="10"/>
  <c r="BN156" i="10"/>
  <c r="BO156" i="10"/>
  <c r="BP156" i="10"/>
  <c r="BS156" i="10"/>
  <c r="BT156" i="10"/>
  <c r="BV156" i="10"/>
  <c r="BN157" i="10"/>
  <c r="BO157" i="10"/>
  <c r="BP157" i="10"/>
  <c r="BS157" i="10"/>
  <c r="BT157" i="10"/>
  <c r="BV157" i="10"/>
  <c r="BN158" i="10"/>
  <c r="BO158" i="10"/>
  <c r="BP158" i="10"/>
  <c r="BS158" i="10"/>
  <c r="BT158" i="10"/>
  <c r="BV158" i="10"/>
  <c r="BN159" i="10"/>
  <c r="BO159" i="10"/>
  <c r="BP159" i="10"/>
  <c r="BS159" i="10"/>
  <c r="BT159" i="10"/>
  <c r="BV159" i="10"/>
  <c r="BN160" i="10"/>
  <c r="BO160" i="10"/>
  <c r="BP160" i="10"/>
  <c r="BS160" i="10"/>
  <c r="BT160" i="10"/>
  <c r="BV160" i="10"/>
  <c r="BN161" i="10"/>
  <c r="BO161" i="10"/>
  <c r="BP161" i="10"/>
  <c r="BS161" i="10"/>
  <c r="BT161" i="10"/>
  <c r="BV161" i="10"/>
  <c r="BN162" i="10"/>
  <c r="BO162" i="10"/>
  <c r="BP162" i="10"/>
  <c r="BS162" i="10"/>
  <c r="BT162" i="10"/>
  <c r="BV162" i="10"/>
  <c r="BN163" i="10"/>
  <c r="BO163" i="10"/>
  <c r="BP163" i="10"/>
  <c r="BS163" i="10"/>
  <c r="BT163" i="10"/>
  <c r="BV163" i="10"/>
  <c r="BN164" i="10"/>
  <c r="BO164" i="10"/>
  <c r="BP164" i="10"/>
  <c r="BS164" i="10"/>
  <c r="BT164" i="10"/>
  <c r="BV164" i="10"/>
  <c r="BN165" i="10"/>
  <c r="BO165" i="10"/>
  <c r="BP165" i="10"/>
  <c r="BS165" i="10"/>
  <c r="BT165" i="10"/>
  <c r="BV165" i="10"/>
  <c r="BN166" i="10"/>
  <c r="BO166" i="10"/>
  <c r="BP166" i="10"/>
  <c r="BS166" i="10"/>
  <c r="BT166" i="10"/>
  <c r="BV166" i="10"/>
  <c r="BN167" i="10"/>
  <c r="BO167" i="10"/>
  <c r="BP167" i="10"/>
  <c r="BS167" i="10"/>
  <c r="BT167" i="10"/>
  <c r="BV167" i="10"/>
  <c r="BN168" i="10"/>
  <c r="BO168" i="10"/>
  <c r="BP168" i="10"/>
  <c r="BS168" i="10"/>
  <c r="BT168" i="10"/>
  <c r="BV168" i="10"/>
  <c r="BN169" i="10"/>
  <c r="BO169" i="10"/>
  <c r="BP169" i="10"/>
  <c r="BS169" i="10"/>
  <c r="BT169" i="10"/>
  <c r="BV169" i="10"/>
  <c r="BN170" i="10"/>
  <c r="BO170" i="10"/>
  <c r="BP170" i="10"/>
  <c r="BS170" i="10"/>
  <c r="BT170" i="10"/>
  <c r="BV170" i="10"/>
  <c r="BN171" i="10"/>
  <c r="BO171" i="10"/>
  <c r="BP171" i="10"/>
  <c r="BS171" i="10"/>
  <c r="BT171" i="10"/>
  <c r="BV171" i="10"/>
  <c r="BN172" i="10"/>
  <c r="BO172" i="10"/>
  <c r="BP172" i="10"/>
  <c r="BS172" i="10"/>
  <c r="BT172" i="10"/>
  <c r="BV172" i="10"/>
  <c r="BN173" i="10"/>
  <c r="BO173" i="10"/>
  <c r="BP173" i="10"/>
  <c r="BS173" i="10"/>
  <c r="BT173" i="10"/>
  <c r="BV173" i="10"/>
  <c r="BN174" i="10"/>
  <c r="BO174" i="10"/>
  <c r="BP174" i="10"/>
  <c r="BS174" i="10"/>
  <c r="BT174" i="10"/>
  <c r="BV174" i="10"/>
  <c r="BN175" i="10"/>
  <c r="BO175" i="10"/>
  <c r="BP175" i="10"/>
  <c r="BS175" i="10"/>
  <c r="BT175" i="10"/>
  <c r="BV175" i="10"/>
  <c r="BN176" i="10"/>
  <c r="BO176" i="10"/>
  <c r="BP176" i="10"/>
  <c r="BS176" i="10"/>
  <c r="BT176" i="10"/>
  <c r="BV176" i="10"/>
  <c r="BN177" i="10"/>
  <c r="BO177" i="10"/>
  <c r="BP177" i="10"/>
  <c r="BS177" i="10"/>
  <c r="BT177" i="10"/>
  <c r="BV177" i="10"/>
  <c r="BN178" i="10"/>
  <c r="BO178" i="10"/>
  <c r="BP178" i="10"/>
  <c r="BS178" i="10"/>
  <c r="BT178" i="10"/>
  <c r="BV178" i="10"/>
  <c r="BN179" i="10"/>
  <c r="BO179" i="10"/>
  <c r="BP179" i="10"/>
  <c r="BS179" i="10"/>
  <c r="BT179" i="10"/>
  <c r="BV179" i="10"/>
  <c r="BN180" i="10"/>
  <c r="BO180" i="10"/>
  <c r="BP180" i="10"/>
  <c r="BS180" i="10"/>
  <c r="BT180" i="10"/>
  <c r="BV180" i="10"/>
  <c r="BN181" i="10"/>
  <c r="BO181" i="10"/>
  <c r="BP181" i="10"/>
  <c r="BS181" i="10"/>
  <c r="BT181" i="10"/>
  <c r="BV181" i="10"/>
  <c r="BN182" i="10"/>
  <c r="BO182" i="10"/>
  <c r="BP182" i="10"/>
  <c r="BS182" i="10"/>
  <c r="BT182" i="10"/>
  <c r="BV182" i="10"/>
  <c r="BN183" i="10"/>
  <c r="BO183" i="10"/>
  <c r="BP183" i="10"/>
  <c r="BS183" i="10"/>
  <c r="BT183" i="10"/>
  <c r="BV183" i="10"/>
  <c r="BN184" i="10"/>
  <c r="BO184" i="10"/>
  <c r="BP184" i="10"/>
  <c r="BS184" i="10"/>
  <c r="BT184" i="10"/>
  <c r="BV184" i="10"/>
  <c r="BN185" i="10"/>
  <c r="BO185" i="10"/>
  <c r="BP185" i="10"/>
  <c r="BS185" i="10"/>
  <c r="BT185" i="10"/>
  <c r="BV185" i="10"/>
  <c r="BN186" i="10"/>
  <c r="BO186" i="10"/>
  <c r="BP186" i="10"/>
  <c r="BS186" i="10"/>
  <c r="BT186" i="10"/>
  <c r="BV186" i="10"/>
  <c r="BN187" i="10"/>
  <c r="BO187" i="10"/>
  <c r="BP187" i="10"/>
  <c r="BS187" i="10"/>
  <c r="BT187" i="10"/>
  <c r="BV187" i="10"/>
  <c r="BN188" i="10"/>
  <c r="BO188" i="10"/>
  <c r="BP188" i="10"/>
  <c r="BS188" i="10"/>
  <c r="BT188" i="10"/>
  <c r="BV188" i="10"/>
  <c r="BN189" i="10"/>
  <c r="BO189" i="10"/>
  <c r="BP189" i="10"/>
  <c r="BS189" i="10"/>
  <c r="BT189" i="10"/>
  <c r="BV189" i="10"/>
  <c r="BN190" i="10"/>
  <c r="BO190" i="10"/>
  <c r="BP190" i="10"/>
  <c r="BS190" i="10"/>
  <c r="BT190" i="10"/>
  <c r="BV190" i="10"/>
  <c r="BN191" i="10"/>
  <c r="BO191" i="10"/>
  <c r="BP191" i="10"/>
  <c r="BS191" i="10"/>
  <c r="BT191" i="10"/>
  <c r="BV191" i="10"/>
  <c r="BN192" i="10"/>
  <c r="BO192" i="10"/>
  <c r="BP192" i="10"/>
  <c r="BS192" i="10"/>
  <c r="BT192" i="10"/>
  <c r="BV192" i="10"/>
  <c r="BN193" i="10"/>
  <c r="BO193" i="10"/>
  <c r="BP193" i="10"/>
  <c r="BS193" i="10"/>
  <c r="BT193" i="10"/>
  <c r="BV193" i="10"/>
  <c r="BN194" i="10"/>
  <c r="BO194" i="10"/>
  <c r="BP194" i="10"/>
  <c r="BS194" i="10"/>
  <c r="BT194" i="10"/>
  <c r="BV194" i="10"/>
  <c r="BN195" i="10"/>
  <c r="BO195" i="10"/>
  <c r="BP195" i="10"/>
  <c r="BS195" i="10"/>
  <c r="BT195" i="10"/>
  <c r="BV195" i="10"/>
  <c r="BN196" i="10"/>
  <c r="BO196" i="10"/>
  <c r="BP196" i="10"/>
  <c r="BS196" i="10"/>
  <c r="BT196" i="10"/>
  <c r="BV196" i="10"/>
  <c r="BN197" i="10"/>
  <c r="BO197" i="10"/>
  <c r="BP197" i="10"/>
  <c r="BS197" i="10"/>
  <c r="BT197" i="10"/>
  <c r="BV197" i="10"/>
  <c r="BN198" i="10"/>
  <c r="BO198" i="10"/>
  <c r="BP198" i="10"/>
  <c r="BS198" i="10"/>
  <c r="BT198" i="10"/>
  <c r="BV198" i="10"/>
  <c r="BN199" i="10"/>
  <c r="BO199" i="10"/>
  <c r="BP199" i="10"/>
  <c r="BS199" i="10"/>
  <c r="BT199" i="10"/>
  <c r="BV199" i="10"/>
  <c r="BN200" i="10"/>
  <c r="BO200" i="10"/>
  <c r="BP200" i="10"/>
  <c r="BS200" i="10"/>
  <c r="BT200" i="10"/>
  <c r="BV200" i="10"/>
  <c r="BN201" i="10"/>
  <c r="BO201" i="10"/>
  <c r="BP201" i="10"/>
  <c r="BS201" i="10"/>
  <c r="BT201" i="10"/>
  <c r="BV201" i="10"/>
  <c r="BN202" i="10"/>
  <c r="BO202" i="10"/>
  <c r="BP202" i="10"/>
  <c r="BS202" i="10"/>
  <c r="BT202" i="10"/>
  <c r="BV202" i="10"/>
  <c r="BN203" i="10"/>
  <c r="BO203" i="10"/>
  <c r="BP203" i="10"/>
  <c r="BS203" i="10"/>
  <c r="BT203" i="10"/>
  <c r="BV203" i="10"/>
  <c r="BN204" i="10"/>
  <c r="BO204" i="10"/>
  <c r="BP204" i="10"/>
  <c r="BS204" i="10"/>
  <c r="BT204" i="10"/>
  <c r="BV204" i="10"/>
  <c r="BN205" i="10"/>
  <c r="BO205" i="10"/>
  <c r="BP205" i="10"/>
  <c r="BS205" i="10"/>
  <c r="BT205" i="10"/>
  <c r="BV205" i="10"/>
  <c r="BN206" i="10"/>
  <c r="BO206" i="10"/>
  <c r="BP206" i="10"/>
  <c r="BS206" i="10"/>
  <c r="BT206" i="10"/>
  <c r="BV206" i="10"/>
  <c r="BN207" i="10"/>
  <c r="BO207" i="10"/>
  <c r="BP207" i="10"/>
  <c r="BS207" i="10"/>
  <c r="BT207" i="10"/>
  <c r="BV207" i="10"/>
  <c r="BN208" i="10"/>
  <c r="BO208" i="10"/>
  <c r="BP208" i="10"/>
  <c r="BS208" i="10"/>
  <c r="BT208" i="10"/>
  <c r="BV208" i="10"/>
  <c r="BN209" i="10"/>
  <c r="BO209" i="10"/>
  <c r="BP209" i="10"/>
  <c r="BS209" i="10"/>
  <c r="BT209" i="10"/>
  <c r="BV209" i="10"/>
  <c r="BN210" i="10"/>
  <c r="BO210" i="10"/>
  <c r="BP210" i="10"/>
  <c r="BS210" i="10"/>
  <c r="BT210" i="10"/>
  <c r="BV210" i="10"/>
  <c r="BN211" i="10"/>
  <c r="BO211" i="10"/>
  <c r="BP211" i="10"/>
  <c r="BS211" i="10"/>
  <c r="BT211" i="10"/>
  <c r="BV211" i="10"/>
  <c r="BN212" i="10"/>
  <c r="BO212" i="10"/>
  <c r="BP212" i="10"/>
  <c r="BS212" i="10"/>
  <c r="BT212" i="10"/>
  <c r="BV212" i="10"/>
  <c r="BN213" i="10"/>
  <c r="BO213" i="10"/>
  <c r="BP213" i="10"/>
  <c r="BS213" i="10"/>
  <c r="BT213" i="10"/>
  <c r="BV213" i="10"/>
  <c r="BN214" i="10"/>
  <c r="BO214" i="10"/>
  <c r="BP214" i="10"/>
  <c r="BS214" i="10"/>
  <c r="BT214" i="10"/>
  <c r="BV214" i="10"/>
  <c r="BN215" i="10"/>
  <c r="BO215" i="10"/>
  <c r="BP215" i="10"/>
  <c r="BS215" i="10"/>
  <c r="BT215" i="10"/>
  <c r="BV215" i="10"/>
  <c r="BN216" i="10"/>
  <c r="BO216" i="10"/>
  <c r="BP216" i="10"/>
  <c r="BS216" i="10"/>
  <c r="BT216" i="10"/>
  <c r="BV216" i="10"/>
  <c r="BN217" i="10"/>
  <c r="BO217" i="10"/>
  <c r="BP217" i="10"/>
  <c r="BS217" i="10"/>
  <c r="BT217" i="10"/>
  <c r="BV217" i="10"/>
  <c r="BN218" i="10"/>
  <c r="BO218" i="10"/>
  <c r="BP218" i="10"/>
  <c r="BS218" i="10"/>
  <c r="BT218" i="10"/>
  <c r="BV218" i="10"/>
  <c r="BN219" i="10"/>
  <c r="BO219" i="10"/>
  <c r="BP219" i="10"/>
  <c r="BS219" i="10"/>
  <c r="BT219" i="10"/>
  <c r="BV219" i="10"/>
  <c r="BN20" i="10"/>
  <c r="BK25" i="10"/>
  <c r="BW25" i="10"/>
  <c r="BX25" i="10"/>
  <c r="BK26" i="10"/>
  <c r="BW26" i="10"/>
  <c r="BX26" i="10"/>
  <c r="BK27" i="10"/>
  <c r="BW27" i="10"/>
  <c r="BX27" i="10"/>
  <c r="BK28" i="10"/>
  <c r="BW28" i="10"/>
  <c r="BX28" i="10"/>
  <c r="BK29" i="10"/>
  <c r="BW29" i="10"/>
  <c r="BX29" i="10"/>
  <c r="BK30" i="10"/>
  <c r="BW30" i="10"/>
  <c r="BX30" i="10"/>
  <c r="BK31" i="10"/>
  <c r="BW31" i="10"/>
  <c r="BX31" i="10"/>
  <c r="BK32" i="10"/>
  <c r="BW32" i="10"/>
  <c r="BX32" i="10"/>
  <c r="BK33" i="10"/>
  <c r="BW33" i="10"/>
  <c r="BX33" i="10"/>
  <c r="BK34" i="10"/>
  <c r="BW34" i="10"/>
  <c r="BX34" i="10"/>
  <c r="BK35" i="10"/>
  <c r="BW35" i="10"/>
  <c r="BX35" i="10"/>
  <c r="BK36" i="10"/>
  <c r="BW36" i="10"/>
  <c r="BX36" i="10"/>
  <c r="BK37" i="10"/>
  <c r="BW37" i="10"/>
  <c r="BX37" i="10"/>
  <c r="BK38" i="10"/>
  <c r="BW38" i="10"/>
  <c r="BX38" i="10"/>
  <c r="BK39" i="10"/>
  <c r="BW39" i="10"/>
  <c r="BX39" i="10"/>
  <c r="BK40" i="10"/>
  <c r="BW40" i="10"/>
  <c r="BX40" i="10"/>
  <c r="BK41" i="10"/>
  <c r="BW41" i="10"/>
  <c r="BX41" i="10"/>
  <c r="BK42" i="10"/>
  <c r="BW42" i="10"/>
  <c r="BX42" i="10"/>
  <c r="BK43" i="10"/>
  <c r="BW43" i="10"/>
  <c r="BX43" i="10"/>
  <c r="BK44" i="10"/>
  <c r="BW44" i="10"/>
  <c r="BX44" i="10"/>
  <c r="BK45" i="10"/>
  <c r="BW45" i="10"/>
  <c r="BX45" i="10"/>
  <c r="BK46" i="10"/>
  <c r="BW46" i="10"/>
  <c r="BX46" i="10"/>
  <c r="BK47" i="10"/>
  <c r="BW47" i="10"/>
  <c r="BX47" i="10"/>
  <c r="BK48" i="10"/>
  <c r="BW48" i="10"/>
  <c r="BX48" i="10"/>
  <c r="BK49" i="10"/>
  <c r="BW49" i="10"/>
  <c r="BX49" i="10"/>
  <c r="BK50" i="10"/>
  <c r="BW50" i="10"/>
  <c r="BX50" i="10"/>
  <c r="BK51" i="10"/>
  <c r="BW51" i="10"/>
  <c r="BX51" i="10"/>
  <c r="BK52" i="10"/>
  <c r="BW52" i="10"/>
  <c r="BX52" i="10"/>
  <c r="BK53" i="10"/>
  <c r="BW53" i="10"/>
  <c r="BX53" i="10"/>
  <c r="BK54" i="10"/>
  <c r="BW54" i="10"/>
  <c r="BX54" i="10"/>
  <c r="BK55" i="10"/>
  <c r="BW55" i="10"/>
  <c r="BX55" i="10"/>
  <c r="BK56" i="10"/>
  <c r="BW56" i="10"/>
  <c r="BX56" i="10"/>
  <c r="BK57" i="10"/>
  <c r="BW57" i="10"/>
  <c r="BX57" i="10"/>
  <c r="BK58" i="10"/>
  <c r="BW58" i="10"/>
  <c r="BX58" i="10"/>
  <c r="BK59" i="10"/>
  <c r="BW59" i="10"/>
  <c r="BX59" i="10"/>
  <c r="BK60" i="10"/>
  <c r="BW60" i="10"/>
  <c r="BX60" i="10"/>
  <c r="BK61" i="10"/>
  <c r="BW61" i="10"/>
  <c r="BX61" i="10"/>
  <c r="BK62" i="10"/>
  <c r="BW62" i="10"/>
  <c r="BX62" i="10"/>
  <c r="BK63" i="10"/>
  <c r="BW63" i="10"/>
  <c r="BX63" i="10"/>
  <c r="BK64" i="10"/>
  <c r="BW64" i="10"/>
  <c r="BX64" i="10"/>
  <c r="BK65" i="10"/>
  <c r="BW65" i="10"/>
  <c r="BX65" i="10"/>
  <c r="BK66" i="10"/>
  <c r="BW66" i="10"/>
  <c r="BX66" i="10"/>
  <c r="BK67" i="10"/>
  <c r="BW67" i="10"/>
  <c r="BX67" i="10"/>
  <c r="BK68" i="10"/>
  <c r="BW68" i="10"/>
  <c r="BX68" i="10"/>
  <c r="BK69" i="10"/>
  <c r="BW69" i="10"/>
  <c r="BX69" i="10"/>
  <c r="BK70" i="10"/>
  <c r="BW70" i="10"/>
  <c r="BX70" i="10"/>
  <c r="BK71" i="10"/>
  <c r="BW71" i="10"/>
  <c r="BX71" i="10"/>
  <c r="BK72" i="10"/>
  <c r="BW72" i="10"/>
  <c r="BX72" i="10"/>
  <c r="BK73" i="10"/>
  <c r="BW73" i="10"/>
  <c r="BX73" i="10"/>
  <c r="BK74" i="10"/>
  <c r="BW74" i="10"/>
  <c r="BX74" i="10"/>
  <c r="BK75" i="10"/>
  <c r="BW75" i="10"/>
  <c r="BX75" i="10"/>
  <c r="BK76" i="10"/>
  <c r="BW76" i="10"/>
  <c r="BX76" i="10"/>
  <c r="BK77" i="10"/>
  <c r="BW77" i="10"/>
  <c r="BX77" i="10"/>
  <c r="BK78" i="10"/>
  <c r="BW78" i="10"/>
  <c r="BX78" i="10"/>
  <c r="BK79" i="10"/>
  <c r="BW79" i="10"/>
  <c r="BX79" i="10"/>
  <c r="BK80" i="10"/>
  <c r="BW80" i="10"/>
  <c r="BX80" i="10"/>
  <c r="BK81" i="10"/>
  <c r="BW81" i="10"/>
  <c r="BX81" i="10"/>
  <c r="BK82" i="10"/>
  <c r="BW82" i="10"/>
  <c r="BX82" i="10"/>
  <c r="BK83" i="10"/>
  <c r="BW83" i="10"/>
  <c r="BX83" i="10"/>
  <c r="BK84" i="10"/>
  <c r="BW84" i="10"/>
  <c r="BX84" i="10"/>
  <c r="BK85" i="10"/>
  <c r="BW85" i="10"/>
  <c r="BX85" i="10"/>
  <c r="BK86" i="10"/>
  <c r="BW86" i="10"/>
  <c r="BX86" i="10"/>
  <c r="BK87" i="10"/>
  <c r="BW87" i="10"/>
  <c r="BX87" i="10"/>
  <c r="BK88" i="10"/>
  <c r="BW88" i="10"/>
  <c r="BX88" i="10"/>
  <c r="BK89" i="10"/>
  <c r="BW89" i="10"/>
  <c r="BX89" i="10"/>
  <c r="BK90" i="10"/>
  <c r="BW90" i="10"/>
  <c r="BX90" i="10"/>
  <c r="BK91" i="10"/>
  <c r="BW91" i="10"/>
  <c r="BX91" i="10"/>
  <c r="BK92" i="10"/>
  <c r="BW92" i="10"/>
  <c r="BX92" i="10"/>
  <c r="BK93" i="10"/>
  <c r="BW93" i="10"/>
  <c r="BX93" i="10"/>
  <c r="BK94" i="10"/>
  <c r="BW94" i="10"/>
  <c r="BX94" i="10"/>
  <c r="BK95" i="10"/>
  <c r="BW95" i="10"/>
  <c r="BX95" i="10"/>
  <c r="BK96" i="10"/>
  <c r="BW96" i="10"/>
  <c r="BX96" i="10"/>
  <c r="BK97" i="10"/>
  <c r="BW97" i="10"/>
  <c r="BX97" i="10"/>
  <c r="BK98" i="10"/>
  <c r="BW98" i="10"/>
  <c r="BX98" i="10"/>
  <c r="BK99" i="10"/>
  <c r="BW99" i="10"/>
  <c r="BX99" i="10"/>
  <c r="BJ100" i="10"/>
  <c r="BK100" i="10"/>
  <c r="BW100" i="10"/>
  <c r="BX100" i="10"/>
  <c r="BZ100" i="10"/>
  <c r="BJ101" i="10"/>
  <c r="BK101" i="10"/>
  <c r="BW101" i="10"/>
  <c r="BX101" i="10"/>
  <c r="BZ101" i="10"/>
  <c r="BJ102" i="10"/>
  <c r="BK102" i="10"/>
  <c r="BW102" i="10"/>
  <c r="BX102" i="10"/>
  <c r="BZ102" i="10"/>
  <c r="BJ103" i="10"/>
  <c r="BK103" i="10"/>
  <c r="BW103" i="10"/>
  <c r="BX103" i="10"/>
  <c r="BZ103" i="10"/>
  <c r="BJ104" i="10"/>
  <c r="BK104" i="10"/>
  <c r="BW104" i="10"/>
  <c r="BX104" i="10"/>
  <c r="BZ104" i="10"/>
  <c r="BJ105" i="10"/>
  <c r="BK105" i="10"/>
  <c r="BW105" i="10"/>
  <c r="BX105" i="10"/>
  <c r="BZ105" i="10"/>
  <c r="BJ106" i="10"/>
  <c r="BK106" i="10"/>
  <c r="BW106" i="10"/>
  <c r="BX106" i="10"/>
  <c r="BZ106" i="10"/>
  <c r="BJ107" i="10"/>
  <c r="BK107" i="10"/>
  <c r="BW107" i="10"/>
  <c r="BX107" i="10"/>
  <c r="BZ107" i="10"/>
  <c r="BJ108" i="10"/>
  <c r="BK108" i="10"/>
  <c r="BW108" i="10"/>
  <c r="BX108" i="10"/>
  <c r="BZ108" i="10"/>
  <c r="BJ109" i="10"/>
  <c r="BK109" i="10"/>
  <c r="BW109" i="10"/>
  <c r="BX109" i="10"/>
  <c r="BZ109" i="10"/>
  <c r="BJ110" i="10"/>
  <c r="BK110" i="10"/>
  <c r="BW110" i="10"/>
  <c r="BX110" i="10"/>
  <c r="BZ110" i="10"/>
  <c r="BJ111" i="10"/>
  <c r="BK111" i="10"/>
  <c r="BW111" i="10"/>
  <c r="BX111" i="10"/>
  <c r="BZ111" i="10"/>
  <c r="BJ112" i="10"/>
  <c r="BK112" i="10"/>
  <c r="BW112" i="10"/>
  <c r="BX112" i="10"/>
  <c r="BZ112" i="10"/>
  <c r="BJ113" i="10"/>
  <c r="BK113" i="10"/>
  <c r="BW113" i="10"/>
  <c r="BX113" i="10"/>
  <c r="BZ113" i="10"/>
  <c r="BJ114" i="10"/>
  <c r="BK114" i="10"/>
  <c r="BW114" i="10"/>
  <c r="BX114" i="10"/>
  <c r="BZ114" i="10"/>
  <c r="BJ115" i="10"/>
  <c r="BK115" i="10"/>
  <c r="BW115" i="10"/>
  <c r="BX115" i="10"/>
  <c r="BZ115" i="10"/>
  <c r="BJ116" i="10"/>
  <c r="BK116" i="10"/>
  <c r="BW116" i="10"/>
  <c r="BX116" i="10"/>
  <c r="BZ116" i="10"/>
  <c r="BJ117" i="10"/>
  <c r="BK117" i="10"/>
  <c r="BW117" i="10"/>
  <c r="BX117" i="10"/>
  <c r="BZ117" i="10"/>
  <c r="BJ118" i="10"/>
  <c r="BK118" i="10"/>
  <c r="BW118" i="10"/>
  <c r="BX118" i="10"/>
  <c r="BZ118" i="10"/>
  <c r="BJ119" i="10"/>
  <c r="BK119" i="10"/>
  <c r="BW119" i="10"/>
  <c r="BX119" i="10"/>
  <c r="BZ119" i="10"/>
  <c r="BJ120" i="10"/>
  <c r="BK120" i="10"/>
  <c r="BW120" i="10"/>
  <c r="BX120" i="10"/>
  <c r="BZ120" i="10"/>
  <c r="BJ121" i="10"/>
  <c r="BK121" i="10"/>
  <c r="BW121" i="10"/>
  <c r="BX121" i="10"/>
  <c r="BZ121" i="10"/>
  <c r="BJ122" i="10"/>
  <c r="BK122" i="10"/>
  <c r="BW122" i="10"/>
  <c r="BX122" i="10"/>
  <c r="BZ122" i="10"/>
  <c r="BJ123" i="10"/>
  <c r="BK123" i="10"/>
  <c r="BW123" i="10"/>
  <c r="BX123" i="10"/>
  <c r="BZ123" i="10"/>
  <c r="BJ124" i="10"/>
  <c r="BK124" i="10"/>
  <c r="BW124" i="10"/>
  <c r="BX124" i="10"/>
  <c r="BZ124" i="10"/>
  <c r="BJ125" i="10"/>
  <c r="BK125" i="10"/>
  <c r="BW125" i="10"/>
  <c r="BX125" i="10"/>
  <c r="BZ125" i="10"/>
  <c r="BJ126" i="10"/>
  <c r="BK126" i="10"/>
  <c r="BW126" i="10"/>
  <c r="BX126" i="10"/>
  <c r="BZ126" i="10"/>
  <c r="BJ127" i="10"/>
  <c r="BK127" i="10"/>
  <c r="BW127" i="10"/>
  <c r="BX127" i="10"/>
  <c r="BZ127" i="10"/>
  <c r="BJ128" i="10"/>
  <c r="BK128" i="10"/>
  <c r="BW128" i="10"/>
  <c r="BX128" i="10"/>
  <c r="BZ128" i="10"/>
  <c r="BJ129" i="10"/>
  <c r="BK129" i="10"/>
  <c r="BW129" i="10"/>
  <c r="BX129" i="10"/>
  <c r="BZ129" i="10"/>
  <c r="BJ130" i="10"/>
  <c r="BK130" i="10"/>
  <c r="BW130" i="10"/>
  <c r="BX130" i="10"/>
  <c r="BZ130" i="10"/>
  <c r="BJ131" i="10"/>
  <c r="BK131" i="10"/>
  <c r="BW131" i="10"/>
  <c r="BX131" i="10"/>
  <c r="BZ131" i="10"/>
  <c r="BJ132" i="10"/>
  <c r="BK132" i="10"/>
  <c r="BW132" i="10"/>
  <c r="BX132" i="10"/>
  <c r="BZ132" i="10"/>
  <c r="BJ133" i="10"/>
  <c r="BK133" i="10"/>
  <c r="BW133" i="10"/>
  <c r="BX133" i="10"/>
  <c r="BZ133" i="10"/>
  <c r="BJ134" i="10"/>
  <c r="BK134" i="10"/>
  <c r="BW134" i="10"/>
  <c r="BX134" i="10"/>
  <c r="BZ134" i="10"/>
  <c r="BJ135" i="10"/>
  <c r="BK135" i="10"/>
  <c r="BW135" i="10"/>
  <c r="BX135" i="10"/>
  <c r="BZ135" i="10"/>
  <c r="BJ136" i="10"/>
  <c r="BK136" i="10"/>
  <c r="BW136" i="10"/>
  <c r="BX136" i="10"/>
  <c r="BZ136" i="10"/>
  <c r="BJ137" i="10"/>
  <c r="BK137" i="10"/>
  <c r="BW137" i="10"/>
  <c r="BX137" i="10"/>
  <c r="BZ137" i="10"/>
  <c r="BJ138" i="10"/>
  <c r="BK138" i="10"/>
  <c r="BW138" i="10"/>
  <c r="BX138" i="10"/>
  <c r="BZ138" i="10"/>
  <c r="BJ139" i="10"/>
  <c r="BK139" i="10"/>
  <c r="BW139" i="10"/>
  <c r="BX139" i="10"/>
  <c r="BZ139" i="10"/>
  <c r="BJ140" i="10"/>
  <c r="BK140" i="10"/>
  <c r="BW140" i="10"/>
  <c r="BX140" i="10"/>
  <c r="BZ140" i="10"/>
  <c r="BJ141" i="10"/>
  <c r="BK141" i="10"/>
  <c r="BW141" i="10"/>
  <c r="BX141" i="10"/>
  <c r="BZ141" i="10"/>
  <c r="BJ142" i="10"/>
  <c r="BK142" i="10"/>
  <c r="BW142" i="10"/>
  <c r="BX142" i="10"/>
  <c r="BZ142" i="10"/>
  <c r="BJ143" i="10"/>
  <c r="BK143" i="10"/>
  <c r="BW143" i="10"/>
  <c r="BX143" i="10"/>
  <c r="BZ143" i="10"/>
  <c r="BJ144" i="10"/>
  <c r="BK144" i="10"/>
  <c r="BW144" i="10"/>
  <c r="BX144" i="10"/>
  <c r="BZ144" i="10"/>
  <c r="BJ145" i="10"/>
  <c r="BK145" i="10"/>
  <c r="BW145" i="10"/>
  <c r="BX145" i="10"/>
  <c r="BZ145" i="10"/>
  <c r="BJ146" i="10"/>
  <c r="BK146" i="10"/>
  <c r="BW146" i="10"/>
  <c r="BX146" i="10"/>
  <c r="BZ146" i="10"/>
  <c r="BJ147" i="10"/>
  <c r="BK147" i="10"/>
  <c r="BW147" i="10"/>
  <c r="BX147" i="10"/>
  <c r="BZ147" i="10"/>
  <c r="BJ148" i="10"/>
  <c r="BK148" i="10"/>
  <c r="BW148" i="10"/>
  <c r="BX148" i="10"/>
  <c r="BZ148" i="10"/>
  <c r="BJ149" i="10"/>
  <c r="BK149" i="10"/>
  <c r="BW149" i="10"/>
  <c r="BX149" i="10"/>
  <c r="BZ149" i="10"/>
  <c r="BJ150" i="10"/>
  <c r="BK150" i="10"/>
  <c r="BW150" i="10"/>
  <c r="BX150" i="10"/>
  <c r="BZ150" i="10"/>
  <c r="BJ151" i="10"/>
  <c r="BK151" i="10"/>
  <c r="BW151" i="10"/>
  <c r="BX151" i="10"/>
  <c r="BZ151" i="10"/>
  <c r="BJ152" i="10"/>
  <c r="BK152" i="10"/>
  <c r="BW152" i="10"/>
  <c r="BX152" i="10"/>
  <c r="BZ152" i="10"/>
  <c r="BJ153" i="10"/>
  <c r="BK153" i="10"/>
  <c r="BW153" i="10"/>
  <c r="BX153" i="10"/>
  <c r="BZ153" i="10"/>
  <c r="BJ154" i="10"/>
  <c r="BK154" i="10"/>
  <c r="BW154" i="10"/>
  <c r="BX154" i="10"/>
  <c r="BZ154" i="10"/>
  <c r="BJ155" i="10"/>
  <c r="BK155" i="10"/>
  <c r="BW155" i="10"/>
  <c r="BX155" i="10"/>
  <c r="BZ155" i="10"/>
  <c r="BJ156" i="10"/>
  <c r="BK156" i="10"/>
  <c r="BW156" i="10"/>
  <c r="BX156" i="10"/>
  <c r="BZ156" i="10"/>
  <c r="BJ157" i="10"/>
  <c r="BK157" i="10"/>
  <c r="BW157" i="10"/>
  <c r="BX157" i="10"/>
  <c r="BZ157" i="10"/>
  <c r="BJ158" i="10"/>
  <c r="BK158" i="10"/>
  <c r="BW158" i="10"/>
  <c r="BX158" i="10"/>
  <c r="BZ158" i="10"/>
  <c r="BJ159" i="10"/>
  <c r="BK159" i="10"/>
  <c r="BW159" i="10"/>
  <c r="BX159" i="10"/>
  <c r="BZ159" i="10"/>
  <c r="BJ160" i="10"/>
  <c r="BK160" i="10"/>
  <c r="BW160" i="10"/>
  <c r="BX160" i="10"/>
  <c r="BZ160" i="10"/>
  <c r="BJ161" i="10"/>
  <c r="BK161" i="10"/>
  <c r="BW161" i="10"/>
  <c r="BX161" i="10"/>
  <c r="BZ161" i="10"/>
  <c r="BJ162" i="10"/>
  <c r="BK162" i="10"/>
  <c r="BW162" i="10"/>
  <c r="BX162" i="10"/>
  <c r="BZ162" i="10"/>
  <c r="BJ163" i="10"/>
  <c r="BK163" i="10"/>
  <c r="BW163" i="10"/>
  <c r="BX163" i="10"/>
  <c r="BZ163" i="10"/>
  <c r="BJ164" i="10"/>
  <c r="BK164" i="10"/>
  <c r="BW164" i="10"/>
  <c r="BX164" i="10"/>
  <c r="BZ164" i="10"/>
  <c r="BJ165" i="10"/>
  <c r="BK165" i="10"/>
  <c r="BW165" i="10"/>
  <c r="BX165" i="10"/>
  <c r="BZ165" i="10"/>
  <c r="BJ166" i="10"/>
  <c r="BK166" i="10"/>
  <c r="BW166" i="10"/>
  <c r="BX166" i="10"/>
  <c r="BZ166" i="10"/>
  <c r="BJ167" i="10"/>
  <c r="BK167" i="10"/>
  <c r="BW167" i="10"/>
  <c r="BX167" i="10"/>
  <c r="BZ167" i="10"/>
  <c r="BJ168" i="10"/>
  <c r="BK168" i="10"/>
  <c r="BW168" i="10"/>
  <c r="BX168" i="10"/>
  <c r="BZ168" i="10"/>
  <c r="BJ169" i="10"/>
  <c r="BK169" i="10"/>
  <c r="BW169" i="10"/>
  <c r="BX169" i="10"/>
  <c r="BZ169" i="10"/>
  <c r="BJ170" i="10"/>
  <c r="BK170" i="10"/>
  <c r="BW170" i="10"/>
  <c r="BX170" i="10"/>
  <c r="BZ170" i="10"/>
  <c r="BJ171" i="10"/>
  <c r="BK171" i="10"/>
  <c r="BW171" i="10"/>
  <c r="BX171" i="10"/>
  <c r="BZ171" i="10"/>
  <c r="BJ172" i="10"/>
  <c r="BK172" i="10"/>
  <c r="BW172" i="10"/>
  <c r="BX172" i="10"/>
  <c r="BZ172" i="10"/>
  <c r="BJ173" i="10"/>
  <c r="BK173" i="10"/>
  <c r="BW173" i="10"/>
  <c r="BX173" i="10"/>
  <c r="BZ173" i="10"/>
  <c r="BJ174" i="10"/>
  <c r="BK174" i="10"/>
  <c r="BW174" i="10"/>
  <c r="BX174" i="10"/>
  <c r="BZ174" i="10"/>
  <c r="BJ175" i="10"/>
  <c r="BK175" i="10"/>
  <c r="BW175" i="10"/>
  <c r="BX175" i="10"/>
  <c r="BZ175" i="10"/>
  <c r="BJ176" i="10"/>
  <c r="BK176" i="10"/>
  <c r="BW176" i="10"/>
  <c r="BX176" i="10"/>
  <c r="BZ176" i="10"/>
  <c r="BJ177" i="10"/>
  <c r="BK177" i="10"/>
  <c r="BW177" i="10"/>
  <c r="BX177" i="10"/>
  <c r="BZ177" i="10"/>
  <c r="BJ178" i="10"/>
  <c r="BK178" i="10"/>
  <c r="BW178" i="10"/>
  <c r="BX178" i="10"/>
  <c r="BZ178" i="10"/>
  <c r="BJ179" i="10"/>
  <c r="BK179" i="10"/>
  <c r="BW179" i="10"/>
  <c r="BX179" i="10"/>
  <c r="BZ179" i="10"/>
  <c r="BJ180" i="10"/>
  <c r="BK180" i="10"/>
  <c r="BW180" i="10"/>
  <c r="BX180" i="10"/>
  <c r="BZ180" i="10"/>
  <c r="BJ181" i="10"/>
  <c r="BK181" i="10"/>
  <c r="BW181" i="10"/>
  <c r="BX181" i="10"/>
  <c r="BZ181" i="10"/>
  <c r="BJ182" i="10"/>
  <c r="BK182" i="10"/>
  <c r="BW182" i="10"/>
  <c r="BX182" i="10"/>
  <c r="BZ182" i="10"/>
  <c r="BJ183" i="10"/>
  <c r="BK183" i="10"/>
  <c r="BW183" i="10"/>
  <c r="BX183" i="10"/>
  <c r="BZ183" i="10"/>
  <c r="BJ184" i="10"/>
  <c r="BK184" i="10"/>
  <c r="BW184" i="10"/>
  <c r="BX184" i="10"/>
  <c r="BZ184" i="10"/>
  <c r="BJ185" i="10"/>
  <c r="BK185" i="10"/>
  <c r="BW185" i="10"/>
  <c r="BX185" i="10"/>
  <c r="BZ185" i="10"/>
  <c r="BJ186" i="10"/>
  <c r="BK186" i="10"/>
  <c r="BW186" i="10"/>
  <c r="BX186" i="10"/>
  <c r="BZ186" i="10"/>
  <c r="BJ187" i="10"/>
  <c r="BK187" i="10"/>
  <c r="BW187" i="10"/>
  <c r="BX187" i="10"/>
  <c r="BZ187" i="10"/>
  <c r="BJ188" i="10"/>
  <c r="BK188" i="10"/>
  <c r="BW188" i="10"/>
  <c r="BX188" i="10"/>
  <c r="BZ188" i="10"/>
  <c r="BJ189" i="10"/>
  <c r="BK189" i="10"/>
  <c r="BW189" i="10"/>
  <c r="BX189" i="10"/>
  <c r="BZ189" i="10"/>
  <c r="BJ190" i="10"/>
  <c r="BK190" i="10"/>
  <c r="BW190" i="10"/>
  <c r="BX190" i="10"/>
  <c r="BZ190" i="10"/>
  <c r="BJ191" i="10"/>
  <c r="BK191" i="10"/>
  <c r="BW191" i="10"/>
  <c r="BX191" i="10"/>
  <c r="BZ191" i="10"/>
  <c r="BJ192" i="10"/>
  <c r="BK192" i="10"/>
  <c r="BW192" i="10"/>
  <c r="BX192" i="10"/>
  <c r="BZ192" i="10"/>
  <c r="BJ193" i="10"/>
  <c r="BK193" i="10"/>
  <c r="BW193" i="10"/>
  <c r="BX193" i="10"/>
  <c r="BZ193" i="10"/>
  <c r="BJ194" i="10"/>
  <c r="BK194" i="10"/>
  <c r="BW194" i="10"/>
  <c r="BX194" i="10"/>
  <c r="BZ194" i="10"/>
  <c r="BJ195" i="10"/>
  <c r="BK195" i="10"/>
  <c r="BW195" i="10"/>
  <c r="BX195" i="10"/>
  <c r="BZ195" i="10"/>
  <c r="BJ196" i="10"/>
  <c r="BK196" i="10"/>
  <c r="BW196" i="10"/>
  <c r="BX196" i="10"/>
  <c r="BZ196" i="10"/>
  <c r="BJ197" i="10"/>
  <c r="BK197" i="10"/>
  <c r="BW197" i="10"/>
  <c r="BX197" i="10"/>
  <c r="BZ197" i="10"/>
  <c r="BJ198" i="10"/>
  <c r="BK198" i="10"/>
  <c r="BW198" i="10"/>
  <c r="BX198" i="10"/>
  <c r="BZ198" i="10"/>
  <c r="BJ199" i="10"/>
  <c r="BK199" i="10"/>
  <c r="BW199" i="10"/>
  <c r="BX199" i="10"/>
  <c r="BZ199" i="10"/>
  <c r="BJ200" i="10"/>
  <c r="BK200" i="10"/>
  <c r="BW200" i="10"/>
  <c r="BX200" i="10"/>
  <c r="BZ200" i="10"/>
  <c r="BJ201" i="10"/>
  <c r="BK201" i="10"/>
  <c r="BW201" i="10"/>
  <c r="BX201" i="10"/>
  <c r="BZ201" i="10"/>
  <c r="BJ202" i="10"/>
  <c r="BK202" i="10"/>
  <c r="BW202" i="10"/>
  <c r="BX202" i="10"/>
  <c r="BZ202" i="10"/>
  <c r="BJ203" i="10"/>
  <c r="BK203" i="10"/>
  <c r="BW203" i="10"/>
  <c r="BX203" i="10"/>
  <c r="BZ203" i="10"/>
  <c r="BJ204" i="10"/>
  <c r="BK204" i="10"/>
  <c r="BW204" i="10"/>
  <c r="BX204" i="10"/>
  <c r="BZ204" i="10"/>
  <c r="BJ205" i="10"/>
  <c r="BK205" i="10"/>
  <c r="BW205" i="10"/>
  <c r="BX205" i="10"/>
  <c r="BZ205" i="10"/>
  <c r="BJ206" i="10"/>
  <c r="BK206" i="10"/>
  <c r="BW206" i="10"/>
  <c r="BX206" i="10"/>
  <c r="BZ206" i="10"/>
  <c r="BJ207" i="10"/>
  <c r="BK207" i="10"/>
  <c r="BW207" i="10"/>
  <c r="BX207" i="10"/>
  <c r="BZ207" i="10"/>
  <c r="BJ208" i="10"/>
  <c r="BK208" i="10"/>
  <c r="BW208" i="10"/>
  <c r="BX208" i="10"/>
  <c r="BZ208" i="10"/>
  <c r="BJ209" i="10"/>
  <c r="BK209" i="10"/>
  <c r="BW209" i="10"/>
  <c r="BX209" i="10"/>
  <c r="BZ209" i="10"/>
  <c r="BJ210" i="10"/>
  <c r="BK210" i="10"/>
  <c r="BW210" i="10"/>
  <c r="BX210" i="10"/>
  <c r="BZ210" i="10"/>
  <c r="BJ211" i="10"/>
  <c r="BK211" i="10"/>
  <c r="BW211" i="10"/>
  <c r="BX211" i="10"/>
  <c r="BZ211" i="10"/>
  <c r="BJ212" i="10"/>
  <c r="BK212" i="10"/>
  <c r="BW212" i="10"/>
  <c r="BX212" i="10"/>
  <c r="BZ212" i="10"/>
  <c r="BJ213" i="10"/>
  <c r="BK213" i="10"/>
  <c r="BW213" i="10"/>
  <c r="BX213" i="10"/>
  <c r="BZ213" i="10"/>
  <c r="BJ214" i="10"/>
  <c r="BK214" i="10"/>
  <c r="BW214" i="10"/>
  <c r="BX214" i="10"/>
  <c r="BZ214" i="10"/>
  <c r="BJ215" i="10"/>
  <c r="BK215" i="10"/>
  <c r="BW215" i="10"/>
  <c r="BX215" i="10"/>
  <c r="BZ215" i="10"/>
  <c r="BJ216" i="10"/>
  <c r="BK216" i="10"/>
  <c r="BW216" i="10"/>
  <c r="BX216" i="10"/>
  <c r="BZ216" i="10"/>
  <c r="BJ217" i="10"/>
  <c r="BK217" i="10"/>
  <c r="BW217" i="10"/>
  <c r="BX217" i="10"/>
  <c r="BZ217" i="10"/>
  <c r="BJ218" i="10"/>
  <c r="BK218" i="10"/>
  <c r="BW218" i="10"/>
  <c r="BX218" i="10"/>
  <c r="BZ218" i="10"/>
  <c r="BJ219" i="10"/>
  <c r="BK219" i="10"/>
  <c r="BW219" i="10"/>
  <c r="BX219" i="10"/>
  <c r="BZ219" i="10"/>
  <c r="BK21" i="10"/>
  <c r="BW21" i="10"/>
  <c r="BX21" i="10"/>
  <c r="BK22" i="10"/>
  <c r="BW22" i="10"/>
  <c r="BX22" i="10"/>
  <c r="BK23" i="10"/>
  <c r="BW23" i="10"/>
  <c r="BX23" i="10"/>
  <c r="BK24" i="10"/>
  <c r="BW24" i="10"/>
  <c r="BX24" i="10"/>
  <c r="BP20" i="10"/>
  <c r="BK20" i="10"/>
  <c r="BS16" i="10"/>
  <c r="BT16" i="10"/>
  <c r="BS15" i="10"/>
  <c r="BT15" i="10"/>
  <c r="BS14" i="10"/>
  <c r="BT14" i="10"/>
  <c r="BS13" i="10"/>
  <c r="BT13" i="10"/>
  <c r="BS12" i="10"/>
  <c r="BT12" i="10"/>
  <c r="BS11" i="10"/>
  <c r="BT11" i="10"/>
  <c r="BS10" i="10"/>
  <c r="BT10" i="10"/>
  <c r="BS9" i="10"/>
  <c r="BT9" i="10"/>
  <c r="BS8" i="10"/>
  <c r="BT8" i="10"/>
  <c r="BS7" i="10"/>
  <c r="BT7" i="10"/>
  <c r="BS6" i="10"/>
  <c r="BT6" i="10"/>
  <c r="BS5" i="10"/>
  <c r="BT5" i="10"/>
  <c r="BS4" i="10"/>
  <c r="BT4" i="10"/>
  <c r="BQ4" i="10"/>
  <c r="BQ5" i="10"/>
  <c r="BP4" i="10"/>
  <c r="BT3" i="10"/>
  <c r="BU3" i="10"/>
  <c r="BG59" i="10"/>
  <c r="BG62" i="10"/>
  <c r="BG58" i="10"/>
  <c r="BG57" i="10"/>
  <c r="BG56" i="10"/>
  <c r="BG55" i="10"/>
  <c r="BG54" i="10"/>
  <c r="BG53" i="10"/>
  <c r="BG52" i="10"/>
  <c r="BG51" i="10"/>
  <c r="BG50" i="10"/>
  <c r="BG49" i="10"/>
  <c r="BG48" i="10"/>
  <c r="BG47" i="10"/>
  <c r="BG46" i="10"/>
  <c r="BG45" i="10"/>
  <c r="BG44" i="10"/>
  <c r="BG43" i="10"/>
  <c r="BG42" i="10"/>
  <c r="BG41" i="10"/>
  <c r="BG40" i="10"/>
  <c r="BG39" i="10"/>
  <c r="BG38" i="10"/>
  <c r="BG37" i="10"/>
  <c r="BG36" i="10"/>
  <c r="BG35" i="10"/>
  <c r="BG34" i="10"/>
  <c r="BF33" i="10"/>
  <c r="BG33" i="10"/>
  <c r="BF32" i="10"/>
  <c r="BG32" i="10"/>
  <c r="BF31" i="10"/>
  <c r="BG31" i="10"/>
  <c r="BF30" i="10"/>
  <c r="BG30" i="10"/>
  <c r="BF29" i="10"/>
  <c r="BG29" i="10"/>
  <c r="BF28" i="10"/>
  <c r="BG28" i="10"/>
  <c r="BG27" i="10"/>
  <c r="BF27" i="10"/>
  <c r="BF26" i="10"/>
  <c r="BG26" i="10"/>
  <c r="BF25" i="10"/>
  <c r="BG25" i="10"/>
  <c r="BF24" i="10"/>
  <c r="BG24" i="10"/>
  <c r="BF23" i="10"/>
  <c r="BG23" i="10"/>
  <c r="BF22" i="10"/>
  <c r="BG22" i="10"/>
  <c r="BF21" i="10"/>
  <c r="BG21" i="10"/>
  <c r="BX20" i="10"/>
  <c r="BW20" i="10"/>
  <c r="BT20" i="10"/>
  <c r="BS20" i="10"/>
  <c r="BF20" i="10"/>
  <c r="BG20" i="10"/>
  <c r="BX19" i="10"/>
  <c r="BW19" i="10"/>
  <c r="BU19" i="10"/>
  <c r="BP19" i="10"/>
  <c r="BK19" i="10"/>
  <c r="BJ19" i="10"/>
  <c r="BJ11" i="10"/>
  <c r="BJ10" i="10"/>
  <c r="BJ9" i="10"/>
  <c r="BJ7" i="10"/>
  <c r="BL199" i="10"/>
  <c r="BL187" i="10"/>
  <c r="BL114" i="10"/>
  <c r="BL102" i="10"/>
  <c r="BM102" i="10"/>
  <c r="BL218" i="10"/>
  <c r="BM218" i="10"/>
  <c r="BL126" i="10"/>
  <c r="BL133" i="10"/>
  <c r="BM133" i="10"/>
  <c r="BL129" i="10"/>
  <c r="BM129" i="10"/>
  <c r="BL121" i="10"/>
  <c r="BM121" i="10"/>
  <c r="BL214" i="10"/>
  <c r="BM214" i="10"/>
  <c r="BL198" i="10"/>
  <c r="BM198" i="10"/>
  <c r="BL194" i="10"/>
  <c r="BM194" i="10"/>
  <c r="BL174" i="10"/>
  <c r="BL142" i="10"/>
  <c r="BL118" i="10"/>
  <c r="BM118" i="10"/>
  <c r="BR118" i="10"/>
  <c r="BR198" i="10"/>
  <c r="BR102" i="10"/>
  <c r="BL209" i="10"/>
  <c r="BM209" i="10"/>
  <c r="BL205" i="10"/>
  <c r="BM205" i="10"/>
  <c r="BR205" i="10"/>
  <c r="BL173" i="10"/>
  <c r="BM173" i="10"/>
  <c r="BL184" i="10"/>
  <c r="BM184" i="10"/>
  <c r="BR184" i="10"/>
  <c r="BL180" i="10"/>
  <c r="BL160" i="10"/>
  <c r="BL156" i="10"/>
  <c r="BM156" i="10"/>
  <c r="BL169" i="10"/>
  <c r="BM169" i="10"/>
  <c r="BL149" i="10"/>
  <c r="BM149" i="10"/>
  <c r="BL137" i="10"/>
  <c r="BM137" i="10"/>
  <c r="BR137" i="10"/>
  <c r="BL163" i="10"/>
  <c r="BM163" i="10"/>
  <c r="BL151" i="10"/>
  <c r="BM151" i="10"/>
  <c r="BL107" i="10"/>
  <c r="BM107" i="10"/>
  <c r="BY145" i="10"/>
  <c r="BY103" i="10"/>
  <c r="BY150" i="10"/>
  <c r="BY190" i="10"/>
  <c r="BY185" i="10"/>
  <c r="BY177" i="10"/>
  <c r="BY161" i="10"/>
  <c r="BY157" i="10"/>
  <c r="BY152" i="10"/>
  <c r="BY139" i="10"/>
  <c r="BY135" i="10"/>
  <c r="BY123" i="10"/>
  <c r="BY119" i="10"/>
  <c r="BY111" i="10"/>
  <c r="BY202" i="10"/>
  <c r="BY166" i="10"/>
  <c r="BY210" i="10"/>
  <c r="BY203" i="10"/>
  <c r="BY218" i="10"/>
  <c r="BY126" i="10"/>
  <c r="BY114" i="10"/>
  <c r="BY198" i="10"/>
  <c r="BY194" i="10"/>
  <c r="BY173" i="10"/>
  <c r="BY102" i="10"/>
  <c r="BY207" i="10"/>
  <c r="BY214" i="10"/>
  <c r="BY118" i="10"/>
  <c r="BY110" i="10"/>
  <c r="BY107" i="10"/>
  <c r="BY130" i="10"/>
  <c r="BL19" i="10"/>
  <c r="BM19" i="10"/>
  <c r="BY186" i="10"/>
  <c r="BY140" i="10"/>
  <c r="BY127" i="10"/>
  <c r="BY199" i="10"/>
  <c r="BY195" i="10"/>
  <c r="BL216" i="10"/>
  <c r="BM216" i="10"/>
  <c r="BL201" i="10"/>
  <c r="BM201" i="10"/>
  <c r="BR201" i="10"/>
  <c r="BL176" i="10"/>
  <c r="BM176" i="10"/>
  <c r="BR176" i="10"/>
  <c r="BL165" i="10"/>
  <c r="BM165" i="10"/>
  <c r="BL154" i="10"/>
  <c r="BM154" i="10"/>
  <c r="BR154" i="10"/>
  <c r="BL140" i="10"/>
  <c r="BM140" i="10"/>
  <c r="BL212" i="10"/>
  <c r="BM212" i="10"/>
  <c r="BL158" i="10"/>
  <c r="BM158" i="10"/>
  <c r="BL147" i="10"/>
  <c r="BM147" i="10"/>
  <c r="BL144" i="10"/>
  <c r="BM144" i="10"/>
  <c r="BR144" i="10"/>
  <c r="BL124" i="10"/>
  <c r="BM124" i="10"/>
  <c r="BL116" i="10"/>
  <c r="BM116" i="10"/>
  <c r="BR116" i="10"/>
  <c r="BL112" i="10"/>
  <c r="BM112" i="10"/>
  <c r="BR112" i="10"/>
  <c r="BL109" i="10"/>
  <c r="BM109" i="10"/>
  <c r="BL105" i="10"/>
  <c r="BM105" i="10"/>
  <c r="BL219" i="10"/>
  <c r="BM219" i="10"/>
  <c r="BR219" i="10"/>
  <c r="BL207" i="10"/>
  <c r="BM207" i="10"/>
  <c r="BR207" i="10"/>
  <c r="BL203" i="10"/>
  <c r="BM203" i="10"/>
  <c r="BR203" i="10"/>
  <c r="BL196" i="10"/>
  <c r="BM196" i="10"/>
  <c r="BL192" i="10"/>
  <c r="BM192" i="10"/>
  <c r="BL189" i="10"/>
  <c r="BM189" i="10"/>
  <c r="BR189" i="10"/>
  <c r="BL182" i="10"/>
  <c r="BM182" i="10"/>
  <c r="BR182" i="10"/>
  <c r="BL178" i="10"/>
  <c r="BM178" i="10"/>
  <c r="BR178" i="10"/>
  <c r="BL171" i="10"/>
  <c r="BM171" i="10"/>
  <c r="BL167" i="10"/>
  <c r="BM167" i="10"/>
  <c r="BL139" i="10"/>
  <c r="BM139" i="10"/>
  <c r="BL135" i="10"/>
  <c r="BM135" i="10"/>
  <c r="BL131" i="10"/>
  <c r="BM131" i="10"/>
  <c r="BL123" i="10"/>
  <c r="BM123" i="10"/>
  <c r="BL119" i="10"/>
  <c r="BM119" i="10"/>
  <c r="BL100" i="10"/>
  <c r="BM100" i="10"/>
  <c r="CL216" i="10"/>
  <c r="CM216" i="10"/>
  <c r="CR216" i="10"/>
  <c r="CL213" i="10"/>
  <c r="CM213" i="10"/>
  <c r="CL208" i="10"/>
  <c r="CM208" i="10"/>
  <c r="CL207" i="10"/>
  <c r="CM207" i="10"/>
  <c r="CL206" i="10"/>
  <c r="CL204" i="10"/>
  <c r="CM204" i="10"/>
  <c r="CL201" i="10"/>
  <c r="CM201" i="10"/>
  <c r="CL200" i="10"/>
  <c r="CM200" i="10"/>
  <c r="CL197" i="10"/>
  <c r="CM197" i="10"/>
  <c r="CL196" i="10"/>
  <c r="CM196" i="10"/>
  <c r="CL194" i="10"/>
  <c r="CM194" i="10"/>
  <c r="CR194" i="10"/>
  <c r="CL191" i="10"/>
  <c r="CM191" i="10"/>
  <c r="CL190" i="10"/>
  <c r="CM190" i="10"/>
  <c r="CL188" i="10"/>
  <c r="CM188" i="10"/>
  <c r="CR188" i="10"/>
  <c r="CL185" i="10"/>
  <c r="CM185" i="10"/>
  <c r="CL183" i="10"/>
  <c r="CM183" i="10"/>
  <c r="CL182" i="10"/>
  <c r="CM182" i="10"/>
  <c r="CL180" i="10"/>
  <c r="CM180" i="10"/>
  <c r="CR180" i="10"/>
  <c r="CL177" i="10"/>
  <c r="CM177" i="10"/>
  <c r="CL176" i="10"/>
  <c r="CM176" i="10"/>
  <c r="CL173" i="10"/>
  <c r="CM173" i="10"/>
  <c r="CL171" i="10"/>
  <c r="CM171" i="10"/>
  <c r="CL170" i="10"/>
  <c r="CM170" i="10"/>
  <c r="BL213" i="10"/>
  <c r="BM213" i="10"/>
  <c r="BR213" i="10"/>
  <c r="BL211" i="10"/>
  <c r="BM211" i="10"/>
  <c r="BR211" i="10"/>
  <c r="BL202" i="10"/>
  <c r="BM202" i="10"/>
  <c r="BL200" i="10"/>
  <c r="BM200" i="10"/>
  <c r="BL193" i="10"/>
  <c r="BM193" i="10"/>
  <c r="BR193" i="10"/>
  <c r="BL191" i="10"/>
  <c r="BM191" i="10"/>
  <c r="BR191" i="10"/>
  <c r="BL186" i="10"/>
  <c r="BM186" i="10"/>
  <c r="BR186" i="10"/>
  <c r="BY181" i="10"/>
  <c r="BL177" i="10"/>
  <c r="BM177" i="10"/>
  <c r="BL175" i="10"/>
  <c r="BM175" i="10"/>
  <c r="BL166" i="10"/>
  <c r="BM166" i="10"/>
  <c r="BR166" i="10"/>
  <c r="BL164" i="10"/>
  <c r="BM164" i="10"/>
  <c r="BR164" i="10"/>
  <c r="BL162" i="10"/>
  <c r="BM162" i="10"/>
  <c r="BR162" i="10"/>
  <c r="BL157" i="10"/>
  <c r="BM157" i="10"/>
  <c r="BL155" i="10"/>
  <c r="BM155" i="10"/>
  <c r="BL153" i="10"/>
  <c r="BM153" i="10"/>
  <c r="BL150" i="10"/>
  <c r="BM150" i="10"/>
  <c r="BR150" i="10"/>
  <c r="BL148" i="10"/>
  <c r="BM148" i="10"/>
  <c r="BR148" i="10"/>
  <c r="BL146" i="10"/>
  <c r="BM146" i="10"/>
  <c r="BR146" i="10"/>
  <c r="BL134" i="10"/>
  <c r="BM134" i="10"/>
  <c r="BR134" i="10"/>
  <c r="BL132" i="10"/>
  <c r="BM132" i="10"/>
  <c r="BR132" i="10"/>
  <c r="BL130" i="10"/>
  <c r="BM130" i="10"/>
  <c r="BR130" i="10"/>
  <c r="BL128" i="10"/>
  <c r="BM128" i="10"/>
  <c r="BL125" i="10"/>
  <c r="BM125" i="10"/>
  <c r="BL111" i="10"/>
  <c r="BM111" i="10"/>
  <c r="BL106" i="10"/>
  <c r="BM106" i="10"/>
  <c r="BR106" i="10"/>
  <c r="BL104" i="10"/>
  <c r="BM104" i="10"/>
  <c r="BR104" i="10"/>
  <c r="BL101" i="10"/>
  <c r="BM101" i="10"/>
  <c r="BY201" i="10"/>
  <c r="BY165" i="10"/>
  <c r="BY164" i="10"/>
  <c r="BY149" i="10"/>
  <c r="BY138" i="10"/>
  <c r="BY206" i="10"/>
  <c r="BY197" i="10"/>
  <c r="BY169" i="10"/>
  <c r="BY153" i="10"/>
  <c r="BY147" i="10"/>
  <c r="BY134" i="10"/>
  <c r="BY131" i="10"/>
  <c r="BY122" i="10"/>
  <c r="BY219" i="10"/>
  <c r="BY217" i="10"/>
  <c r="BY215" i="10"/>
  <c r="BY213" i="10"/>
  <c r="BY211" i="10"/>
  <c r="BY209" i="10"/>
  <c r="BY205" i="10"/>
  <c r="BY193" i="10"/>
  <c r="BY189" i="10"/>
  <c r="BL217" i="10"/>
  <c r="BM217" i="10"/>
  <c r="BR217" i="10"/>
  <c r="BL215" i="10"/>
  <c r="BM215" i="10"/>
  <c r="BL210" i="10"/>
  <c r="BM210" i="10"/>
  <c r="BL208" i="10"/>
  <c r="BM208" i="10"/>
  <c r="BR208" i="10"/>
  <c r="BL206" i="10"/>
  <c r="BM206" i="10"/>
  <c r="BL204" i="10"/>
  <c r="BM204" i="10"/>
  <c r="BR204" i="10"/>
  <c r="BL197" i="10"/>
  <c r="BM197" i="10"/>
  <c r="BR197" i="10"/>
  <c r="BL195" i="10"/>
  <c r="BM195" i="10"/>
  <c r="BR195" i="10"/>
  <c r="BL190" i="10"/>
  <c r="BM190" i="10"/>
  <c r="BR190" i="10"/>
  <c r="BL188" i="10"/>
  <c r="BM188" i="10"/>
  <c r="BL185" i="10"/>
  <c r="BM185" i="10"/>
  <c r="BL183" i="10"/>
  <c r="BM183" i="10"/>
  <c r="BL181" i="10"/>
  <c r="BM181" i="10"/>
  <c r="BL179" i="10"/>
  <c r="BM179" i="10"/>
  <c r="BL172" i="10"/>
  <c r="BM172" i="10"/>
  <c r="BL170" i="10"/>
  <c r="BM170" i="10"/>
  <c r="BR170" i="10"/>
  <c r="BL168" i="10"/>
  <c r="BM168" i="10"/>
  <c r="BR168" i="10"/>
  <c r="BL161" i="10"/>
  <c r="BM161" i="10"/>
  <c r="BL159" i="10"/>
  <c r="BM159" i="10"/>
  <c r="BL152" i="10"/>
  <c r="BM152" i="10"/>
  <c r="BR152" i="10"/>
  <c r="BL145" i="10"/>
  <c r="BM145" i="10"/>
  <c r="BL143" i="10"/>
  <c r="BM143" i="10"/>
  <c r="BL141" i="10"/>
  <c r="BM141" i="10"/>
  <c r="BL138" i="10"/>
  <c r="BM138" i="10"/>
  <c r="BR138" i="10"/>
  <c r="BL136" i="10"/>
  <c r="BM136" i="10"/>
  <c r="BR136" i="10"/>
  <c r="BL127" i="10"/>
  <c r="BM127" i="10"/>
  <c r="BL122" i="10"/>
  <c r="BM122" i="10"/>
  <c r="BR122" i="10"/>
  <c r="BL120" i="10"/>
  <c r="BM120" i="10"/>
  <c r="BL117" i="10"/>
  <c r="BM117" i="10"/>
  <c r="BL115" i="10"/>
  <c r="BM115" i="10"/>
  <c r="BL113" i="10"/>
  <c r="BM113" i="10"/>
  <c r="BL110" i="10"/>
  <c r="BM110" i="10"/>
  <c r="BL108" i="10"/>
  <c r="BM108" i="10"/>
  <c r="BL103" i="10"/>
  <c r="BM103" i="10"/>
  <c r="BY216" i="10"/>
  <c r="BY212" i="10"/>
  <c r="BY115" i="10"/>
  <c r="BY106" i="10"/>
  <c r="CL219" i="10"/>
  <c r="CM219" i="10"/>
  <c r="CR219" i="10"/>
  <c r="CL218" i="10"/>
  <c r="CM218" i="10"/>
  <c r="CR218" i="10"/>
  <c r="CZ213" i="10"/>
  <c r="CL212" i="10"/>
  <c r="CL209" i="10"/>
  <c r="CM209" i="10"/>
  <c r="CL217" i="10"/>
  <c r="CM217" i="10"/>
  <c r="CZ215" i="10"/>
  <c r="CL214" i="10"/>
  <c r="CL211" i="10"/>
  <c r="CM211" i="10"/>
  <c r="CZ207" i="10"/>
  <c r="BY176" i="10"/>
  <c r="BY172" i="10"/>
  <c r="BY168" i="10"/>
  <c r="BY160" i="10"/>
  <c r="BY156" i="10"/>
  <c r="BY144" i="10"/>
  <c r="BY124" i="10"/>
  <c r="BY108" i="10"/>
  <c r="CZ209" i="10"/>
  <c r="CZ219" i="10"/>
  <c r="CZ218" i="10"/>
  <c r="CZ217" i="10"/>
  <c r="CL215" i="10"/>
  <c r="CM215" i="10"/>
  <c r="CZ211" i="10"/>
  <c r="CL210" i="10"/>
  <c r="CZ191" i="10"/>
  <c r="CZ185" i="10"/>
  <c r="CZ173" i="10"/>
  <c r="CZ157" i="10"/>
  <c r="CZ205" i="10"/>
  <c r="CL203" i="10"/>
  <c r="CM203" i="10"/>
  <c r="CZ199" i="10"/>
  <c r="CL198" i="10"/>
  <c r="CL195" i="10"/>
  <c r="CM195" i="10"/>
  <c r="CZ193" i="10"/>
  <c r="CL192" i="10"/>
  <c r="CL189" i="10"/>
  <c r="CM189" i="10"/>
  <c r="CZ187" i="10"/>
  <c r="CL186" i="10"/>
  <c r="CZ181" i="10"/>
  <c r="CL179" i="10"/>
  <c r="CM179" i="10"/>
  <c r="CZ175" i="10"/>
  <c r="CL174" i="10"/>
  <c r="CZ169" i="10"/>
  <c r="CZ163" i="10"/>
  <c r="CZ151" i="10"/>
  <c r="CZ147" i="10"/>
  <c r="CZ201" i="10"/>
  <c r="CZ183" i="10"/>
  <c r="CZ177" i="10"/>
  <c r="CZ171" i="10"/>
  <c r="CZ165" i="10"/>
  <c r="CZ159" i="10"/>
  <c r="CZ143" i="10"/>
  <c r="CL205" i="10"/>
  <c r="CM205" i="10"/>
  <c r="CZ203" i="10"/>
  <c r="CL202" i="10"/>
  <c r="CL199" i="10"/>
  <c r="CM199" i="10"/>
  <c r="CZ195" i="10"/>
  <c r="CL193" i="10"/>
  <c r="CM193" i="10"/>
  <c r="CL187" i="10"/>
  <c r="CM187" i="10"/>
  <c r="CL184" i="10"/>
  <c r="CM184" i="10"/>
  <c r="CR184" i="10"/>
  <c r="CL181" i="10"/>
  <c r="CM181" i="10"/>
  <c r="CZ179" i="10"/>
  <c r="CL178" i="10"/>
  <c r="CL175" i="10"/>
  <c r="CM175" i="10"/>
  <c r="CL172" i="10"/>
  <c r="CM172" i="10"/>
  <c r="CR172" i="10"/>
  <c r="CZ167" i="10"/>
  <c r="CZ161" i="10"/>
  <c r="CZ155" i="10"/>
  <c r="CZ145" i="10"/>
  <c r="CZ126" i="10"/>
  <c r="CZ124" i="10"/>
  <c r="CZ149" i="10"/>
  <c r="DJ23" i="10"/>
  <c r="CZ123" i="10"/>
  <c r="CZ122" i="10"/>
  <c r="CZ121" i="10"/>
  <c r="CZ120" i="10"/>
  <c r="CZ119" i="10"/>
  <c r="CZ118" i="10"/>
  <c r="CZ117" i="10"/>
  <c r="CZ116" i="10"/>
  <c r="CZ115" i="10"/>
  <c r="CZ114" i="10"/>
  <c r="CZ113" i="10"/>
  <c r="CZ112" i="10"/>
  <c r="CZ111" i="10"/>
  <c r="CZ110" i="10"/>
  <c r="CZ109" i="10"/>
  <c r="CZ108" i="10"/>
  <c r="CZ107" i="10"/>
  <c r="CZ106" i="10"/>
  <c r="CZ105" i="10"/>
  <c r="CZ104" i="10"/>
  <c r="CZ103" i="10"/>
  <c r="CZ102" i="10"/>
  <c r="CZ101" i="10"/>
  <c r="CZ100" i="10"/>
  <c r="CZ189" i="10"/>
  <c r="CZ216" i="10"/>
  <c r="CZ214" i="10"/>
  <c r="CZ212" i="10"/>
  <c r="CZ210" i="10"/>
  <c r="CZ208" i="10"/>
  <c r="CZ206" i="10"/>
  <c r="CZ204" i="10"/>
  <c r="CZ202" i="10"/>
  <c r="CZ200" i="10"/>
  <c r="CZ198" i="10"/>
  <c r="CZ196" i="10"/>
  <c r="CZ194" i="10"/>
  <c r="CZ192" i="10"/>
  <c r="CZ190" i="10"/>
  <c r="CZ188" i="10"/>
  <c r="CZ186" i="10"/>
  <c r="CZ184" i="10"/>
  <c r="CZ182" i="10"/>
  <c r="CZ180" i="10"/>
  <c r="CZ178" i="10"/>
  <c r="CZ176" i="10"/>
  <c r="CZ174" i="10"/>
  <c r="CZ172" i="10"/>
  <c r="CZ170" i="10"/>
  <c r="CZ168" i="10"/>
  <c r="CZ166" i="10"/>
  <c r="CZ164" i="10"/>
  <c r="CZ162" i="10"/>
  <c r="CZ160" i="10"/>
  <c r="CZ158" i="10"/>
  <c r="CZ156" i="10"/>
  <c r="CZ154" i="10"/>
  <c r="CZ152" i="10"/>
  <c r="CZ150" i="10"/>
  <c r="CZ148" i="10"/>
  <c r="CZ146" i="10"/>
  <c r="CZ144" i="10"/>
  <c r="CZ142" i="10"/>
  <c r="CZ197" i="10"/>
  <c r="CZ153" i="10"/>
  <c r="CZ141" i="10"/>
  <c r="CZ125" i="10"/>
  <c r="CZ139" i="10"/>
  <c r="CZ137" i="10"/>
  <c r="CZ135" i="10"/>
  <c r="CZ133" i="10"/>
  <c r="CZ132" i="10"/>
  <c r="CZ131" i="10"/>
  <c r="CZ130" i="10"/>
  <c r="CZ129" i="10"/>
  <c r="CZ128" i="10"/>
  <c r="CZ127" i="10"/>
  <c r="CZ140" i="10"/>
  <c r="CZ138" i="10"/>
  <c r="CZ136" i="10"/>
  <c r="CZ134" i="10"/>
  <c r="CL19" i="10"/>
  <c r="DD25" i="10"/>
  <c r="DJ25" i="10"/>
  <c r="DC24" i="10"/>
  <c r="DJ24" i="10"/>
  <c r="BR179" i="10"/>
  <c r="BM160" i="10"/>
  <c r="BR160" i="10"/>
  <c r="BM174" i="10"/>
  <c r="BR174" i="10"/>
  <c r="BM126" i="10"/>
  <c r="BR126" i="10"/>
  <c r="BM180" i="10"/>
  <c r="BR180" i="10"/>
  <c r="BM142" i="10"/>
  <c r="BR142" i="10"/>
  <c r="BY208" i="10"/>
  <c r="BY188" i="10"/>
  <c r="BY184" i="10"/>
  <c r="BY180" i="10"/>
  <c r="BY148" i="10"/>
  <c r="BY204" i="10"/>
  <c r="BY200" i="10"/>
  <c r="BY196" i="10"/>
  <c r="BY192" i="10"/>
  <c r="BR218" i="10"/>
  <c r="BR214" i="10"/>
  <c r="BM199" i="10"/>
  <c r="BR199" i="10"/>
  <c r="BM187" i="10"/>
  <c r="BR187" i="10"/>
  <c r="BM114" i="10"/>
  <c r="BR114" i="10"/>
  <c r="BR133" i="10"/>
  <c r="BR121" i="10"/>
  <c r="BY162" i="10"/>
  <c r="BY159" i="10"/>
  <c r="BY146" i="10"/>
  <c r="BY143" i="10"/>
  <c r="BY136" i="10"/>
  <c r="BY120" i="10"/>
  <c r="BY104" i="10"/>
  <c r="BY163" i="10"/>
  <c r="BY182" i="10"/>
  <c r="BY178" i="10"/>
  <c r="BY174" i="10"/>
  <c r="BY171" i="10"/>
  <c r="BY158" i="10"/>
  <c r="BY155" i="10"/>
  <c r="BY142" i="10"/>
  <c r="BY132" i="10"/>
  <c r="BY116" i="10"/>
  <c r="BY100" i="10"/>
  <c r="BY191" i="10"/>
  <c r="BY187" i="10"/>
  <c r="BY183" i="10"/>
  <c r="BY179" i="10"/>
  <c r="BY175" i="10"/>
  <c r="BY170" i="10"/>
  <c r="BY167" i="10"/>
  <c r="BY154" i="10"/>
  <c r="BY151" i="10"/>
  <c r="BY128" i="10"/>
  <c r="BY112" i="10"/>
  <c r="BY141" i="10"/>
  <c r="BY137" i="10"/>
  <c r="BY133" i="10"/>
  <c r="BY129" i="10"/>
  <c r="BY125" i="10"/>
  <c r="BY121" i="10"/>
  <c r="BY117" i="10"/>
  <c r="BY113" i="10"/>
  <c r="BY109" i="10"/>
  <c r="BY105" i="10"/>
  <c r="BY101" i="10"/>
  <c r="BP6" i="10"/>
  <c r="BQ6" i="10"/>
  <c r="BU4" i="10"/>
  <c r="BP5" i="10"/>
  <c r="BU5" i="10"/>
  <c r="BG63" i="10"/>
  <c r="BG65" i="10"/>
  <c r="BG64" i="10"/>
  <c r="BG60" i="10"/>
  <c r="BG61" i="10"/>
  <c r="BR129" i="10"/>
  <c r="BR194" i="10"/>
  <c r="BR209" i="10"/>
  <c r="BR169" i="10"/>
  <c r="BR151" i="10"/>
  <c r="BR139" i="10"/>
  <c r="BR156" i="10"/>
  <c r="BR173" i="10"/>
  <c r="BR163" i="10"/>
  <c r="BR149" i="10"/>
  <c r="BR107" i="10"/>
  <c r="BR200" i="10"/>
  <c r="BR111" i="10"/>
  <c r="BR100" i="10"/>
  <c r="BR206" i="10"/>
  <c r="BR105" i="10"/>
  <c r="BR124" i="10"/>
  <c r="BR212" i="10"/>
  <c r="BR155" i="10"/>
  <c r="BR153" i="10"/>
  <c r="BR119" i="10"/>
  <c r="BR109" i="10"/>
  <c r="BR161" i="10"/>
  <c r="BR143" i="10"/>
  <c r="BR140" i="10"/>
  <c r="BR125" i="10"/>
  <c r="BR188" i="10"/>
  <c r="BR108" i="10"/>
  <c r="BR216" i="10"/>
  <c r="BR147" i="10"/>
  <c r="BR145" i="10"/>
  <c r="BR167" i="10"/>
  <c r="BR202" i="10"/>
  <c r="BR131" i="10"/>
  <c r="BR165" i="10"/>
  <c r="BR192" i="10"/>
  <c r="BR171" i="10"/>
  <c r="BR117" i="10"/>
  <c r="BR181" i="10"/>
  <c r="BR128" i="10"/>
  <c r="BR123" i="10"/>
  <c r="BR158" i="10"/>
  <c r="BR101" i="10"/>
  <c r="BR215" i="10"/>
  <c r="BR185" i="10"/>
  <c r="BR127" i="10"/>
  <c r="BR103" i="10"/>
  <c r="BR135" i="10"/>
  <c r="BR115" i="10"/>
  <c r="BR196" i="10"/>
  <c r="BR141" i="10"/>
  <c r="BR113" i="10"/>
  <c r="BR177" i="10"/>
  <c r="BR159" i="10"/>
  <c r="BR210" i="10"/>
  <c r="BR172" i="10"/>
  <c r="BR183" i="10"/>
  <c r="BR157" i="10"/>
  <c r="BR110" i="10"/>
  <c r="BR175" i="10"/>
  <c r="BR120" i="10"/>
  <c r="CR213" i="10"/>
  <c r="CR208" i="10"/>
  <c r="CR185" i="10"/>
  <c r="CR171" i="10"/>
  <c r="CR179" i="10"/>
  <c r="CR170" i="10"/>
  <c r="CR177" i="10"/>
  <c r="CR204" i="10"/>
  <c r="CR196" i="10"/>
  <c r="CR201" i="10"/>
  <c r="CR173" i="10"/>
  <c r="CR190" i="10"/>
  <c r="CR183" i="10"/>
  <c r="CR191" i="10"/>
  <c r="CR200" i="10"/>
  <c r="CR207" i="10"/>
  <c r="CR211" i="10"/>
  <c r="CM206" i="10"/>
  <c r="CR206" i="10"/>
  <c r="CR197" i="10"/>
  <c r="CR195" i="10"/>
  <c r="CR176" i="10"/>
  <c r="CR182" i="10"/>
  <c r="CR217" i="10"/>
  <c r="CM202" i="10"/>
  <c r="CR202" i="10"/>
  <c r="CR189" i="10"/>
  <c r="CR199" i="10"/>
  <c r="CR203" i="10"/>
  <c r="CM198" i="10"/>
  <c r="CR198" i="10"/>
  <c r="CR187" i="10"/>
  <c r="CM214" i="10"/>
  <c r="CR214" i="10"/>
  <c r="CR205" i="10"/>
  <c r="CR215" i="10"/>
  <c r="CM192" i="10"/>
  <c r="CR192" i="10"/>
  <c r="CR175" i="10"/>
  <c r="CM210" i="10"/>
  <c r="CR210" i="10"/>
  <c r="CM178" i="10"/>
  <c r="CR178" i="10"/>
  <c r="CM174" i="10"/>
  <c r="CR174" i="10"/>
  <c r="CM186" i="10"/>
  <c r="CR186" i="10"/>
  <c r="CR181" i="10"/>
  <c r="CR193" i="10"/>
  <c r="CR209" i="10"/>
  <c r="CM212" i="10"/>
  <c r="CR212" i="10"/>
  <c r="CM19" i="10"/>
  <c r="DD26" i="10"/>
  <c r="DC26" i="10"/>
  <c r="BQ7" i="10"/>
  <c r="BP7" i="10"/>
  <c r="BU6" i="10"/>
  <c r="BG75" i="10"/>
  <c r="BG71" i="10"/>
  <c r="BG67" i="10"/>
  <c r="BG66" i="10"/>
  <c r="BG78" i="10"/>
  <c r="BG74" i="10"/>
  <c r="BG70" i="10"/>
  <c r="BG77" i="10"/>
  <c r="BG76" i="10"/>
  <c r="BG69" i="10"/>
  <c r="BG68" i="10"/>
  <c r="BG73" i="10"/>
  <c r="BG72" i="10"/>
  <c r="CO58" i="10"/>
  <c r="CO60" i="10"/>
  <c r="CO62" i="10"/>
  <c r="CO64" i="10"/>
  <c r="CO69" i="10"/>
  <c r="CO70" i="10"/>
  <c r="CW71" i="10"/>
  <c r="CZ71" i="10"/>
  <c r="CW72" i="10"/>
  <c r="CZ72" i="10"/>
  <c r="CO77" i="10"/>
  <c r="CO78" i="10"/>
  <c r="CW79" i="10"/>
  <c r="CZ79" i="10"/>
  <c r="CW80" i="10"/>
  <c r="CZ80" i="10"/>
  <c r="CO85" i="10"/>
  <c r="CO86" i="10"/>
  <c r="CW87" i="10"/>
  <c r="CZ87" i="10"/>
  <c r="CW88" i="10"/>
  <c r="CZ88" i="10"/>
  <c r="CO93" i="10"/>
  <c r="CO94" i="10"/>
  <c r="CW95" i="10"/>
  <c r="CZ95" i="10"/>
  <c r="CW96" i="10"/>
  <c r="CZ96" i="10"/>
  <c r="CW58" i="10"/>
  <c r="CZ58" i="10"/>
  <c r="CW60" i="10"/>
  <c r="CZ60" i="10"/>
  <c r="CW62" i="10"/>
  <c r="CZ62" i="10"/>
  <c r="CW64" i="10"/>
  <c r="CZ64" i="10"/>
  <c r="CO65" i="10"/>
  <c r="CO66" i="10"/>
  <c r="CO67" i="10"/>
  <c r="CO68" i="10"/>
  <c r="CW69" i="10"/>
  <c r="CZ69" i="10"/>
  <c r="CW70" i="10"/>
  <c r="CZ70" i="10"/>
  <c r="CO75" i="10"/>
  <c r="CO76" i="10"/>
  <c r="CW77" i="10"/>
  <c r="CZ77" i="10"/>
  <c r="CW78" i="10"/>
  <c r="CZ78" i="10"/>
  <c r="CO83" i="10"/>
  <c r="CO84" i="10"/>
  <c r="CW85" i="10"/>
  <c r="CZ85" i="10"/>
  <c r="CW86" i="10"/>
  <c r="CZ86" i="10"/>
  <c r="CO91" i="10"/>
  <c r="CO92" i="10"/>
  <c r="CW93" i="10"/>
  <c r="CZ93" i="10"/>
  <c r="CW94" i="10"/>
  <c r="CZ94" i="10"/>
  <c r="CO99" i="10"/>
  <c r="CO59" i="10"/>
  <c r="CO61" i="10"/>
  <c r="CO63" i="10"/>
  <c r="CW65" i="10"/>
  <c r="CZ65" i="10"/>
  <c r="CW66" i="10"/>
  <c r="CZ66" i="10"/>
  <c r="CW67" i="10"/>
  <c r="CZ67" i="10"/>
  <c r="CW68" i="10"/>
  <c r="CZ68" i="10"/>
  <c r="CO73" i="10"/>
  <c r="CO74" i="10"/>
  <c r="CW75" i="10"/>
  <c r="CZ75" i="10"/>
  <c r="CW76" i="10"/>
  <c r="CZ76" i="10"/>
  <c r="CO81" i="10"/>
  <c r="CO82" i="10"/>
  <c r="CW83" i="10"/>
  <c r="CZ83" i="10"/>
  <c r="CW84" i="10"/>
  <c r="CZ84" i="10"/>
  <c r="CO89" i="10"/>
  <c r="CO90" i="10"/>
  <c r="CW91" i="10"/>
  <c r="CZ91" i="10"/>
  <c r="CW92" i="10"/>
  <c r="CZ92" i="10"/>
  <c r="CO97" i="10"/>
  <c r="CO98" i="10"/>
  <c r="CW99" i="10"/>
  <c r="CZ99" i="10"/>
  <c r="CW61" i="10"/>
  <c r="CZ61" i="10"/>
  <c r="CO79" i="10"/>
  <c r="CW81" i="10"/>
  <c r="CZ81" i="10"/>
  <c r="CO96" i="10"/>
  <c r="CW98" i="10"/>
  <c r="CZ98" i="10"/>
  <c r="CO71" i="10"/>
  <c r="CW73" i="10"/>
  <c r="CZ73" i="10"/>
  <c r="CO88" i="10"/>
  <c r="CW90" i="10"/>
  <c r="CZ90" i="10"/>
  <c r="CW59" i="10"/>
  <c r="CZ59" i="10"/>
  <c r="CW63" i="10"/>
  <c r="CZ63" i="10"/>
  <c r="CO80" i="10"/>
  <c r="CW82" i="10"/>
  <c r="CZ82" i="10"/>
  <c r="CO95" i="10"/>
  <c r="CW97" i="10"/>
  <c r="CZ97" i="10"/>
  <c r="CO72" i="10"/>
  <c r="CW74" i="10"/>
  <c r="CZ74" i="10"/>
  <c r="CO87" i="10"/>
  <c r="CW89" i="10"/>
  <c r="CZ89" i="10"/>
  <c r="CO21" i="10"/>
  <c r="CO22" i="10"/>
  <c r="CO23" i="10"/>
  <c r="CO24" i="10"/>
  <c r="CW25" i="10"/>
  <c r="CZ25" i="10"/>
  <c r="CO28" i="10"/>
  <c r="CO29" i="10"/>
  <c r="CO30" i="10"/>
  <c r="CO31" i="10"/>
  <c r="CO32" i="10"/>
  <c r="CO33" i="10"/>
  <c r="CO34" i="10"/>
  <c r="CO35" i="10"/>
  <c r="CW36" i="10"/>
  <c r="CZ36" i="10"/>
  <c r="CO42" i="10"/>
  <c r="CO43" i="10"/>
  <c r="CO44" i="10"/>
  <c r="CO45" i="10"/>
  <c r="CW46" i="10"/>
  <c r="CZ46" i="10"/>
  <c r="CW47" i="10"/>
  <c r="CZ47" i="10"/>
  <c r="CW48" i="10"/>
  <c r="CZ48" i="10"/>
  <c r="CW49" i="10"/>
  <c r="CZ49" i="10"/>
  <c r="CZ11" i="10"/>
  <c r="CW50" i="10"/>
  <c r="CZ50" i="10"/>
  <c r="CW51" i="10"/>
  <c r="CZ51" i="10"/>
  <c r="CW52" i="10"/>
  <c r="CZ52" i="10"/>
  <c r="CW53" i="10"/>
  <c r="CZ53" i="10"/>
  <c r="CW19" i="10"/>
  <c r="CZ19" i="10"/>
  <c r="BV32" i="10"/>
  <c r="BY32" i="10"/>
  <c r="BO33" i="10"/>
  <c r="BV33" i="10"/>
  <c r="BY33" i="10"/>
  <c r="BO35" i="10"/>
  <c r="BV35" i="10"/>
  <c r="BY35" i="10"/>
  <c r="BO37" i="10"/>
  <c r="BV37" i="10"/>
  <c r="BY37" i="10"/>
  <c r="BO39" i="10"/>
  <c r="BV39" i="10"/>
  <c r="BY39" i="10"/>
  <c r="BO41" i="10"/>
  <c r="BV41" i="10"/>
  <c r="BY41" i="10"/>
  <c r="BO43" i="10"/>
  <c r="BV43" i="10"/>
  <c r="BY43" i="10"/>
  <c r="BO45" i="10"/>
  <c r="BV45" i="10"/>
  <c r="BY45" i="10"/>
  <c r="BO47" i="10"/>
  <c r="BV47" i="10"/>
  <c r="BY47" i="10"/>
  <c r="BO49" i="10"/>
  <c r="BV49" i="10"/>
  <c r="BY49" i="10"/>
  <c r="BZ11" i="10"/>
  <c r="BO51" i="10"/>
  <c r="BV51" i="10"/>
  <c r="BY51" i="10"/>
  <c r="BO53" i="10"/>
  <c r="BV53" i="10"/>
  <c r="BY53" i="10"/>
  <c r="BO55" i="10"/>
  <c r="BV55" i="10"/>
  <c r="BY55" i="10"/>
  <c r="BO57" i="10"/>
  <c r="BV57" i="10"/>
  <c r="BY57" i="10"/>
  <c r="BO59" i="10"/>
  <c r="BV59" i="10"/>
  <c r="BY59" i="10"/>
  <c r="BO61" i="10"/>
  <c r="BV61" i="10"/>
  <c r="BY61" i="10"/>
  <c r="BO63" i="10"/>
  <c r="BV63" i="10"/>
  <c r="BY63" i="10"/>
  <c r="BO65" i="10"/>
  <c r="BV65" i="10"/>
  <c r="BY65" i="10"/>
  <c r="BO67" i="10"/>
  <c r="BV67" i="10"/>
  <c r="BY67" i="10"/>
  <c r="BO69" i="10"/>
  <c r="BV69" i="10"/>
  <c r="BY69" i="10"/>
  <c r="BO71" i="10"/>
  <c r="BV71" i="10"/>
  <c r="BY71" i="10"/>
  <c r="BO73" i="10"/>
  <c r="BV73" i="10"/>
  <c r="BY73" i="10"/>
  <c r="BO75" i="10"/>
  <c r="BV75" i="10"/>
  <c r="BY75" i="10"/>
  <c r="BO77" i="10"/>
  <c r="BV77" i="10"/>
  <c r="BY77" i="10"/>
  <c r="BO79" i="10"/>
  <c r="BV79" i="10"/>
  <c r="BY79" i="10"/>
  <c r="BO81" i="10"/>
  <c r="BV81" i="10"/>
  <c r="BY81" i="10"/>
  <c r="BO83" i="10"/>
  <c r="BV83" i="10"/>
  <c r="BY83" i="10"/>
  <c r="BO85" i="10"/>
  <c r="BV85" i="10"/>
  <c r="BY85" i="10"/>
  <c r="BO87" i="10"/>
  <c r="BV87" i="10"/>
  <c r="BY87" i="10"/>
  <c r="BO89" i="10"/>
  <c r="BV89" i="10"/>
  <c r="BY89" i="10"/>
  <c r="BO91" i="10"/>
  <c r="BV91" i="10"/>
  <c r="BY91" i="10"/>
  <c r="BO93" i="10"/>
  <c r="BV93" i="10"/>
  <c r="BY93" i="10"/>
  <c r="BO95" i="10"/>
  <c r="BV95" i="10"/>
  <c r="BY95" i="10"/>
  <c r="BO97" i="10"/>
  <c r="BV97" i="10"/>
  <c r="BY97" i="10"/>
  <c r="BO99" i="10"/>
  <c r="BV99" i="10"/>
  <c r="BY99" i="10"/>
  <c r="CW21" i="10"/>
  <c r="CZ21" i="10"/>
  <c r="CW22" i="10"/>
  <c r="CZ22" i="10"/>
  <c r="CW23" i="10"/>
  <c r="CZ23" i="10"/>
  <c r="CW24" i="10"/>
  <c r="CZ24" i="10"/>
  <c r="CO27" i="10"/>
  <c r="CW28" i="10"/>
  <c r="CZ28" i="10"/>
  <c r="CW29" i="10"/>
  <c r="CZ29" i="10"/>
  <c r="CW30" i="10"/>
  <c r="CZ30" i="10"/>
  <c r="CW31" i="10"/>
  <c r="CZ31" i="10"/>
  <c r="CW32" i="10"/>
  <c r="CZ32" i="10"/>
  <c r="CW33" i="10"/>
  <c r="CZ33" i="10"/>
  <c r="CW34" i="10"/>
  <c r="CZ34" i="10"/>
  <c r="CW35" i="10"/>
  <c r="CZ35" i="10"/>
  <c r="CO38" i="10"/>
  <c r="CO39" i="10"/>
  <c r="CO40" i="10"/>
  <c r="CO41" i="10"/>
  <c r="CW42" i="10"/>
  <c r="CZ42" i="10"/>
  <c r="CW43" i="10"/>
  <c r="CZ43" i="10"/>
  <c r="CW44" i="10"/>
  <c r="CZ44" i="10"/>
  <c r="CW45" i="10"/>
  <c r="CZ45" i="10"/>
  <c r="BO21" i="10"/>
  <c r="BV21" i="10"/>
  <c r="BY21" i="10"/>
  <c r="BO22" i="10"/>
  <c r="BV22" i="10"/>
  <c r="BY22" i="10"/>
  <c r="BO23" i="10"/>
  <c r="BV23" i="10"/>
  <c r="BY23" i="10"/>
  <c r="BO24" i="10"/>
  <c r="CO26" i="10"/>
  <c r="CW27" i="10"/>
  <c r="CZ27" i="10"/>
  <c r="CO37" i="10"/>
  <c r="CW38" i="10"/>
  <c r="CZ38" i="10"/>
  <c r="CW39" i="10"/>
  <c r="CZ39" i="10"/>
  <c r="CW40" i="10"/>
  <c r="CZ40" i="10"/>
  <c r="CW41" i="10"/>
  <c r="CZ41" i="10"/>
  <c r="CO54" i="10"/>
  <c r="CO55" i="10"/>
  <c r="CO56" i="10"/>
  <c r="CO57" i="10"/>
  <c r="CW20" i="10"/>
  <c r="CZ20" i="10"/>
  <c r="CO20" i="10"/>
  <c r="CO25" i="10"/>
  <c r="CW26" i="10"/>
  <c r="CZ26" i="10"/>
  <c r="CO36" i="10"/>
  <c r="CW37" i="10"/>
  <c r="CZ37" i="10"/>
  <c r="CO46" i="10"/>
  <c r="CO47" i="10"/>
  <c r="CO48" i="10"/>
  <c r="CO49" i="10"/>
  <c r="CO50" i="10"/>
  <c r="CO51" i="10"/>
  <c r="CO52" i="10"/>
  <c r="CO53" i="10"/>
  <c r="CW54" i="10"/>
  <c r="CZ54" i="10"/>
  <c r="CW55" i="10"/>
  <c r="CZ55" i="10"/>
  <c r="CW56" i="10"/>
  <c r="CZ56" i="10"/>
  <c r="CW57" i="10"/>
  <c r="CZ57" i="10"/>
  <c r="CO19" i="10"/>
  <c r="CR19" i="10"/>
  <c r="BV30" i="10"/>
  <c r="BY30" i="10"/>
  <c r="BO31" i="10"/>
  <c r="BV31" i="10"/>
  <c r="BY31" i="10"/>
  <c r="BO32" i="10"/>
  <c r="BO25" i="10"/>
  <c r="BV25" i="10"/>
  <c r="BY25" i="10"/>
  <c r="BO28" i="10"/>
  <c r="BV28" i="10"/>
  <c r="BY28" i="10"/>
  <c r="BO30" i="10"/>
  <c r="BO36" i="10"/>
  <c r="BV36" i="10"/>
  <c r="BY36" i="10"/>
  <c r="BO40" i="10"/>
  <c r="BV40" i="10"/>
  <c r="BY40" i="10"/>
  <c r="BO44" i="10"/>
  <c r="BV44" i="10"/>
  <c r="BY44" i="10"/>
  <c r="BO48" i="10"/>
  <c r="BV48" i="10"/>
  <c r="BY48" i="10"/>
  <c r="BO52" i="10"/>
  <c r="BV52" i="10"/>
  <c r="BY52" i="10"/>
  <c r="BO56" i="10"/>
  <c r="BV56" i="10"/>
  <c r="BY56" i="10"/>
  <c r="BO60" i="10"/>
  <c r="BV60" i="10"/>
  <c r="BY60" i="10"/>
  <c r="BO64" i="10"/>
  <c r="BV64" i="10"/>
  <c r="BY64" i="10"/>
  <c r="BO68" i="10"/>
  <c r="BV68" i="10"/>
  <c r="BY68" i="10"/>
  <c r="BO72" i="10"/>
  <c r="BV72" i="10"/>
  <c r="BY72" i="10"/>
  <c r="BO76" i="10"/>
  <c r="BV76" i="10"/>
  <c r="BY76" i="10"/>
  <c r="BO80" i="10"/>
  <c r="BV80" i="10"/>
  <c r="BY80" i="10"/>
  <c r="BO84" i="10"/>
  <c r="BV84" i="10"/>
  <c r="BY84" i="10"/>
  <c r="BO88" i="10"/>
  <c r="BV88" i="10"/>
  <c r="BY88" i="10"/>
  <c r="BO92" i="10"/>
  <c r="BV92" i="10"/>
  <c r="BY92" i="10"/>
  <c r="BO96" i="10"/>
  <c r="BV96" i="10"/>
  <c r="BY96" i="10"/>
  <c r="BO27" i="10"/>
  <c r="BV27" i="10"/>
  <c r="BY27" i="10"/>
  <c r="BV20" i="10"/>
  <c r="BY20" i="10"/>
  <c r="BO20" i="10"/>
  <c r="BV24" i="10"/>
  <c r="BY24" i="10"/>
  <c r="BO26" i="10"/>
  <c r="BV26" i="10"/>
  <c r="BY26" i="10"/>
  <c r="BO29" i="10"/>
  <c r="BV29" i="10"/>
  <c r="BY29" i="10"/>
  <c r="BO34" i="10"/>
  <c r="BV34" i="10"/>
  <c r="BY34" i="10"/>
  <c r="BO38" i="10"/>
  <c r="BV38" i="10"/>
  <c r="BY38" i="10"/>
  <c r="BO42" i="10"/>
  <c r="BV42" i="10"/>
  <c r="BY42" i="10"/>
  <c r="BO46" i="10"/>
  <c r="BV46" i="10"/>
  <c r="BY46" i="10"/>
  <c r="BO50" i="10"/>
  <c r="BV50" i="10"/>
  <c r="BY50" i="10"/>
  <c r="BO54" i="10"/>
  <c r="BV54" i="10"/>
  <c r="BY54" i="10"/>
  <c r="BO58" i="10"/>
  <c r="BV58" i="10"/>
  <c r="BY58" i="10"/>
  <c r="BO62" i="10"/>
  <c r="BV62" i="10"/>
  <c r="BY62" i="10"/>
  <c r="BO66" i="10"/>
  <c r="BV66" i="10"/>
  <c r="BY66" i="10"/>
  <c r="BO70" i="10"/>
  <c r="BV70" i="10"/>
  <c r="BY70" i="10"/>
  <c r="BO74" i="10"/>
  <c r="BV74" i="10"/>
  <c r="BY74" i="10"/>
  <c r="BO78" i="10"/>
  <c r="BV78" i="10"/>
  <c r="BY78" i="10"/>
  <c r="BO82" i="10"/>
  <c r="BV82" i="10"/>
  <c r="BY82" i="10"/>
  <c r="BO86" i="10"/>
  <c r="BV86" i="10"/>
  <c r="BY86" i="10"/>
  <c r="BO90" i="10"/>
  <c r="BV90" i="10"/>
  <c r="BY90" i="10"/>
  <c r="BO94" i="10"/>
  <c r="BV94" i="10"/>
  <c r="BY94" i="10"/>
  <c r="BO98" i="10"/>
  <c r="BV98" i="10"/>
  <c r="BY98" i="10"/>
  <c r="DD27" i="10"/>
  <c r="DC27" i="10"/>
  <c r="DJ26" i="10"/>
  <c r="BP8" i="10"/>
  <c r="BQ8" i="10"/>
  <c r="BU7" i="10"/>
  <c r="BO19" i="10"/>
  <c r="BR19" i="10"/>
  <c r="BV19" i="10"/>
  <c r="BY19" i="10"/>
  <c r="DA19" i="10"/>
  <c r="CZ10" i="10"/>
  <c r="DD28" i="10"/>
  <c r="DC28" i="10"/>
  <c r="DJ27" i="10"/>
  <c r="BP9" i="10"/>
  <c r="BQ9" i="10"/>
  <c r="BU8" i="10"/>
  <c r="BZ19" i="10"/>
  <c r="BZ10" i="10"/>
  <c r="P24" i="10"/>
  <c r="O24" i="10"/>
  <c r="N24" i="10"/>
  <c r="M24" i="10"/>
  <c r="L24" i="10"/>
  <c r="K24" i="10"/>
  <c r="J24" i="10"/>
  <c r="I24" i="10"/>
  <c r="H24" i="10"/>
  <c r="P23" i="10"/>
  <c r="O23" i="10"/>
  <c r="N23" i="10"/>
  <c r="M23" i="10"/>
  <c r="L23" i="10"/>
  <c r="K23" i="10"/>
  <c r="J23" i="10"/>
  <c r="I23" i="10"/>
  <c r="H23" i="10"/>
  <c r="P22" i="10"/>
  <c r="O22" i="10"/>
  <c r="N22" i="10"/>
  <c r="M22" i="10"/>
  <c r="L22" i="10"/>
  <c r="K22" i="10"/>
  <c r="J22" i="10"/>
  <c r="I22" i="10"/>
  <c r="H22" i="10"/>
  <c r="P21" i="10"/>
  <c r="O21" i="10"/>
  <c r="N21" i="10"/>
  <c r="M21" i="10"/>
  <c r="L21" i="10"/>
  <c r="K21" i="10"/>
  <c r="J21" i="10"/>
  <c r="I21" i="10"/>
  <c r="H21" i="10"/>
  <c r="P20" i="10"/>
  <c r="O20" i="10"/>
  <c r="N20" i="10"/>
  <c r="M20" i="10"/>
  <c r="L20" i="10"/>
  <c r="K20" i="10"/>
  <c r="J20" i="10"/>
  <c r="I20" i="10"/>
  <c r="H20" i="10"/>
  <c r="G24" i="10"/>
  <c r="G23" i="10"/>
  <c r="G21" i="10"/>
  <c r="G20" i="10"/>
  <c r="BI32" i="10"/>
  <c r="BI36" i="10"/>
  <c r="BI48" i="10"/>
  <c r="BI37" i="10"/>
  <c r="BI34" i="10"/>
  <c r="BI50" i="10"/>
  <c r="BI26" i="10"/>
  <c r="BI57" i="10"/>
  <c r="BI20" i="10"/>
  <c r="BI35" i="10"/>
  <c r="BI51" i="10"/>
  <c r="BI56" i="10"/>
  <c r="BI25" i="10"/>
  <c r="BI52" i="10"/>
  <c r="BI59" i="10"/>
  <c r="BI45" i="10"/>
  <c r="BI38" i="10"/>
  <c r="BI54" i="10"/>
  <c r="BI33" i="10"/>
  <c r="BI24" i="10"/>
  <c r="BI39" i="10"/>
  <c r="BI55" i="10"/>
  <c r="BI21" i="10"/>
  <c r="BI22" i="10"/>
  <c r="BI53" i="10"/>
  <c r="BI23" i="10"/>
  <c r="BI42" i="10"/>
  <c r="BI58" i="10"/>
  <c r="BI41" i="10"/>
  <c r="BI27" i="10"/>
  <c r="BI43" i="10"/>
  <c r="BI28" i="10"/>
  <c r="BI44" i="10"/>
  <c r="BI29" i="10"/>
  <c r="BI30" i="10"/>
  <c r="BI46" i="10"/>
  <c r="BI49" i="10"/>
  <c r="BI31" i="10"/>
  <c r="BI47" i="10"/>
  <c r="BI40" i="10"/>
  <c r="DD29" i="10"/>
  <c r="DC29" i="10"/>
  <c r="DJ28" i="10"/>
  <c r="BP10" i="10"/>
  <c r="BI60" i="10"/>
  <c r="BQ10" i="10"/>
  <c r="BU9" i="10"/>
  <c r="G22" i="10"/>
  <c r="O26" i="10"/>
  <c r="N26" i="10"/>
  <c r="M26" i="10"/>
  <c r="K26" i="10"/>
  <c r="J26" i="10"/>
  <c r="I26" i="10"/>
  <c r="F8" i="10"/>
  <c r="G26" i="10"/>
  <c r="BJ20" i="10"/>
  <c r="BL20" i="10"/>
  <c r="DC30" i="10"/>
  <c r="DD30" i="10"/>
  <c r="DJ29" i="10"/>
  <c r="BQ11" i="10"/>
  <c r="BP11" i="10"/>
  <c r="BU10" i="10"/>
  <c r="L26" i="10"/>
  <c r="P26" i="10"/>
  <c r="G9" i="10"/>
  <c r="K9" i="10"/>
  <c r="J9" i="10"/>
  <c r="H9" i="10"/>
  <c r="L9" i="10"/>
  <c r="I9" i="10"/>
  <c r="BJ21" i="10"/>
  <c r="BL21" i="10"/>
  <c r="DC31" i="10"/>
  <c r="DD31" i="10"/>
  <c r="DJ30" i="10"/>
  <c r="BP12" i="10"/>
  <c r="BQ12" i="10"/>
  <c r="BU11" i="10"/>
  <c r="BM20" i="10"/>
  <c r="BR20" i="10"/>
  <c r="BZ20" i="10"/>
  <c r="F9" i="10"/>
  <c r="BJ22" i="10"/>
  <c r="BL22" i="10"/>
  <c r="BM22" i="10"/>
  <c r="BR22" i="10"/>
  <c r="BZ22" i="10"/>
  <c r="BM21" i="10"/>
  <c r="BR21" i="10"/>
  <c r="BZ21" i="10"/>
  <c r="DD32" i="10"/>
  <c r="DC32" i="10"/>
  <c r="DJ31" i="10"/>
  <c r="BQ13" i="10"/>
  <c r="BP13" i="10"/>
  <c r="BU12" i="10"/>
  <c r="BJ23" i="10"/>
  <c r="BL23" i="10"/>
  <c r="BI65" i="10"/>
  <c r="BI61" i="10"/>
  <c r="BI73" i="10"/>
  <c r="BI77" i="10"/>
  <c r="BI74" i="10"/>
  <c r="BI63" i="10"/>
  <c r="BI69" i="10"/>
  <c r="BI76" i="10"/>
  <c r="BI70" i="10"/>
  <c r="BI62" i="10"/>
  <c r="BI67" i="10"/>
  <c r="BI79" i="10"/>
  <c r="BI68" i="10"/>
  <c r="BI71" i="10"/>
  <c r="BI66" i="10"/>
  <c r="BI64" i="10"/>
  <c r="BI75" i="10"/>
  <c r="BI72" i="10"/>
  <c r="BI78" i="10"/>
  <c r="DD33" i="10"/>
  <c r="DC33" i="10"/>
  <c r="DJ32" i="10"/>
  <c r="BQ14" i="10"/>
  <c r="BP14" i="10"/>
  <c r="BI80" i="10"/>
  <c r="BU13" i="10"/>
  <c r="BJ24" i="10"/>
  <c r="BJ25" i="10"/>
  <c r="BM23" i="10"/>
  <c r="BR23" i="10"/>
  <c r="BZ23" i="10"/>
  <c r="DD34" i="10"/>
  <c r="DC34" i="10"/>
  <c r="DJ33" i="10"/>
  <c r="BQ15" i="10"/>
  <c r="BP15" i="10"/>
  <c r="BU14" i="10"/>
  <c r="BL24" i="10"/>
  <c r="BI82" i="10"/>
  <c r="BI88" i="10"/>
  <c r="BI85" i="10"/>
  <c r="BI81" i="10"/>
  <c r="BI87" i="10"/>
  <c r="BI86" i="10"/>
  <c r="BI89" i="10"/>
  <c r="BI83" i="10"/>
  <c r="BI84" i="10"/>
  <c r="BJ26" i="10"/>
  <c r="BL25" i="10"/>
  <c r="BM24" i="10"/>
  <c r="BR24" i="10"/>
  <c r="BZ24" i="10"/>
  <c r="DC35" i="10"/>
  <c r="DD35" i="10"/>
  <c r="DJ34" i="10"/>
  <c r="BP16" i="10"/>
  <c r="BQ16" i="10"/>
  <c r="BU15" i="10"/>
  <c r="BI91" i="10"/>
  <c r="BI92" i="10"/>
  <c r="BI94" i="10"/>
  <c r="BI93" i="10"/>
  <c r="DC36" i="10"/>
  <c r="DD36" i="10"/>
  <c r="CF24" i="10"/>
  <c r="CF28" i="10"/>
  <c r="CF32" i="10"/>
  <c r="CF36" i="10"/>
  <c r="CF40" i="10"/>
  <c r="CF44" i="10"/>
  <c r="CF48" i="10"/>
  <c r="CF52" i="10"/>
  <c r="CF56" i="10"/>
  <c r="CF60" i="10"/>
  <c r="CF64" i="10"/>
  <c r="CF68" i="10"/>
  <c r="CF72" i="10"/>
  <c r="CF76" i="10"/>
  <c r="CF80" i="10"/>
  <c r="CF84" i="10"/>
  <c r="CF88" i="10"/>
  <c r="CF92" i="10"/>
  <c r="CF96" i="10"/>
  <c r="CF100" i="10"/>
  <c r="CF20" i="10"/>
  <c r="CF21" i="10"/>
  <c r="CF29" i="10"/>
  <c r="CF33" i="10"/>
  <c r="CF37" i="10"/>
  <c r="CF45" i="10"/>
  <c r="CF53" i="10"/>
  <c r="CF57" i="10"/>
  <c r="CF65" i="10"/>
  <c r="CF73" i="10"/>
  <c r="CF81" i="10"/>
  <c r="CF89" i="10"/>
  <c r="CF97" i="10"/>
  <c r="CF31" i="10"/>
  <c r="CF43" i="10"/>
  <c r="CF59" i="10"/>
  <c r="CF75" i="10"/>
  <c r="CF87" i="10"/>
  <c r="CF25" i="10"/>
  <c r="CF41" i="10"/>
  <c r="CF49" i="10"/>
  <c r="CF61" i="10"/>
  <c r="CF69" i="10"/>
  <c r="CF77" i="10"/>
  <c r="CF85" i="10"/>
  <c r="CF93" i="10"/>
  <c r="CF35" i="10"/>
  <c r="CF47" i="10"/>
  <c r="CF63" i="10"/>
  <c r="CF79" i="10"/>
  <c r="CF95" i="10"/>
  <c r="CF22" i="10"/>
  <c r="CF26" i="10"/>
  <c r="CF30" i="10"/>
  <c r="CF34" i="10"/>
  <c r="CF38" i="10"/>
  <c r="CF42" i="10"/>
  <c r="CF46" i="10"/>
  <c r="CF50" i="10"/>
  <c r="CF54" i="10"/>
  <c r="CF58" i="10"/>
  <c r="CF62" i="10"/>
  <c r="CF66" i="10"/>
  <c r="CF70" i="10"/>
  <c r="CF74" i="10"/>
  <c r="CF78" i="10"/>
  <c r="CF82" i="10"/>
  <c r="CF86" i="10"/>
  <c r="CF90" i="10"/>
  <c r="CF94" i="10"/>
  <c r="CF98" i="10"/>
  <c r="CF27" i="10"/>
  <c r="CF39" i="10"/>
  <c r="CF55" i="10"/>
  <c r="CF71" i="10"/>
  <c r="CF91" i="10"/>
  <c r="CF23" i="10"/>
  <c r="CF51" i="10"/>
  <c r="CF67" i="10"/>
  <c r="CF83" i="10"/>
  <c r="CF99" i="10"/>
  <c r="CI35" i="10"/>
  <c r="CI51" i="10"/>
  <c r="CI67" i="10"/>
  <c r="CI83" i="10"/>
  <c r="CI99" i="10"/>
  <c r="CI24" i="10"/>
  <c r="CI40" i="10"/>
  <c r="CI56" i="10"/>
  <c r="CI72" i="10"/>
  <c r="CI88" i="10"/>
  <c r="CI25" i="10"/>
  <c r="CI41" i="10"/>
  <c r="CI57" i="10"/>
  <c r="CI73" i="10"/>
  <c r="CI89" i="10"/>
  <c r="CI30" i="10"/>
  <c r="CI46" i="10"/>
  <c r="CI62" i="10"/>
  <c r="CI78" i="10"/>
  <c r="CI94" i="10"/>
  <c r="CI23" i="10"/>
  <c r="CI39" i="10"/>
  <c r="CI55" i="10"/>
  <c r="CI71" i="10"/>
  <c r="CI87" i="10"/>
  <c r="CI28" i="10"/>
  <c r="CI44" i="10"/>
  <c r="CI60" i="10"/>
  <c r="CI76" i="10"/>
  <c r="CI92" i="10"/>
  <c r="CI29" i="10"/>
  <c r="CI45" i="10"/>
  <c r="CI61" i="10"/>
  <c r="CI77" i="10"/>
  <c r="CI93" i="10"/>
  <c r="CI34" i="10"/>
  <c r="CI50" i="10"/>
  <c r="CI66" i="10"/>
  <c r="CI82" i="10"/>
  <c r="CI98" i="10"/>
  <c r="CI27" i="10"/>
  <c r="CI43" i="10"/>
  <c r="CI59" i="10"/>
  <c r="CI75" i="10"/>
  <c r="CI91" i="10"/>
  <c r="CI32" i="10"/>
  <c r="CI48" i="10"/>
  <c r="CI64" i="10"/>
  <c r="CI80" i="10"/>
  <c r="CI96" i="10"/>
  <c r="CI33" i="10"/>
  <c r="CI49" i="10"/>
  <c r="CI65" i="10"/>
  <c r="CI81" i="10"/>
  <c r="CI97" i="10"/>
  <c r="CI22" i="10"/>
  <c r="CI38" i="10"/>
  <c r="CI54" i="10"/>
  <c r="CI70" i="10"/>
  <c r="CI86" i="10"/>
  <c r="CI31" i="10"/>
  <c r="CI47" i="10"/>
  <c r="CI63" i="10"/>
  <c r="CI79" i="10"/>
  <c r="CI95" i="10"/>
  <c r="CI36" i="10"/>
  <c r="CI52" i="10"/>
  <c r="CI68" i="10"/>
  <c r="CI84" i="10"/>
  <c r="CI21" i="10"/>
  <c r="CI37" i="10"/>
  <c r="CI53" i="10"/>
  <c r="CI69" i="10"/>
  <c r="CI85" i="10"/>
  <c r="CI26" i="10"/>
  <c r="CI42" i="10"/>
  <c r="CI58" i="10"/>
  <c r="CI74" i="10"/>
  <c r="CI90" i="10"/>
  <c r="BI90" i="10"/>
  <c r="BM25" i="10"/>
  <c r="BR25" i="10"/>
  <c r="BZ25" i="10"/>
  <c r="BL26" i="10"/>
  <c r="BJ27" i="10"/>
  <c r="DJ35" i="10"/>
  <c r="CI100" i="10"/>
  <c r="BU16" i="10"/>
  <c r="BI99" i="10"/>
  <c r="BI97" i="10"/>
  <c r="BI98" i="10"/>
  <c r="DC37" i="10"/>
  <c r="DD37" i="10"/>
  <c r="DJ36" i="10"/>
  <c r="BI96" i="10"/>
  <c r="BI95" i="10"/>
  <c r="BL27" i="10"/>
  <c r="BJ28" i="10"/>
  <c r="BM26" i="10"/>
  <c r="BR26" i="10"/>
  <c r="BZ26" i="10"/>
  <c r="DD38" i="10"/>
  <c r="DC38" i="10"/>
  <c r="DJ37" i="10"/>
  <c r="BL28" i="10"/>
  <c r="BJ29" i="10"/>
  <c r="BM27" i="10"/>
  <c r="BR27" i="10"/>
  <c r="BZ27" i="10"/>
  <c r="DD39" i="10"/>
  <c r="DC39" i="10"/>
  <c r="DJ39" i="10"/>
  <c r="DJ38" i="10"/>
  <c r="BJ30" i="10"/>
  <c r="BL29" i="10"/>
  <c r="BM28" i="10"/>
  <c r="BR28" i="10"/>
  <c r="BZ28" i="10"/>
  <c r="DC40" i="10"/>
  <c r="DD40" i="10"/>
  <c r="BM29" i="10"/>
  <c r="BR29" i="10"/>
  <c r="BZ29" i="10"/>
  <c r="BL30" i="10"/>
  <c r="BJ31" i="10"/>
  <c r="DC41" i="10"/>
  <c r="DD41" i="10"/>
  <c r="DJ40" i="10"/>
  <c r="BL31" i="10"/>
  <c r="BJ32" i="10"/>
  <c r="BM30" i="10"/>
  <c r="BR30" i="10"/>
  <c r="BZ30" i="10"/>
  <c r="F17" i="10"/>
  <c r="DD42" i="10"/>
  <c r="DC42" i="10"/>
  <c r="DJ41" i="10"/>
  <c r="BM31" i="10"/>
  <c r="BR31" i="10"/>
  <c r="BZ31" i="10"/>
  <c r="BL32" i="10"/>
  <c r="BJ33" i="10"/>
  <c r="H26" i="10"/>
  <c r="CF108" i="10"/>
  <c r="CF124" i="10"/>
  <c r="CF125" i="10"/>
  <c r="CF119" i="10"/>
  <c r="CF101" i="10"/>
  <c r="CF110" i="10"/>
  <c r="CF126" i="10"/>
  <c r="CF107" i="10"/>
  <c r="CI110" i="10"/>
  <c r="CI121" i="10"/>
  <c r="CI128" i="10"/>
  <c r="CI107" i="10"/>
  <c r="CI122" i="10"/>
  <c r="CI101" i="10"/>
  <c r="CI133" i="10"/>
  <c r="CI116" i="10"/>
  <c r="CI127" i="10"/>
  <c r="CI103" i="10"/>
  <c r="CI119" i="10"/>
  <c r="CF112" i="10"/>
  <c r="CF128" i="10"/>
  <c r="CF105" i="10"/>
  <c r="CF133" i="10"/>
  <c r="CF113" i="10"/>
  <c r="CF114" i="10"/>
  <c r="CF130" i="10"/>
  <c r="CF123" i="10"/>
  <c r="CF115" i="10"/>
  <c r="CI118" i="10"/>
  <c r="CI129" i="10"/>
  <c r="CI104" i="10"/>
  <c r="CI115" i="10"/>
  <c r="CI130" i="10"/>
  <c r="CI109" i="10"/>
  <c r="CI124" i="10"/>
  <c r="CF116" i="10"/>
  <c r="CF132" i="10"/>
  <c r="CF109" i="10"/>
  <c r="CF121" i="10"/>
  <c r="CF111" i="10"/>
  <c r="CF102" i="10"/>
  <c r="CF118" i="10"/>
  <c r="CF134" i="10"/>
  <c r="CF131" i="10"/>
  <c r="CI126" i="10"/>
  <c r="CI105" i="10"/>
  <c r="CI112" i="10"/>
  <c r="CI123" i="10"/>
  <c r="CI106" i="10"/>
  <c r="CI117" i="10"/>
  <c r="CI132" i="10"/>
  <c r="CI111" i="10"/>
  <c r="CI114" i="10"/>
  <c r="CI125" i="10"/>
  <c r="CF104" i="10"/>
  <c r="CF120" i="10"/>
  <c r="CF117" i="10"/>
  <c r="CF103" i="10"/>
  <c r="CF129" i="10"/>
  <c r="CF127" i="10"/>
  <c r="CF106" i="10"/>
  <c r="CF122" i="10"/>
  <c r="CI102" i="10"/>
  <c r="CI134" i="10"/>
  <c r="CI113" i="10"/>
  <c r="CI120" i="10"/>
  <c r="CI131" i="10"/>
  <c r="CI108" i="10"/>
  <c r="DD43" i="10"/>
  <c r="DC43" i="10"/>
  <c r="CF135" i="10"/>
  <c r="DJ42" i="10"/>
  <c r="BL33" i="10"/>
  <c r="BJ34" i="10"/>
  <c r="BM32" i="10"/>
  <c r="BR32" i="10"/>
  <c r="BZ32" i="10"/>
  <c r="DC44" i="10"/>
  <c r="DD44" i="10"/>
  <c r="DJ43" i="10"/>
  <c r="CI135" i="10"/>
  <c r="BL34" i="10"/>
  <c r="BM34" i="10"/>
  <c r="BR34" i="10"/>
  <c r="BZ34" i="10"/>
  <c r="BJ35" i="10"/>
  <c r="BM33" i="10"/>
  <c r="BR33" i="10"/>
  <c r="BZ33" i="10"/>
  <c r="DC45" i="10"/>
  <c r="DD45" i="10"/>
  <c r="DJ44" i="10"/>
  <c r="BL35" i="10"/>
  <c r="BM35" i="10"/>
  <c r="BR35" i="10"/>
  <c r="BZ35" i="10"/>
  <c r="BJ36" i="10"/>
  <c r="DJ45" i="10"/>
  <c r="DC46" i="10"/>
  <c r="DD46" i="10"/>
  <c r="CF137" i="10"/>
  <c r="CI139" i="10"/>
  <c r="CI140" i="10"/>
  <c r="CF144" i="10"/>
  <c r="CI150" i="10"/>
  <c r="CI136" i="10"/>
  <c r="CF141" i="10"/>
  <c r="CF150" i="10"/>
  <c r="CI149" i="10"/>
  <c r="CI143" i="10"/>
  <c r="CF142" i="10"/>
  <c r="CF148" i="10"/>
  <c r="CF147" i="10"/>
  <c r="CF140" i="10"/>
  <c r="CF143" i="10"/>
  <c r="CI142" i="10"/>
  <c r="CF139" i="10"/>
  <c r="CI144" i="10"/>
  <c r="CI138" i="10"/>
  <c r="CF136" i="10"/>
  <c r="CF149" i="10"/>
  <c r="CF138" i="10"/>
  <c r="CI145" i="10"/>
  <c r="CI146" i="10"/>
  <c r="CI148" i="10"/>
  <c r="CF145" i="10"/>
  <c r="CF146" i="10"/>
  <c r="CI147" i="10"/>
  <c r="CI141" i="10"/>
  <c r="CI137" i="10"/>
  <c r="BL36" i="10"/>
  <c r="BM36" i="10"/>
  <c r="BR36" i="10"/>
  <c r="BZ36" i="10"/>
  <c r="BJ37" i="10"/>
  <c r="DC47" i="10"/>
  <c r="DD47" i="10"/>
  <c r="DJ46" i="10"/>
  <c r="BL37" i="10"/>
  <c r="BM37" i="10"/>
  <c r="BR37" i="10"/>
  <c r="BZ37" i="10"/>
  <c r="BJ38" i="10"/>
  <c r="DC48" i="10"/>
  <c r="DD48" i="10"/>
  <c r="DJ47" i="10"/>
  <c r="CF163" i="10"/>
  <c r="CF168" i="10"/>
  <c r="CI152" i="10"/>
  <c r="CF151" i="10"/>
  <c r="CI151" i="10"/>
  <c r="CF153" i="10"/>
  <c r="CF164" i="10"/>
  <c r="CI153" i="10"/>
  <c r="CF165" i="10"/>
  <c r="CI155" i="10"/>
  <c r="CF167" i="10"/>
  <c r="CI157" i="10"/>
  <c r="CI162" i="10"/>
  <c r="CF166" i="10"/>
  <c r="CI154" i="10"/>
  <c r="CI163" i="10"/>
  <c r="CF152" i="10"/>
  <c r="CI159" i="10"/>
  <c r="CI158" i="10"/>
  <c r="CI161" i="10"/>
  <c r="CF161" i="10"/>
  <c r="CF169" i="10"/>
  <c r="CI164" i="10"/>
  <c r="CF159" i="10"/>
  <c r="CF155" i="10"/>
  <c r="CF157" i="10"/>
  <c r="CI156" i="10"/>
  <c r="CF158" i="10"/>
  <c r="CF154" i="10"/>
  <c r="CF162" i="10"/>
  <c r="CF160" i="10"/>
  <c r="CF156" i="10"/>
  <c r="BL38" i="10"/>
  <c r="BM38" i="10"/>
  <c r="BR38" i="10"/>
  <c r="BZ38" i="10"/>
  <c r="BJ39" i="10"/>
  <c r="DC49" i="10"/>
  <c r="DJ48" i="10"/>
  <c r="BL39" i="10"/>
  <c r="BM39" i="10"/>
  <c r="BR39" i="10"/>
  <c r="BZ39" i="10"/>
  <c r="BJ40" i="10"/>
  <c r="CI169" i="10"/>
  <c r="CI165" i="10"/>
  <c r="CI166" i="10"/>
  <c r="CI160" i="10"/>
  <c r="CI168" i="10"/>
  <c r="CI167" i="10"/>
  <c r="BL40" i="10"/>
  <c r="BM40" i="10"/>
  <c r="BR40" i="10"/>
  <c r="BZ40" i="10"/>
  <c r="BJ41" i="10"/>
  <c r="BL41" i="10"/>
  <c r="BM41" i="10"/>
  <c r="BR41" i="10"/>
  <c r="BZ41" i="10"/>
  <c r="BJ42" i="10"/>
  <c r="BL42" i="10"/>
  <c r="BM42" i="10"/>
  <c r="BR42" i="10"/>
  <c r="BZ42" i="10"/>
  <c r="BJ43" i="10"/>
  <c r="BL43" i="10"/>
  <c r="BM43" i="10"/>
  <c r="BR43" i="10"/>
  <c r="BZ43" i="10"/>
  <c r="BJ44" i="10"/>
  <c r="BL44" i="10"/>
  <c r="BM44" i="10"/>
  <c r="BR44" i="10"/>
  <c r="BZ44" i="10"/>
  <c r="BJ45" i="10"/>
  <c r="BL45" i="10"/>
  <c r="BM45" i="10"/>
  <c r="BR45" i="10"/>
  <c r="BZ45" i="10"/>
  <c r="BJ46" i="10"/>
  <c r="BL46" i="10"/>
  <c r="BM46" i="10"/>
  <c r="BR46" i="10"/>
  <c r="BZ46" i="10"/>
  <c r="BJ47" i="10"/>
  <c r="BL47" i="10"/>
  <c r="BM47" i="10"/>
  <c r="BR47" i="10"/>
  <c r="BZ47" i="10"/>
  <c r="BJ48" i="10"/>
  <c r="BL48" i="10"/>
  <c r="BM48" i="10"/>
  <c r="BR48" i="10"/>
  <c r="BZ48" i="10"/>
  <c r="BJ49" i="10"/>
  <c r="BL49" i="10"/>
  <c r="BM49" i="10"/>
  <c r="BR49" i="10"/>
  <c r="BJ50" i="10"/>
  <c r="BZ49" i="10"/>
  <c r="CA11" i="10"/>
  <c r="BY11" i="10"/>
  <c r="BL50" i="10"/>
  <c r="BM50" i="10"/>
  <c r="BR50" i="10"/>
  <c r="BZ50" i="10"/>
  <c r="BJ51" i="10"/>
  <c r="BL51" i="10"/>
  <c r="BM51" i="10"/>
  <c r="BR51" i="10"/>
  <c r="BZ51" i="10"/>
  <c r="BJ52" i="10"/>
  <c r="BL3" i="10"/>
  <c r="BL52" i="10"/>
  <c r="BM52" i="10"/>
  <c r="BR52" i="10"/>
  <c r="BZ52" i="10"/>
  <c r="BJ53" i="10"/>
  <c r="BL53" i="10"/>
  <c r="BM53" i="10"/>
  <c r="BR53" i="10"/>
  <c r="BZ53" i="10"/>
  <c r="BJ54" i="10"/>
  <c r="BL54" i="10"/>
  <c r="BM54" i="10"/>
  <c r="BR54" i="10"/>
  <c r="BZ54" i="10"/>
  <c r="BJ55" i="10"/>
  <c r="BL55" i="10"/>
  <c r="BM55" i="10"/>
  <c r="BR55" i="10"/>
  <c r="BZ55" i="10"/>
  <c r="BJ56" i="10"/>
  <c r="BL56" i="10"/>
  <c r="BM56" i="10"/>
  <c r="BR56" i="10"/>
  <c r="BZ56" i="10"/>
  <c r="BJ57" i="10"/>
  <c r="BL57" i="10"/>
  <c r="BM57" i="10"/>
  <c r="BR57" i="10"/>
  <c r="BZ57" i="10"/>
  <c r="BJ58" i="10"/>
  <c r="BL58" i="10"/>
  <c r="BM58" i="10"/>
  <c r="BR58" i="10"/>
  <c r="BZ58" i="10"/>
  <c r="BJ59" i="10"/>
  <c r="BL59" i="10"/>
  <c r="BM59" i="10"/>
  <c r="BR59" i="10"/>
  <c r="BZ59" i="10"/>
  <c r="BJ60" i="10"/>
  <c r="BL60" i="10"/>
  <c r="BM60" i="10"/>
  <c r="BR60" i="10"/>
  <c r="BZ60" i="10"/>
  <c r="BJ61" i="10"/>
  <c r="BL61" i="10"/>
  <c r="BM61" i="10"/>
  <c r="BR61" i="10"/>
  <c r="BZ61" i="10"/>
  <c r="BJ62" i="10"/>
  <c r="BL62" i="10"/>
  <c r="BM62" i="10"/>
  <c r="BR62" i="10"/>
  <c r="BZ62" i="10"/>
  <c r="BJ63" i="10"/>
  <c r="BL63" i="10"/>
  <c r="BM63" i="10"/>
  <c r="BR63" i="10"/>
  <c r="BZ63" i="10"/>
  <c r="BJ64" i="10"/>
  <c r="BL64" i="10"/>
  <c r="BM64" i="10"/>
  <c r="BR64" i="10"/>
  <c r="BZ64" i="10"/>
  <c r="BJ65" i="10"/>
  <c r="BL65" i="10"/>
  <c r="BM65" i="10"/>
  <c r="BR65" i="10"/>
  <c r="BZ65" i="10"/>
  <c r="BJ66" i="10"/>
  <c r="BL66" i="10"/>
  <c r="BM66" i="10"/>
  <c r="BR66" i="10"/>
  <c r="BZ66" i="10"/>
  <c r="BJ67" i="10"/>
  <c r="BL67" i="10"/>
  <c r="BM67" i="10"/>
  <c r="BR67" i="10"/>
  <c r="BZ67" i="10"/>
  <c r="BJ68" i="10"/>
  <c r="BL68" i="10"/>
  <c r="BM68" i="10"/>
  <c r="BR68" i="10"/>
  <c r="BZ68" i="10"/>
  <c r="BJ69" i="10"/>
  <c r="BL69" i="10"/>
  <c r="BM69" i="10"/>
  <c r="BR69" i="10"/>
  <c r="BZ69" i="10"/>
  <c r="BJ70" i="10"/>
  <c r="BL70" i="10"/>
  <c r="BM70" i="10"/>
  <c r="BR70" i="10"/>
  <c r="BZ70" i="10"/>
  <c r="BJ71" i="10"/>
  <c r="BL71" i="10"/>
  <c r="BM71" i="10"/>
  <c r="BR71" i="10"/>
  <c r="BZ71" i="10"/>
  <c r="BJ72" i="10"/>
  <c r="BL72" i="10"/>
  <c r="BM72" i="10"/>
  <c r="BR72" i="10"/>
  <c r="BZ72" i="10"/>
  <c r="BJ73" i="10"/>
  <c r="BL73" i="10"/>
  <c r="BM73" i="10"/>
  <c r="BR73" i="10"/>
  <c r="BZ73" i="10"/>
  <c r="BJ74" i="10"/>
  <c r="BL74" i="10"/>
  <c r="BM74" i="10"/>
  <c r="BR74" i="10"/>
  <c r="BZ74" i="10"/>
  <c r="BJ75" i="10"/>
  <c r="BL75" i="10"/>
  <c r="BM75" i="10"/>
  <c r="BR75" i="10"/>
  <c r="BZ75" i="10"/>
  <c r="BJ76" i="10"/>
  <c r="BL76" i="10"/>
  <c r="BM76" i="10"/>
  <c r="BR76" i="10"/>
  <c r="BZ76" i="10"/>
  <c r="BJ77" i="10"/>
  <c r="BL77" i="10"/>
  <c r="BM77" i="10"/>
  <c r="BR77" i="10"/>
  <c r="BZ77" i="10"/>
  <c r="BJ78" i="10"/>
  <c r="BL78" i="10"/>
  <c r="BM78" i="10"/>
  <c r="BR78" i="10"/>
  <c r="BZ78" i="10"/>
  <c r="BJ79" i="10"/>
  <c r="BL79" i="10"/>
  <c r="BM79" i="10"/>
  <c r="BR79" i="10"/>
  <c r="BZ79" i="10"/>
  <c r="BJ80" i="10"/>
  <c r="BL80" i="10"/>
  <c r="BM80" i="10"/>
  <c r="BR80" i="10"/>
  <c r="BZ80" i="10"/>
  <c r="BJ81" i="10"/>
  <c r="BL81" i="10"/>
  <c r="BM81" i="10"/>
  <c r="BR81" i="10"/>
  <c r="BZ81" i="10"/>
  <c r="BJ82" i="10"/>
  <c r="BL82" i="10"/>
  <c r="BM82" i="10"/>
  <c r="BR82" i="10"/>
  <c r="BZ82" i="10"/>
  <c r="BJ83" i="10"/>
  <c r="BL83" i="10"/>
  <c r="BM83" i="10"/>
  <c r="BR83" i="10"/>
  <c r="BZ83" i="10"/>
  <c r="BJ84" i="10"/>
  <c r="BL84" i="10"/>
  <c r="BM84" i="10"/>
  <c r="BR84" i="10"/>
  <c r="BZ84" i="10"/>
  <c r="BJ85" i="10"/>
  <c r="BL85" i="10"/>
  <c r="BM85" i="10"/>
  <c r="BR85" i="10"/>
  <c r="BZ85" i="10"/>
  <c r="BJ86" i="10"/>
  <c r="BL86" i="10"/>
  <c r="BM86" i="10"/>
  <c r="BR86" i="10"/>
  <c r="BZ86" i="10"/>
  <c r="BJ87" i="10"/>
  <c r="BL87" i="10"/>
  <c r="BM87" i="10"/>
  <c r="BR87" i="10"/>
  <c r="BZ87" i="10"/>
  <c r="BJ88" i="10"/>
  <c r="BL88" i="10"/>
  <c r="BM88" i="10"/>
  <c r="BR88" i="10"/>
  <c r="BJ89" i="10"/>
  <c r="BL89" i="10"/>
  <c r="BM89" i="10"/>
  <c r="BR89" i="10"/>
  <c r="BZ89" i="10"/>
  <c r="BJ90" i="10"/>
  <c r="BZ88" i="10"/>
  <c r="BL90" i="10"/>
  <c r="BM90" i="10"/>
  <c r="BR90" i="10"/>
  <c r="BJ91" i="10"/>
  <c r="BL91" i="10"/>
  <c r="BM91" i="10"/>
  <c r="BR91" i="10"/>
  <c r="BZ91" i="10"/>
  <c r="BJ92" i="10"/>
  <c r="BZ90" i="10"/>
  <c r="BL92" i="10"/>
  <c r="BM92" i="10"/>
  <c r="BR92" i="10"/>
  <c r="BZ92" i="10"/>
  <c r="BJ93" i="10"/>
  <c r="BL93" i="10"/>
  <c r="BM93" i="10"/>
  <c r="BR93" i="10"/>
  <c r="BZ93" i="10"/>
  <c r="BJ94" i="10"/>
  <c r="BL94" i="10"/>
  <c r="BM94" i="10"/>
  <c r="BR94" i="10"/>
  <c r="BZ94" i="10"/>
  <c r="BJ95" i="10"/>
  <c r="BL95" i="10"/>
  <c r="BM95" i="10"/>
  <c r="BR95" i="10"/>
  <c r="BZ95" i="10"/>
  <c r="BJ96" i="10"/>
  <c r="BL96" i="10"/>
  <c r="BM96" i="10"/>
  <c r="BR96" i="10"/>
  <c r="BZ96" i="10"/>
  <c r="BJ97" i="10"/>
  <c r="BL97" i="10"/>
  <c r="BM97" i="10"/>
  <c r="BR97" i="10"/>
  <c r="BZ97" i="10"/>
  <c r="BJ98" i="10"/>
  <c r="BL98" i="10"/>
  <c r="BM98" i="10"/>
  <c r="BR98" i="10"/>
  <c r="BZ98" i="10"/>
  <c r="BJ99" i="10"/>
  <c r="BL99" i="10"/>
  <c r="BM99" i="10"/>
  <c r="BR99" i="10"/>
  <c r="BZ99" i="10"/>
  <c r="BM3" i="10"/>
  <c r="BY10" i="10"/>
  <c r="CA10" i="10"/>
  <c r="CM3" i="10"/>
  <c r="CG20" i="10"/>
  <c r="CI20" i="10"/>
  <c r="CJ20" i="10"/>
  <c r="CL20" i="10"/>
  <c r="CM20" i="10"/>
  <c r="CR20" i="10"/>
  <c r="CJ21" i="10"/>
  <c r="CL21" i="10"/>
  <c r="CJ22" i="10"/>
  <c r="CL22" i="10"/>
  <c r="DA20" i="10"/>
  <c r="CM21" i="10"/>
  <c r="CR21" i="10"/>
  <c r="DA21" i="10"/>
  <c r="CJ23" i="10"/>
  <c r="CJ24" i="10"/>
  <c r="CM22" i="10"/>
  <c r="CR22" i="10"/>
  <c r="CL23" i="10"/>
  <c r="CM23" i="10"/>
  <c r="CR23" i="10"/>
  <c r="DA23" i="10"/>
  <c r="DA22" i="10"/>
  <c r="CL24" i="10"/>
  <c r="CJ25" i="10"/>
  <c r="CL25" i="10"/>
  <c r="CJ26" i="10"/>
  <c r="CM24" i="10"/>
  <c r="CR24" i="10"/>
  <c r="DA24" i="10"/>
  <c r="CL26" i="10"/>
  <c r="CJ27" i="10"/>
  <c r="CM25" i="10"/>
  <c r="CR25" i="10"/>
  <c r="DA25" i="10"/>
  <c r="J33" i="24"/>
  <c r="CL27" i="10"/>
  <c r="CJ28" i="10"/>
  <c r="CM26" i="10"/>
  <c r="CR26" i="10"/>
  <c r="DA26" i="10"/>
  <c r="CJ29" i="10"/>
  <c r="CL28" i="10"/>
  <c r="CM27" i="10"/>
  <c r="CR27" i="10"/>
  <c r="DA27" i="10"/>
  <c r="CM28" i="10"/>
  <c r="CR28" i="10"/>
  <c r="DA28" i="10"/>
  <c r="CL29" i="10"/>
  <c r="CJ30" i="10"/>
  <c r="CM29" i="10"/>
  <c r="CR29" i="10"/>
  <c r="DA29" i="10"/>
  <c r="CJ31" i="10"/>
  <c r="CL30" i="10"/>
  <c r="CJ32" i="10"/>
  <c r="CL31" i="10"/>
  <c r="CM30" i="10"/>
  <c r="CR30" i="10"/>
  <c r="DA30" i="10"/>
  <c r="CM31" i="10"/>
  <c r="CR31" i="10"/>
  <c r="DA31" i="10"/>
  <c r="CL32" i="10"/>
  <c r="CJ33" i="10"/>
  <c r="CM32" i="10"/>
  <c r="CR32" i="10"/>
  <c r="DA32" i="10"/>
  <c r="CL33" i="10"/>
  <c r="CJ34" i="10"/>
  <c r="CL34" i="10"/>
  <c r="CJ35" i="10"/>
  <c r="CM33" i="10"/>
  <c r="CR33" i="10"/>
  <c r="DA33" i="10"/>
  <c r="CJ36" i="10"/>
  <c r="CL35" i="10"/>
  <c r="CM34" i="10"/>
  <c r="CR34" i="10"/>
  <c r="DA34" i="10"/>
  <c r="CM35" i="10"/>
  <c r="CR35" i="10"/>
  <c r="DA35" i="10"/>
  <c r="CL36" i="10"/>
  <c r="CJ37" i="10"/>
  <c r="CJ38" i="10"/>
  <c r="CL37" i="10"/>
  <c r="CM36" i="10"/>
  <c r="CR36" i="10"/>
  <c r="DA36" i="10"/>
  <c r="CM37" i="10"/>
  <c r="CR37" i="10"/>
  <c r="DA37" i="10"/>
  <c r="CJ39" i="10"/>
  <c r="CL38" i="10"/>
  <c r="CM38" i="10"/>
  <c r="CR38" i="10"/>
  <c r="DA38" i="10"/>
  <c r="CL39" i="10"/>
  <c r="CJ40" i="10"/>
  <c r="J36" i="24"/>
  <c r="R36" i="24"/>
  <c r="CL40" i="10"/>
  <c r="CJ41" i="10"/>
  <c r="CM39" i="10"/>
  <c r="CR39" i="10"/>
  <c r="DA39" i="10"/>
  <c r="CL41" i="10"/>
  <c r="CJ42" i="10"/>
  <c r="CM40" i="10"/>
  <c r="CR40" i="10"/>
  <c r="DA40" i="10"/>
  <c r="CL42" i="10"/>
  <c r="CJ43" i="10"/>
  <c r="CM41" i="10"/>
  <c r="CR41" i="10"/>
  <c r="DA41" i="10"/>
  <c r="CJ44" i="10"/>
  <c r="CL43" i="10"/>
  <c r="CM42" i="10"/>
  <c r="CR42" i="10"/>
  <c r="DA42" i="10"/>
  <c r="CM43" i="10"/>
  <c r="CR43" i="10"/>
  <c r="DA43" i="10"/>
  <c r="CL44" i="10"/>
  <c r="CJ45" i="10"/>
  <c r="CL45" i="10"/>
  <c r="CJ46" i="10"/>
  <c r="CM44" i="10"/>
  <c r="CR44" i="10"/>
  <c r="DA44" i="10"/>
  <c r="CL46" i="10"/>
  <c r="CJ47" i="10"/>
  <c r="CM45" i="10"/>
  <c r="CR45" i="10"/>
  <c r="DA45" i="10"/>
  <c r="CL47" i="10"/>
  <c r="CJ48" i="10"/>
  <c r="CM46" i="10"/>
  <c r="CR46" i="10"/>
  <c r="DA46" i="10"/>
  <c r="CL48" i="10"/>
  <c r="CJ49" i="10"/>
  <c r="CM47" i="10"/>
  <c r="CR47" i="10"/>
  <c r="DA47" i="10"/>
  <c r="CL49" i="10"/>
  <c r="CJ50" i="10"/>
  <c r="CM48" i="10"/>
  <c r="CR48" i="10"/>
  <c r="DA48" i="10"/>
  <c r="CJ51" i="10"/>
  <c r="CL50" i="10"/>
  <c r="CM49" i="10"/>
  <c r="CR49" i="10"/>
  <c r="CY11" i="10"/>
  <c r="DA49" i="10"/>
  <c r="CM50" i="10"/>
  <c r="CR50" i="10"/>
  <c r="DA50" i="10"/>
  <c r="CL51" i="10"/>
  <c r="CJ52" i="10"/>
  <c r="CL3" i="10"/>
  <c r="DA11" i="10"/>
  <c r="CJ53" i="10"/>
  <c r="CL52" i="10"/>
  <c r="CM51" i="10"/>
  <c r="CR51" i="10"/>
  <c r="DA51" i="10"/>
  <c r="CM52" i="10"/>
  <c r="CR52" i="10"/>
  <c r="DA52" i="10"/>
  <c r="CL53" i="10"/>
  <c r="CJ54" i="10"/>
  <c r="CL54" i="10"/>
  <c r="CJ55" i="10"/>
  <c r="CM53" i="10"/>
  <c r="CR53" i="10"/>
  <c r="DA53" i="10"/>
  <c r="CL55" i="10"/>
  <c r="CJ56" i="10"/>
  <c r="CM54" i="10"/>
  <c r="CR54" i="10"/>
  <c r="DA54" i="10"/>
  <c r="CL56" i="10"/>
  <c r="CJ57" i="10"/>
  <c r="CM55" i="10"/>
  <c r="CR55" i="10"/>
  <c r="DA55" i="10"/>
  <c r="CL57" i="10"/>
  <c r="CJ58" i="10"/>
  <c r="CM56" i="10"/>
  <c r="CR56" i="10"/>
  <c r="DA56" i="10"/>
  <c r="CJ59" i="10"/>
  <c r="CL58" i="10"/>
  <c r="CM57" i="10"/>
  <c r="CR57" i="10"/>
  <c r="DA57" i="10"/>
  <c r="CM58" i="10"/>
  <c r="CR58" i="10"/>
  <c r="DA58" i="10"/>
  <c r="CJ60" i="10"/>
  <c r="CL59" i="10"/>
  <c r="CM59" i="10"/>
  <c r="CR59" i="10"/>
  <c r="DA59" i="10"/>
  <c r="CL60" i="10"/>
  <c r="CJ61" i="10"/>
  <c r="CM60" i="10"/>
  <c r="CR60" i="10"/>
  <c r="DA60" i="10"/>
  <c r="CL61" i="10"/>
  <c r="CJ62" i="10"/>
  <c r="CJ63" i="10"/>
  <c r="CL62" i="10"/>
  <c r="CM61" i="10"/>
  <c r="CR61" i="10"/>
  <c r="DA61" i="10"/>
  <c r="CM62" i="10"/>
  <c r="CR62" i="10"/>
  <c r="DA62" i="10"/>
  <c r="CL63" i="10"/>
  <c r="CJ64" i="10"/>
  <c r="CM63" i="10"/>
  <c r="CR63" i="10"/>
  <c r="DA63" i="10"/>
  <c r="CL64" i="10"/>
  <c r="CJ65" i="10"/>
  <c r="CL65" i="10"/>
  <c r="CJ66" i="10"/>
  <c r="CM64" i="10"/>
  <c r="CR64" i="10"/>
  <c r="DA64" i="10"/>
  <c r="CL66" i="10"/>
  <c r="CJ67" i="10"/>
  <c r="CM65" i="10"/>
  <c r="CR65" i="10"/>
  <c r="DA65" i="10"/>
  <c r="CL67" i="10"/>
  <c r="CJ68" i="10"/>
  <c r="CM66" i="10"/>
  <c r="CR66" i="10"/>
  <c r="DA66" i="10"/>
  <c r="CL68" i="10"/>
  <c r="CJ69" i="10"/>
  <c r="CM67" i="10"/>
  <c r="CR67" i="10"/>
  <c r="DA67" i="10"/>
  <c r="CL69" i="10"/>
  <c r="CJ70" i="10"/>
  <c r="CM68" i="10"/>
  <c r="CR68" i="10"/>
  <c r="DA68" i="10"/>
  <c r="CL70" i="10"/>
  <c r="CJ71" i="10"/>
  <c r="CM69" i="10"/>
  <c r="CR69" i="10"/>
  <c r="DA69" i="10"/>
  <c r="CJ72" i="10"/>
  <c r="CL71" i="10"/>
  <c r="CM70" i="10"/>
  <c r="CR70" i="10"/>
  <c r="DA70" i="10"/>
  <c r="CM71" i="10"/>
  <c r="CR71" i="10"/>
  <c r="DA71" i="10"/>
  <c r="CL72" i="10"/>
  <c r="CJ73" i="10"/>
  <c r="CL73" i="10"/>
  <c r="CJ74" i="10"/>
  <c r="CM72" i="10"/>
  <c r="CR72" i="10"/>
  <c r="DA72" i="10"/>
  <c r="CL74" i="10"/>
  <c r="CJ75" i="10"/>
  <c r="CM73" i="10"/>
  <c r="CR73" i="10"/>
  <c r="DA73" i="10"/>
  <c r="CL75" i="10"/>
  <c r="CJ76" i="10"/>
  <c r="CM74" i="10"/>
  <c r="CR74" i="10"/>
  <c r="DA74" i="10"/>
  <c r="CL76" i="10"/>
  <c r="CJ77" i="10"/>
  <c r="CM75" i="10"/>
  <c r="CR75" i="10"/>
  <c r="DA75" i="10"/>
  <c r="CL77" i="10"/>
  <c r="CJ78" i="10"/>
  <c r="CM76" i="10"/>
  <c r="CR76" i="10"/>
  <c r="DA76" i="10"/>
  <c r="CL78" i="10"/>
  <c r="CJ79" i="10"/>
  <c r="CM77" i="10"/>
  <c r="CR77" i="10"/>
  <c r="DA77" i="10"/>
  <c r="CJ80" i="10"/>
  <c r="CL79" i="10"/>
  <c r="CM78" i="10"/>
  <c r="CR78" i="10"/>
  <c r="DA78" i="10"/>
  <c r="CM79" i="10"/>
  <c r="CR79" i="10"/>
  <c r="DA79" i="10"/>
  <c r="CL80" i="10"/>
  <c r="CJ81" i="10"/>
  <c r="CM80" i="10"/>
  <c r="CR80" i="10"/>
  <c r="DA80" i="10"/>
  <c r="CL81" i="10"/>
  <c r="CJ82" i="10"/>
  <c r="CL82" i="10"/>
  <c r="CJ83" i="10"/>
  <c r="CM81" i="10"/>
  <c r="CR81" i="10"/>
  <c r="DA81" i="10"/>
  <c r="CL83" i="10"/>
  <c r="CJ84" i="10"/>
  <c r="CM82" i="10"/>
  <c r="CR82" i="10"/>
  <c r="DA82" i="10"/>
  <c r="CL84" i="10"/>
  <c r="CJ85" i="10"/>
  <c r="CM83" i="10"/>
  <c r="CR83" i="10"/>
  <c r="DA83" i="10"/>
  <c r="CJ86" i="10"/>
  <c r="CL85" i="10"/>
  <c r="CM84" i="10"/>
  <c r="CR84" i="10"/>
  <c r="DA84" i="10"/>
  <c r="CM85" i="10"/>
  <c r="CR85" i="10"/>
  <c r="DA85" i="10"/>
  <c r="CL86" i="10"/>
  <c r="CJ87" i="10"/>
  <c r="CJ88" i="10"/>
  <c r="CL87" i="10"/>
  <c r="CM86" i="10"/>
  <c r="CR86" i="10"/>
  <c r="DA86" i="10"/>
  <c r="CM87" i="10"/>
  <c r="CR87" i="10"/>
  <c r="DA87" i="10"/>
  <c r="CL88" i="10"/>
  <c r="CJ89" i="10"/>
  <c r="CJ90" i="10"/>
  <c r="CL89" i="10"/>
  <c r="CM88" i="10"/>
  <c r="CR88" i="10"/>
  <c r="DA88" i="10"/>
  <c r="CM89" i="10"/>
  <c r="CR89" i="10"/>
  <c r="DA89" i="10"/>
  <c r="CL90" i="10"/>
  <c r="CJ91" i="10"/>
  <c r="CL91" i="10"/>
  <c r="CJ92" i="10"/>
  <c r="CM90" i="10"/>
  <c r="CR90" i="10"/>
  <c r="DA90" i="10"/>
  <c r="CJ93" i="10"/>
  <c r="CL92" i="10"/>
  <c r="CM91" i="10"/>
  <c r="CR91" i="10"/>
  <c r="DA91" i="10"/>
  <c r="CM92" i="10"/>
  <c r="CR92" i="10"/>
  <c r="DA92" i="10"/>
  <c r="CL93" i="10"/>
  <c r="CJ94" i="10"/>
  <c r="CJ95" i="10"/>
  <c r="CL94" i="10"/>
  <c r="CM93" i="10"/>
  <c r="CR93" i="10"/>
  <c r="DA93" i="10"/>
  <c r="CM94" i="10"/>
  <c r="CR94" i="10"/>
  <c r="DA94" i="10"/>
  <c r="CL95" i="10"/>
  <c r="CJ96" i="10"/>
  <c r="CM95" i="10"/>
  <c r="CR95" i="10"/>
  <c r="DA95" i="10"/>
  <c r="CJ97" i="10"/>
  <c r="CL96" i="10"/>
  <c r="CM96" i="10"/>
  <c r="CR96" i="10"/>
  <c r="DA96" i="10"/>
  <c r="CJ98" i="10"/>
  <c r="CL97" i="10"/>
  <c r="CM97" i="10"/>
  <c r="CR97" i="10"/>
  <c r="DA97" i="10"/>
  <c r="CL98" i="10"/>
  <c r="CJ99" i="10"/>
  <c r="CM98" i="10"/>
  <c r="CR98" i="10"/>
  <c r="DA98" i="10"/>
  <c r="CJ100" i="10"/>
  <c r="CL99" i="10"/>
  <c r="CM99" i="10"/>
  <c r="CR99" i="10"/>
  <c r="DA99" i="10"/>
  <c r="CL100" i="10"/>
  <c r="CJ101" i="10"/>
  <c r="CL101" i="10"/>
  <c r="CJ102" i="10"/>
  <c r="CM100" i="10"/>
  <c r="CR100" i="10"/>
  <c r="CL102" i="10"/>
  <c r="CJ103" i="10"/>
  <c r="CM101" i="10"/>
  <c r="CR101" i="10"/>
  <c r="CL103" i="10"/>
  <c r="CJ104" i="10"/>
  <c r="CM102" i="10"/>
  <c r="CR102" i="10"/>
  <c r="CJ105" i="10"/>
  <c r="CL104" i="10"/>
  <c r="CM103" i="10"/>
  <c r="CR103" i="10"/>
  <c r="CM104" i="10"/>
  <c r="CR104" i="10"/>
  <c r="CL105" i="10"/>
  <c r="CJ106" i="10"/>
  <c r="CL106" i="10"/>
  <c r="CJ107" i="10"/>
  <c r="CM105" i="10"/>
  <c r="CR105" i="10"/>
  <c r="CL107" i="10"/>
  <c r="CJ108" i="10"/>
  <c r="CM106" i="10"/>
  <c r="CR106" i="10"/>
  <c r="CJ109" i="10"/>
  <c r="CL108" i="10"/>
  <c r="CM107" i="10"/>
  <c r="CR107" i="10"/>
  <c r="CM108" i="10"/>
  <c r="CR108" i="10"/>
  <c r="CJ110" i="10"/>
  <c r="CL109" i="10"/>
  <c r="CM109" i="10"/>
  <c r="CR109" i="10"/>
  <c r="CJ111" i="10"/>
  <c r="CL110" i="10"/>
  <c r="CM110" i="10"/>
  <c r="CR110" i="10"/>
  <c r="CL111" i="10"/>
  <c r="CJ112" i="10"/>
  <c r="CM111" i="10"/>
  <c r="CR111" i="10"/>
  <c r="CJ113" i="10"/>
  <c r="CL112" i="10"/>
  <c r="CM112" i="10"/>
  <c r="CR112" i="10"/>
  <c r="CL113" i="10"/>
  <c r="CJ114" i="10"/>
  <c r="CL114" i="10"/>
  <c r="CJ115" i="10"/>
  <c r="CM113" i="10"/>
  <c r="CR113" i="10"/>
  <c r="CL115" i="10"/>
  <c r="CJ116" i="10"/>
  <c r="CM114" i="10"/>
  <c r="CR114" i="10"/>
  <c r="CJ117" i="10"/>
  <c r="CL116" i="10"/>
  <c r="CM115" i="10"/>
  <c r="CR115" i="10"/>
  <c r="CM116" i="10"/>
  <c r="CR116" i="10"/>
  <c r="CL117" i="10"/>
  <c r="CJ118" i="10"/>
  <c r="CL118" i="10"/>
  <c r="CJ119" i="10"/>
  <c r="CM117" i="10"/>
  <c r="CR117" i="10"/>
  <c r="CJ120" i="10"/>
  <c r="CL119" i="10"/>
  <c r="CM118" i="10"/>
  <c r="CR118" i="10"/>
  <c r="CM119" i="10"/>
  <c r="CR119" i="10"/>
  <c r="CL120" i="10"/>
  <c r="CJ121" i="10"/>
  <c r="CJ122" i="10"/>
  <c r="CL121" i="10"/>
  <c r="CM120" i="10"/>
  <c r="CR120" i="10"/>
  <c r="CM121" i="10"/>
  <c r="CR121" i="10"/>
  <c r="CL122" i="10"/>
  <c r="CJ123" i="10"/>
  <c r="CM122" i="10"/>
  <c r="CR122" i="10"/>
  <c r="CL123" i="10"/>
  <c r="CJ124" i="10"/>
  <c r="CL124" i="10"/>
  <c r="CJ125" i="10"/>
  <c r="CM123" i="10"/>
  <c r="CR123" i="10"/>
  <c r="CJ126" i="10"/>
  <c r="CL125" i="10"/>
  <c r="CM124" i="10"/>
  <c r="CR124" i="10"/>
  <c r="CM125" i="10"/>
  <c r="CR125" i="10"/>
  <c r="CJ127" i="10"/>
  <c r="CL126" i="10"/>
  <c r="CM126" i="10"/>
  <c r="CR126" i="10"/>
  <c r="CL127" i="10"/>
  <c r="CJ128" i="10"/>
  <c r="CM127" i="10"/>
  <c r="CR127" i="10"/>
  <c r="CL128" i="10"/>
  <c r="CJ129" i="10"/>
  <c r="CJ130" i="10"/>
  <c r="CL129" i="10"/>
  <c r="CM128" i="10"/>
  <c r="CR128" i="10"/>
  <c r="CM129" i="10"/>
  <c r="CR129" i="10"/>
  <c r="CJ131" i="10"/>
  <c r="CL130" i="10"/>
  <c r="CM130" i="10"/>
  <c r="CR130" i="10"/>
  <c r="CL131" i="10"/>
  <c r="CJ132" i="10"/>
  <c r="CL132" i="10"/>
  <c r="CJ133" i="10"/>
  <c r="CM131" i="10"/>
  <c r="CR131" i="10"/>
  <c r="CJ134" i="10"/>
  <c r="CL133" i="10"/>
  <c r="CM132" i="10"/>
  <c r="CR132" i="10"/>
  <c r="CM133" i="10"/>
  <c r="CR133" i="10"/>
  <c r="CJ135" i="10"/>
  <c r="CL134" i="10"/>
  <c r="CL135" i="10"/>
  <c r="CJ136" i="10"/>
  <c r="CM134" i="10"/>
  <c r="CR134" i="10"/>
  <c r="CL136" i="10"/>
  <c r="CJ137" i="10"/>
  <c r="CM135" i="10"/>
  <c r="CR135" i="10"/>
  <c r="CJ138" i="10"/>
  <c r="CL137" i="10"/>
  <c r="CM136" i="10"/>
  <c r="CR136" i="10"/>
  <c r="CM137" i="10"/>
  <c r="CR137" i="10"/>
  <c r="CL138" i="10"/>
  <c r="CJ139" i="10"/>
  <c r="CL139" i="10"/>
  <c r="CJ140" i="10"/>
  <c r="CM138" i="10"/>
  <c r="CR138" i="10"/>
  <c r="CL140" i="10"/>
  <c r="CJ141" i="10"/>
  <c r="CM139" i="10"/>
  <c r="CR139" i="10"/>
  <c r="CJ142" i="10"/>
  <c r="CL141" i="10"/>
  <c r="CM140" i="10"/>
  <c r="CR140" i="10"/>
  <c r="CM141" i="10"/>
  <c r="CR141" i="10"/>
  <c r="CJ143" i="10"/>
  <c r="CL142" i="10"/>
  <c r="CM142" i="10"/>
  <c r="CR142" i="10"/>
  <c r="CJ144" i="10"/>
  <c r="CL143" i="10"/>
  <c r="CM143" i="10"/>
  <c r="CR143" i="10"/>
  <c r="CL144" i="10"/>
  <c r="CJ145" i="10"/>
  <c r="CJ146" i="10"/>
  <c r="CL145" i="10"/>
  <c r="CM144" i="10"/>
  <c r="CR144" i="10"/>
  <c r="CM145" i="10"/>
  <c r="CR145" i="10"/>
  <c r="CJ147" i="10"/>
  <c r="CL146" i="10"/>
  <c r="CM146" i="10"/>
  <c r="CR146" i="10"/>
  <c r="CJ148" i="10"/>
  <c r="CL147" i="10"/>
  <c r="CM147" i="10"/>
  <c r="CR147" i="10"/>
  <c r="CL148" i="10"/>
  <c r="CJ149" i="10"/>
  <c r="CJ150" i="10"/>
  <c r="CL149" i="10"/>
  <c r="CM148" i="10"/>
  <c r="CR148" i="10"/>
  <c r="CM149" i="10"/>
  <c r="CR149" i="10"/>
  <c r="CJ151" i="10"/>
  <c r="CL150" i="10"/>
  <c r="CM150" i="10"/>
  <c r="CR150" i="10"/>
  <c r="CJ152" i="10"/>
  <c r="CL151" i="10"/>
  <c r="CM151" i="10"/>
  <c r="CR151" i="10"/>
  <c r="CL152" i="10"/>
  <c r="CJ153" i="10"/>
  <c r="CJ154" i="10"/>
  <c r="CL153" i="10"/>
  <c r="CM152" i="10"/>
  <c r="CR152" i="10"/>
  <c r="CM153" i="10"/>
  <c r="CR153" i="10"/>
  <c r="CJ155" i="10"/>
  <c r="CL154" i="10"/>
  <c r="CJ156" i="10"/>
  <c r="CL155" i="10"/>
  <c r="CM154" i="10"/>
  <c r="CR154" i="10"/>
  <c r="CM155" i="10"/>
  <c r="CR155" i="10"/>
  <c r="CL156" i="10"/>
  <c r="CJ157" i="10"/>
  <c r="CM156" i="10"/>
  <c r="CR156" i="10"/>
  <c r="CJ158" i="10"/>
  <c r="CL157" i="10"/>
  <c r="CM157" i="10"/>
  <c r="CR157" i="10"/>
  <c r="CJ159" i="10"/>
  <c r="CL158" i="10"/>
  <c r="CJ160" i="10"/>
  <c r="CL159" i="10"/>
  <c r="CM158" i="10"/>
  <c r="CR158" i="10"/>
  <c r="CM159" i="10"/>
  <c r="CR159" i="10"/>
  <c r="CL160" i="10"/>
  <c r="CJ161" i="10"/>
  <c r="CL161" i="10"/>
  <c r="CJ162" i="10"/>
  <c r="CM160" i="10"/>
  <c r="CR160" i="10"/>
  <c r="CJ163" i="10"/>
  <c r="CL162" i="10"/>
  <c r="CM161" i="10"/>
  <c r="CR161" i="10"/>
  <c r="CM162" i="10"/>
  <c r="CR162" i="10"/>
  <c r="CJ164" i="10"/>
  <c r="CL163" i="10"/>
  <c r="CJ165" i="10"/>
  <c r="CL164" i="10"/>
  <c r="CM163" i="10"/>
  <c r="CR163" i="10"/>
  <c r="CM164" i="10"/>
  <c r="CR164" i="10"/>
  <c r="CJ166" i="10"/>
  <c r="CL165" i="10"/>
  <c r="CJ167" i="10"/>
  <c r="CL166" i="10"/>
  <c r="CM165" i="10"/>
  <c r="CR165" i="10"/>
  <c r="CM166" i="10"/>
  <c r="CR166" i="10"/>
  <c r="CJ168" i="10"/>
  <c r="CL167" i="10"/>
  <c r="CM167" i="10"/>
  <c r="CR167" i="10"/>
  <c r="CJ169" i="10"/>
  <c r="CL169" i="10"/>
  <c r="CL168" i="10"/>
  <c r="CM168" i="10"/>
  <c r="CR168" i="10"/>
  <c r="CM169" i="10"/>
  <c r="CR169" i="10"/>
  <c r="CY10" i="10"/>
  <c r="DA10" i="10"/>
</calcChain>
</file>

<file path=xl/comments1.xml><?xml version="1.0" encoding="utf-8"?>
<comments xmlns="http://schemas.openxmlformats.org/spreadsheetml/2006/main">
  <authors>
    <author>MARTAL Thomas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MARTAL Thomas:</t>
        </r>
        <r>
          <rPr>
            <sz val="9"/>
            <color indexed="81"/>
            <rFont val="Tahoma"/>
            <family val="2"/>
          </rPr>
          <t xml:space="preserve">
J'avais fait une erreur, en inversant les pourcentages !</t>
        </r>
      </text>
    </comment>
  </commentList>
</comments>
</file>

<file path=xl/comments2.xml><?xml version="1.0" encoding="utf-8"?>
<comments xmlns="http://schemas.openxmlformats.org/spreadsheetml/2006/main">
  <authors>
    <author>MARTAL Thomas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MARTAL Thomas:</t>
        </r>
        <r>
          <rPr>
            <sz val="9"/>
            <color indexed="81"/>
            <rFont val="Tahoma"/>
            <family val="2"/>
          </rPr>
          <t xml:space="preserve">
J'avais fait une erreur, en inversant les pourcentages !</t>
        </r>
      </text>
    </comment>
  </commentList>
</comments>
</file>

<file path=xl/comments3.xml><?xml version="1.0" encoding="utf-8"?>
<comments xmlns="http://schemas.openxmlformats.org/spreadsheetml/2006/main">
  <authors>
    <author>MARTAL Thomas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MARTAL Thomas:</t>
        </r>
        <r>
          <rPr>
            <sz val="9"/>
            <color indexed="81"/>
            <rFont val="Tahoma"/>
            <family val="2"/>
          </rPr>
          <t xml:space="preserve">
J'avais fait une erreur, en inversant les pourcentages !</t>
        </r>
      </text>
    </comment>
  </commentList>
</comments>
</file>

<file path=xl/comments4.xml><?xml version="1.0" encoding="utf-8"?>
<comments xmlns="http://schemas.openxmlformats.org/spreadsheetml/2006/main">
  <authors>
    <author>MARTAL Thomas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MARTAL Thomas:</t>
        </r>
        <r>
          <rPr>
            <sz val="9"/>
            <color indexed="81"/>
            <rFont val="Tahoma"/>
            <family val="2"/>
          </rPr>
          <t xml:space="preserve">
J'avais fait une erreur, en inversant les pourcentages !</t>
        </r>
      </text>
    </comment>
  </commentList>
</comments>
</file>

<file path=xl/comments5.xml><?xml version="1.0" encoding="utf-8"?>
<comments xmlns="http://schemas.openxmlformats.org/spreadsheetml/2006/main">
  <authors>
    <author>MARTAL Thomas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MARTAL Thomas:</t>
        </r>
        <r>
          <rPr>
            <sz val="9"/>
            <color indexed="81"/>
            <rFont val="Tahoma"/>
            <family val="2"/>
          </rPr>
          <t xml:space="preserve">
J'avais fait une erreur, en inversant les pourcentages !</t>
        </r>
      </text>
    </comment>
  </commentList>
</comments>
</file>

<file path=xl/sharedStrings.xml><?xml version="1.0" encoding="utf-8"?>
<sst xmlns="http://schemas.openxmlformats.org/spreadsheetml/2006/main" count="1086" uniqueCount="371">
  <si>
    <t>https://www.ecologique-solidaire.gouv.fr/sites/default/files/M%C3%A9thode%20boisement.pdf</t>
  </si>
  <si>
    <r>
      <t>L</t>
    </r>
    <r>
      <rPr>
        <vertAlign val="subscript"/>
        <sz val="8"/>
        <color theme="1"/>
        <rFont val="Helvetica"/>
      </rPr>
      <t>eq</t>
    </r>
    <r>
      <rPr>
        <sz val="8"/>
        <color theme="1"/>
        <rFont val="Helvetica"/>
      </rPr>
      <t xml:space="preserve"> </t>
    </r>
  </si>
  <si>
    <r>
      <t>L</t>
    </r>
    <r>
      <rPr>
        <vertAlign val="subscript"/>
        <sz val="8"/>
        <color theme="1"/>
        <rFont val="Helvetica"/>
      </rPr>
      <t>0</t>
    </r>
  </si>
  <si>
    <t>n</t>
  </si>
  <si>
    <t>Vignes et vergers</t>
  </si>
  <si>
    <t>Cultures</t>
  </si>
  <si>
    <t>Prairies permanentes</t>
  </si>
  <si>
    <t>Forêt tempérée (hors litière)</t>
  </si>
  <si>
    <t>Stock de carbone dans le sol selon le type de nature (en tC/ha)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</si>
  <si>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</si>
  <si>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</si>
  <si>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</si>
  <si>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</si>
  <si>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</si>
  <si>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</si>
  <si>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</si>
  <si>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</si>
  <si>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</si>
  <si>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</si>
  <si>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</si>
  <si>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</si>
  <si>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</si>
  <si>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</si>
  <si>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</si>
  <si>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</si>
  <si>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</si>
  <si>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</si>
  <si>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</si>
  <si>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</si>
  <si>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</si>
  <si>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</si>
  <si>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</si>
  <si>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</si>
  <si>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</si>
  <si>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</si>
  <si>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</si>
  <si>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</si>
  <si>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</si>
  <si>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</si>
  <si>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</si>
  <si>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</si>
  <si>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</si>
  <si>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</si>
  <si>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</si>
  <si>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</si>
  <si>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</si>
  <si>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</si>
  <si>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</si>
  <si>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</si>
  <si>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</si>
  <si>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</si>
  <si>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</si>
  <si>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</si>
  <si>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</si>
  <si>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</si>
  <si>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</si>
  <si>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</si>
  <si>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</si>
  <si>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</si>
  <si>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</si>
  <si>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</si>
  <si>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</si>
  <si>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</si>
  <si>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</si>
  <si>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</si>
  <si>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</si>
  <si>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</si>
  <si>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</si>
  <si>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</si>
  <si>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</si>
  <si>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</si>
  <si>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</si>
  <si>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</si>
  <si>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</si>
  <si>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</si>
  <si>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</si>
  <si>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</si>
  <si>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</si>
  <si>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TABLEAU 12. — Liste des infradensités de plusieurs essences de la forêt française (IGN, d’après Dupouey, 2</t>
  </si>
  <si>
    <t>Infradensité</t>
  </si>
  <si>
    <t>30 ans</t>
  </si>
  <si>
    <t>S(ref)</t>
  </si>
  <si>
    <t>Sol</t>
  </si>
  <si>
    <t>Litière</t>
  </si>
  <si>
    <t>NON</t>
  </si>
  <si>
    <t>Risques généraux</t>
  </si>
  <si>
    <t>RABAIS FEU</t>
  </si>
  <si>
    <t xml:space="preserve">Nombre d’arbres </t>
  </si>
  <si>
    <t xml:space="preserve">Modèle complet Emerge </t>
  </si>
  <si>
    <t xml:space="preserve">Constante </t>
  </si>
  <si>
    <t xml:space="preserve">a [sans unité] </t>
  </si>
  <si>
    <r>
      <t>b (robustesse) [en m</t>
    </r>
    <r>
      <rPr>
        <sz val="7"/>
        <color rgb="FF000000"/>
        <rFont val="Times New Roman"/>
        <family val="1"/>
      </rPr>
      <t>0,5</t>
    </r>
    <r>
      <rPr>
        <sz val="11"/>
        <color rgb="FF000000"/>
        <rFont val="Times New Roman"/>
        <family val="1"/>
      </rPr>
      <t xml:space="preserve">] </t>
    </r>
  </si>
  <si>
    <t xml:space="preserve">c (défilement) [sans unité] </t>
  </si>
  <si>
    <t xml:space="preserve">Feuillus </t>
  </si>
  <si>
    <t xml:space="preserve">Acer campestre </t>
  </si>
  <si>
    <t xml:space="preserve">Acer pseudoplatanus </t>
  </si>
  <si>
    <t xml:space="preserve">Betula pendula </t>
  </si>
  <si>
    <t xml:space="preserve">Carpinus betulus </t>
  </si>
  <si>
    <t xml:space="preserve">Fagus sylvatica </t>
  </si>
  <si>
    <t xml:space="preserve">Fraxinus excelsior </t>
  </si>
  <si>
    <t xml:space="preserve">Prunus avium </t>
  </si>
  <si>
    <t xml:space="preserve">Quercus palustris </t>
  </si>
  <si>
    <t xml:space="preserve">Quercus robur/petraea </t>
  </si>
  <si>
    <t xml:space="preserve">Quercus rubra </t>
  </si>
  <si>
    <t xml:space="preserve">Résineux </t>
  </si>
  <si>
    <t xml:space="preserve">Abies alba </t>
  </si>
  <si>
    <t xml:space="preserve">Abies nordmanniana </t>
  </si>
  <si>
    <t xml:space="preserve">Abies sp. </t>
  </si>
  <si>
    <t xml:space="preserve">Cedrus atlantica/libani </t>
  </si>
  <si>
    <t xml:space="preserve">Larix decidua </t>
  </si>
  <si>
    <t xml:space="preserve">Picea abies </t>
  </si>
  <si>
    <t xml:space="preserve">Picea sitchensis </t>
  </si>
  <si>
    <t xml:space="preserve">Pinus halepensis </t>
  </si>
  <si>
    <t xml:space="preserve">Pinus laricio </t>
  </si>
  <si>
    <t xml:space="preserve">Pinus mugo </t>
  </si>
  <si>
    <t xml:space="preserve">Pinus nigra </t>
  </si>
  <si>
    <t xml:space="preserve">Pinus nigra ssp pallasiana </t>
  </si>
  <si>
    <t xml:space="preserve">Pinus pinaster </t>
  </si>
  <si>
    <t xml:space="preserve">Pinus sp. </t>
  </si>
  <si>
    <t xml:space="preserve">Pinus strobus </t>
  </si>
  <si>
    <t xml:space="preserve">Pinus sylvestris </t>
  </si>
  <si>
    <t xml:space="preserve">Pinus uncinata </t>
  </si>
  <si>
    <t xml:space="preserve">Pseudotsuga menziesii </t>
  </si>
  <si>
    <t>Colonne1</t>
  </si>
  <si>
    <t>Colonne2</t>
  </si>
  <si>
    <t>Colonne3</t>
  </si>
  <si>
    <t>Colonne4</t>
  </si>
  <si>
    <t>Colonne5</t>
  </si>
  <si>
    <t>Colonne6</t>
  </si>
  <si>
    <t>Année</t>
  </si>
  <si>
    <t>SCENARIO REFERENCE</t>
  </si>
  <si>
    <t>OUI</t>
  </si>
  <si>
    <t>Eclaircie 1</t>
  </si>
  <si>
    <t>Eclaircie 2</t>
  </si>
  <si>
    <t>Eclaircie 3</t>
  </si>
  <si>
    <t>Eclaircie 4</t>
  </si>
  <si>
    <t>https://www.forestresearch.gov.uk/research/archive-forest-management-tables-metric/</t>
  </si>
  <si>
    <t>TABLES BRITANNIQUES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</si>
  <si>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</si>
  <si>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</si>
  <si>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</si>
  <si>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</si>
  <si>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</si>
  <si>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</si>
  <si>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</si>
  <si>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</si>
  <si>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</si>
  <si>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</si>
  <si>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Surface plantée</t>
  </si>
  <si>
    <t>Densité initiale</t>
  </si>
  <si>
    <t>Densité à 5 ans</t>
  </si>
  <si>
    <t>Classe de fertilité</t>
  </si>
  <si>
    <t>Usage actuel des sols</t>
  </si>
  <si>
    <t>Type d'essence</t>
  </si>
  <si>
    <t>Risque incendie</t>
  </si>
  <si>
    <t>-</t>
  </si>
  <si>
    <t>PLANTATION</t>
  </si>
  <si>
    <t>ECLAIRCIES</t>
  </si>
  <si>
    <t>Densité à 30 ans</t>
  </si>
  <si>
    <t>année</t>
  </si>
  <si>
    <t>taux de coupe</t>
  </si>
  <si>
    <t>Destination Biomasse</t>
  </si>
  <si>
    <t>essence concernée</t>
  </si>
  <si>
    <t>BO</t>
  </si>
  <si>
    <t>BE</t>
  </si>
  <si>
    <t>BI - papier</t>
  </si>
  <si>
    <t>BI - panneaux</t>
  </si>
  <si>
    <t>volume de biomasse prélevé (par ha)</t>
  </si>
  <si>
    <t>volume de biomasse prélevé total</t>
  </si>
  <si>
    <t>BI - générique</t>
  </si>
  <si>
    <t>Eclaircie 5</t>
  </si>
  <si>
    <t>Coupe éclaircie 1</t>
  </si>
  <si>
    <t>Coupe éclaircie 2</t>
  </si>
  <si>
    <t>Coupe éclaircie 3</t>
  </si>
  <si>
    <t>Coupe éclaircie 4</t>
  </si>
  <si>
    <t>Coupe éclaircie 5</t>
  </si>
  <si>
    <t>V(7)</t>
  </si>
  <si>
    <t>Nb tiges</t>
  </si>
  <si>
    <t>Commune</t>
  </si>
  <si>
    <t>Contenance concernée</t>
  </si>
  <si>
    <t>Saint-Augustin-des-Bois</t>
  </si>
  <si>
    <t>PARCELLES</t>
  </si>
  <si>
    <t>Référence cadastrale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</si>
  <si>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</si>
  <si>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</si>
  <si>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</si>
  <si>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</si>
  <si>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</si>
  <si>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</si>
  <si>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</si>
  <si>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</si>
  <si>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</si>
  <si>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</si>
  <si>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000A706</t>
  </si>
  <si>
    <t>Total</t>
  </si>
  <si>
    <t>000A715</t>
  </si>
  <si>
    <t>000A704</t>
  </si>
  <si>
    <t>000A707</t>
  </si>
  <si>
    <t>000A713</t>
  </si>
  <si>
    <t>000A714</t>
  </si>
  <si>
    <t>Contenance cadastrale (en m²)</t>
  </si>
  <si>
    <t>Haute</t>
  </si>
  <si>
    <t>propriétaire</t>
  </si>
  <si>
    <t>cadastre.gouv</t>
  </si>
  <si>
    <t>RPG 2018 - geoportail.gouv</t>
  </si>
  <si>
    <t>attestation expert forestier</t>
  </si>
  <si>
    <t>expert forestier</t>
  </si>
  <si>
    <t>DONNEES PRINCIPALES</t>
  </si>
  <si>
    <t>DONNEES PROJET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</si>
  <si>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</si>
  <si>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</si>
  <si>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</si>
  <si>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</si>
  <si>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</si>
  <si>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</si>
  <si>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</si>
  <si>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</si>
  <si>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</si>
  <si>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</si>
  <si>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</si>
  <si>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</si>
  <si>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</si>
  <si>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</si>
  <si>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</si>
  <si>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</si>
  <si>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</si>
  <si>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</si>
  <si>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 xml:space="preserve">INFORMATIONS SUR LES PARCELLES </t>
  </si>
  <si>
    <t>Négligeable</t>
  </si>
  <si>
    <t>Faible</t>
  </si>
  <si>
    <t>Moyen</t>
  </si>
  <si>
    <t>Fort</t>
  </si>
  <si>
    <t>Pas de classement clair</t>
  </si>
  <si>
    <t>Source</t>
  </si>
  <si>
    <t>INFORMATIONS SUR LE PROJET ET SA GESTION SUR 30 ANS</t>
  </si>
  <si>
    <t>DETAIL DES ECLAIRCIES PREVUES SUR 30 ANS</t>
  </si>
  <si>
    <t>tau</t>
  </si>
  <si>
    <t>BR(n)</t>
  </si>
  <si>
    <t>BA(n)</t>
  </si>
  <si>
    <t>L(n)</t>
  </si>
  <si>
    <t>M(n)</t>
  </si>
  <si>
    <t>SCENARIO PROJET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</si>
  <si>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</si>
  <si>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</si>
  <si>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</si>
  <si>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</si>
  <si>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</si>
  <si>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</si>
  <si>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</si>
  <si>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</si>
  <si>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</si>
  <si>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</si>
  <si>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</si>
  <si>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</si>
  <si>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Sol référence</t>
  </si>
  <si>
    <t>Sol actuel</t>
  </si>
  <si>
    <t>Sol projet</t>
  </si>
  <si>
    <t>Révolution</t>
  </si>
  <si>
    <t>Delta Stock annuel moyen</t>
  </si>
  <si>
    <t>Delta révolution</t>
  </si>
  <si>
    <t>Delta 30 ans</t>
  </si>
  <si>
    <t>Durée de révolution projet</t>
  </si>
  <si>
    <t>Durée de révolution référence</t>
  </si>
  <si>
    <t>Nb. Réel</t>
  </si>
  <si>
    <t>Nb table</t>
  </si>
  <si>
    <t>Ratio</t>
  </si>
  <si>
    <t>DELTA</t>
  </si>
  <si>
    <t>Pin Laricio de Corse</t>
  </si>
  <si>
    <t>Source :</t>
  </si>
  <si>
    <t xml:space="preserve">Forest Management Tables, Hamilton and Christies, revised edition,  1971, 212 p. </t>
  </si>
  <si>
    <t>Corsican Pine (Pin Laricio de Corse), Classe de production CP 16, correspondant à une productivité Haute</t>
  </si>
  <si>
    <t>Table utilisée :</t>
  </si>
  <si>
    <t>rythme de croissance similaire d'après l'expert forestier Nicolas Bureau</t>
  </si>
  <si>
    <t>Chêne Rouvre (Sessile)</t>
  </si>
  <si>
    <t>Oak, Classe de production 6, correspondant à une productivité mediane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</si>
  <si>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</si>
  <si>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</si>
  <si>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</si>
  <si>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</si>
  <si>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</si>
  <si>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</si>
  <si>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Charme</t>
  </si>
  <si>
    <t>Rythme des éclaircies</t>
  </si>
  <si>
    <t xml:space="preserve">écart </t>
  </si>
  <si>
    <t>Quantité</t>
  </si>
  <si>
    <t>1ère éclaircie</t>
  </si>
  <si>
    <t>Plants n=5</t>
  </si>
  <si>
    <t>Plant n=0</t>
  </si>
  <si>
    <t>Coupes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</si>
  <si>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</si>
  <si>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</si>
  <si>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</si>
  <si>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</si>
  <si>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</si>
  <si>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</si>
  <si>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</si>
  <si>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</si>
  <si>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</si>
  <si>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</si>
  <si>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</si>
  <si>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</si>
  <si>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</si>
  <si>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</si>
  <si>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</si>
  <si>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</si>
  <si>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</si>
  <si>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</si>
  <si>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</si>
  <si>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</si>
  <si>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</si>
  <si>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</si>
  <si>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</si>
  <si>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</si>
  <si>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</si>
  <si>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</si>
  <si>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</si>
  <si>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</si>
  <si>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</si>
  <si>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</si>
  <si>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</si>
  <si>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Destination biomasse éclaircies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</si>
  <si>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</si>
  <si>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</si>
  <si>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</si>
  <si>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</si>
  <si>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</si>
  <si>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</si>
  <si>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</si>
  <si>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</si>
  <si>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</si>
  <si>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</si>
  <si>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</si>
  <si>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</si>
  <si>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</si>
  <si>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</si>
  <si>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</si>
  <si>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</si>
  <si>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</si>
  <si>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</si>
  <si>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cf attestation jointe au dossier</t>
  </si>
  <si>
    <t>Nature des sols</t>
  </si>
  <si>
    <t>Département</t>
  </si>
  <si>
    <t>Région</t>
  </si>
  <si>
    <t>Maine et Loire (49)</t>
  </si>
  <si>
    <t>Pays de la Loire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</si>
  <si>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culture et prairies permanentes</t>
    </r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</si>
  <si>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maintien de l'activité agricole</t>
    </r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</si>
  <si>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boisement de terres agricoles</t>
    </r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</si>
  <si>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</si>
  <si>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</si>
  <si>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</si>
  <si>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</si>
  <si>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</si>
  <si>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</si>
  <si>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méthode boisement</t>
  </si>
  <si>
    <t>https://inventaire-forestier.ign.fr/IMG/pdf/RapportVolumes_VFinale_p2.pdf</t>
  </si>
  <si>
    <t>Corsican Pine (Pin Laricio de Corse), Classe de production CP 12, correspondant à une productivité Moyenne</t>
  </si>
  <si>
    <t>Table du chêne sessile, car croissance proche de celle du charme</t>
  </si>
  <si>
    <t>Chêne rouge d'amérique</t>
  </si>
  <si>
    <t>Volume Sciage (m3/ha)</t>
  </si>
  <si>
    <t>Volume Panneaux (m3/ha)</t>
  </si>
  <si>
    <t>Volume Papier (m3/ha)</t>
  </si>
  <si>
    <t>Volume Energie (m3/ha)</t>
  </si>
  <si>
    <t>Vérification 0,43</t>
  </si>
  <si>
    <t>le delta est lié à l'arrondi de calcul du 0,43</t>
  </si>
  <si>
    <t>Formule :</t>
  </si>
  <si>
    <t>44%*0%+56%*77% =</t>
  </si>
  <si>
    <t>Si cela ne te pose pas de problème, je préfère rester sur un calcul par type de produit, car j'ai besoin du détail pour les projets de peupliers notamment</t>
  </si>
  <si>
    <t>Vérification 0,25</t>
  </si>
  <si>
    <t>Avant rabais</t>
  </si>
  <si>
    <t>Après rabais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</si>
</sst>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_€_-;\-* #,##0.00\ _€_-;_-* &quot;-&quot;??\ _€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69" formatCode="_-* #,##0.000\ _€_-;\-* #,##0.000\ _€_-;_-* &quot;-&quot;??\ _€_-;_-@_-"/>
    <numFmt numFmtId="170" formatCode="#,##0&quot; m²&quot;"/>
    <numFmt numFmtId="171" formatCode="_-* #,##0.00&quot; tCO2/ha&quot;\ _€_-;\-* #,##0.00&quot; tCO2/ha&quot;\ _€_-;_-* &quot;-&quot;??\ _€_-;_-@_-"/>
    <numFmt numFmtId="172" formatCode="0.0"/>
    <numFmt numFmtId="173" formatCode="_-* #,##0&quot; tCO2/ha&quot;\ _€_-;\-* #,##0&quot; tCO2/ha&quot;\ _€_-;_-* &quot;-&quot;??\ _€_-;_-@_-"/>
    <numFmt numFmtId="174" formatCode="0.00&quot; tC02&quot;"/>
    <numFmt numFmtId="175" formatCode="0&quot; ans&quot;"/>
    <numFmt numFmtId="176" formatCode="0.00&quot; m3/an&quot;"/>
    <numFmt numFmtId="177" formatCode="0.0&quot; m3&quot;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Helvetica"/>
    </font>
    <font>
      <vertAlign val="subscript"/>
      <sz val="8"/>
      <color theme="1"/>
      <name val="Helvetica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sz val="7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97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horizontal="right" vertical="center"/>
    </xf>
    <xf numFmtId="165" fontId="2" fillId="0" borderId="0" xfId="0" applyNumberFormat="1" applyFont="1" applyAlignment="1">
      <alignment horizontal="center"/>
    </xf>
    <xf numFmtId="0" fontId="3" fillId="0" borderId="0" xfId="0" applyFont="1"/>
    <xf numFmtId="0" fontId="2" fillId="3" borderId="0" xfId="0" applyFont="1" applyFill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/>
    <xf numFmtId="0" fontId="10" fillId="0" borderId="0" xfId="0" applyFont="1"/>
    <xf numFmtId="9" fontId="0" fillId="0" borderId="0" xfId="2" applyFont="1"/>
    <xf numFmtId="9" fontId="0" fillId="0" borderId="0" xfId="0" applyNumberFormat="1"/>
    <xf numFmtId="0" fontId="0" fillId="0" borderId="1" xfId="0" applyBorder="1"/>
    <xf numFmtId="9" fontId="0" fillId="0" borderId="1" xfId="0" applyNumberFormat="1" applyBorder="1"/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1" applyNumberFormat="1" applyFont="1"/>
    <xf numFmtId="166" fontId="2" fillId="0" borderId="0" xfId="0" applyNumberFormat="1" applyFont="1"/>
    <xf numFmtId="167" fontId="2" fillId="0" borderId="0" xfId="1" applyNumberFormat="1" applyFont="1"/>
    <xf numFmtId="167" fontId="0" fillId="0" borderId="0" xfId="0" applyNumberForma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0" fillId="0" borderId="0" xfId="0" applyAlignment="1"/>
    <xf numFmtId="0" fontId="14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168" fontId="2" fillId="0" borderId="4" xfId="0" applyNumberFormat="1" applyFont="1" applyBorder="1" applyAlignment="1">
      <alignment horizontal="center"/>
    </xf>
    <xf numFmtId="168" fontId="0" fillId="0" borderId="4" xfId="0" applyNumberFormat="1" applyBorder="1" applyAlignment="1">
      <alignment horizontal="center"/>
    </xf>
    <xf numFmtId="9" fontId="2" fillId="0" borderId="4" xfId="2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3" fillId="0" borderId="5" xfId="0" applyFont="1" applyBorder="1"/>
    <xf numFmtId="167" fontId="3" fillId="0" borderId="5" xfId="0" applyNumberFormat="1" applyFont="1" applyBorder="1"/>
    <xf numFmtId="0" fontId="3" fillId="0" borderId="2" xfId="0" applyFont="1" applyBorder="1"/>
    <xf numFmtId="0" fontId="2" fillId="2" borderId="0" xfId="0" applyFont="1" applyFill="1"/>
    <xf numFmtId="164" fontId="0" fillId="0" borderId="0" xfId="0" applyNumberFormat="1"/>
    <xf numFmtId="170" fontId="0" fillId="0" borderId="0" xfId="1" applyNumberFormat="1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3" fillId="0" borderId="0" xfId="0" applyFont="1" applyBorder="1"/>
    <xf numFmtId="167" fontId="3" fillId="0" borderId="0" xfId="0" applyNumberFormat="1" applyFont="1" applyBorder="1"/>
    <xf numFmtId="0" fontId="17" fillId="0" borderId="6" xfId="0" applyFont="1" applyBorder="1"/>
    <xf numFmtId="0" fontId="17" fillId="0" borderId="7" xfId="0" applyFont="1" applyBorder="1"/>
    <xf numFmtId="0" fontId="17" fillId="0" borderId="8" xfId="0" applyFont="1" applyBorder="1"/>
    <xf numFmtId="0" fontId="17" fillId="0" borderId="9" xfId="0" applyFont="1" applyBorder="1"/>
    <xf numFmtId="0" fontId="17" fillId="0" borderId="0" xfId="0" applyFont="1" applyBorder="1"/>
    <xf numFmtId="0" fontId="17" fillId="0" borderId="10" xfId="0" applyFont="1" applyBorder="1"/>
    <xf numFmtId="0" fontId="17" fillId="0" borderId="11" xfId="0" applyFont="1" applyBorder="1"/>
    <xf numFmtId="0" fontId="17" fillId="0" borderId="12" xfId="0" applyFont="1" applyBorder="1"/>
    <xf numFmtId="0" fontId="17" fillId="0" borderId="13" xfId="0" applyFont="1" applyBorder="1"/>
    <xf numFmtId="0" fontId="17" fillId="0" borderId="0" xfId="0" applyFont="1"/>
    <xf numFmtId="0" fontId="18" fillId="0" borderId="0" xfId="0" applyFont="1" applyBorder="1"/>
    <xf numFmtId="0" fontId="16" fillId="0" borderId="0" xfId="0" applyFont="1" applyBorder="1"/>
    <xf numFmtId="0" fontId="17" fillId="0" borderId="0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10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170" fontId="2" fillId="5" borderId="0" xfId="1" applyNumberFormat="1" applyFont="1" applyFill="1"/>
    <xf numFmtId="170" fontId="2" fillId="5" borderId="0" xfId="1" applyNumberFormat="1" applyFont="1" applyFill="1" applyAlignment="1">
      <alignment horizontal="center"/>
    </xf>
    <xf numFmtId="0" fontId="19" fillId="0" borderId="0" xfId="0" applyFont="1" applyBorder="1" applyAlignment="1"/>
    <xf numFmtId="0" fontId="19" fillId="0" borderId="0" xfId="0" applyFont="1" applyBorder="1"/>
    <xf numFmtId="0" fontId="17" fillId="0" borderId="0" xfId="0" applyFont="1" applyBorder="1" applyAlignment="1">
      <alignment horizontal="center" vertical="center"/>
    </xf>
    <xf numFmtId="0" fontId="18" fillId="0" borderId="20" xfId="0" applyFont="1" applyBorder="1"/>
    <xf numFmtId="0" fontId="18" fillId="0" borderId="16" xfId="0" applyFont="1" applyBorder="1" applyAlignment="1">
      <alignment horizontal="center" vertical="center" wrapText="1"/>
    </xf>
    <xf numFmtId="166" fontId="18" fillId="0" borderId="21" xfId="0" applyNumberFormat="1" applyFont="1" applyBorder="1" applyAlignment="1">
      <alignment horizontal="center" vertical="center"/>
    </xf>
    <xf numFmtId="166" fontId="18" fillId="0" borderId="18" xfId="0" applyNumberFormat="1" applyFont="1" applyBorder="1" applyAlignment="1">
      <alignment horizontal="center" vertical="center"/>
    </xf>
    <xf numFmtId="0" fontId="18" fillId="0" borderId="21" xfId="0" applyFont="1" applyBorder="1"/>
    <xf numFmtId="0" fontId="18" fillId="0" borderId="1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9" fontId="18" fillId="0" borderId="24" xfId="2" applyFont="1" applyBorder="1" applyAlignment="1">
      <alignment horizontal="center" vertical="center"/>
    </xf>
    <xf numFmtId="9" fontId="18" fillId="0" borderId="30" xfId="2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68" fontId="18" fillId="0" borderId="24" xfId="0" applyNumberFormat="1" applyFont="1" applyBorder="1" applyAlignment="1">
      <alignment horizontal="center" vertical="center"/>
    </xf>
    <xf numFmtId="0" fontId="18" fillId="0" borderId="33" xfId="0" applyFont="1" applyBorder="1"/>
    <xf numFmtId="0" fontId="18" fillId="0" borderId="3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 wrapText="1"/>
    </xf>
    <xf numFmtId="166" fontId="18" fillId="0" borderId="31" xfId="0" applyNumberFormat="1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6" fillId="0" borderId="14" xfId="0" applyFont="1" applyBorder="1"/>
    <xf numFmtId="0" fontId="16" fillId="0" borderId="26" xfId="0" applyFont="1" applyBorder="1"/>
    <xf numFmtId="0" fontId="16" fillId="0" borderId="25" xfId="0" applyFont="1" applyBorder="1"/>
    <xf numFmtId="0" fontId="16" fillId="0" borderId="3" xfId="0" applyFont="1" applyBorder="1" applyAlignment="1">
      <alignment wrapText="1"/>
    </xf>
    <xf numFmtId="0" fontId="16" fillId="0" borderId="5" xfId="0" applyFont="1" applyBorder="1" applyAlignment="1">
      <alignment wrapText="1"/>
    </xf>
    <xf numFmtId="0" fontId="16" fillId="0" borderId="36" xfId="0" applyFont="1" applyBorder="1" applyAlignment="1">
      <alignment wrapText="1"/>
    </xf>
    <xf numFmtId="0" fontId="18" fillId="0" borderId="18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170" fontId="18" fillId="0" borderId="18" xfId="0" applyNumberFormat="1" applyFont="1" applyBorder="1" applyAlignment="1">
      <alignment horizontal="center" vertical="center" wrapText="1"/>
    </xf>
    <xf numFmtId="170" fontId="18" fillId="0" borderId="31" xfId="0" applyNumberFormat="1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7" fillId="0" borderId="15" xfId="0" applyFont="1" applyBorder="1" applyAlignment="1">
      <alignment wrapText="1"/>
    </xf>
    <xf numFmtId="0" fontId="17" fillId="0" borderId="17" xfId="0" applyFont="1" applyBorder="1" applyAlignment="1">
      <alignment wrapText="1"/>
    </xf>
    <xf numFmtId="170" fontId="17" fillId="0" borderId="17" xfId="0" applyNumberFormat="1" applyFont="1" applyBorder="1" applyAlignment="1">
      <alignment horizontal="center" vertical="center" wrapText="1"/>
    </xf>
    <xf numFmtId="166" fontId="17" fillId="0" borderId="17" xfId="0" applyNumberFormat="1" applyFont="1" applyBorder="1"/>
    <xf numFmtId="0" fontId="17" fillId="0" borderId="19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3" fillId="0" borderId="0" xfId="0" applyFont="1" applyAlignment="1"/>
    <xf numFmtId="164" fontId="0" fillId="0" borderId="0" xfId="1" applyNumberFormat="1" applyFont="1" applyAlignment="1">
      <alignment horizontal="center"/>
    </xf>
    <xf numFmtId="164" fontId="2" fillId="0" borderId="0" xfId="1" applyNumberFormat="1" applyFont="1" applyBorder="1" applyAlignment="1">
      <alignment wrapText="1"/>
    </xf>
    <xf numFmtId="172" fontId="0" fillId="0" borderId="0" xfId="0" applyNumberFormat="1"/>
    <xf numFmtId="0" fontId="2" fillId="3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164" fontId="12" fillId="0" borderId="0" xfId="1" applyNumberFormat="1" applyFont="1" applyAlignment="1">
      <alignment horizontal="center" wrapText="1"/>
    </xf>
    <xf numFmtId="164" fontId="3" fillId="0" borderId="0" xfId="1" applyNumberFormat="1" applyFont="1" applyAlignment="1">
      <alignment horizontal="center" wrapText="1"/>
    </xf>
    <xf numFmtId="169" fontId="0" fillId="0" borderId="0" xfId="1" applyNumberFormat="1" applyFont="1" applyAlignment="1">
      <alignment horizontal="center"/>
    </xf>
    <xf numFmtId="0" fontId="0" fillId="2" borderId="0" xfId="0" applyFill="1" applyAlignment="1">
      <alignment horizontal="center"/>
    </xf>
    <xf numFmtId="164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7" fontId="2" fillId="2" borderId="0" xfId="1" applyNumberFormat="1" applyFont="1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0" fillId="0" borderId="0" xfId="0" applyNumberFormat="1"/>
    <xf numFmtId="167" fontId="0" fillId="0" borderId="0" xfId="1" applyNumberFormat="1" applyFont="1" applyAlignment="1">
      <alignment wrapText="1"/>
    </xf>
    <xf numFmtId="0" fontId="20" fillId="0" borderId="0" xfId="0" applyFont="1" applyBorder="1"/>
    <xf numFmtId="0" fontId="16" fillId="0" borderId="0" xfId="0" applyFont="1"/>
    <xf numFmtId="0" fontId="20" fillId="0" borderId="0" xfId="0" applyFont="1"/>
    <xf numFmtId="171" fontId="22" fillId="0" borderId="0" xfId="0" applyNumberFormat="1" applyFont="1" applyFill="1"/>
    <xf numFmtId="173" fontId="22" fillId="0" borderId="0" xfId="0" applyNumberFormat="1" applyFont="1" applyFill="1"/>
    <xf numFmtId="0" fontId="18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0" xfId="0" applyBorder="1"/>
    <xf numFmtId="174" fontId="16" fillId="0" borderId="0" xfId="0" applyNumberFormat="1" applyFont="1" applyBorder="1"/>
    <xf numFmtId="0" fontId="16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45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52" xfId="1" applyNumberFormat="1" applyFont="1" applyBorder="1" applyAlignment="1">
      <alignment horizontal="center"/>
    </xf>
    <xf numFmtId="164" fontId="0" fillId="0" borderId="53" xfId="1" applyNumberFormat="1" applyFont="1" applyBorder="1" applyAlignment="1">
      <alignment horizontal="center"/>
    </xf>
    <xf numFmtId="169" fontId="0" fillId="0" borderId="53" xfId="1" applyNumberFormat="1" applyFont="1" applyBorder="1" applyAlignment="1">
      <alignment horizontal="center"/>
    </xf>
    <xf numFmtId="164" fontId="0" fillId="0" borderId="54" xfId="1" applyNumberFormat="1" applyFont="1" applyBorder="1" applyAlignment="1">
      <alignment horizontal="center"/>
    </xf>
    <xf numFmtId="164" fontId="0" fillId="0" borderId="55" xfId="1" applyNumberFormat="1" applyFont="1" applyBorder="1" applyAlignment="1">
      <alignment horizontal="center"/>
    </xf>
    <xf numFmtId="164" fontId="0" fillId="0" borderId="56" xfId="1" applyNumberFormat="1" applyFont="1" applyBorder="1" applyAlignment="1">
      <alignment horizontal="center"/>
    </xf>
    <xf numFmtId="169" fontId="0" fillId="0" borderId="56" xfId="1" applyNumberFormat="1" applyFont="1" applyBorder="1" applyAlignment="1">
      <alignment horizontal="center"/>
    </xf>
    <xf numFmtId="164" fontId="0" fillId="0" borderId="57" xfId="1" applyNumberFormat="1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7" xfId="0" applyBorder="1" applyAlignment="1">
      <alignment horizontal="center"/>
    </xf>
    <xf numFmtId="164" fontId="0" fillId="0" borderId="61" xfId="1" applyNumberFormat="1" applyFont="1" applyBorder="1" applyAlignment="1">
      <alignment horizontal="center"/>
    </xf>
    <xf numFmtId="164" fontId="0" fillId="0" borderId="62" xfId="1" applyNumberFormat="1" applyFont="1" applyBorder="1" applyAlignment="1">
      <alignment horizontal="center"/>
    </xf>
    <xf numFmtId="169" fontId="0" fillId="0" borderId="62" xfId="1" applyNumberFormat="1" applyFont="1" applyBorder="1" applyAlignment="1">
      <alignment horizontal="center"/>
    </xf>
    <xf numFmtId="164" fontId="0" fillId="0" borderId="63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12" fillId="0" borderId="64" xfId="1" applyNumberFormat="1" applyFont="1" applyBorder="1" applyAlignment="1">
      <alignment horizontal="center" wrapText="1"/>
    </xf>
    <xf numFmtId="164" fontId="12" fillId="0" borderId="65" xfId="1" applyNumberFormat="1" applyFont="1" applyBorder="1" applyAlignment="1">
      <alignment horizontal="center" wrapText="1"/>
    </xf>
    <xf numFmtId="164" fontId="3" fillId="0" borderId="65" xfId="1" applyNumberFormat="1" applyFont="1" applyBorder="1" applyAlignment="1">
      <alignment horizontal="center" wrapText="1"/>
    </xf>
    <xf numFmtId="0" fontId="3" fillId="0" borderId="65" xfId="0" applyFont="1" applyBorder="1" applyAlignment="1"/>
    <xf numFmtId="0" fontId="3" fillId="0" borderId="65" xfId="0" applyFont="1" applyBorder="1" applyAlignment="1">
      <alignment horizontal="center"/>
    </xf>
    <xf numFmtId="0" fontId="10" fillId="0" borderId="66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0" fillId="0" borderId="40" xfId="0" applyBorder="1"/>
    <xf numFmtId="164" fontId="0" fillId="0" borderId="41" xfId="0" applyNumberFormat="1" applyBorder="1"/>
    <xf numFmtId="164" fontId="0" fillId="0" borderId="42" xfId="0" applyNumberFormat="1" applyBorder="1"/>
    <xf numFmtId="164" fontId="0" fillId="0" borderId="38" xfId="0" applyNumberFormat="1" applyBorder="1"/>
    <xf numFmtId="164" fontId="0" fillId="0" borderId="39" xfId="0" applyNumberFormat="1" applyBorder="1"/>
    <xf numFmtId="164" fontId="0" fillId="0" borderId="47" xfId="0" applyNumberFormat="1" applyBorder="1"/>
    <xf numFmtId="164" fontId="0" fillId="0" borderId="0" xfId="0" applyNumberFormat="1" applyBorder="1"/>
    <xf numFmtId="0" fontId="0" fillId="0" borderId="52" xfId="0" applyBorder="1"/>
    <xf numFmtId="0" fontId="0" fillId="0" borderId="53" xfId="0" applyBorder="1"/>
    <xf numFmtId="168" fontId="0" fillId="0" borderId="53" xfId="0" applyNumberFormat="1" applyBorder="1"/>
    <xf numFmtId="0" fontId="0" fillId="0" borderId="55" xfId="0" applyBorder="1"/>
    <xf numFmtId="168" fontId="0" fillId="0" borderId="56" xfId="0" applyNumberFormat="1" applyBorder="1"/>
    <xf numFmtId="0" fontId="0" fillId="0" borderId="61" xfId="0" applyBorder="1"/>
    <xf numFmtId="168" fontId="0" fillId="0" borderId="62" xfId="0" applyNumberFormat="1" applyBorder="1"/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176" fontId="0" fillId="0" borderId="63" xfId="1" applyNumberFormat="1" applyFont="1" applyBorder="1" applyAlignment="1">
      <alignment horizontal="center"/>
    </xf>
    <xf numFmtId="176" fontId="0" fillId="0" borderId="54" xfId="1" applyNumberFormat="1" applyFont="1" applyBorder="1" applyAlignment="1">
      <alignment horizontal="center"/>
    </xf>
    <xf numFmtId="176" fontId="0" fillId="0" borderId="57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64" fontId="15" fillId="0" borderId="14" xfId="1" applyNumberFormat="1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164" fontId="15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4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12" fillId="0" borderId="14" xfId="1" applyNumberFormat="1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4" fontId="23" fillId="0" borderId="67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4" fontId="0" fillId="0" borderId="26" xfId="1" applyNumberFormat="1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164" fontId="1" fillId="0" borderId="14" xfId="1" applyNumberFormat="1" applyFont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164" fontId="3" fillId="0" borderId="46" xfId="1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0" fillId="0" borderId="41" xfId="1" applyNumberFormat="1" applyFont="1" applyBorder="1" applyAlignment="1">
      <alignment horizontal="center"/>
    </xf>
    <xf numFmtId="164" fontId="0" fillId="0" borderId="42" xfId="1" applyNumberFormat="1" applyFont="1" applyBorder="1" applyAlignment="1">
      <alignment horizontal="center"/>
    </xf>
    <xf numFmtId="164" fontId="3" fillId="0" borderId="67" xfId="1" applyNumberFormat="1" applyFont="1" applyBorder="1" applyAlignment="1">
      <alignment horizontal="center"/>
    </xf>
    <xf numFmtId="173" fontId="25" fillId="0" borderId="0" xfId="0" applyNumberFormat="1" applyFont="1" applyFill="1"/>
    <xf numFmtId="167" fontId="26" fillId="0" borderId="0" xfId="1" applyNumberFormat="1" applyFont="1" applyAlignment="1">
      <alignment horizontal="center"/>
    </xf>
    <xf numFmtId="0" fontId="26" fillId="0" borderId="0" xfId="0" applyFont="1"/>
    <xf numFmtId="0" fontId="25" fillId="0" borderId="0" xfId="0" applyFont="1" applyAlignment="1">
      <alignment horizontal="right"/>
    </xf>
    <xf numFmtId="173" fontId="26" fillId="0" borderId="0" xfId="0" applyNumberFormat="1" applyFont="1" applyFill="1"/>
    <xf numFmtId="164" fontId="26" fillId="0" borderId="0" xfId="1" applyNumberFormat="1" applyFont="1" applyAlignment="1">
      <alignment horizontal="center"/>
    </xf>
    <xf numFmtId="0" fontId="25" fillId="0" borderId="0" xfId="0" applyFont="1"/>
    <xf numFmtId="173" fontId="26" fillId="0" borderId="0" xfId="0" applyNumberFormat="1" applyFont="1"/>
    <xf numFmtId="173" fontId="3" fillId="0" borderId="0" xfId="0" applyNumberFormat="1" applyFont="1" applyAlignment="1">
      <alignment horizontal="center"/>
    </xf>
    <xf numFmtId="0" fontId="14" fillId="0" borderId="25" xfId="0" applyFont="1" applyFill="1" applyBorder="1" applyAlignment="1">
      <alignment horizontal="center"/>
    </xf>
    <xf numFmtId="0" fontId="23" fillId="0" borderId="26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8" fillId="0" borderId="0" xfId="0" applyFont="1"/>
    <xf numFmtId="0" fontId="0" fillId="0" borderId="49" xfId="0" applyBorder="1" applyAlignment="1">
      <alignment horizontal="center"/>
    </xf>
    <xf numFmtId="165" fontId="15" fillId="0" borderId="51" xfId="0" applyNumberFormat="1" applyFont="1" applyBorder="1" applyAlignment="1">
      <alignment horizontal="center"/>
    </xf>
    <xf numFmtId="0" fontId="0" fillId="0" borderId="52" xfId="0" applyBorder="1" applyAlignment="1">
      <alignment horizontal="center"/>
    </xf>
    <xf numFmtId="165" fontId="15" fillId="0" borderId="54" xfId="0" applyNumberFormat="1" applyFont="1" applyBorder="1" applyAlignment="1">
      <alignment horizontal="center"/>
    </xf>
    <xf numFmtId="175" fontId="0" fillId="0" borderId="54" xfId="1" applyNumberFormat="1" applyFont="1" applyBorder="1" applyAlignment="1">
      <alignment horizontal="center"/>
    </xf>
    <xf numFmtId="0" fontId="2" fillId="3" borderId="54" xfId="0" applyFont="1" applyFill="1" applyBorder="1" applyAlignment="1">
      <alignment wrapText="1"/>
    </xf>
    <xf numFmtId="175" fontId="2" fillId="3" borderId="54" xfId="1" applyNumberFormat="1" applyFont="1" applyFill="1" applyBorder="1" applyAlignment="1">
      <alignment horizontal="center"/>
    </xf>
    <xf numFmtId="164" fontId="2" fillId="3" borderId="54" xfId="1" applyNumberFormat="1" applyFont="1" applyFill="1" applyBorder="1" applyAlignment="1">
      <alignment horizontal="center"/>
    </xf>
    <xf numFmtId="0" fontId="0" fillId="0" borderId="55" xfId="0" applyBorder="1" applyAlignment="1">
      <alignment horizontal="center"/>
    </xf>
    <xf numFmtId="165" fontId="15" fillId="0" borderId="57" xfId="0" applyNumberFormat="1" applyFont="1" applyBorder="1" applyAlignment="1">
      <alignment horizontal="center"/>
    </xf>
    <xf numFmtId="164" fontId="0" fillId="0" borderId="0" xfId="1" applyFont="1" applyBorder="1" applyAlignment="1">
      <alignment horizontal="center"/>
    </xf>
    <xf numFmtId="164" fontId="0" fillId="0" borderId="2" xfId="1" applyFont="1" applyBorder="1" applyAlignment="1">
      <alignment horizontal="center"/>
    </xf>
    <xf numFmtId="164" fontId="10" fillId="3" borderId="57" xfId="1" applyNumberFormat="1" applyFont="1" applyFill="1" applyBorder="1" applyAlignment="1">
      <alignment horizontal="center"/>
    </xf>
    <xf numFmtId="0" fontId="16" fillId="0" borderId="71" xfId="0" applyFont="1" applyBorder="1" applyAlignment="1">
      <alignment wrapText="1"/>
    </xf>
    <xf numFmtId="0" fontId="17" fillId="0" borderId="72" xfId="0" applyFont="1" applyBorder="1" applyAlignment="1">
      <alignment wrapText="1"/>
    </xf>
    <xf numFmtId="0" fontId="17" fillId="0" borderId="72" xfId="0" applyFont="1" applyBorder="1"/>
    <xf numFmtId="0" fontId="16" fillId="0" borderId="73" xfId="0" applyFont="1" applyBorder="1"/>
    <xf numFmtId="0" fontId="17" fillId="0" borderId="75" xfId="0" applyFont="1" applyBorder="1"/>
    <xf numFmtId="0" fontId="17" fillId="0" borderId="76" xfId="0" applyFont="1" applyBorder="1"/>
    <xf numFmtId="174" fontId="16" fillId="0" borderId="76" xfId="0" applyNumberFormat="1" applyFont="1" applyBorder="1"/>
    <xf numFmtId="174" fontId="16" fillId="0" borderId="77" xfId="0" applyNumberFormat="1" applyFont="1" applyBorder="1"/>
    <xf numFmtId="173" fontId="18" fillId="0" borderId="68" xfId="0" applyNumberFormat="1" applyFont="1" applyBorder="1" applyAlignment="1">
      <alignment horizontal="center" vertical="center"/>
    </xf>
    <xf numFmtId="173" fontId="18" fillId="0" borderId="53" xfId="0" applyNumberFormat="1" applyFont="1" applyBorder="1" applyAlignment="1">
      <alignment horizontal="center" vertical="center"/>
    </xf>
    <xf numFmtId="166" fontId="17" fillId="0" borderId="69" xfId="0" applyNumberFormat="1" applyFont="1" applyBorder="1" applyAlignment="1">
      <alignment horizontal="center" vertical="center"/>
    </xf>
    <xf numFmtId="166" fontId="17" fillId="0" borderId="70" xfId="0" applyNumberFormat="1" applyFont="1" applyBorder="1" applyAlignment="1">
      <alignment horizontal="center" vertical="center"/>
    </xf>
    <xf numFmtId="174" fontId="19" fillId="0" borderId="0" xfId="0" applyNumberFormat="1" applyFont="1" applyBorder="1" applyAlignment="1">
      <alignment horizontal="center" vertical="center"/>
    </xf>
    <xf numFmtId="0" fontId="17" fillId="0" borderId="78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79" xfId="0" applyFont="1" applyBorder="1" applyAlignment="1">
      <alignment horizontal="center" vertical="center" wrapText="1"/>
    </xf>
    <xf numFmtId="0" fontId="17" fillId="0" borderId="80" xfId="0" applyFont="1" applyBorder="1" applyAlignment="1">
      <alignment horizontal="center" vertical="center" wrapText="1"/>
    </xf>
    <xf numFmtId="0" fontId="17" fillId="0" borderId="81" xfId="0" applyFont="1" applyBorder="1" applyAlignment="1">
      <alignment horizontal="center" vertical="center" wrapText="1"/>
    </xf>
    <xf numFmtId="0" fontId="17" fillId="0" borderId="82" xfId="0" applyFont="1" applyBorder="1" applyAlignment="1">
      <alignment horizontal="center" vertical="center" wrapText="1"/>
    </xf>
    <xf numFmtId="173" fontId="18" fillId="0" borderId="74" xfId="0" applyNumberFormat="1" applyFont="1" applyBorder="1" applyAlignment="1">
      <alignment horizontal="center" vertical="center"/>
    </xf>
    <xf numFmtId="166" fontId="17" fillId="0" borderId="83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right"/>
    </xf>
    <xf numFmtId="0" fontId="20" fillId="0" borderId="0" xfId="0" applyFont="1" applyAlignment="1">
      <alignment horizontal="right"/>
    </xf>
    <xf numFmtId="166" fontId="17" fillId="0" borderId="0" xfId="0" applyNumberFormat="1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174" fontId="16" fillId="0" borderId="7" xfId="0" applyNumberFormat="1" applyFont="1" applyBorder="1"/>
    <xf numFmtId="9" fontId="18" fillId="0" borderId="44" xfId="2" applyFont="1" applyBorder="1" applyAlignment="1">
      <alignment horizontal="center" vertical="center" wrapText="1"/>
    </xf>
    <xf numFmtId="9" fontId="15" fillId="0" borderId="56" xfId="2" applyFont="1" applyBorder="1" applyAlignment="1">
      <alignment horizontal="center"/>
    </xf>
    <xf numFmtId="9" fontId="15" fillId="0" borderId="62" xfId="2" applyFont="1" applyBorder="1" applyAlignment="1">
      <alignment horizontal="center"/>
    </xf>
    <xf numFmtId="0" fontId="23" fillId="0" borderId="65" xfId="0" applyFont="1" applyBorder="1" applyAlignment="1">
      <alignment horizontal="center"/>
    </xf>
    <xf numFmtId="0" fontId="23" fillId="0" borderId="66" xfId="0" applyFont="1" applyBorder="1" applyAlignment="1">
      <alignment horizontal="center"/>
    </xf>
    <xf numFmtId="0" fontId="3" fillId="0" borderId="84" xfId="0" applyFont="1" applyBorder="1"/>
    <xf numFmtId="0" fontId="0" fillId="0" borderId="38" xfId="0" applyBorder="1"/>
    <xf numFmtId="0" fontId="0" fillId="0" borderId="39" xfId="0" applyBorder="1"/>
    <xf numFmtId="0" fontId="0" fillId="0" borderId="0" xfId="0" applyFont="1" applyFill="1"/>
    <xf numFmtId="0" fontId="0" fillId="0" borderId="0" xfId="0" applyFill="1"/>
    <xf numFmtId="167" fontId="0" fillId="0" borderId="0" xfId="0" applyNumberFormat="1" applyFill="1"/>
    <xf numFmtId="167" fontId="0" fillId="0" borderId="0" xfId="0" applyNumberFormat="1" applyFont="1" applyFill="1"/>
    <xf numFmtId="0" fontId="8" fillId="6" borderId="0" xfId="0" applyFont="1" applyFill="1" applyAlignment="1">
      <alignment vertical="center" wrapText="1"/>
    </xf>
    <xf numFmtId="0" fontId="2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8" fontId="2" fillId="3" borderId="50" xfId="0" applyNumberFormat="1" applyFont="1" applyFill="1" applyBorder="1"/>
    <xf numFmtId="168" fontId="2" fillId="3" borderId="53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62" xfId="1" applyNumberFormat="1" applyFont="1" applyFill="1" applyBorder="1"/>
    <xf numFmtId="164" fontId="0" fillId="0" borderId="62" xfId="0" applyNumberFormat="1" applyBorder="1"/>
    <xf numFmtId="164" fontId="0" fillId="0" borderId="53" xfId="0" applyNumberFormat="1" applyBorder="1"/>
    <xf numFmtId="176" fontId="29" fillId="0" borderId="54" xfId="1" applyNumberFormat="1" applyFont="1" applyBorder="1" applyAlignment="1">
      <alignment horizontal="center"/>
    </xf>
    <xf numFmtId="164" fontId="0" fillId="0" borderId="48" xfId="1" applyNumberFormat="1" applyFont="1" applyBorder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164" fontId="0" fillId="0" borderId="56" xfId="0" applyNumberFormat="1" applyBorder="1"/>
    <xf numFmtId="0" fontId="0" fillId="0" borderId="85" xfId="0" applyBorder="1"/>
    <xf numFmtId="177" fontId="2" fillId="3" borderId="49" xfId="0" applyNumberFormat="1" applyFont="1" applyFill="1" applyBorder="1"/>
    <xf numFmtId="9" fontId="2" fillId="3" borderId="50" xfId="2" applyFont="1" applyFill="1" applyBorder="1" applyAlignment="1">
      <alignment horizontal="center"/>
    </xf>
    <xf numFmtId="9" fontId="2" fillId="3" borderId="51" xfId="2" applyFont="1" applyFill="1" applyBorder="1" applyAlignment="1">
      <alignment horizontal="center"/>
    </xf>
    <xf numFmtId="177" fontId="2" fillId="3" borderId="52" xfId="0" applyNumberFormat="1" applyFont="1" applyFill="1" applyBorder="1"/>
    <xf numFmtId="9" fontId="2" fillId="3" borderId="53" xfId="2" applyFont="1" applyFill="1" applyBorder="1" applyAlignment="1">
      <alignment horizontal="center"/>
    </xf>
    <xf numFmtId="9" fontId="2" fillId="3" borderId="54" xfId="2" applyFont="1" applyFill="1" applyBorder="1" applyAlignment="1">
      <alignment horizontal="center"/>
    </xf>
    <xf numFmtId="177" fontId="2" fillId="3" borderId="55" xfId="0" applyNumberFormat="1" applyFont="1" applyFill="1" applyBorder="1"/>
    <xf numFmtId="9" fontId="2" fillId="3" borderId="56" xfId="2" applyFont="1" applyFill="1" applyBorder="1" applyAlignment="1">
      <alignment horizontal="center"/>
    </xf>
    <xf numFmtId="9" fontId="2" fillId="3" borderId="57" xfId="2" applyFont="1" applyFill="1" applyBorder="1" applyAlignment="1">
      <alignment horizontal="center"/>
    </xf>
    <xf numFmtId="1" fontId="0" fillId="0" borderId="53" xfId="0" applyNumberFormat="1" applyBorder="1"/>
    <xf numFmtId="1" fontId="0" fillId="0" borderId="56" xfId="0" applyNumberFormat="1" applyBorder="1"/>
    <xf numFmtId="168" fontId="2" fillId="3" borderId="56" xfId="0" applyNumberFormat="1" applyFont="1" applyFill="1" applyBorder="1"/>
    <xf numFmtId="168" fontId="2" fillId="3" borderId="62" xfId="0" applyNumberFormat="1" applyFont="1" applyFill="1" applyBorder="1"/>
    <xf numFmtId="164" fontId="0" fillId="0" borderId="86" xfId="1" applyNumberFormat="1" applyFont="1" applyBorder="1" applyAlignment="1">
      <alignment horizontal="center"/>
    </xf>
    <xf numFmtId="9" fontId="15" fillId="2" borderId="50" xfId="2" applyFont="1" applyFill="1" applyBorder="1" applyAlignment="1">
      <alignment horizontal="center"/>
    </xf>
    <xf numFmtId="9" fontId="15" fillId="2" borderId="53" xfId="2" applyFont="1" applyFill="1" applyBorder="1" applyAlignment="1">
      <alignment horizontal="center"/>
    </xf>
    <xf numFmtId="10" fontId="2" fillId="0" borderId="0" xfId="0" applyNumberFormat="1" applyFont="1"/>
    <xf numFmtId="0" fontId="3" fillId="2" borderId="14" xfId="0" applyFont="1" applyFill="1" applyBorder="1" applyAlignment="1">
      <alignment horizontal="center" vertical="center" wrapText="1"/>
    </xf>
    <xf numFmtId="164" fontId="0" fillId="2" borderId="0" xfId="1" applyNumberFormat="1" applyFont="1" applyFill="1" applyBorder="1" applyAlignment="1">
      <alignment horizontal="center"/>
    </xf>
    <xf numFmtId="164" fontId="0" fillId="2" borderId="14" xfId="1" applyNumberFormat="1" applyFont="1" applyFill="1" applyBorder="1" applyAlignment="1">
      <alignment horizontal="center"/>
    </xf>
    <xf numFmtId="164" fontId="0" fillId="2" borderId="2" xfId="1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 wrapText="1"/>
    </xf>
    <xf numFmtId="164" fontId="2" fillId="2" borderId="0" xfId="0" applyNumberFormat="1" applyFont="1" applyFill="1"/>
    <xf numFmtId="0" fontId="2" fillId="0" borderId="0" xfId="0" applyFont="1" applyFill="1"/>
    <xf numFmtId="10" fontId="2" fillId="0" borderId="0" xfId="0" applyNumberFormat="1" applyFont="1" applyFill="1"/>
    <xf numFmtId="174" fontId="17" fillId="0" borderId="0" xfId="0" applyNumberFormat="1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8" fillId="0" borderId="28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21" fillId="0" borderId="0" xfId="3" applyFont="1" applyAlignment="1">
      <alignment horizontal="center" wrapText="1"/>
    </xf>
    <xf numFmtId="0" fontId="17" fillId="0" borderId="0" xfId="0" applyFont="1" applyAlignment="1">
      <alignment horizontal="left" wrapText="1"/>
    </xf>
    <xf numFmtId="0" fontId="18" fillId="0" borderId="44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27" fillId="0" borderId="25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26" xfId="0" applyFont="1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0" fillId="0" borderId="53" xfId="1" applyNumberFormat="1" applyFont="1" applyBorder="1" applyAlignment="1">
      <alignment horizontal="center"/>
    </xf>
    <xf numFmtId="164" fontId="0" fillId="0" borderId="56" xfId="1" applyNumberFormat="1" applyFont="1" applyBorder="1" applyAlignment="1">
      <alignment horizontal="center"/>
    </xf>
    <xf numFmtId="0" fontId="2" fillId="3" borderId="53" xfId="0" applyFont="1" applyFill="1" applyBorder="1" applyAlignment="1">
      <alignment horizontal="center"/>
    </xf>
    <xf numFmtId="0" fontId="2" fillId="3" borderId="50" xfId="0" applyFont="1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50" xfId="0" applyFill="1" applyBorder="1" applyAlignment="1">
      <alignment horizontal="center"/>
    </xf>
    <xf numFmtId="0" fontId="0" fillId="3" borderId="51" xfId="0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36" xfId="0" applyFont="1" applyBorder="1" applyAlignment="1">
      <alignment horizontal="center"/>
    </xf>
    <xf numFmtId="164" fontId="27" fillId="0" borderId="3" xfId="1" applyNumberFormat="1" applyFont="1" applyBorder="1" applyAlignment="1">
      <alignment horizontal="center"/>
    </xf>
    <xf numFmtId="164" fontId="27" fillId="0" borderId="5" xfId="1" applyNumberFormat="1" applyFont="1" applyBorder="1" applyAlignment="1">
      <alignment horizontal="center"/>
    </xf>
    <xf numFmtId="164" fontId="27" fillId="0" borderId="36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3" borderId="61" xfId="0" applyFont="1" applyFill="1" applyBorder="1" applyAlignment="1">
      <alignment horizontal="center"/>
    </xf>
    <xf numFmtId="0" fontId="3" fillId="3" borderId="62" xfId="0" applyFont="1" applyFill="1" applyBorder="1" applyAlignment="1">
      <alignment horizontal="center"/>
    </xf>
    <xf numFmtId="0" fontId="3" fillId="3" borderId="63" xfId="0" applyFont="1" applyFill="1" applyBorder="1" applyAlignment="1">
      <alignment horizontal="center"/>
    </xf>
    <xf numFmtId="0" fontId="0" fillId="0" borderId="53" xfId="0" applyBorder="1" applyAlignment="1">
      <alignment horizontal="center"/>
    </xf>
    <xf numFmtId="164" fontId="3" fillId="0" borderId="58" xfId="1" applyNumberFormat="1" applyFont="1" applyBorder="1" applyAlignment="1">
      <alignment horizontal="center"/>
    </xf>
    <xf numFmtId="164" fontId="3" fillId="0" borderId="59" xfId="1" applyNumberFormat="1" applyFont="1" applyBorder="1" applyAlignment="1">
      <alignment horizontal="center"/>
    </xf>
    <xf numFmtId="164" fontId="3" fillId="0" borderId="60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2" borderId="0" xfId="1" applyNumberFormat="1" applyFont="1" applyFill="1" applyBorder="1" applyAlignment="1">
      <alignment horizontal="center"/>
    </xf>
  </cellXfs>
  <cellStyles count="4">
    <cellStyle name="Lien hypertexte" xfId="3" builtinId="8"/>
    <cellStyle name="Milliers" xfId="1" builtinId="3"/>
    <cellStyle name="Normal" xfId="0" builtinId="0"/>
    <cellStyle name="Pourcentage" xfId="2" builtinId="5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'Laricio - prairie p.'!$S$4</c:f>
              <c:strCache>
                <c:ptCount val="1"/>
                <c:pt idx="0">
                  <c:v>BA(n)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'Laricio - prairie p.'!$S$5:$S$205</c:f>
              <c:numCache>
                <c:formatCode>_-* #\ ##0.00\ _€_-;\-* #\ ##0.00\ _€_-;_-* "-"??\ _€_-;_-@_-</c:formatCode>
                <c:ptCount val="201"/>
                <c:pt idx="0">
                  <c:v>0</c:v>
                </c:pt>
                <c:pt idx="1">
                  <c:v>3.9297142857142857</c:v>
                </c:pt>
                <c:pt idx="2">
                  <c:v>7.8594285714285714</c:v>
                </c:pt>
                <c:pt idx="3">
                  <c:v>11.789142857142856</c:v>
                </c:pt>
                <c:pt idx="4">
                  <c:v>15.718857142857143</c:v>
                </c:pt>
                <c:pt idx="5">
                  <c:v>19.648571428571429</c:v>
                </c:pt>
                <c:pt idx="6">
                  <c:v>23.578285714285716</c:v>
                </c:pt>
                <c:pt idx="7">
                  <c:v>27.508000000000003</c:v>
                </c:pt>
                <c:pt idx="8">
                  <c:v>31.437714285714286</c:v>
                </c:pt>
                <c:pt idx="9">
                  <c:v>35.367428571428576</c:v>
                </c:pt>
                <c:pt idx="10">
                  <c:v>39.297142857142859</c:v>
                </c:pt>
                <c:pt idx="11">
                  <c:v>43.226857142857149</c:v>
                </c:pt>
                <c:pt idx="12">
                  <c:v>47.156571428571432</c:v>
                </c:pt>
                <c:pt idx="13">
                  <c:v>51.086285714285722</c:v>
                </c:pt>
                <c:pt idx="14">
                  <c:v>55.016000000000005</c:v>
                </c:pt>
                <c:pt idx="15">
                  <c:v>52.624000000000002</c:v>
                </c:pt>
                <c:pt idx="16">
                  <c:v>66.378000000000014</c:v>
                </c:pt>
                <c:pt idx="17">
                  <c:v>80.132000000000005</c:v>
                </c:pt>
                <c:pt idx="18">
                  <c:v>93.88600000000001</c:v>
                </c:pt>
                <c:pt idx="19">
                  <c:v>107.64000000000001</c:v>
                </c:pt>
                <c:pt idx="20">
                  <c:v>74.152000000000029</c:v>
                </c:pt>
                <c:pt idx="21">
                  <c:v>89.251500000000021</c:v>
                </c:pt>
                <c:pt idx="22">
                  <c:v>104.35100000000001</c:v>
                </c:pt>
                <c:pt idx="23">
                  <c:v>119.45050000000001</c:v>
                </c:pt>
                <c:pt idx="24">
                  <c:v>134.55000000000001</c:v>
                </c:pt>
                <c:pt idx="25">
                  <c:v>101.06200000000001</c:v>
                </c:pt>
                <c:pt idx="26">
                  <c:v>117.20800000000001</c:v>
                </c:pt>
                <c:pt idx="27">
                  <c:v>133.35400000000001</c:v>
                </c:pt>
                <c:pt idx="28">
                  <c:v>149.50000000000003</c:v>
                </c:pt>
                <c:pt idx="29">
                  <c:v>165.64600000000004</c:v>
                </c:pt>
                <c:pt idx="30">
                  <c:v>132.15800000000004</c:v>
                </c:pt>
                <c:pt idx="31">
                  <c:v>148.45350000000005</c:v>
                </c:pt>
                <c:pt idx="32">
                  <c:v>164.74900000000005</c:v>
                </c:pt>
                <c:pt idx="33">
                  <c:v>181.04450000000006</c:v>
                </c:pt>
                <c:pt idx="34">
                  <c:v>197.34000000000006</c:v>
                </c:pt>
                <c:pt idx="35">
                  <c:v>163.85200000000006</c:v>
                </c:pt>
                <c:pt idx="36">
                  <c:v>179.54950000000005</c:v>
                </c:pt>
                <c:pt idx="37">
                  <c:v>195.24700000000004</c:v>
                </c:pt>
                <c:pt idx="38">
                  <c:v>210.94450000000006</c:v>
                </c:pt>
                <c:pt idx="39">
                  <c:v>226.64200000000005</c:v>
                </c:pt>
                <c:pt idx="40">
                  <c:v>193.15400000000008</c:v>
                </c:pt>
                <c:pt idx="41">
                  <c:v>207.80500000000009</c:v>
                </c:pt>
                <c:pt idx="42">
                  <c:v>222.4560000000001</c:v>
                </c:pt>
                <c:pt idx="43">
                  <c:v>237.10700000000008</c:v>
                </c:pt>
                <c:pt idx="44">
                  <c:v>251.7580000000001</c:v>
                </c:pt>
                <c:pt idx="45">
                  <c:v>219.46600000000007</c:v>
                </c:pt>
                <c:pt idx="46">
                  <c:v>233.07050000000007</c:v>
                </c:pt>
                <c:pt idx="47">
                  <c:v>246.67500000000007</c:v>
                </c:pt>
                <c:pt idx="48">
                  <c:v>260.27950000000004</c:v>
                </c:pt>
                <c:pt idx="49">
                  <c:v>273.88400000000007</c:v>
                </c:pt>
                <c:pt idx="50">
                  <c:v>244.58200000000008</c:v>
                </c:pt>
                <c:pt idx="51">
                  <c:v>256.99050000000011</c:v>
                </c:pt>
                <c:pt idx="52">
                  <c:v>269.39900000000011</c:v>
                </c:pt>
                <c:pt idx="53">
                  <c:v>281.80750000000012</c:v>
                </c:pt>
                <c:pt idx="54">
                  <c:v>294.21600000000012</c:v>
                </c:pt>
                <c:pt idx="55">
                  <c:v>269.10000000000014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2-41EB-925B-21C318E9F19D}"/>
            </c:ext>
          </c:extLst>
        </c:ser>
        <c:ser>
          <c:idx val="1"/>
          <c:order val="1"/>
          <c:tx>
            <c:strRef>
              <c:f>'Laricio - prairie p.'!$Y$4</c:f>
              <c:strCache>
                <c:ptCount val="1"/>
                <c:pt idx="0">
                  <c:v>DELTA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'Laricio - prairie p.'!$Y$5:$Y$205</c:f>
              <c:numCache>
                <c:formatCode>_-* #\ ##0.00\ _€_-;\-* #\ ##0.00\ _€_-;_-* "-"??\ _€_-;_-@_-</c:formatCode>
                <c:ptCount val="201"/>
                <c:pt idx="0">
                  <c:v>0</c:v>
                </c:pt>
                <c:pt idx="1">
                  <c:v>10.756116511302309</c:v>
                </c:pt>
                <c:pt idx="2">
                  <c:v>21.095266926287877</c:v>
                </c:pt>
                <c:pt idx="3">
                  <c:v>31.299758222551759</c:v>
                </c:pt>
                <c:pt idx="4">
                  <c:v>41.421242504863642</c:v>
                </c:pt>
                <c:pt idx="5">
                  <c:v>51.483130200373012</c:v>
                </c:pt>
                <c:pt idx="6">
                  <c:v>61.498775594138465</c:v>
                </c:pt>
                <c:pt idx="7">
                  <c:v>71.47678767738654</c:v>
                </c:pt>
                <c:pt idx="8">
                  <c:v>81.423162952389077</c:v>
                </c:pt>
                <c:pt idx="9">
                  <c:v>91.342308924597774</c:v>
                </c:pt>
                <c:pt idx="10">
                  <c:v>101.2375961945009</c:v>
                </c:pt>
                <c:pt idx="11">
                  <c:v>111.11168223296119</c:v>
                </c:pt>
                <c:pt idx="12">
                  <c:v>120.96671362090478</c:v>
                </c:pt>
                <c:pt idx="13">
                  <c:v>130.80445877458669</c:v>
                </c:pt>
                <c:pt idx="14">
                  <c:v>140.6263985912347</c:v>
                </c:pt>
                <c:pt idx="15">
                  <c:v>136.61581855111541</c:v>
                </c:pt>
                <c:pt idx="16">
                  <c:v>167.85712241009634</c:v>
                </c:pt>
                <c:pt idx="17">
                  <c:v>198.95281315234206</c:v>
                </c:pt>
                <c:pt idx="18">
                  <c:v>229.93081950450443</c:v>
                </c:pt>
                <c:pt idx="19">
                  <c:v>260.81037476422983</c:v>
                </c:pt>
                <c:pt idx="20">
                  <c:v>189.64686125677355</c:v>
                </c:pt>
                <c:pt idx="21">
                  <c:v>223.58290406925391</c:v>
                </c:pt>
                <c:pt idx="22">
                  <c:v>257.39321233809068</c:v>
                </c:pt>
                <c:pt idx="23">
                  <c:v>291.09808090074404</c:v>
                </c:pt>
                <c:pt idx="24">
                  <c:v>324.7123653800308</c:v>
                </c:pt>
                <c:pt idx="25">
                  <c:v>253.97106693481737</c:v>
                </c:pt>
                <c:pt idx="26">
                  <c:v>289.94663294466437</c:v>
                </c:pt>
                <c:pt idx="27">
                  <c:v>325.81634557312492</c:v>
                </c:pt>
                <c:pt idx="28">
                  <c:v>361.59448707170083</c:v>
                </c:pt>
                <c:pt idx="29">
                  <c:v>397.29207449606514</c:v>
                </c:pt>
                <c:pt idx="30">
                  <c:v>326.9198247655807</c:v>
                </c:pt>
                <c:pt idx="31">
                  <c:v>361.80174238462627</c:v>
                </c:pt>
                <c:pt idx="32">
                  <c:v>396.60095495073296</c:v>
                </c:pt>
                <c:pt idx="33">
                  <c:v>431.32657400844431</c:v>
                </c:pt>
                <c:pt idx="34">
                  <c:v>465.98597686768693</c:v>
                </c:pt>
                <c:pt idx="35">
                  <c:v>394.68739062054391</c:v>
                </c:pt>
                <c:pt idx="36">
                  <c:v>428.14359760951351</c:v>
                </c:pt>
                <c:pt idx="37">
                  <c:v>461.53779330538617</c:v>
                </c:pt>
                <c:pt idx="38">
                  <c:v>494.87553011647316</c:v>
                </c:pt>
                <c:pt idx="39">
                  <c:v>528.16148719734088</c:v>
                </c:pt>
                <c:pt idx="40">
                  <c:v>457.08860728624035</c:v>
                </c:pt>
                <c:pt idx="41">
                  <c:v>488.21226398470964</c:v>
                </c:pt>
                <c:pt idx="42">
                  <c:v>519.29005847841631</c:v>
                </c:pt>
                <c:pt idx="43">
                  <c:v>550.32535497834147</c:v>
                </c:pt>
                <c:pt idx="44">
                  <c:v>581.32107844622396</c:v>
                </c:pt>
                <c:pt idx="45">
                  <c:v>512.95120560922419</c:v>
                </c:pt>
                <c:pt idx="46">
                  <c:v>541.77888053090192</c:v>
                </c:pt>
                <c:pt idx="47">
                  <c:v>570.57177623506982</c:v>
                </c:pt>
                <c:pt idx="48">
                  <c:v>599.33202948397752</c:v>
                </c:pt>
                <c:pt idx="49">
                  <c:v>628.0615410516491</c:v>
                </c:pt>
                <c:pt idx="50">
                  <c:v>566.14427519179276</c:v>
                </c:pt>
                <c:pt idx="51">
                  <c:v>592.38188741256113</c:v>
                </c:pt>
                <c:pt idx="52">
                  <c:v>618.5935618741612</c:v>
                </c:pt>
                <c:pt idx="53">
                  <c:v>644.78062972323619</c:v>
                </c:pt>
                <c:pt idx="54">
                  <c:v>670.94429825250404</c:v>
                </c:pt>
                <c:pt idx="55">
                  <c:v>617.96224966511113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A2-41EB-925B-21C318E9F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498128"/>
        <c:axId val="42500752"/>
      </c:lineChart>
      <c:catAx>
        <c:axId val="424981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500752"/>
        <c:crosses val="autoZero"/>
        <c:auto val="1"/>
        <c:lblAlgn val="ctr"/>
        <c:lblOffset val="100"/>
        <c:noMultiLvlLbl val="0"/>
      </c:catAx>
      <c:valAx>
        <c:axId val="4250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0\ _€_-;\-* #\ ##0.0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498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cat>
            <c:strLit>
              <c:ptCount val="61"/>
              <c:pt idx="0">
                <c:v>25</c:v>
              </c:pt>
              <c:pt idx="1">
                <c:v>26</c:v>
              </c:pt>
              <c:pt idx="2">
                <c:v>27</c:v>
              </c:pt>
              <c:pt idx="3">
                <c:v>28</c:v>
              </c:pt>
              <c:pt idx="4">
                <c:v>29</c:v>
              </c:pt>
              <c:pt idx="5">
                <c:v>30</c:v>
              </c:pt>
              <c:pt idx="6">
                <c:v>31</c:v>
              </c:pt>
              <c:pt idx="7">
                <c:v>32</c:v>
              </c:pt>
              <c:pt idx="8">
                <c:v>33</c:v>
              </c:pt>
              <c:pt idx="9">
                <c:v>34</c:v>
              </c:pt>
              <c:pt idx="10">
                <c:v>35</c:v>
              </c:pt>
              <c:pt idx="11">
                <c:v>36</c:v>
              </c:pt>
              <c:pt idx="12">
                <c:v>37</c:v>
              </c:pt>
              <c:pt idx="13">
                <c:v>38</c:v>
              </c:pt>
              <c:pt idx="14">
                <c:v>39</c:v>
              </c:pt>
              <c:pt idx="15">
                <c:v>40</c:v>
              </c:pt>
              <c:pt idx="16">
                <c:v>41</c:v>
              </c:pt>
              <c:pt idx="17">
                <c:v>42</c:v>
              </c:pt>
              <c:pt idx="18">
                <c:v>43</c:v>
              </c:pt>
              <c:pt idx="19">
                <c:v>44</c:v>
              </c:pt>
              <c:pt idx="20">
                <c:v>45</c:v>
              </c:pt>
              <c:pt idx="21">
                <c:v>46</c:v>
              </c:pt>
              <c:pt idx="22">
                <c:v>47</c:v>
              </c:pt>
              <c:pt idx="23">
                <c:v>48</c:v>
              </c:pt>
              <c:pt idx="24">
                <c:v>49</c:v>
              </c:pt>
              <c:pt idx="25">
                <c:v>50</c:v>
              </c:pt>
              <c:pt idx="26">
                <c:v>51</c:v>
              </c:pt>
              <c:pt idx="27">
                <c:v>52</c:v>
              </c:pt>
              <c:pt idx="28">
                <c:v>53</c:v>
              </c:pt>
              <c:pt idx="29">
                <c:v>54</c:v>
              </c:pt>
              <c:pt idx="30">
                <c:v>55</c:v>
              </c:pt>
              <c:pt idx="31">
                <c:v>56</c:v>
              </c:pt>
              <c:pt idx="32">
                <c:v>57</c:v>
              </c:pt>
              <c:pt idx="33">
                <c:v>58</c:v>
              </c:pt>
              <c:pt idx="34">
                <c:v>59</c:v>
              </c:pt>
              <c:pt idx="35">
                <c:v>60</c:v>
              </c:pt>
              <c:pt idx="36">
                <c:v>61</c:v>
              </c:pt>
              <c:pt idx="37">
                <c:v>62</c:v>
              </c:pt>
              <c:pt idx="38">
                <c:v>63</c:v>
              </c:pt>
              <c:pt idx="39">
                <c:v>64</c:v>
              </c:pt>
              <c:pt idx="40">
                <c:v>65</c:v>
              </c:pt>
              <c:pt idx="41">
                <c:v>66</c:v>
              </c:pt>
              <c:pt idx="42">
                <c:v>67</c:v>
              </c:pt>
              <c:pt idx="43">
                <c:v>68</c:v>
              </c:pt>
              <c:pt idx="44">
                <c:v>69</c:v>
              </c:pt>
              <c:pt idx="45">
                <c:v>70</c:v>
              </c:pt>
              <c:pt idx="46">
                <c:v>71</c:v>
              </c:pt>
              <c:pt idx="47">
                <c:v>72</c:v>
              </c:pt>
              <c:pt idx="48">
                <c:v>73</c:v>
              </c:pt>
              <c:pt idx="49">
                <c:v>74</c:v>
              </c:pt>
              <c:pt idx="50">
                <c:v>75</c:v>
              </c:pt>
              <c:pt idx="51">
                <c:v>76</c:v>
              </c:pt>
              <c:pt idx="52">
                <c:v>77</c:v>
              </c:pt>
              <c:pt idx="53">
                <c:v>78</c:v>
              </c:pt>
              <c:pt idx="54">
                <c:v>79</c:v>
              </c:pt>
              <c:pt idx="55">
                <c:v>80</c:v>
              </c:pt>
              <c:pt idx="56">
                <c:v>81</c:v>
              </c:pt>
              <c:pt idx="57">
                <c:v>82</c:v>
              </c:pt>
              <c:pt idx="58">
                <c:v>83</c:v>
              </c:pt>
              <c:pt idx="59">
                <c:v>84</c:v>
              </c:pt>
              <c:pt idx="60">
                <c:v>85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'Données d''entrée'!$BF$20:$BF$104</c15:sqref>
                  </c15:fullRef>
                </c:ext>
              </c:extLst>
              <c:f>'Données d''entrée'!$BF$44:$BF$104</c:f>
              <c:numCache>
                <c:formatCode>General</c:formatCode>
                <c:ptCount val="61"/>
                <c:pt idx="0">
                  <c:v>1109</c:v>
                </c:pt>
                <c:pt idx="1">
                  <c:v>1109</c:v>
                </c:pt>
                <c:pt idx="2">
                  <c:v>1109</c:v>
                </c:pt>
                <c:pt idx="3">
                  <c:v>1109</c:v>
                </c:pt>
                <c:pt idx="4">
                  <c:v>1109</c:v>
                </c:pt>
                <c:pt idx="5">
                  <c:v>801</c:v>
                </c:pt>
                <c:pt idx="6">
                  <c:v>801</c:v>
                </c:pt>
                <c:pt idx="7">
                  <c:v>801</c:v>
                </c:pt>
                <c:pt idx="8">
                  <c:v>801</c:v>
                </c:pt>
                <c:pt idx="9">
                  <c:v>801</c:v>
                </c:pt>
                <c:pt idx="10">
                  <c:v>623</c:v>
                </c:pt>
                <c:pt idx="11">
                  <c:v>623</c:v>
                </c:pt>
                <c:pt idx="12">
                  <c:v>623</c:v>
                </c:pt>
                <c:pt idx="13">
                  <c:v>623</c:v>
                </c:pt>
                <c:pt idx="14">
                  <c:v>623</c:v>
                </c:pt>
                <c:pt idx="15">
                  <c:v>510</c:v>
                </c:pt>
                <c:pt idx="16">
                  <c:v>510</c:v>
                </c:pt>
                <c:pt idx="17">
                  <c:v>510</c:v>
                </c:pt>
                <c:pt idx="18">
                  <c:v>510</c:v>
                </c:pt>
                <c:pt idx="19">
                  <c:v>510</c:v>
                </c:pt>
                <c:pt idx="20">
                  <c:v>432</c:v>
                </c:pt>
                <c:pt idx="21">
                  <c:v>432</c:v>
                </c:pt>
                <c:pt idx="22">
                  <c:v>432</c:v>
                </c:pt>
                <c:pt idx="23">
                  <c:v>432</c:v>
                </c:pt>
                <c:pt idx="24">
                  <c:v>432</c:v>
                </c:pt>
                <c:pt idx="25">
                  <c:v>379</c:v>
                </c:pt>
                <c:pt idx="26">
                  <c:v>379</c:v>
                </c:pt>
                <c:pt idx="27">
                  <c:v>379</c:v>
                </c:pt>
                <c:pt idx="28">
                  <c:v>379</c:v>
                </c:pt>
                <c:pt idx="29">
                  <c:v>379</c:v>
                </c:pt>
                <c:pt idx="30">
                  <c:v>379</c:v>
                </c:pt>
                <c:pt idx="31">
                  <c:v>342</c:v>
                </c:pt>
                <c:pt idx="32">
                  <c:v>342</c:v>
                </c:pt>
                <c:pt idx="33">
                  <c:v>342</c:v>
                </c:pt>
                <c:pt idx="34">
                  <c:v>342</c:v>
                </c:pt>
                <c:pt idx="35">
                  <c:v>342</c:v>
                </c:pt>
                <c:pt idx="36">
                  <c:v>316</c:v>
                </c:pt>
                <c:pt idx="37">
                  <c:v>316</c:v>
                </c:pt>
                <c:pt idx="38">
                  <c:v>316</c:v>
                </c:pt>
                <c:pt idx="39">
                  <c:v>316</c:v>
                </c:pt>
                <c:pt idx="40">
                  <c:v>316</c:v>
                </c:pt>
                <c:pt idx="41">
                  <c:v>297</c:v>
                </c:pt>
                <c:pt idx="42">
                  <c:v>297</c:v>
                </c:pt>
                <c:pt idx="43">
                  <c:v>297</c:v>
                </c:pt>
                <c:pt idx="44">
                  <c:v>297</c:v>
                </c:pt>
                <c:pt idx="45">
                  <c:v>297</c:v>
                </c:pt>
                <c:pt idx="46">
                  <c:v>280</c:v>
                </c:pt>
                <c:pt idx="47">
                  <c:v>280</c:v>
                </c:pt>
                <c:pt idx="48">
                  <c:v>280</c:v>
                </c:pt>
                <c:pt idx="49">
                  <c:v>280</c:v>
                </c:pt>
                <c:pt idx="50">
                  <c:v>280</c:v>
                </c:pt>
                <c:pt idx="51">
                  <c:v>266</c:v>
                </c:pt>
                <c:pt idx="52">
                  <c:v>266</c:v>
                </c:pt>
                <c:pt idx="53">
                  <c:v>266</c:v>
                </c:pt>
                <c:pt idx="54">
                  <c:v>266</c:v>
                </c:pt>
                <c:pt idx="55">
                  <c:v>266</c:v>
                </c:pt>
                <c:pt idx="56">
                  <c:v>254</c:v>
                </c:pt>
                <c:pt idx="57">
                  <c:v>254</c:v>
                </c:pt>
                <c:pt idx="58">
                  <c:v>254</c:v>
                </c:pt>
                <c:pt idx="59">
                  <c:v>254</c:v>
                </c:pt>
                <c:pt idx="60">
                  <c:v>254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706-4426-B95A-8622BF8D6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627336"/>
        <c:axId val="64625368"/>
      </c:lineChart>
      <c:catAx>
        <c:axId val="64627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625368"/>
        <c:crosses val="autoZero"/>
        <c:auto val="1"/>
        <c:lblAlgn val="ctr"/>
        <c:lblOffset val="100"/>
        <c:noMultiLvlLbl val="0"/>
      </c:catAx>
      <c:valAx>
        <c:axId val="64625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627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653144</xdr:colOff>
      <xdr:row>4</xdr:row>
      <xdr:rowOff>204108</xdr:rowOff>
    </xdr:from>
    <xdr:to>
      <xdr:col>16</xdr:col>
      <xdr:colOff>871284</xdr:colOff>
      <xdr:row>11</xdr:row>
      <xdr:rowOff>29714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8244" y="22121133"/>
          <a:ext cx="8962090" cy="1378180"/>
        </a:xfrm>
        <a:prstGeom prst="rect">
          <a:avLst/>
        </a:prstGeom>
      </xdr:spPr>
    </xdr:pic>
    <xdr:clientData/>
  </xdr:twoCellAnchor>
  <xdr:twoCellAnchor editAs="oneCell">
    <xdr:from>
      <xdr:col>7</xdr:col>
      <xdr:colOff>725182</xdr:colOff>
      <xdr:row>11</xdr:row>
      <xdr:rowOff>0</xdr:rowOff>
    </xdr:from>
    <xdr:to>
      <xdr:col>16</xdr:col>
      <xdr:colOff>870858</xdr:colOff>
      <xdr:row>23</xdr:row>
      <xdr:rowOff>12246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40282" y="23469600"/>
          <a:ext cx="8889626" cy="2641146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523875</xdr:colOff>
      <xdr:row>23</xdr:row>
      <xdr:rowOff>131450</xdr:rowOff>
    </xdr:from>
    <xdr:to>
      <xdr:col>16</xdr:col>
      <xdr:colOff>840631</xdr:colOff>
      <xdr:row>44</xdr:row>
      <xdr:rowOff>154133</xdr:rowOff>
    </xdr:to>
    <xdr:pic>
      <xdr:nvPicPr>
        <xdr:cNvPr id="4" name="Image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4607" b="22869"/>
        <a:stretch/>
      </xdr:blipFill>
      <xdr:spPr>
        <a:xfrm>
          <a:off x="6273511" y="5309586"/>
          <a:ext cx="9045120" cy="4750547"/>
        </a:xfrm>
        <a:prstGeom prst="rect">
          <a:avLst/>
        </a:prstGeom>
      </xdr:spPr>
    </xdr:pic>
    <xdr:clientData/>
  </xdr:twoCellAnchor>
  <xdr:twoCellAnchor>
    <xdr:from>
      <xdr:col>7</xdr:col>
      <xdr:colOff>41462</xdr:colOff>
      <xdr:row>28</xdr:row>
      <xdr:rowOff>47625</xdr:rowOff>
    </xdr:from>
    <xdr:to>
      <xdr:col>7</xdr:col>
      <xdr:colOff>517712</xdr:colOff>
      <xdr:row>40</xdr:row>
      <xdr:rowOff>85725</xdr:rowOff>
    </xdr:to>
    <xdr:sp macro="" textlink="">
      <xdr:nvSpPr>
        <xdr:cNvPr id="5" name="ZoneTexte 4"/>
        <xdr:cNvSpPr txBox="1"/>
      </xdr:nvSpPr>
      <xdr:spPr>
        <a:xfrm rot="16200000">
          <a:off x="4686860" y="7448550"/>
          <a:ext cx="2727512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Gill Sans MT" panose="020B0502020104020203" pitchFamily="34" charset="0"/>
            </a:rPr>
            <a:t>Table de production du chêne</a:t>
          </a:r>
          <a:r>
            <a:rPr lang="fr-FR" sz="1100" b="1" baseline="0">
              <a:latin typeface="Gill Sans MT" panose="020B0502020104020203" pitchFamily="34" charset="0"/>
            </a:rPr>
            <a:t> sessile </a:t>
          </a:r>
        </a:p>
        <a:p>
          <a:r>
            <a:rPr lang="fr-FR" sz="1100" b="1" baseline="0">
              <a:latin typeface="Gill Sans MT" panose="020B0502020104020203" pitchFamily="34" charset="0"/>
            </a:rPr>
            <a:t>classe de fertilité moyenne</a:t>
          </a:r>
          <a:endParaRPr lang="fr-FR" sz="1100" b="1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7</xdr:col>
      <xdr:colOff>247650</xdr:colOff>
      <xdr:row>6</xdr:row>
      <xdr:rowOff>47625</xdr:rowOff>
    </xdr:from>
    <xdr:to>
      <xdr:col>7</xdr:col>
      <xdr:colOff>685800</xdr:colOff>
      <xdr:row>20</xdr:row>
      <xdr:rowOff>66675</xdr:rowOff>
    </xdr:to>
    <xdr:sp macro="" textlink="">
      <xdr:nvSpPr>
        <xdr:cNvPr id="6" name="ZoneTexte 5"/>
        <xdr:cNvSpPr txBox="1"/>
      </xdr:nvSpPr>
      <xdr:spPr>
        <a:xfrm rot="16200000">
          <a:off x="5429250" y="23736300"/>
          <a:ext cx="3105150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Gill Sans MT" panose="020B0502020104020203" pitchFamily="34" charset="0"/>
            </a:rPr>
            <a:t>Table de production du pin laricio de Corse </a:t>
          </a:r>
          <a:endParaRPr lang="fr-FR" sz="1100" b="1" baseline="0">
            <a:latin typeface="Gill Sans MT" panose="020B0502020104020203" pitchFamily="34" charset="0"/>
          </a:endParaRPr>
        </a:p>
        <a:p>
          <a:r>
            <a:rPr lang="fr-FR" sz="1100" b="1" baseline="0">
              <a:latin typeface="Gill Sans MT" panose="020B0502020104020203" pitchFamily="34" charset="0"/>
            </a:rPr>
            <a:t>classe de fertilité moyenne-haute</a:t>
          </a:r>
          <a:endParaRPr lang="fr-FR" sz="1100" b="1">
            <a:latin typeface="Gill Sans MT" panose="020B0502020104020203" pitchFamily="34" charset="0"/>
          </a:endParaRPr>
        </a:p>
      </xdr:txBody>
    </xdr:sp>
    <xdr:clientData/>
  </xdr:twoCellAnchor>
  <xdr:twoCellAnchor editAs="oneCell">
    <xdr:from>
      <xdr:col>7</xdr:col>
      <xdr:colOff>710046</xdr:colOff>
      <xdr:row>55</xdr:row>
      <xdr:rowOff>155864</xdr:rowOff>
    </xdr:from>
    <xdr:to>
      <xdr:col>16</xdr:col>
      <xdr:colOff>883227</xdr:colOff>
      <xdr:row>68</xdr:row>
      <xdr:rowOff>142508</xdr:rowOff>
    </xdr:to>
    <xdr:pic>
      <xdr:nvPicPr>
        <xdr:cNvPr id="8" name="Image 7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4508" b="52837"/>
        <a:stretch/>
      </xdr:blipFill>
      <xdr:spPr>
        <a:xfrm>
          <a:off x="6459682" y="12538364"/>
          <a:ext cx="8901545" cy="2913417"/>
        </a:xfrm>
        <a:prstGeom prst="rect">
          <a:avLst/>
        </a:prstGeom>
      </xdr:spPr>
    </xdr:pic>
    <xdr:clientData/>
  </xdr:twoCellAnchor>
  <xdr:oneCellAnchor>
    <xdr:from>
      <xdr:col>7</xdr:col>
      <xdr:colOff>653144</xdr:colOff>
      <xdr:row>49</xdr:row>
      <xdr:rowOff>204108</xdr:rowOff>
    </xdr:from>
    <xdr:ext cx="8946504" cy="1401561"/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2780" y="1104653"/>
          <a:ext cx="8946504" cy="1401561"/>
        </a:xfrm>
        <a:prstGeom prst="rect">
          <a:avLst/>
        </a:prstGeom>
      </xdr:spPr>
    </xdr:pic>
    <xdr:clientData/>
  </xdr:oneCellAnchor>
  <xdr:oneCellAnchor>
    <xdr:from>
      <xdr:col>7</xdr:col>
      <xdr:colOff>523875</xdr:colOff>
      <xdr:row>68</xdr:row>
      <xdr:rowOff>131450</xdr:rowOff>
    </xdr:from>
    <xdr:ext cx="9045120" cy="4750547"/>
    <xdr:pic>
      <xdr:nvPicPr>
        <xdr:cNvPr id="11" name="Image 10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4607" b="22869"/>
        <a:stretch/>
      </xdr:blipFill>
      <xdr:spPr>
        <a:xfrm>
          <a:off x="6273511" y="5309586"/>
          <a:ext cx="9045120" cy="4750547"/>
        </a:xfrm>
        <a:prstGeom prst="rect">
          <a:avLst/>
        </a:prstGeom>
      </xdr:spPr>
    </xdr:pic>
    <xdr:clientData/>
  </xdr:oneCellAnchor>
  <xdr:twoCellAnchor>
    <xdr:from>
      <xdr:col>7</xdr:col>
      <xdr:colOff>41462</xdr:colOff>
      <xdr:row>73</xdr:row>
      <xdr:rowOff>47625</xdr:rowOff>
    </xdr:from>
    <xdr:to>
      <xdr:col>7</xdr:col>
      <xdr:colOff>517712</xdr:colOff>
      <xdr:row>85</xdr:row>
      <xdr:rowOff>85725</xdr:rowOff>
    </xdr:to>
    <xdr:sp macro="" textlink="">
      <xdr:nvSpPr>
        <xdr:cNvPr id="12" name="ZoneTexte 11"/>
        <xdr:cNvSpPr txBox="1"/>
      </xdr:nvSpPr>
      <xdr:spPr>
        <a:xfrm rot="16200000">
          <a:off x="4659354" y="7483187"/>
          <a:ext cx="2739737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Gill Sans MT" panose="020B0502020104020203" pitchFamily="34" charset="0"/>
            </a:rPr>
            <a:t>Table de production du chêne</a:t>
          </a:r>
          <a:r>
            <a:rPr lang="fr-FR" sz="1100" b="1" baseline="0">
              <a:latin typeface="Gill Sans MT" panose="020B0502020104020203" pitchFamily="34" charset="0"/>
            </a:rPr>
            <a:t> sessile </a:t>
          </a:r>
        </a:p>
        <a:p>
          <a:r>
            <a:rPr lang="fr-FR" sz="1100" b="1" baseline="0">
              <a:latin typeface="Gill Sans MT" panose="020B0502020104020203" pitchFamily="34" charset="0"/>
            </a:rPr>
            <a:t>classe de fertilité moyenne</a:t>
          </a:r>
          <a:endParaRPr lang="fr-FR" sz="1100" b="1"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7</xdr:col>
      <xdr:colOff>247650</xdr:colOff>
      <xdr:row>51</xdr:row>
      <xdr:rowOff>47625</xdr:rowOff>
    </xdr:from>
    <xdr:to>
      <xdr:col>7</xdr:col>
      <xdr:colOff>685800</xdr:colOff>
      <xdr:row>65</xdr:row>
      <xdr:rowOff>66675</xdr:rowOff>
    </xdr:to>
    <xdr:sp macro="" textlink="">
      <xdr:nvSpPr>
        <xdr:cNvPr id="13" name="ZoneTexte 12"/>
        <xdr:cNvSpPr txBox="1"/>
      </xdr:nvSpPr>
      <xdr:spPr>
        <a:xfrm rot="16200000">
          <a:off x="4630881" y="2764848"/>
          <a:ext cx="3170959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Gill Sans MT" panose="020B0502020104020203" pitchFamily="34" charset="0"/>
            </a:rPr>
            <a:t>Table de production du pin laricio de Corse </a:t>
          </a:r>
          <a:endParaRPr lang="fr-FR" sz="1100" b="1" baseline="0">
            <a:latin typeface="Gill Sans MT" panose="020B0502020104020203" pitchFamily="34" charset="0"/>
          </a:endParaRPr>
        </a:p>
        <a:p>
          <a:r>
            <a:rPr lang="fr-FR" sz="1100" b="1" baseline="0">
              <a:latin typeface="Gill Sans MT" panose="020B0502020104020203" pitchFamily="34" charset="0"/>
            </a:rPr>
            <a:t>classe de fertilité moyenne</a:t>
          </a:r>
          <a:endParaRPr lang="fr-FR" sz="1100" b="1">
            <a:latin typeface="Gill Sans MT" panose="020B0502020104020203" pitchFamily="34" charset="0"/>
          </a:endParaRPr>
        </a:p>
      </xdr:txBody>
    </xdr:sp>
    <xdr:clientData/>
  </xdr:twoCellAnchor>
  <xdr:oneCellAnchor>
    <xdr:from>
      <xdr:col>2</xdr:col>
      <xdr:colOff>55918</xdr:colOff>
      <xdr:row>81</xdr:row>
      <xdr:rowOff>47626</xdr:rowOff>
    </xdr:from>
    <xdr:ext cx="4697182" cy="1969444"/>
    <xdr:pic>
      <xdr:nvPicPr>
        <xdr:cNvPr id="14" name="Image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1268" y="17878426"/>
          <a:ext cx="4697182" cy="196944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529733</xdr:colOff>
      <xdr:row>156</xdr:row>
      <xdr:rowOff>120209</xdr:rowOff>
    </xdr:from>
    <xdr:to>
      <xdr:col>31</xdr:col>
      <xdr:colOff>760643</xdr:colOff>
      <xdr:row>176</xdr:row>
      <xdr:rowOff>106355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116</xdr:col>
      <xdr:colOff>573901</xdr:colOff>
      <xdr:row>7</xdr:row>
      <xdr:rowOff>67235</xdr:rowOff>
    </xdr:from>
    <xdr:to>
      <xdr:col>128</xdr:col>
      <xdr:colOff>520863</xdr:colOff>
      <xdr:row>28</xdr:row>
      <xdr:rowOff>33888</xdr:rowOff>
    </xdr:to>
    <xdr:pic>
      <xdr:nvPicPr>
        <xdr:cNvPr id="14" name="Image 13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4607" b="22869"/>
        <a:stretch/>
      </xdr:blipFill>
      <xdr:spPr>
        <a:xfrm>
          <a:off x="92226813" y="1781735"/>
          <a:ext cx="9090962" cy="4729153"/>
        </a:xfrm>
        <a:prstGeom prst="rect">
          <a:avLst/>
        </a:prstGeom>
      </xdr:spPr>
    </xdr:pic>
    <xdr:clientData/>
  </xdr:twoCellAnchor>
  <xdr:twoCellAnchor editAs="oneCell">
    <xdr:from>
      <xdr:col>116</xdr:col>
      <xdr:colOff>246529</xdr:colOff>
      <xdr:row>17</xdr:row>
      <xdr:rowOff>240786</xdr:rowOff>
    </xdr:from>
    <xdr:to>
      <xdr:col>132</xdr:col>
      <xdr:colOff>530687</xdr:colOff>
      <xdr:row>50</xdr:row>
      <xdr:rowOff>63431</xdr:rowOff>
    </xdr:to>
    <xdr:pic>
      <xdr:nvPicPr>
        <xdr:cNvPr id="10" name="Image 9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4607" b="22869"/>
        <a:stretch/>
      </xdr:blipFill>
      <xdr:spPr>
        <a:xfrm>
          <a:off x="91899441" y="4241286"/>
          <a:ext cx="12476158" cy="6490145"/>
        </a:xfrm>
        <a:prstGeom prst="rect">
          <a:avLst/>
        </a:prstGeom>
      </xdr:spPr>
    </xdr:pic>
    <xdr:clientData/>
  </xdr:twoCellAnchor>
  <xdr:twoCellAnchor>
    <xdr:from>
      <xdr:col>79</xdr:col>
      <xdr:colOff>2846</xdr:colOff>
      <xdr:row>3</xdr:row>
      <xdr:rowOff>47873</xdr:rowOff>
    </xdr:from>
    <xdr:to>
      <xdr:col>84</xdr:col>
      <xdr:colOff>430481</xdr:colOff>
      <xdr:row>15</xdr:row>
      <xdr:rowOff>124073</xdr:rowOff>
    </xdr:to>
    <xdr:graphicFrame macro="">
      <xdr:nvGraphicFramePr>
        <xdr:cNvPr id="12" name="Graphique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1079211</xdr:colOff>
      <xdr:row>1</xdr:row>
      <xdr:rowOff>22412</xdr:rowOff>
    </xdr:from>
    <xdr:to>
      <xdr:col>5</xdr:col>
      <xdr:colOff>1131793</xdr:colOff>
      <xdr:row>19</xdr:row>
      <xdr:rowOff>44714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667" t="14292" r="29599" b="29561"/>
        <a:stretch/>
      </xdr:blipFill>
      <xdr:spPr>
        <a:xfrm>
          <a:off x="1841211" y="212912"/>
          <a:ext cx="6193406" cy="34513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28575</xdr:rowOff>
    </xdr:from>
    <xdr:to>
      <xdr:col>9</xdr:col>
      <xdr:colOff>390525</xdr:colOff>
      <xdr:row>14</xdr:row>
      <xdr:rowOff>104775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717" t="37025" r="17635" b="18229"/>
        <a:stretch/>
      </xdr:blipFill>
      <xdr:spPr>
        <a:xfrm>
          <a:off x="590550" y="219075"/>
          <a:ext cx="6657975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228599</xdr:colOff>
      <xdr:row>16</xdr:row>
      <xdr:rowOff>114300</xdr:rowOff>
    </xdr:from>
    <xdr:to>
      <xdr:col>9</xdr:col>
      <xdr:colOff>161924</xdr:colOff>
      <xdr:row>40</xdr:row>
      <xdr:rowOff>114300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890" t="23058" r="26783" b="13141"/>
        <a:stretch/>
      </xdr:blipFill>
      <xdr:spPr>
        <a:xfrm>
          <a:off x="990599" y="3162300"/>
          <a:ext cx="6029325" cy="4572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161097</xdr:colOff>
      <xdr:row>1</xdr:row>
      <xdr:rowOff>138320</xdr:rowOff>
    </xdr:from>
    <xdr:to>
      <xdr:col>7</xdr:col>
      <xdr:colOff>523875</xdr:colOff>
      <xdr:row>20</xdr:row>
      <xdr:rowOff>43070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203" t="14310" r="16862" b="16026"/>
        <a:stretch/>
      </xdr:blipFill>
      <xdr:spPr>
        <a:xfrm>
          <a:off x="923097" y="328820"/>
          <a:ext cx="6019800" cy="3524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403744</xdr:colOff>
      <xdr:row>2</xdr:row>
      <xdr:rowOff>129716</xdr:rowOff>
    </xdr:from>
    <xdr:to>
      <xdr:col>7</xdr:col>
      <xdr:colOff>411269</xdr:colOff>
      <xdr:row>16</xdr:row>
      <xdr:rowOff>3091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503" t="23892" r="18479" b="21981"/>
        <a:stretch/>
      </xdr:blipFill>
      <xdr:spPr>
        <a:xfrm>
          <a:off x="403744" y="510716"/>
          <a:ext cx="5341525" cy="25403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240196</xdr:colOff>
      <xdr:row>0</xdr:row>
      <xdr:rowOff>0</xdr:rowOff>
    </xdr:from>
    <xdr:to>
      <xdr:col>5</xdr:col>
      <xdr:colOff>496956</xdr:colOff>
      <xdr:row>44</xdr:row>
      <xdr:rowOff>9621</xdr:rowOff>
    </xdr:to>
    <xdr:grpSp>
      <xdr:nvGrpSpPr>
        <xdr:cNvPr id="6" name="Groupe 5"/>
        <xdr:cNvGrpSpPr/>
      </xdr:nvGrpSpPr>
      <xdr:grpSpPr>
        <a:xfrm>
          <a:off x="240196" y="0"/>
          <a:ext cx="6120847" cy="8391621"/>
          <a:chOff x="2343978" y="0"/>
          <a:chExt cx="6120847" cy="8391621"/>
        </a:xfrm>
      </xdr:grpSpPr>
      <xdr:pic>
        <xdr:nvPicPr>
          <xdr:cNvPr id="4" name="Image 3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343978" y="0"/>
            <a:ext cx="5897217" cy="3565496"/>
          </a:xfrm>
          <a:prstGeom prst="rect">
            <a:avLst/>
          </a:prstGeom>
        </xdr:spPr>
      </xdr:pic>
      <xdr:pic>
        <xdr:nvPicPr>
          <xdr:cNvPr id="5" name="Image 4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392300" y="3451669"/>
            <a:ext cx="6072525" cy="4939952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1396332</xdr:colOff>
      <xdr:row>2</xdr:row>
      <xdr:rowOff>160659</xdr:rowOff>
    </xdr:from>
    <xdr:to>
      <xdr:col>10</xdr:col>
      <xdr:colOff>606057</xdr:colOff>
      <xdr:row>36</xdr:row>
      <xdr:rowOff>113243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704" t="18335" r="15183" b="11582"/>
        <a:stretch/>
      </xdr:blipFill>
      <xdr:spPr>
        <a:xfrm>
          <a:off x="5695006" y="541659"/>
          <a:ext cx="4585138" cy="6429584"/>
        </a:xfrm>
        <a:prstGeom prst="rect">
          <a:avLst/>
        </a:prstGeom>
      </xdr:spPr>
    </xdr:pic>
    <xdr:clientData/>
  </xdr:twoCellAnchor>
  <xdr:twoCellAnchor editAs="oneCell">
    <xdr:from>
      <xdr:col>0</xdr:col>
      <xdr:colOff>281608</xdr:colOff>
      <xdr:row>1</xdr:row>
      <xdr:rowOff>170221</xdr:rowOff>
    </xdr:from>
    <xdr:to>
      <xdr:col>4</xdr:col>
      <xdr:colOff>600917</xdr:colOff>
      <xdr:row>27</xdr:row>
      <xdr:rowOff>90921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0513" t="18080" r="8711" b="3853"/>
        <a:stretch/>
      </xdr:blipFill>
      <xdr:spPr>
        <a:xfrm>
          <a:off x="281608" y="360721"/>
          <a:ext cx="4617983" cy="4873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al/Documents/URBAN%20ODYSSEY/OUTILS%20EXCEL/BOISEMENT_Calcul_Cappelaere_Desco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 de production employées"/>
      <sheetName val="Récapitulatif des résultats"/>
      <sheetName val="Chene sessile - reboisement"/>
      <sheetName val="Bouleau - boisement"/>
      <sheetName val="Chene "/>
      <sheetName val="Chene sessile - prairie p."/>
      <sheetName val="Charme - prairie p."/>
      <sheetName val="Données d'entrée"/>
      <sheetName val="Aerien"/>
      <sheetName val="Racinaire"/>
      <sheetName val="Sols"/>
      <sheetName val="Litiere"/>
      <sheetName val="Stockage carbone - produits"/>
      <sheetName val="Substitution énergie - produits"/>
      <sheetName val="Liens utiles"/>
    </sheetNames>
    <sheetDataSet>
      <sheetData sheetId="0"/>
      <sheetData sheetId="1"/>
      <sheetData sheetId="2">
        <row r="5">
          <cell r="AA5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ables/table1.xml><?xml version="1.0" encoding="utf-8"?>
<table xmlns="http://schemas.openxmlformats.org/spreadsheetml/2006/main" id="1" name="Tableau1" displayName="Tableau1" ref="B22:C88" totalsRowShown="0" headerRowDxfId="11" dataDxfId="10">
  <autoFilter ref="B22:C88"/>
  <tableColumns count="2">
    <tableColumn id="1" name="Essence " dataDxfId="9"/>
    <tableColumn id="2" name="Infradensité (tMS/m3) 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au2" displayName="Tableau2" ref="F22:K54" totalsRowShown="0" headerRowDxfId="7" dataDxfId="6">
  <autoFilter ref="F22:K54"/>
  <tableColumns count="6">
    <tableColumn id="1" name="Colonne1" dataDxfId="5"/>
    <tableColumn id="2" name="Colonne2" dataDxfId="4"/>
    <tableColumn id="3" name="Colonne3" dataDxfId="3"/>
    <tableColumn id="4" name="Colonne4" dataDxfId="2"/>
    <tableColumn id="5" name="Colonne5" dataDxfId="1"/>
    <tableColumn id="6" name="Colonne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table" Target="../tables/table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orestresearch.gov.uk/research/archive-forest-management-tables-metric/" TargetMode="External"/><Relationship Id="rId1" Type="http://schemas.openxmlformats.org/officeDocument/2006/relationships/hyperlink" Target="https://www.ecologique-solidaire.gouv.fr/sites/default/files/M%C3%A9thode%20boisement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restresearch.gov.uk/research/archive-forest-management-tables-metric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forestresearch.gov.uk/research/archive-forest-management-tables-metric/" TargetMode="External"/><Relationship Id="rId1" Type="http://schemas.openxmlformats.org/officeDocument/2006/relationships/hyperlink" Target="https://www.forestresearch.gov.uk/research/archive-forest-management-tables-metric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inventaire-forestier.ign.fr/IMG/pdf/RapportVolumes_VFinale_p2.pdf" TargetMode="External"/><Relationship Id="rId4" Type="http://schemas.openxmlformats.org/officeDocument/2006/relationships/hyperlink" Target="https://www.forestresearch.gov.uk/research/archive-forest-management-tables-metric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146"/>
  <sheetViews>
    <sheetView topLeftCell="A14" zoomScale="85" zoomScaleNormal="85" zoomScalePageLayoutView="55" workbookViewId="0">
      <selection activeCell="D58" sqref="D58"/>
    </sheetView>
  </sheetViews>
  <sheetFormatPr baseColWidth="10" defaultRowHeight="17.25" x14ac:dyDescent="0.35"/>
  <cols>
    <col min="1" max="1" width="11.42578125" style="53" customWidth="1"/>
    <col min="2" max="2" width="2" style="53" customWidth="1"/>
    <col min="3" max="17" width="14.5703125" style="53" customWidth="1"/>
    <col min="18" max="18" width="2.140625" style="53" customWidth="1"/>
    <col min="19" max="16384" width="11.42578125" style="53"/>
  </cols>
  <sheetData>
    <row r="1" spans="2:18" ht="18" thickBot="1" x14ac:dyDescent="0.4"/>
    <row r="2" spans="2:18" x14ac:dyDescent="0.35"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/>
    </row>
    <row r="3" spans="2:18" x14ac:dyDescent="0.35">
      <c r="B3" s="344" t="s">
        <v>208</v>
      </c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6"/>
    </row>
    <row r="4" spans="2:18" ht="18" thickBot="1" x14ac:dyDescent="0.4">
      <c r="B4" s="50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2:18" x14ac:dyDescent="0.35"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9"/>
    </row>
    <row r="6" spans="2:18" x14ac:dyDescent="0.35">
      <c r="B6" s="47"/>
      <c r="C6" s="55" t="s">
        <v>227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9"/>
    </row>
    <row r="7" spans="2:18" x14ac:dyDescent="0.35">
      <c r="B7" s="47"/>
      <c r="C7" s="55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9"/>
    </row>
    <row r="8" spans="2:18" x14ac:dyDescent="0.35">
      <c r="B8" s="47"/>
      <c r="C8" s="56"/>
      <c r="D8" s="56"/>
      <c r="E8" s="94" t="str">
        <f>IF(ISBLANK('Données d''entrée'!F5),"-",'Données d''entrée'!F5)</f>
        <v>Total</v>
      </c>
      <c r="F8" s="95" t="str">
        <f>IF(ISBLANK('Données d''entrée'!G5),"-",'Données d''entrée'!G5)</f>
        <v>Parcelle 1</v>
      </c>
      <c r="G8" s="95" t="str">
        <f>IF(ISBLANK('Données d''entrée'!H5),"-",'Données d''entrée'!H5)</f>
        <v>Parcelle 2</v>
      </c>
      <c r="H8" s="95" t="str">
        <f>IF(ISBLANK('Données d''entrée'!I5),"-",'Données d''entrée'!I5)</f>
        <v>Parcelle 3</v>
      </c>
      <c r="I8" s="95" t="str">
        <f>IF(ISBLANK('Données d''entrée'!J5),"-",'Données d''entrée'!J5)</f>
        <v>Parcelle 4</v>
      </c>
      <c r="J8" s="95" t="str">
        <f>IF(ISBLANK('Données d''entrée'!K5),"-",'Données d''entrée'!K5)</f>
        <v>Parcelle 5</v>
      </c>
      <c r="K8" s="95" t="str">
        <f>IF(ISBLANK('Données d''entrée'!L5),"-",'Données d''entrée'!L5)</f>
        <v>Parcelle 6</v>
      </c>
      <c r="L8" s="95" t="str">
        <f>IF(ISBLANK('Données d''entrée'!M5),"-",'Données d''entrée'!M5)</f>
        <v>Parcelle 7</v>
      </c>
      <c r="M8" s="95" t="str">
        <f>IF(ISBLANK('Données d''entrée'!N5),"-",'Données d''entrée'!N5)</f>
        <v>Parcelle 8</v>
      </c>
      <c r="N8" s="95" t="str">
        <f>IF(ISBLANK('Données d''entrée'!O5),"-",'Données d''entrée'!O5)</f>
        <v>Parcelle 9</v>
      </c>
      <c r="O8" s="96" t="str">
        <f>IF(ISBLANK('Données d''entrée'!P5),"-",'Données d''entrée'!P5)</f>
        <v>Parcelle 10</v>
      </c>
      <c r="P8" s="60" t="str">
        <f>IF(ISBLANK('Données d''entrée'!R5),"-",'Données d''entrée'!R5)</f>
        <v>Source</v>
      </c>
      <c r="R8" s="49"/>
    </row>
    <row r="9" spans="2:18" s="58" customFormat="1" ht="36" customHeight="1" x14ac:dyDescent="0.35">
      <c r="B9" s="57"/>
      <c r="C9" s="347" t="str">
        <f>IF(ISBLANK('Données d''entrée'!E6),"-",'Données d''entrée'!E6)</f>
        <v>Commune</v>
      </c>
      <c r="D9" s="348"/>
      <c r="E9" s="103"/>
      <c r="F9" s="71" t="str">
        <f>IF(ISBLANK('Données d''entrée'!G6),"-",'Données d''entrée'!G6)</f>
        <v>Saint-Augustin-des-Bois</v>
      </c>
      <c r="G9" s="71" t="str">
        <f>IF(ISBLANK('Données d''entrée'!H6),"-",'Données d''entrée'!H6)</f>
        <v>Saint-Augustin-des-Bois</v>
      </c>
      <c r="H9" s="71" t="str">
        <f>IF(ISBLANK('Données d''entrée'!I6),"-",'Données d''entrée'!I6)</f>
        <v>Saint-Augustin-des-Bois</v>
      </c>
      <c r="I9" s="71" t="str">
        <f>IF(ISBLANK('Données d''entrée'!J6),"-",'Données d''entrée'!J6)</f>
        <v>Saint-Augustin-des-Bois</v>
      </c>
      <c r="J9" s="71" t="str">
        <f>IF(ISBLANK('Données d''entrée'!K6),"-",'Données d''entrée'!K6)</f>
        <v>Saint-Augustin-des-Bois</v>
      </c>
      <c r="K9" s="71" t="str">
        <f>IF(ISBLANK('Données d''entrée'!L6),"-",'Données d''entrée'!L6)</f>
        <v>Saint-Augustin-des-Bois</v>
      </c>
      <c r="L9" s="71" t="str">
        <f>IF(ISBLANK('Données d''entrée'!M6),"-",'Données d''entrée'!M6)</f>
        <v>-</v>
      </c>
      <c r="M9" s="71" t="str">
        <f>IF(ISBLANK('Données d''entrée'!N6),"-",'Données d''entrée'!N6)</f>
        <v>-</v>
      </c>
      <c r="N9" s="71" t="str">
        <f>IF(ISBLANK('Données d''entrée'!O6),"-",'Données d''entrée'!O6)</f>
        <v>-</v>
      </c>
      <c r="O9" s="88" t="str">
        <f>IF(ISBLANK('Données d''entrée'!P6),"-",'Données d''entrée'!P6)</f>
        <v>-</v>
      </c>
      <c r="P9" s="67" t="str">
        <f>IF(ISBLANK('Données d''entrée'!R6),"-",'Données d''entrée'!R6)</f>
        <v>propriétaire</v>
      </c>
      <c r="R9" s="59"/>
    </row>
    <row r="10" spans="2:18" x14ac:dyDescent="0.35">
      <c r="B10" s="47"/>
      <c r="C10" s="342" t="str">
        <f>IF(ISBLANK('Données d''entrée'!E7),"-",'Données d''entrée'!E7)</f>
        <v>Référence cadastrale</v>
      </c>
      <c r="D10" s="343"/>
      <c r="E10" s="104"/>
      <c r="F10" s="97" t="str">
        <f>IF(ISBLANK('Données d''entrée'!G7),"-",'Données d''entrée'!G7)</f>
        <v>000A706</v>
      </c>
      <c r="G10" s="97" t="str">
        <f>IF(ISBLANK('Données d''entrée'!H7),"-",'Données d''entrée'!H7)</f>
        <v>000A715</v>
      </c>
      <c r="H10" s="97" t="str">
        <f>IF(ISBLANK('Données d''entrée'!I7),"-",'Données d''entrée'!I7)</f>
        <v>000A704</v>
      </c>
      <c r="I10" s="97" t="str">
        <f>IF(ISBLANK('Données d''entrée'!J7),"-",'Données d''entrée'!J7)</f>
        <v>000A707</v>
      </c>
      <c r="J10" s="97" t="str">
        <f>IF(ISBLANK('Données d''entrée'!K7),"-",'Données d''entrée'!K7)</f>
        <v>000A713</v>
      </c>
      <c r="K10" s="97" t="str">
        <f>IF(ISBLANK('Données d''entrée'!L7),"-",'Données d''entrée'!L7)</f>
        <v>000A714</v>
      </c>
      <c r="L10" s="97" t="str">
        <f>IF(ISBLANK('Données d''entrée'!M7),"-",'Données d''entrée'!M7)</f>
        <v>-</v>
      </c>
      <c r="M10" s="97" t="str">
        <f>IF(ISBLANK('Données d''entrée'!N7),"-",'Données d''entrée'!N7)</f>
        <v>-</v>
      </c>
      <c r="N10" s="97" t="str">
        <f>IF(ISBLANK('Données d''entrée'!O7),"-",'Données d''entrée'!O7)</f>
        <v>-</v>
      </c>
      <c r="O10" s="98" t="str">
        <f>IF(ISBLANK('Données d''entrée'!P7),"-",'Données d''entrée'!P7)</f>
        <v>-</v>
      </c>
      <c r="P10" s="67" t="str">
        <f>IF(ISBLANK('Données d''entrée'!R7),"-",'Données d''entrée'!R7)</f>
        <v>propriétaire</v>
      </c>
      <c r="R10" s="49"/>
    </row>
    <row r="11" spans="2:18" x14ac:dyDescent="0.35">
      <c r="B11" s="47"/>
      <c r="C11" s="342" t="str">
        <f>IF(ISBLANK('Données d''entrée'!E8),"-",'Données d''entrée'!E8)</f>
        <v>Contenance cadastrale (en m²)</v>
      </c>
      <c r="D11" s="343"/>
      <c r="E11" s="105"/>
      <c r="F11" s="99">
        <f>IF(ISBLANK('Données d''entrée'!G8),"-",'Données d''entrée'!G8)</f>
        <v>13310</v>
      </c>
      <c r="G11" s="99">
        <f>IF(ISBLANK('Données d''entrée'!H8),"-",'Données d''entrée'!H8)</f>
        <v>26790</v>
      </c>
      <c r="H11" s="99">
        <f>IF(ISBLANK('Données d''entrée'!I8),"-",'Données d''entrée'!I8)</f>
        <v>7270</v>
      </c>
      <c r="I11" s="99">
        <f>IF(ISBLANK('Données d''entrée'!J8),"-",'Données d''entrée'!J8)</f>
        <v>30665</v>
      </c>
      <c r="J11" s="99">
        <f>IF(ISBLANK('Données d''entrée'!K8),"-",'Données d''entrée'!K8)</f>
        <v>36205</v>
      </c>
      <c r="K11" s="99">
        <f>IF(ISBLANK('Données d''entrée'!L8),"-",'Données d''entrée'!L8)</f>
        <v>28920</v>
      </c>
      <c r="L11" s="99" t="str">
        <f>IF(ISBLANK('Données d''entrée'!M8),"-",'Données d''entrée'!M8)</f>
        <v>-</v>
      </c>
      <c r="M11" s="99" t="str">
        <f>IF(ISBLANK('Données d''entrée'!N8),"-",'Données d''entrée'!N8)</f>
        <v>-</v>
      </c>
      <c r="N11" s="99" t="str">
        <f>IF(ISBLANK('Données d''entrée'!O8),"-",'Données d''entrée'!O8)</f>
        <v>-</v>
      </c>
      <c r="O11" s="100" t="str">
        <f>IF(ISBLANK('Données d''entrée'!P8),"-",'Données d''entrée'!P8)</f>
        <v>-</v>
      </c>
      <c r="P11" s="67" t="str">
        <f>IF(ISBLANK('Données d''entrée'!R8),"-",'Données d''entrée'!R8)</f>
        <v>cadastre.gouv</v>
      </c>
      <c r="R11" s="49"/>
    </row>
    <row r="12" spans="2:18" ht="18" customHeight="1" x14ac:dyDescent="0.35">
      <c r="B12" s="47"/>
      <c r="C12" s="342" t="str">
        <f>IF(ISBLANK('Données d''entrée'!E9),"-",'Données d''entrée'!E9)</f>
        <v>Contenance concernée</v>
      </c>
      <c r="D12" s="343"/>
      <c r="E12" s="106">
        <f>IF(ISBLANK('Données d''entrée'!F9),"-",'Données d''entrée'!F9)/10000</f>
        <v>14.2</v>
      </c>
      <c r="F12" s="99">
        <f>IF(ISBLANK('Données d''entrée'!G9),"-",'Données d''entrée'!G9)</f>
        <v>13202.151438949428</v>
      </c>
      <c r="G12" s="99">
        <f>IF(ISBLANK('Données d''entrée'!H9),"-",'Données d''entrée'!H9)</f>
        <v>26572.925398155909</v>
      </c>
      <c r="H12" s="99">
        <f>IF(ISBLANK('Données d''entrée'!I9),"-",'Données d''entrée'!I9)</f>
        <v>7211.0924839340596</v>
      </c>
      <c r="I12" s="99">
        <f>IF(ISBLANK('Données d''entrée'!J9),"-",'Données d''entrée'!J9)</f>
        <v>30416.526962838783</v>
      </c>
      <c r="J12" s="99">
        <f>IF(ISBLANK('Données d''entrée'!K9),"-",'Données d''entrée'!K9)</f>
        <v>35911.637328862809</v>
      </c>
      <c r="K12" s="99">
        <f>IF(ISBLANK('Données d''entrée'!L9),"-",'Données d''entrée'!L9)</f>
        <v>28685.666387259011</v>
      </c>
      <c r="L12" s="99" t="str">
        <f>IF(ISBLANK('Données d''entrée'!M9),"-",'Données d''entrée'!M9)</f>
        <v>-</v>
      </c>
      <c r="M12" s="99" t="str">
        <f>IF(ISBLANK('Données d''entrée'!N9),"-",'Données d''entrée'!N9)</f>
        <v>-</v>
      </c>
      <c r="N12" s="99" t="str">
        <f>IF(ISBLANK('Données d''entrée'!O9),"-",'Données d''entrée'!O9)</f>
        <v>-</v>
      </c>
      <c r="O12" s="100" t="str">
        <f>IF(ISBLANK('Données d''entrée'!P9),"-",'Données d''entrée'!P9)</f>
        <v>-</v>
      </c>
      <c r="P12" s="67" t="str">
        <f>IF(ISBLANK('Données d''entrée'!R9),"-",'Données d''entrée'!R9)</f>
        <v>expert forestier</v>
      </c>
      <c r="R12" s="49"/>
    </row>
    <row r="13" spans="2:18" ht="35.25" customHeight="1" x14ac:dyDescent="0.35">
      <c r="B13" s="47"/>
      <c r="C13" s="349" t="str">
        <f>IF(ISBLANK('Données d''entrée'!E10),"-",'Données d''entrée'!E10)</f>
        <v>Usage actuel des sols</v>
      </c>
      <c r="D13" s="350"/>
      <c r="E13" s="104"/>
      <c r="F13" s="97" t="str">
        <f>IF(ISBLANK('Données d''entrée'!G10),"-",'Données d''entrée'!G10)</f>
        <v>Prairies permanentes</v>
      </c>
      <c r="G13" s="97" t="str">
        <f>IF(ISBLANK('Données d''entrée'!H10),"-",'Données d''entrée'!H10)</f>
        <v>Prairies permanentes</v>
      </c>
      <c r="H13" s="97" t="str">
        <f>IF(ISBLANK('Données d''entrée'!I10),"-",'Données d''entrée'!I10)</f>
        <v>Prairies permanentes</v>
      </c>
      <c r="I13" s="97" t="str">
        <f>IF(ISBLANK('Données d''entrée'!J10),"-",'Données d''entrée'!J10)</f>
        <v>Prairies permanentes</v>
      </c>
      <c r="J13" s="97" t="str">
        <f>IF(ISBLANK('Données d''entrée'!K10),"-",'Données d''entrée'!K10)</f>
        <v>Cultures</v>
      </c>
      <c r="K13" s="97" t="str">
        <f>IF(ISBLANK('Données d''entrée'!L10),"-",'Données d''entrée'!L10)</f>
        <v>Prairies permanentes</v>
      </c>
      <c r="L13" s="97" t="str">
        <f>IF(ISBLANK('Données d''entrée'!M10),"-",'Données d''entrée'!M10)</f>
        <v>-</v>
      </c>
      <c r="M13" s="97" t="str">
        <f>IF(ISBLANK('Données d''entrée'!N10),"-",'Données d''entrée'!N10)</f>
        <v>-</v>
      </c>
      <c r="N13" s="97" t="str">
        <f>IF(ISBLANK('Données d''entrée'!O10),"-",'Données d''entrée'!O10)</f>
        <v>-</v>
      </c>
      <c r="O13" s="98" t="str">
        <f>IF(ISBLANK('Données d''entrée'!P10),"-",'Données d''entrée'!P10)</f>
        <v>-</v>
      </c>
      <c r="P13" s="67" t="str">
        <f>IF(ISBLANK('Données d''entrée'!R10),"-",'Données d''entrée'!R10)</f>
        <v>RPG 2018 - geoportail.gouv</v>
      </c>
      <c r="R13" s="49"/>
    </row>
    <row r="14" spans="2:18" x14ac:dyDescent="0.35">
      <c r="B14" s="47"/>
      <c r="C14" s="342" t="str">
        <f>IF(ISBLANK('Données d''entrée'!E11),"-",'Données d''entrée'!E11)</f>
        <v>Risque incendie</v>
      </c>
      <c r="D14" s="343"/>
      <c r="E14" s="104"/>
      <c r="F14" s="97" t="str">
        <f>IF(ISBLANK('Données d''entrée'!G11),"-",'Données d''entrée'!G11)</f>
        <v>Négligeable</v>
      </c>
      <c r="G14" s="97" t="str">
        <f>IF(ISBLANK('Données d''entrée'!H11),"-",'Données d''entrée'!H11)</f>
        <v>Négligeable</v>
      </c>
      <c r="H14" s="97" t="str">
        <f>IF(ISBLANK('Données d''entrée'!I11),"-",'Données d''entrée'!I11)</f>
        <v>Négligeable</v>
      </c>
      <c r="I14" s="97" t="str">
        <f>IF(ISBLANK('Données d''entrée'!J11),"-",'Données d''entrée'!J11)</f>
        <v>Négligeable</v>
      </c>
      <c r="J14" s="97" t="str">
        <f>IF(ISBLANK('Données d''entrée'!K11),"-",'Données d''entrée'!K11)</f>
        <v>Négligeable</v>
      </c>
      <c r="K14" s="97" t="str">
        <f>IF(ISBLANK('Données d''entrée'!L11),"-",'Données d''entrée'!L11)</f>
        <v>Négligeable</v>
      </c>
      <c r="L14" s="97" t="str">
        <f>IF(ISBLANK('Données d''entrée'!M11),"-",'Données d''entrée'!M11)</f>
        <v>-</v>
      </c>
      <c r="M14" s="97" t="str">
        <f>IF(ISBLANK('Données d''entrée'!N11),"-",'Données d''entrée'!N11)</f>
        <v>-</v>
      </c>
      <c r="N14" s="97" t="str">
        <f>IF(ISBLANK('Données d''entrée'!O11),"-",'Données d''entrée'!O11)</f>
        <v>-</v>
      </c>
      <c r="O14" s="98" t="str">
        <f>IF(ISBLANK('Données d''entrée'!P11),"-",'Données d''entrée'!P11)</f>
        <v>-</v>
      </c>
      <c r="P14" s="67" t="str">
        <f>IF(ISBLANK('Données d''entrée'!R11),"-",'Données d''entrée'!R11)</f>
        <v>attestation expert forestier</v>
      </c>
      <c r="R14" s="49"/>
    </row>
    <row r="15" spans="2:18" x14ac:dyDescent="0.35">
      <c r="B15" s="47"/>
      <c r="C15" s="338" t="str">
        <f>IF(ISBLANK('Données d''entrée'!E12),"-",'Données d''entrée'!E12)</f>
        <v>Classe de fertilité</v>
      </c>
      <c r="D15" s="339"/>
      <c r="E15" s="107"/>
      <c r="F15" s="101" t="str">
        <f>IF(ISBLANK('Données d''entrée'!G12),"-",'Données d''entrée'!G12)</f>
        <v>Haute</v>
      </c>
      <c r="G15" s="101" t="str">
        <f>IF(ISBLANK('Données d''entrée'!H12),"-",'Données d''entrée'!H12)</f>
        <v>Haute</v>
      </c>
      <c r="H15" s="101" t="str">
        <f>IF(ISBLANK('Données d''entrée'!I12),"-",'Données d''entrée'!I12)</f>
        <v>Haute</v>
      </c>
      <c r="I15" s="101" t="str">
        <f>IF(ISBLANK('Données d''entrée'!J12),"-",'Données d''entrée'!J12)</f>
        <v>Haute</v>
      </c>
      <c r="J15" s="101" t="str">
        <f>IF(ISBLANK('Données d''entrée'!K12),"-",'Données d''entrée'!K12)</f>
        <v>Haute</v>
      </c>
      <c r="K15" s="101" t="str">
        <f>IF(ISBLANK('Données d''entrée'!L12),"-",'Données d''entrée'!L12)</f>
        <v>Haute</v>
      </c>
      <c r="L15" s="101" t="str">
        <f>IF(ISBLANK('Données d''entrée'!M12),"-",'Données d''entrée'!M12)</f>
        <v>-</v>
      </c>
      <c r="M15" s="101" t="str">
        <f>IF(ISBLANK('Données d''entrée'!N12),"-",'Données d''entrée'!N12)</f>
        <v>-</v>
      </c>
      <c r="N15" s="101" t="str">
        <f>IF(ISBLANK('Données d''entrée'!O12),"-",'Données d''entrée'!O12)</f>
        <v>-</v>
      </c>
      <c r="O15" s="102" t="str">
        <f>IF(ISBLANK('Données d''entrée'!P12),"-",'Données d''entrée'!P12)</f>
        <v>-</v>
      </c>
      <c r="P15" s="67" t="str">
        <f>IF(ISBLANK('Données d''entrée'!R12),"-",'Données d''entrée'!R12)</f>
        <v>attestation expert forestier</v>
      </c>
      <c r="R15" s="49"/>
    </row>
    <row r="16" spans="2:18" x14ac:dyDescent="0.35">
      <c r="B16" s="47"/>
      <c r="C16" s="139"/>
      <c r="D16" s="139"/>
      <c r="E16" s="56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7"/>
      <c r="R16" s="49"/>
    </row>
    <row r="17" spans="2:18" x14ac:dyDescent="0.35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68"/>
      <c r="R17" s="49"/>
    </row>
    <row r="18" spans="2:18" x14ac:dyDescent="0.35">
      <c r="B18" s="47"/>
      <c r="C18" s="55" t="s">
        <v>234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68"/>
      <c r="R18" s="49"/>
    </row>
    <row r="19" spans="2:18" x14ac:dyDescent="0.35">
      <c r="B19" s="47"/>
      <c r="C19" s="55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68"/>
      <c r="R19" s="49"/>
    </row>
    <row r="20" spans="2:18" x14ac:dyDescent="0.35">
      <c r="B20" s="47"/>
      <c r="C20" s="48"/>
      <c r="D20" s="48"/>
      <c r="E20" s="93" t="str">
        <f>IF(ISBLANK('Données d''entrée'!F15),"-",'Données d''entrée'!F15)</f>
        <v>Total</v>
      </c>
      <c r="F20" s="91" t="str">
        <f>IF(ISBLANK('Données d''entrée'!G15),"-",'Données d''entrée'!G15)</f>
        <v>Essence 1</v>
      </c>
      <c r="G20" s="91" t="str">
        <f>IF(ISBLANK('Données d''entrée'!H15),"-",'Données d''entrée'!H15)</f>
        <v>Essence 2</v>
      </c>
      <c r="H20" s="91" t="str">
        <f>IF(ISBLANK('Données d''entrée'!I15),"-",'Données d''entrée'!I15)</f>
        <v>Essence 3</v>
      </c>
      <c r="I20" s="91" t="str">
        <f>IF(ISBLANK('Données d''entrée'!J15),"-",'Données d''entrée'!J15)</f>
        <v>Essence 4</v>
      </c>
      <c r="J20" s="91" t="str">
        <f>IF(ISBLANK('Données d''entrée'!K15),"-",'Données d''entrée'!K15)</f>
        <v>Essence 5</v>
      </c>
      <c r="K20" s="91" t="str">
        <f>IF(ISBLANK('Données d''entrée'!L15),"-",'Données d''entrée'!L15)</f>
        <v>Essence 6</v>
      </c>
      <c r="L20" s="91" t="str">
        <f>IF(ISBLANK('Données d''entrée'!M15),"-",'Données d''entrée'!M15)</f>
        <v>Essence 7</v>
      </c>
      <c r="M20" s="91" t="str">
        <f>IF(ISBLANK('Données d''entrée'!N15),"-",'Données d''entrée'!N15)</f>
        <v>Essence 8</v>
      </c>
      <c r="N20" s="91" t="str">
        <f>IF(ISBLANK('Données d''entrée'!O15),"-",'Données d''entrée'!O15)</f>
        <v>Essence 9</v>
      </c>
      <c r="O20" s="92" t="str">
        <f>IF(ISBLANK('Données d''entrée'!P15),"-",'Données d''entrée'!P15)</f>
        <v>Essence 10</v>
      </c>
      <c r="P20" s="55" t="s">
        <v>233</v>
      </c>
      <c r="R20" s="49"/>
    </row>
    <row r="21" spans="2:18" ht="30" x14ac:dyDescent="0.35">
      <c r="B21" s="47"/>
      <c r="C21" s="340" t="str">
        <f>'Données d''entrée'!E16</f>
        <v>Type d'essence</v>
      </c>
      <c r="D21" s="341"/>
      <c r="E21" s="70"/>
      <c r="F21" s="71" t="str">
        <f>IF(ISBLANK('Données d''entrée'!G16),"-",'Données d''entrée'!G16)</f>
        <v xml:space="preserve">Pin laricio </v>
      </c>
      <c r="G21" s="71" t="str">
        <f>IF(ISBLANK('Données d''entrée'!H16),"-",'Données d''entrée'!H16)</f>
        <v xml:space="preserve">Chêne rouge d’Amérique </v>
      </c>
      <c r="H21" s="71" t="str">
        <f>IF(ISBLANK('Données d''entrée'!I16),"-",'Données d''entrée'!I16)</f>
        <v xml:space="preserve">Chêne rouvre (sessile) </v>
      </c>
      <c r="I21" s="71" t="str">
        <f>IF(ISBLANK('Données d''entrée'!J16),"-",'Données d''entrée'!J16)</f>
        <v xml:space="preserve">Charme </v>
      </c>
      <c r="J21" s="71" t="str">
        <f>IF(ISBLANK('Données d''entrée'!K16),"-",'Données d''entrée'!K16)</f>
        <v>-</v>
      </c>
      <c r="K21" s="71" t="str">
        <f>IF(ISBLANK('Données d''entrée'!L16),"-",'Données d''entrée'!L16)</f>
        <v>-</v>
      </c>
      <c r="L21" s="71" t="str">
        <f>IF(ISBLANK('Données d''entrée'!M16),"-",'Données d''entrée'!M16)</f>
        <v>-</v>
      </c>
      <c r="M21" s="71" t="str">
        <f>IF(ISBLANK('Données d''entrée'!N16),"-",'Données d''entrée'!N16)</f>
        <v>-</v>
      </c>
      <c r="N21" s="71" t="str">
        <f>IF(ISBLANK('Données d''entrée'!O16),"-",'Données d''entrée'!O16)</f>
        <v>-</v>
      </c>
      <c r="O21" s="88" t="str">
        <f>IF(ISBLANK('Données d''entrée'!P16),"-",'Données d''entrée'!P16)</f>
        <v>-</v>
      </c>
      <c r="P21" s="68" t="str">
        <f>IF(ISBLANK('Données d''entrée'!R16),"-",'Données d''entrée'!R16)</f>
        <v>expert forestier</v>
      </c>
      <c r="R21" s="49"/>
    </row>
    <row r="22" spans="2:18" x14ac:dyDescent="0.35">
      <c r="B22" s="47"/>
      <c r="C22" s="342" t="str">
        <f>'Données d''entrée'!E17</f>
        <v>Surface plantée</v>
      </c>
      <c r="D22" s="343"/>
      <c r="E22" s="72">
        <f>IF(ISBLANK('Données d''entrée'!F17),"-",'Données d''entrée'!F17)</f>
        <v>14.2</v>
      </c>
      <c r="F22" s="73">
        <f>IF(ISBLANK('Données d''entrée'!G17),"-",'Données d''entrée'!G17)</f>
        <v>10.6</v>
      </c>
      <c r="G22" s="73">
        <f>IF(ISBLANK('Données d''entrée'!H17),"-",'Données d''entrée'!H17)</f>
        <v>1</v>
      </c>
      <c r="H22" s="73">
        <f>IF(ISBLANK('Données d''entrée'!I17),"-",'Données d''entrée'!I17)</f>
        <v>2.0699999999999998</v>
      </c>
      <c r="I22" s="73">
        <f>IF(ISBLANK('Données d''entrée'!J17),"-",'Données d''entrée'!J17)</f>
        <v>0.53</v>
      </c>
      <c r="J22" s="73" t="str">
        <f>IF(ISBLANK('Données d''entrée'!K17),"-",'Données d''entrée'!K17)</f>
        <v>-</v>
      </c>
      <c r="K22" s="73" t="str">
        <f>IF(ISBLANK('Données d''entrée'!L17),"-",'Données d''entrée'!L17)</f>
        <v>-</v>
      </c>
      <c r="L22" s="73" t="str">
        <f>IF(ISBLANK('Données d''entrée'!M17),"-",'Données d''entrée'!M17)</f>
        <v>-</v>
      </c>
      <c r="M22" s="73" t="str">
        <f>IF(ISBLANK('Données d''entrée'!N17),"-",'Données d''entrée'!N17)</f>
        <v>-</v>
      </c>
      <c r="N22" s="73" t="str">
        <f>IF(ISBLANK('Données d''entrée'!O17),"-",'Données d''entrée'!O17)</f>
        <v>-</v>
      </c>
      <c r="O22" s="89" t="str">
        <f>IF(ISBLANK('Données d''entrée'!P17),"-",'Données d''entrée'!P17)</f>
        <v>-</v>
      </c>
      <c r="P22" s="68" t="str">
        <f>IF(ISBLANK('Données d''entrée'!R17),"-",'Données d''entrée'!R17)</f>
        <v>expert forestier</v>
      </c>
      <c r="R22" s="49"/>
    </row>
    <row r="23" spans="2:18" x14ac:dyDescent="0.35">
      <c r="B23" s="47"/>
      <c r="C23" s="342" t="str">
        <f>'Données d''entrée'!E18</f>
        <v>Densité initiale</v>
      </c>
      <c r="D23" s="343"/>
      <c r="E23" s="74"/>
      <c r="F23" s="75">
        <f>IF(ISBLANK('Données d''entrée'!G18),"-",'Données d''entrée'!G18)</f>
        <v>1200</v>
      </c>
      <c r="G23" s="75">
        <f>IF(ISBLANK('Données d''entrée'!H18),"-",'Données d''entrée'!H18)</f>
        <v>1200</v>
      </c>
      <c r="H23" s="75">
        <f>IF(ISBLANK('Données d''entrée'!I18),"-",'Données d''entrée'!I18)</f>
        <v>1500</v>
      </c>
      <c r="I23" s="75">
        <f>IF(ISBLANK('Données d''entrée'!J18),"-",'Données d''entrée'!J18)</f>
        <v>1500</v>
      </c>
      <c r="J23" s="75" t="str">
        <f>IF(ISBLANK('Données d''entrée'!K18),"-",'Données d''entrée'!K18)</f>
        <v>-</v>
      </c>
      <c r="K23" s="75" t="str">
        <f>IF(ISBLANK('Données d''entrée'!L18),"-",'Données d''entrée'!L18)</f>
        <v>-</v>
      </c>
      <c r="L23" s="75" t="str">
        <f>IF(ISBLANK('Données d''entrée'!M18),"-",'Données d''entrée'!M18)</f>
        <v>-</v>
      </c>
      <c r="M23" s="75" t="str">
        <f>IF(ISBLANK('Données d''entrée'!N18),"-",'Données d''entrée'!N18)</f>
        <v>-</v>
      </c>
      <c r="N23" s="75" t="str">
        <f>IF(ISBLANK('Données d''entrée'!O18),"-",'Données d''entrée'!O18)</f>
        <v>-</v>
      </c>
      <c r="O23" s="90" t="str">
        <f>IF(ISBLANK('Données d''entrée'!P18),"-",'Données d''entrée'!P18)</f>
        <v>-</v>
      </c>
      <c r="P23" s="68" t="str">
        <f>IF(ISBLANK('Données d''entrée'!R18),"-",'Données d''entrée'!R18)</f>
        <v>expert forestier</v>
      </c>
      <c r="R23" s="49"/>
    </row>
    <row r="24" spans="2:18" x14ac:dyDescent="0.35">
      <c r="B24" s="47"/>
      <c r="C24" s="342" t="str">
        <f>'Données d''entrée'!E19</f>
        <v>Densité à 5 ans</v>
      </c>
      <c r="D24" s="343"/>
      <c r="E24" s="74"/>
      <c r="F24" s="75">
        <f>IF(ISBLANK('Données d''entrée'!G19),"-",'Données d''entrée'!G19)</f>
        <v>960</v>
      </c>
      <c r="G24" s="75">
        <f>IF(ISBLANK('Données d''entrée'!H19),"-",'Données d''entrée'!H19)</f>
        <v>960</v>
      </c>
      <c r="H24" s="75">
        <f>IF(ISBLANK('Données d''entrée'!I19),"-",'Données d''entrée'!I19)</f>
        <v>1200</v>
      </c>
      <c r="I24" s="75">
        <f>IF(ISBLANK('Données d''entrée'!J19),"-",'Données d''entrée'!J19)</f>
        <v>1200</v>
      </c>
      <c r="J24" s="75" t="str">
        <f>IF(ISBLANK('Données d''entrée'!K19),"-",'Données d''entrée'!K19)</f>
        <v>-</v>
      </c>
      <c r="K24" s="75" t="str">
        <f>IF(ISBLANK('Données d''entrée'!L19),"-",'Données d''entrée'!L19)</f>
        <v>-</v>
      </c>
      <c r="L24" s="75" t="str">
        <f>IF(ISBLANK('Données d''entrée'!M19),"-",'Données d''entrée'!M19)</f>
        <v>-</v>
      </c>
      <c r="M24" s="75" t="str">
        <f>IF(ISBLANK('Données d''entrée'!N19),"-",'Données d''entrée'!N19)</f>
        <v>-</v>
      </c>
      <c r="N24" s="75" t="str">
        <f>IF(ISBLANK('Données d''entrée'!O19),"-",'Données d''entrée'!O19)</f>
        <v>-</v>
      </c>
      <c r="O24" s="90" t="str">
        <f>IF(ISBLANK('Données d''entrée'!P19),"-",'Données d''entrée'!P19)</f>
        <v>-</v>
      </c>
      <c r="P24" s="68" t="str">
        <f>IF(ISBLANK('Données d''entrée'!R19),"-",'Données d''entrée'!R19)</f>
        <v>expert forestier</v>
      </c>
      <c r="R24" s="49"/>
    </row>
    <row r="25" spans="2:18" x14ac:dyDescent="0.35">
      <c r="B25" s="47"/>
      <c r="C25" s="342" t="str">
        <f>'Données d''entrée'!E20</f>
        <v>Coupe éclaircie 1</v>
      </c>
      <c r="D25" s="343"/>
      <c r="E25" s="74"/>
      <c r="F25" s="75">
        <f>IF(IF(ISBLANK('Données d''entrée'!G20),"-",'Données d''entrée'!G20)=0,"-",(IF(ISBLANK('Données d''entrée'!G20),"-",'Données d''entrée'!G20)))</f>
        <v>240</v>
      </c>
      <c r="G25" s="75" t="str">
        <f>IF(IF(ISBLANK('Données d''entrée'!H20),"-",'Données d''entrée'!H20)=0,"-",(IF(ISBLANK('Données d''entrée'!H20),"-",'Données d''entrée'!H20)))</f>
        <v>-</v>
      </c>
      <c r="H25" s="75" t="str">
        <f>IF(IF(ISBLANK('Données d''entrée'!I20),"-",'Données d''entrée'!I20)=0,"-",(IF(ISBLANK('Données d''entrée'!I20),"-",'Données d''entrée'!I20)))</f>
        <v>-</v>
      </c>
      <c r="I25" s="75" t="str">
        <f>IF(IF(ISBLANK('Données d''entrée'!J20),"-",'Données d''entrée'!J20)=0,"-",(IF(ISBLANK('Données d''entrée'!J20),"-",'Données d''entrée'!J20)))</f>
        <v>-</v>
      </c>
      <c r="J25" s="75" t="str">
        <f>IF(IF(ISBLANK('Données d''entrée'!K20),"-",'Données d''entrée'!K20)=0,"-",(IF(ISBLANK('Données d''entrée'!K20),"-",'Données d''entrée'!K20)))</f>
        <v>-</v>
      </c>
      <c r="K25" s="75" t="str">
        <f>IF(IF(ISBLANK('Données d''entrée'!L20),"-",'Données d''entrée'!L20)=0,"-",(IF(ISBLANK('Données d''entrée'!L20),"-",'Données d''entrée'!L20)))</f>
        <v>-</v>
      </c>
      <c r="L25" s="75" t="str">
        <f>IF(IF(ISBLANK('Données d''entrée'!M20),"-",'Données d''entrée'!M20)=0,"-",(IF(ISBLANK('Données d''entrée'!M20),"-",'Données d''entrée'!M20)))</f>
        <v>-</v>
      </c>
      <c r="M25" s="75" t="str">
        <f>IF(IF(ISBLANK('Données d''entrée'!N20),"-",'Données d''entrée'!N20)=0,"-",(IF(ISBLANK('Données d''entrée'!N20),"-",'Données d''entrée'!N20)))</f>
        <v>-</v>
      </c>
      <c r="N25" s="75" t="str">
        <f>IF(IF(ISBLANK('Données d''entrée'!O20),"-",'Données d''entrée'!O20)=0,"-",(IF(ISBLANK('Données d''entrée'!O20),"-",'Données d''entrée'!O20)))</f>
        <v>-</v>
      </c>
      <c r="O25" s="90" t="str">
        <f>IF(IF(ISBLANK('Données d''entrée'!P20),"-",'Données d''entrée'!P20)=0,"-",(IF(ISBLANK('Données d''entrée'!P20),"-",'Données d''entrée'!P20)))</f>
        <v>-</v>
      </c>
      <c r="P25" s="68" t="str">
        <f>IF(ISBLANK('Données d''entrée'!R20),"-",'Données d''entrée'!R20)</f>
        <v>expert forestier</v>
      </c>
      <c r="R25" s="49"/>
    </row>
    <row r="26" spans="2:18" x14ac:dyDescent="0.35">
      <c r="B26" s="47"/>
      <c r="C26" s="342" t="str">
        <f>'Données d''entrée'!E21</f>
        <v>Coupe éclaircie 2</v>
      </c>
      <c r="D26" s="343"/>
      <c r="E26" s="74"/>
      <c r="F26" s="75" t="str">
        <f>IF(IF(ISBLANK('Données d''entrée'!G21),"-",'Données d''entrée'!G21)=0,"-",(IF(ISBLANK('Données d''entrée'!G21),"-",'Données d''entrée'!G21)))</f>
        <v>-</v>
      </c>
      <c r="G26" s="75" t="str">
        <f>IF(IF(ISBLANK('Données d''entrée'!H21),"-",'Données d''entrée'!H21)=0,"-",(IF(ISBLANK('Données d''entrée'!H21),"-",'Données d''entrée'!H21)))</f>
        <v>-</v>
      </c>
      <c r="H26" s="75">
        <f>IF(IF(ISBLANK('Données d''entrée'!I21),"-",'Données d''entrée'!I21)=0,"-",(IF(ISBLANK('Données d''entrée'!I21),"-",'Données d''entrée'!I21)))</f>
        <v>360</v>
      </c>
      <c r="I26" s="75" t="str">
        <f>IF(IF(ISBLANK('Données d''entrée'!J21),"-",'Données d''entrée'!J21)=0,"-",(IF(ISBLANK('Données d''entrée'!J21),"-",'Données d''entrée'!J21)))</f>
        <v>-</v>
      </c>
      <c r="J26" s="75" t="str">
        <f>IF(IF(ISBLANK('Données d''entrée'!K21),"-",'Données d''entrée'!K21)=0,"-",(IF(ISBLANK('Données d''entrée'!K21),"-",'Données d''entrée'!K21)))</f>
        <v>-</v>
      </c>
      <c r="K26" s="75" t="str">
        <f>IF(IF(ISBLANK('Données d''entrée'!L21),"-",'Données d''entrée'!L21)=0,"-",(IF(ISBLANK('Données d''entrée'!L21),"-",'Données d''entrée'!L21)))</f>
        <v>-</v>
      </c>
      <c r="L26" s="75" t="str">
        <f>IF(IF(ISBLANK('Données d''entrée'!M21),"-",'Données d''entrée'!M21)=0,"-",(IF(ISBLANK('Données d''entrée'!M21),"-",'Données d''entrée'!M21)))</f>
        <v>-</v>
      </c>
      <c r="M26" s="75" t="str">
        <f>IF(IF(ISBLANK('Données d''entrée'!N21),"-",'Données d''entrée'!N21)=0,"-",(IF(ISBLANK('Données d''entrée'!N21),"-",'Données d''entrée'!N21)))</f>
        <v>-</v>
      </c>
      <c r="N26" s="75" t="str">
        <f>IF(IF(ISBLANK('Données d''entrée'!O21),"-",'Données d''entrée'!O21)=0,"-",(IF(ISBLANK('Données d''entrée'!O21),"-",'Données d''entrée'!O21)))</f>
        <v>-</v>
      </c>
      <c r="O26" s="90" t="str">
        <f>IF(IF(ISBLANK('Données d''entrée'!P21),"-",'Données d''entrée'!P21)=0,"-",(IF(ISBLANK('Données d''entrée'!P21),"-",'Données d''entrée'!P21)))</f>
        <v>-</v>
      </c>
      <c r="P26" s="68" t="str">
        <f>IF(ISBLANK('Données d''entrée'!R21),"-",'Données d''entrée'!R21)</f>
        <v>expert forestier</v>
      </c>
      <c r="R26" s="49"/>
    </row>
    <row r="27" spans="2:18" x14ac:dyDescent="0.35">
      <c r="B27" s="47"/>
      <c r="C27" s="342" t="str">
        <f>'Données d''entrée'!E22</f>
        <v>Coupe éclaircie 3</v>
      </c>
      <c r="D27" s="343"/>
      <c r="E27" s="74"/>
      <c r="F27" s="75">
        <f>IF(IF(ISBLANK('Données d''entrée'!G22),"-",'Données d''entrée'!G22)=0,"-",(IF(ISBLANK('Données d''entrée'!G22),"-",'Données d''entrée'!G22)))</f>
        <v>180</v>
      </c>
      <c r="G27" s="75" t="str">
        <f>IF(IF(ISBLANK('Données d''entrée'!H22),"-",'Données d''entrée'!H22)=0,"-",(IF(ISBLANK('Données d''entrée'!H22),"-",'Données d''entrée'!H22)))</f>
        <v>-</v>
      </c>
      <c r="H27" s="75" t="str">
        <f>IF(IF(ISBLANK('Données d''entrée'!I22),"-",'Données d''entrée'!I22)=0,"-",(IF(ISBLANK('Données d''entrée'!I22),"-",'Données d''entrée'!I22)))</f>
        <v>-</v>
      </c>
      <c r="I27" s="75" t="str">
        <f>IF(IF(ISBLANK('Données d''entrée'!J22),"-",'Données d''entrée'!J22)=0,"-",(IF(ISBLANK('Données d''entrée'!J22),"-",'Données d''entrée'!J22)))</f>
        <v>-</v>
      </c>
      <c r="J27" s="75" t="str">
        <f>IF(IF(ISBLANK('Données d''entrée'!K22),"-",'Données d''entrée'!K22)=0,"-",(IF(ISBLANK('Données d''entrée'!K22),"-",'Données d''entrée'!K22)))</f>
        <v>-</v>
      </c>
      <c r="K27" s="75" t="str">
        <f>IF(IF(ISBLANK('Données d''entrée'!L22),"-",'Données d''entrée'!L22)=0,"-",(IF(ISBLANK('Données d''entrée'!L22),"-",'Données d''entrée'!L22)))</f>
        <v>-</v>
      </c>
      <c r="L27" s="75" t="str">
        <f>IF(IF(ISBLANK('Données d''entrée'!M22),"-",'Données d''entrée'!M22)=0,"-",(IF(ISBLANK('Données d''entrée'!M22),"-",'Données d''entrée'!M22)))</f>
        <v>-</v>
      </c>
      <c r="M27" s="75" t="str">
        <f>IF(IF(ISBLANK('Données d''entrée'!N22),"-",'Données d''entrée'!N22)=0,"-",(IF(ISBLANK('Données d''entrée'!N22),"-",'Données d''entrée'!N22)))</f>
        <v>-</v>
      </c>
      <c r="N27" s="75" t="str">
        <f>IF(IF(ISBLANK('Données d''entrée'!O22),"-",'Données d''entrée'!O22)=0,"-",(IF(ISBLANK('Données d''entrée'!O22),"-",'Données d''entrée'!O22)))</f>
        <v>-</v>
      </c>
      <c r="O27" s="90" t="str">
        <f>IF(IF(ISBLANK('Données d''entrée'!P22),"-",'Données d''entrée'!P22)=0,"-",(IF(ISBLANK('Données d''entrée'!P22),"-",'Données d''entrée'!P22)))</f>
        <v>-</v>
      </c>
      <c r="P27" s="68" t="str">
        <f>IF(ISBLANK('Données d''entrée'!R22),"-",'Données d''entrée'!R22)</f>
        <v>expert forestier</v>
      </c>
      <c r="R27" s="49"/>
    </row>
    <row r="28" spans="2:18" x14ac:dyDescent="0.35">
      <c r="B28" s="47"/>
      <c r="C28" s="342" t="str">
        <f>'Données d''entrée'!E23</f>
        <v>Coupe éclaircie 4</v>
      </c>
      <c r="D28" s="343"/>
      <c r="E28" s="74"/>
      <c r="F28" s="75" t="str">
        <f>IF(IF(ISBLANK('Données d''entrée'!G23),"-",'Données d''entrée'!G23)=0,"-",(IF(ISBLANK('Données d''entrée'!G23),"-",'Données d''entrée'!G23)))</f>
        <v>-</v>
      </c>
      <c r="G28" s="75" t="str">
        <f>IF(IF(ISBLANK('Données d''entrée'!H23),"-",'Données d''entrée'!H23)=0,"-",(IF(ISBLANK('Données d''entrée'!H23),"-",'Données d''entrée'!H23)))</f>
        <v>-</v>
      </c>
      <c r="H28" s="75" t="str">
        <f>IF(IF(ISBLANK('Données d''entrée'!I23),"-",'Données d''entrée'!I23)=0,"-",(IF(ISBLANK('Données d''entrée'!I23),"-",'Données d''entrée'!I23)))</f>
        <v>-</v>
      </c>
      <c r="I28" s="75" t="str">
        <f>IF(IF(ISBLANK('Données d''entrée'!J23),"-",'Données d''entrée'!J23)=0,"-",(IF(ISBLANK('Données d''entrée'!J23),"-",'Données d''entrée'!J23)))</f>
        <v>-</v>
      </c>
      <c r="J28" s="75" t="str">
        <f>IF(IF(ISBLANK('Données d''entrée'!K23),"-",'Données d''entrée'!K23)=0,"-",(IF(ISBLANK('Données d''entrée'!K23),"-",'Données d''entrée'!K23)))</f>
        <v>-</v>
      </c>
      <c r="K28" s="75" t="str">
        <f>IF(IF(ISBLANK('Données d''entrée'!L23),"-",'Données d''entrée'!L23)=0,"-",(IF(ISBLANK('Données d''entrée'!L23),"-",'Données d''entrée'!L23)))</f>
        <v>-</v>
      </c>
      <c r="L28" s="75" t="str">
        <f>IF(IF(ISBLANK('Données d''entrée'!M23),"-",'Données d''entrée'!M23)=0,"-",(IF(ISBLANK('Données d''entrée'!M23),"-",'Données d''entrée'!M23)))</f>
        <v>-</v>
      </c>
      <c r="M28" s="75" t="str">
        <f>IF(IF(ISBLANK('Données d''entrée'!N23),"-",'Données d''entrée'!N23)=0,"-",(IF(ISBLANK('Données d''entrée'!N23),"-",'Données d''entrée'!N23)))</f>
        <v>-</v>
      </c>
      <c r="N28" s="75" t="str">
        <f>IF(IF(ISBLANK('Données d''entrée'!O23),"-",'Données d''entrée'!O23)=0,"-",(IF(ISBLANK('Données d''entrée'!O23),"-",'Données d''entrée'!O23)))</f>
        <v>-</v>
      </c>
      <c r="O28" s="90" t="str">
        <f>IF(IF(ISBLANK('Données d''entrée'!P23),"-",'Données d''entrée'!P23)=0,"-",(IF(ISBLANK('Données d''entrée'!P23),"-",'Données d''entrée'!P23)))</f>
        <v>-</v>
      </c>
      <c r="P28" s="68" t="str">
        <f>IF(ISBLANK('Données d''entrée'!R23),"-",'Données d''entrée'!R23)</f>
        <v>expert forestier</v>
      </c>
      <c r="R28" s="49"/>
    </row>
    <row r="29" spans="2:18" x14ac:dyDescent="0.35">
      <c r="B29" s="47"/>
      <c r="C29" s="338" t="str">
        <f>'Données d''entrée'!E24</f>
        <v>Coupe éclaircie 5</v>
      </c>
      <c r="D29" s="339"/>
      <c r="E29" s="74"/>
      <c r="F29" s="75" t="str">
        <f>IF(IF(ISBLANK('Données d''entrée'!G24),"-",'Données d''entrée'!G24)=0,"-",(IF(ISBLANK('Données d''entrée'!G24),"-",'Données d''entrée'!G24)))</f>
        <v>-</v>
      </c>
      <c r="G29" s="75" t="str">
        <f>IF(IF(ISBLANK('Données d''entrée'!H24),"-",'Données d''entrée'!H24)=0,"-",(IF(ISBLANK('Données d''entrée'!H24),"-",'Données d''entrée'!H24)))</f>
        <v>-</v>
      </c>
      <c r="H29" s="75" t="str">
        <f>IF(IF(ISBLANK('Données d''entrée'!I24),"-",'Données d''entrée'!I24)=0,"-",(IF(ISBLANK('Données d''entrée'!I24),"-",'Données d''entrée'!I24)))</f>
        <v>-</v>
      </c>
      <c r="I29" s="75" t="str">
        <f>IF(IF(ISBLANK('Données d''entrée'!J24),"-",'Données d''entrée'!J24)=0,"-",(IF(ISBLANK('Données d''entrée'!J24),"-",'Données d''entrée'!J24)))</f>
        <v>-</v>
      </c>
      <c r="J29" s="75" t="str">
        <f>IF(IF(ISBLANK('Données d''entrée'!K24),"-",'Données d''entrée'!K24)=0,"-",(IF(ISBLANK('Données d''entrée'!K24),"-",'Données d''entrée'!K24)))</f>
        <v>-</v>
      </c>
      <c r="K29" s="75" t="str">
        <f>IF(IF(ISBLANK('Données d''entrée'!L24),"-",'Données d''entrée'!L24)=0,"-",(IF(ISBLANK('Données d''entrée'!L24),"-",'Données d''entrée'!L24)))</f>
        <v>-</v>
      </c>
      <c r="L29" s="75" t="str">
        <f>IF(IF(ISBLANK('Données d''entrée'!M24),"-",'Données d''entrée'!M24)=0,"-",(IF(ISBLANK('Données d''entrée'!M24),"-",'Données d''entrée'!M24)))</f>
        <v>-</v>
      </c>
      <c r="M29" s="75" t="str">
        <f>IF(IF(ISBLANK('Données d''entrée'!N24),"-",'Données d''entrée'!N24)=0,"-",(IF(ISBLANK('Données d''entrée'!N24),"-",'Données d''entrée'!N24)))</f>
        <v>-</v>
      </c>
      <c r="N29" s="75" t="str">
        <f>IF(IF(ISBLANK('Données d''entrée'!O24),"-",'Données d''entrée'!O24)=0,"-",(IF(ISBLANK('Données d''entrée'!O24),"-",'Données d''entrée'!O24)))</f>
        <v>-</v>
      </c>
      <c r="O29" s="90" t="str">
        <f>IF(IF(ISBLANK('Données d''entrée'!P24),"-",'Données d''entrée'!P24)=0,"-",(IF(ISBLANK('Données d''entrée'!P24),"-",'Données d''entrée'!P24)))</f>
        <v>-</v>
      </c>
      <c r="P29" s="68" t="str">
        <f>IF(ISBLANK('Données d''entrée'!R24),"-",'Données d''entrée'!R24)</f>
        <v>expert forestier</v>
      </c>
      <c r="R29" s="49"/>
    </row>
    <row r="30" spans="2:18" x14ac:dyDescent="0.35">
      <c r="B30" s="47"/>
      <c r="C30" s="335" t="str">
        <f>'Données d''entrée'!E26</f>
        <v>Densité à 30 ans</v>
      </c>
      <c r="D30" s="337"/>
      <c r="E30" s="85"/>
      <c r="F30" s="86">
        <f>IF(IF(ISBLANK('Données d''entrée'!G26),"-",'Données d''entrée'!G26)=0,"-",(IF(ISBLANK('Données d''entrée'!G26),"-",'Données d''entrée'!G26)))</f>
        <v>540</v>
      </c>
      <c r="G30" s="86">
        <f>IF(IF(ISBLANK('Données d''entrée'!H26),"-",'Données d''entrée'!H26)=0,"-",(IF(ISBLANK('Données d''entrée'!H26),"-",'Données d''entrée'!H26)))</f>
        <v>960</v>
      </c>
      <c r="H30" s="86">
        <f>IF(IF(ISBLANK('Données d''entrée'!I26),"-",'Données d''entrée'!I26)=0,"-",(IF(ISBLANK('Données d''entrée'!I26),"-",'Données d''entrée'!I26)))</f>
        <v>840</v>
      </c>
      <c r="I30" s="86">
        <f>IF(IF(ISBLANK('Données d''entrée'!J26),"-",'Données d''entrée'!J26)=0,"-",(IF(ISBLANK('Données d''entrée'!J26),"-",'Données d''entrée'!J26)))</f>
        <v>1200</v>
      </c>
      <c r="J30" s="86" t="str">
        <f>IF(IF(ISBLANK('Données d''entrée'!K26),"-",'Données d''entrée'!K26)=0,"-",(IF(ISBLANK('Données d''entrée'!K26),"-",'Données d''entrée'!K26)))</f>
        <v>-</v>
      </c>
      <c r="K30" s="86" t="str">
        <f>IF(IF(ISBLANK('Données d''entrée'!L26),"-",'Données d''entrée'!L26)=0,"-",(IF(ISBLANK('Données d''entrée'!L26),"-",'Données d''entrée'!L26)))</f>
        <v>-</v>
      </c>
      <c r="L30" s="86" t="str">
        <f>IF(IF(ISBLANK('Données d''entrée'!M26),"-",'Données d''entrée'!M26)=0,"-",(IF(ISBLANK('Données d''entrée'!M26),"-",'Données d''entrée'!M26)))</f>
        <v>-</v>
      </c>
      <c r="M30" s="86" t="str">
        <f>IF(IF(ISBLANK('Données d''entrée'!N26),"-",'Données d''entrée'!N26)=0,"-",(IF(ISBLANK('Données d''entrée'!N26),"-",'Données d''entrée'!N26)))</f>
        <v>-</v>
      </c>
      <c r="N30" s="86" t="str">
        <f>IF(IF(ISBLANK('Données d''entrée'!O26),"-",'Données d''entrée'!O26)=0,"-",(IF(ISBLANK('Données d''entrée'!O26),"-",'Données d''entrée'!O26)))</f>
        <v>-</v>
      </c>
      <c r="O30" s="87" t="str">
        <f>IF(IF(ISBLANK('Données d''entrée'!P26),"-",'Données d''entrée'!P26)=0,"-",(IF(ISBLANK('Données d''entrée'!P26),"-",'Données d''entrée'!P26)))</f>
        <v>-</v>
      </c>
      <c r="P30" s="68" t="str">
        <f>IF(ISBLANK('Données d''entrée'!R25),"-",'Données d''entrée'!R25)</f>
        <v>-</v>
      </c>
      <c r="R30" s="49"/>
    </row>
    <row r="31" spans="2:18" x14ac:dyDescent="0.35">
      <c r="B31" s="47"/>
      <c r="P31" s="68"/>
      <c r="R31" s="49"/>
    </row>
    <row r="32" spans="2:18" x14ac:dyDescent="0.35">
      <c r="B32" s="47"/>
      <c r="C32" s="139"/>
      <c r="D32" s="139"/>
      <c r="E32" s="54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69"/>
      <c r="Q32" s="68"/>
      <c r="R32" s="49"/>
    </row>
    <row r="33" spans="1:27" x14ac:dyDescent="0.35">
      <c r="B33" s="47"/>
      <c r="C33" s="139"/>
      <c r="D33" s="139"/>
      <c r="E33" s="54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69"/>
      <c r="Q33" s="68"/>
      <c r="R33" s="49"/>
    </row>
    <row r="34" spans="1:27" x14ac:dyDescent="0.35">
      <c r="B34" s="47"/>
      <c r="C34" s="55" t="s">
        <v>235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9"/>
    </row>
    <row r="35" spans="1:27" x14ac:dyDescent="0.35">
      <c r="B35" s="47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9"/>
    </row>
    <row r="36" spans="1:27" x14ac:dyDescent="0.35">
      <c r="B36" s="47"/>
      <c r="C36" s="335" t="str">
        <f>IF(ISBLANK('Données d''entrée'!E29),"-",'Données d''entrée'!E29)</f>
        <v>Eclaircie 1</v>
      </c>
      <c r="D36" s="336"/>
      <c r="E36" s="337"/>
      <c r="F36" s="136" t="str">
        <f>IF(ISBLANK('Données d''entrée'!H29),"-",'Données d''entrée'!H29)</f>
        <v>Eclaircie 2</v>
      </c>
      <c r="G36" s="137"/>
      <c r="H36" s="138" t="str">
        <f>IF(ISBLANK('Données d''entrée'!I29),"-",'Données d''entrée'!I29)</f>
        <v>-</v>
      </c>
      <c r="I36" s="136" t="str">
        <f>IF(ISBLANK('Données d''entrée'!K29),"-",'Données d''entrée'!K29)</f>
        <v>Eclaircie 3</v>
      </c>
      <c r="J36" s="137"/>
      <c r="K36" s="138" t="str">
        <f>IF(ISBLANK('Données d''entrée'!L29),"-",'Données d''entrée'!L29)</f>
        <v>-</v>
      </c>
      <c r="L36" s="136" t="str">
        <f>IF(ISBLANK('Données d''entrée'!N29),"-",'Données d''entrée'!N29)</f>
        <v>Eclaircie 4</v>
      </c>
      <c r="M36" s="137"/>
      <c r="N36" s="138" t="str">
        <f>IF(ISBLANK('Données d''entrée'!O29),"-",'Données d''entrée'!O29)</f>
        <v>-</v>
      </c>
      <c r="O36" s="136" t="str">
        <f>IF(ISBLANK('Données d''entrée'!Q29),"-",'Données d''entrée'!Q29)</f>
        <v>Eclaircie 5</v>
      </c>
      <c r="P36" s="137"/>
      <c r="Q36" s="138" t="str">
        <f>IF(ISBLANK('Données d''entrée'!R29),"-",'Données d''entrée'!R29)</f>
        <v>-</v>
      </c>
      <c r="R36" s="49"/>
    </row>
    <row r="37" spans="1:27" x14ac:dyDescent="0.35">
      <c r="B37" s="47"/>
      <c r="C37" s="333" t="str">
        <f>IF(ISBLANK('Données d''entrée'!E30),"-",'Données d''entrée'!E30)</f>
        <v>année</v>
      </c>
      <c r="D37" s="334"/>
      <c r="E37" s="77">
        <f>IF(ISBLANK('Données d''entrée'!F30),"-",'Données d''entrée'!F30)</f>
        <v>20</v>
      </c>
      <c r="F37" s="333" t="str">
        <f>IF(ISBLANK('Données d''entrée'!H30),"-",'Données d''entrée'!H30)</f>
        <v>année</v>
      </c>
      <c r="G37" s="334"/>
      <c r="H37" s="77">
        <f>IF(ISBLANK('Données d''entrée'!I30),"-",'Données d''entrée'!I30)</f>
        <v>25</v>
      </c>
      <c r="I37" s="333" t="str">
        <f>IF(ISBLANK('Données d''entrée'!K30),"-",'Données d''entrée'!K30)</f>
        <v>année</v>
      </c>
      <c r="J37" s="334"/>
      <c r="K37" s="77">
        <f>IF(ISBLANK('Données d''entrée'!L30),"-",'Données d''entrée'!L30)</f>
        <v>27</v>
      </c>
      <c r="L37" s="333" t="str">
        <f>IF(ISBLANK('Données d''entrée'!N30),"-",'Données d''entrée'!N30)</f>
        <v>année</v>
      </c>
      <c r="M37" s="334"/>
      <c r="N37" s="77" t="str">
        <f>IF(ISBLANK('Données d''entrée'!O30),"-",'Données d''entrée'!O30)</f>
        <v>-</v>
      </c>
      <c r="O37" s="333" t="str">
        <f>IF(ISBLANK('Données d''entrée'!Q30),"-",'Données d''entrée'!Q30)</f>
        <v>année</v>
      </c>
      <c r="P37" s="334"/>
      <c r="Q37" s="77" t="str">
        <f>IF(ISBLANK('Données d''entrée'!R30),"-",'Données d''entrée'!R30)</f>
        <v>-</v>
      </c>
      <c r="R37" s="49"/>
    </row>
    <row r="38" spans="1:27" s="83" customFormat="1" ht="30" x14ac:dyDescent="0.25">
      <c r="B38" s="81"/>
      <c r="C38" s="331" t="str">
        <f>IF(ISBLANK('Données d''entrée'!E31),"-",'Données d''entrée'!E31)</f>
        <v>essence concernée</v>
      </c>
      <c r="D38" s="332"/>
      <c r="E38" s="135" t="str">
        <f>IF(ISBLANK('Données d''entrée'!F31),"-",'Données d''entrée'!F31)</f>
        <v xml:space="preserve">Pin laricio </v>
      </c>
      <c r="F38" s="331" t="str">
        <f>IF(ISBLANK('Données d''entrée'!H31),"-",'Données d''entrée'!H31)</f>
        <v>essence concernée</v>
      </c>
      <c r="G38" s="332"/>
      <c r="H38" s="135" t="str">
        <f>IF(ISBLANK('Données d''entrée'!I31),"-",'Données d''entrée'!I31)</f>
        <v xml:space="preserve">Chêne rouvre (sessile) </v>
      </c>
      <c r="I38" s="331" t="str">
        <f>IF(ISBLANK('Données d''entrée'!K31),"-",'Données d''entrée'!K31)</f>
        <v>essence concernée</v>
      </c>
      <c r="J38" s="332"/>
      <c r="K38" s="135" t="str">
        <f>IF(ISBLANK('Données d''entrée'!L31),"-",'Données d''entrée'!L31)</f>
        <v xml:space="preserve">Pin laricio </v>
      </c>
      <c r="L38" s="331" t="str">
        <f>IF(ISBLANK('Données d''entrée'!N31),"-",'Données d''entrée'!N31)</f>
        <v>essence concernée</v>
      </c>
      <c r="M38" s="332"/>
      <c r="N38" s="135" t="str">
        <f>IF(ISBLANK('Données d''entrée'!O31),"-",'Données d''entrée'!O31)</f>
        <v>-</v>
      </c>
      <c r="O38" s="331" t="str">
        <f>IF(ISBLANK('Données d''entrée'!Q31),"-",'Données d''entrée'!Q31)</f>
        <v>essence concernée</v>
      </c>
      <c r="P38" s="332"/>
      <c r="Q38" s="135" t="str">
        <f>IF(ISBLANK('Données d''entrée'!R31),"-",'Données d''entrée'!R31)</f>
        <v>-</v>
      </c>
      <c r="R38" s="82"/>
    </row>
    <row r="39" spans="1:27" x14ac:dyDescent="0.35">
      <c r="B39" s="47"/>
      <c r="C39" s="327" t="str">
        <f>IF(ISBLANK('Données d''entrée'!E32),"-",'Données d''entrée'!E32)</f>
        <v>taux de coupe</v>
      </c>
      <c r="D39" s="328"/>
      <c r="E39" s="79">
        <f>IF(ISBLANK('Données d''entrée'!F32),"-",'Données d''entrée'!F32)</f>
        <v>0.25</v>
      </c>
      <c r="F39" s="327" t="str">
        <f>IF(ISBLANK('Données d''entrée'!H32),"-",'Données d''entrée'!H32)</f>
        <v>taux de coupe</v>
      </c>
      <c r="G39" s="328"/>
      <c r="H39" s="79">
        <f>IF(ISBLANK('Données d''entrée'!I32),"-",'Données d''entrée'!I32)</f>
        <v>0.3</v>
      </c>
      <c r="I39" s="327" t="str">
        <f>IF(ISBLANK('Données d''entrée'!K32),"-",'Données d''entrée'!K32)</f>
        <v>taux de coupe</v>
      </c>
      <c r="J39" s="328"/>
      <c r="K39" s="79">
        <f>IF(ISBLANK('Données d''entrée'!L32),"-",'Données d''entrée'!L32)</f>
        <v>0.25</v>
      </c>
      <c r="L39" s="327" t="str">
        <f>IF(ISBLANK('Données d''entrée'!N32),"-",'Données d''entrée'!N32)</f>
        <v>taux de coupe</v>
      </c>
      <c r="M39" s="328"/>
      <c r="N39" s="79">
        <f>IF(ISBLANK('Données d''entrée'!O32),"-",'Données d''entrée'!O32)</f>
        <v>0</v>
      </c>
      <c r="O39" s="327" t="str">
        <f>IF(ISBLANK('Données d''entrée'!Q32),"-",'Données d''entrée'!Q32)</f>
        <v>taux de coupe</v>
      </c>
      <c r="P39" s="328"/>
      <c r="Q39" s="79">
        <f>IF(ISBLANK('Données d''entrée'!R32),"-",'Données d''entrée'!R32)</f>
        <v>0</v>
      </c>
      <c r="R39" s="49"/>
    </row>
    <row r="40" spans="1:27" x14ac:dyDescent="0.35">
      <c r="B40" s="47"/>
      <c r="C40" s="327" t="str">
        <f>IF(ISBLANK('Données d''entrée'!E33),"-",'Données d''entrée'!E33)</f>
        <v>volume de biomasse prélevé (par ha)</v>
      </c>
      <c r="D40" s="328"/>
      <c r="E40" s="84">
        <f>IF(ISBLANK('Données d''entrée'!F33),"-",'Données d''entrée'!F33)</f>
        <v>70</v>
      </c>
      <c r="F40" s="327" t="str">
        <f>IF(ISBLANK('Données d''entrée'!H33),"-",'Données d''entrée'!H33)</f>
        <v>volume de biomasse prélevé (par ha)</v>
      </c>
      <c r="G40" s="328"/>
      <c r="H40" s="84">
        <f>IF(ISBLANK('Données d''entrée'!I33),"-",'Données d''entrée'!I33)</f>
        <v>50</v>
      </c>
      <c r="I40" s="327" t="str">
        <f>IF(ISBLANK('Données d''entrée'!K33),"-",'Données d''entrée'!K33)</f>
        <v>volume de biomasse prélevé (par ha)</v>
      </c>
      <c r="J40" s="328"/>
      <c r="K40" s="84">
        <f>IF(ISBLANK('Données d''entrée'!L33),"-",'Données d''entrée'!L33)</f>
        <v>70</v>
      </c>
      <c r="L40" s="327" t="str">
        <f>IF(ISBLANK('Données d''entrée'!N33),"-",'Données d''entrée'!N33)</f>
        <v>volume de biomasse prélevé (par ha)</v>
      </c>
      <c r="M40" s="328"/>
      <c r="N40" s="84">
        <f>IF(ISBLANK('Données d''entrée'!O33),"-",'Données d''entrée'!O33)</f>
        <v>0</v>
      </c>
      <c r="O40" s="327" t="str">
        <f>IF(ISBLANK('Données d''entrée'!Q33),"-",'Données d''entrée'!Q33)</f>
        <v>volume de biomasse prélevé (par ha)</v>
      </c>
      <c r="P40" s="328"/>
      <c r="Q40" s="84">
        <f>IF(ISBLANK('Données d''entrée'!R33),"-",'Données d''entrée'!R33)</f>
        <v>0</v>
      </c>
      <c r="R40" s="49"/>
    </row>
    <row r="41" spans="1:27" x14ac:dyDescent="0.35">
      <c r="B41" s="47"/>
      <c r="C41" s="327" t="str">
        <f>IF(ISBLANK('Données d''entrée'!E34),"-",'Données d''entrée'!E34)</f>
        <v>volume de biomasse prélevé total</v>
      </c>
      <c r="D41" s="328"/>
      <c r="E41" s="84">
        <f>IF(ISBLANK('Données d''entrée'!F34),"-",'Données d''entrée'!F34)</f>
        <v>742</v>
      </c>
      <c r="F41" s="327" t="str">
        <f>IF(ISBLANK('Données d''entrée'!H34),"-",'Données d''entrée'!H34)</f>
        <v>volume de biomasse prélevé total</v>
      </c>
      <c r="G41" s="328"/>
      <c r="H41" s="84">
        <f>IF(ISBLANK('Données d''entrée'!I34),"-",'Données d''entrée'!I34)</f>
        <v>103.49999999999999</v>
      </c>
      <c r="I41" s="327" t="str">
        <f>IF(ISBLANK('Données d''entrée'!K34),"-",'Données d''entrée'!K34)</f>
        <v>volume de biomasse prélevé total</v>
      </c>
      <c r="J41" s="328"/>
      <c r="K41" s="84">
        <f>IF(ISBLANK('Données d''entrée'!L34),"-",'Données d''entrée'!L34)</f>
        <v>742</v>
      </c>
      <c r="L41" s="327" t="str">
        <f>IF(ISBLANK('Données d''entrée'!N34),"-",'Données d''entrée'!N34)</f>
        <v>volume de biomasse prélevé total</v>
      </c>
      <c r="M41" s="328"/>
      <c r="N41" s="84">
        <f>IF(ISBLANK('Données d''entrée'!O34),"-",'Données d''entrée'!O34)</f>
        <v>0</v>
      </c>
      <c r="O41" s="327" t="str">
        <f>IF(ISBLANK('Données d''entrée'!Q34),"-",'Données d''entrée'!Q34)</f>
        <v>volume de biomasse prélevé total</v>
      </c>
      <c r="P41" s="328"/>
      <c r="Q41" s="84">
        <f>IF(ISBLANK('Données d''entrée'!R34),"-",'Données d''entrée'!R34)</f>
        <v>0</v>
      </c>
      <c r="R41" s="49"/>
    </row>
    <row r="42" spans="1:27" x14ac:dyDescent="0.35">
      <c r="B42" s="47"/>
      <c r="C42" s="327" t="str">
        <f>IF(ISBLANK('Données d''entrée'!E35),"-",'Données d''entrée'!E35)</f>
        <v>Destination Biomasse</v>
      </c>
      <c r="D42" s="328"/>
      <c r="E42" s="78" t="str">
        <f>IF(ISBLANK('Données d''entrée'!F35),"-",'Données d''entrée'!F35)</f>
        <v>-</v>
      </c>
      <c r="F42" s="327" t="str">
        <f>IF(ISBLANK('Données d''entrée'!H35),"-",'Données d''entrée'!H35)</f>
        <v>Destination Biomasse</v>
      </c>
      <c r="G42" s="328"/>
      <c r="H42" s="78" t="str">
        <f>IF(ISBLANK('Données d''entrée'!I35),"-",'Données d''entrée'!I35)</f>
        <v>-</v>
      </c>
      <c r="I42" s="327" t="str">
        <f>IF(ISBLANK('Données d''entrée'!K35),"-",'Données d''entrée'!K35)</f>
        <v>Destination Biomasse</v>
      </c>
      <c r="J42" s="328"/>
      <c r="K42" s="78" t="str">
        <f>IF(ISBLANK('Données d''entrée'!L35),"-",'Données d''entrée'!L35)</f>
        <v>-</v>
      </c>
      <c r="L42" s="327" t="str">
        <f>IF(ISBLANK('Données d''entrée'!N35),"-",'Données d''entrée'!N35)</f>
        <v>Destination Biomasse</v>
      </c>
      <c r="M42" s="328"/>
      <c r="N42" s="78" t="str">
        <f>IF(ISBLANK('Données d''entrée'!O35),"-",'Données d''entrée'!O35)</f>
        <v>-</v>
      </c>
      <c r="O42" s="327" t="str">
        <f>IF(ISBLANK('Données d''entrée'!Q35),"-",'Données d''entrée'!Q35)</f>
        <v>Destination Biomasse</v>
      </c>
      <c r="P42" s="328"/>
      <c r="Q42" s="78" t="str">
        <f>IF(ISBLANK('Données d''entrée'!R35),"-",'Données d''entrée'!R35)</f>
        <v>-</v>
      </c>
      <c r="R42" s="49"/>
    </row>
    <row r="43" spans="1:27" x14ac:dyDescent="0.35">
      <c r="B43" s="47"/>
      <c r="C43" s="327" t="str">
        <f>IF(ISBLANK('Données d''entrée'!E36),"-",'Données d''entrée'!E36)</f>
        <v>BI - papier</v>
      </c>
      <c r="D43" s="328"/>
      <c r="E43" s="79">
        <f>IF(ISBLANK('Données d''entrée'!F36),"-",'Données d''entrée'!F36)</f>
        <v>0.5</v>
      </c>
      <c r="F43" s="327" t="str">
        <f>IF(ISBLANK('Données d''entrée'!H36),"-",'Données d''entrée'!H36)</f>
        <v>BI - papier</v>
      </c>
      <c r="G43" s="328"/>
      <c r="H43" s="79">
        <f>IF(ISBLANK('Données d''entrée'!I36),"-",'Données d''entrée'!I36)</f>
        <v>0</v>
      </c>
      <c r="I43" s="327" t="str">
        <f>IF(ISBLANK('Données d''entrée'!K36),"-",'Données d''entrée'!K36)</f>
        <v>BI - papier</v>
      </c>
      <c r="J43" s="328"/>
      <c r="K43" s="79">
        <f>IF(ISBLANK('Données d''entrée'!L36),"-",'Données d''entrée'!L36)</f>
        <v>0.5</v>
      </c>
      <c r="L43" s="327" t="str">
        <f>IF(ISBLANK('Données d''entrée'!N36),"-",'Données d''entrée'!N36)</f>
        <v>BI - papier</v>
      </c>
      <c r="M43" s="328"/>
      <c r="N43" s="79">
        <f>IF(ISBLANK('Données d''entrée'!O36),"-",'Données d''entrée'!O36)</f>
        <v>0.5</v>
      </c>
      <c r="O43" s="327" t="str">
        <f>IF(ISBLANK('Données d''entrée'!Q36),"-",'Données d''entrée'!Q36)</f>
        <v>BI - papier</v>
      </c>
      <c r="P43" s="328"/>
      <c r="Q43" s="79">
        <f>IF(ISBLANK('Données d''entrée'!R36),"-",'Données d''entrée'!R36)</f>
        <v>0.5</v>
      </c>
      <c r="R43" s="49"/>
    </row>
    <row r="44" spans="1:27" x14ac:dyDescent="0.35">
      <c r="B44" s="47"/>
      <c r="C44" s="327" t="str">
        <f>IF(ISBLANK('Données d''entrée'!E37),"-",'Données d''entrée'!E37)</f>
        <v>BE</v>
      </c>
      <c r="D44" s="328"/>
      <c r="E44" s="79">
        <f>IF(ISBLANK('Données d''entrée'!F37),"-",'Données d''entrée'!F37)</f>
        <v>0.5</v>
      </c>
      <c r="F44" s="327" t="str">
        <f>IF(ISBLANK('Données d''entrée'!H37),"-",'Données d''entrée'!H37)</f>
        <v>BE</v>
      </c>
      <c r="G44" s="328"/>
      <c r="H44" s="79">
        <f>IF(ISBLANK('Données d''entrée'!I37),"-",'Données d''entrée'!I37)</f>
        <v>1</v>
      </c>
      <c r="I44" s="327" t="str">
        <f>IF(ISBLANK('Données d''entrée'!K37),"-",'Données d''entrée'!K37)</f>
        <v>BO</v>
      </c>
      <c r="J44" s="328"/>
      <c r="K44" s="79">
        <f>IF(ISBLANK('Données d''entrée'!L37),"-",'Données d''entrée'!L37)</f>
        <v>0.5</v>
      </c>
      <c r="L44" s="327" t="str">
        <f>IF(ISBLANK('Données d''entrée'!N37),"-",'Données d''entrée'!N37)</f>
        <v>BO</v>
      </c>
      <c r="M44" s="328"/>
      <c r="N44" s="79">
        <f>IF(ISBLANK('Données d''entrée'!O37),"-",'Données d''entrée'!O37)</f>
        <v>0.5</v>
      </c>
      <c r="O44" s="327" t="str">
        <f>IF(ISBLANK('Données d''entrée'!Q37),"-",'Données d''entrée'!Q37)</f>
        <v>BO</v>
      </c>
      <c r="P44" s="328"/>
      <c r="Q44" s="79">
        <f>IF(ISBLANK('Données d''entrée'!R37),"-",'Données d''entrée'!R37)</f>
        <v>0.5</v>
      </c>
      <c r="R44" s="49"/>
    </row>
    <row r="45" spans="1:27" x14ac:dyDescent="0.35">
      <c r="B45" s="47"/>
      <c r="C45" s="329" t="str">
        <f>IF(ISBLANK('Données d''entrée'!E73),"-",'Données d''entrée'!E73)</f>
        <v>-</v>
      </c>
      <c r="D45" s="330"/>
      <c r="E45" s="80" t="str">
        <f>IF(ISBLANK('Données d''entrée'!F73),"-",'Données d''entrée'!F73)</f>
        <v>-</v>
      </c>
      <c r="F45" s="329" t="str">
        <f>IF(ISBLANK('Données d''entrée'!H73),"-",'Données d''entrée'!H73)</f>
        <v>-</v>
      </c>
      <c r="G45" s="330"/>
      <c r="H45" s="80" t="str">
        <f>IF(ISBLANK('Données d''entrée'!I73),"-",'Données d''entrée'!I73)</f>
        <v>-</v>
      </c>
      <c r="I45" s="329" t="str">
        <f>IF(ISBLANK('Données d''entrée'!K73),"-",'Données d''entrée'!K73)</f>
        <v>-</v>
      </c>
      <c r="J45" s="330"/>
      <c r="K45" s="80" t="str">
        <f>IF(ISBLANK('Données d''entrée'!L73),"-",'Données d''entrée'!L73)</f>
        <v>-</v>
      </c>
      <c r="L45" s="329" t="str">
        <f>IF(ISBLANK('Données d''entrée'!N73),"-",'Données d''entrée'!N73)</f>
        <v>-</v>
      </c>
      <c r="M45" s="330"/>
      <c r="N45" s="80" t="str">
        <f>IF(ISBLANK('Données d''entrée'!O73),"-",'Données d''entrée'!O73)</f>
        <v>-</v>
      </c>
      <c r="O45" s="329" t="str">
        <f>IF(ISBLANK('Données d''entrée'!Q73),"-",'Données d''entrée'!Q73)</f>
        <v>-</v>
      </c>
      <c r="P45" s="330"/>
      <c r="Q45" s="80" t="str">
        <f>IF(ISBLANK('Données d''entrée'!R73),"-",'Données d''entrée'!R73)</f>
        <v>-</v>
      </c>
      <c r="R45" s="49"/>
    </row>
    <row r="46" spans="1:27" ht="18" thickBot="1" x14ac:dyDescent="0.4">
      <c r="B46" s="50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2"/>
    </row>
    <row r="48" spans="1:27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7.25" customHeight="1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7.25" customHeight="1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8" customHeight="1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8" customHeight="1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7.25" customHeight="1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30" customHeight="1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3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ht="30" customHeight="1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</sheetData>
  <mergeCells count="64">
    <mergeCell ref="C14:D14"/>
    <mergeCell ref="B3:R3"/>
    <mergeCell ref="C9:D9"/>
    <mergeCell ref="C10:D10"/>
    <mergeCell ref="C11:D11"/>
    <mergeCell ref="C12:D12"/>
    <mergeCell ref="C13:D13"/>
    <mergeCell ref="C36:E36"/>
    <mergeCell ref="C15:D15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7:D37"/>
    <mergeCell ref="F37:G37"/>
    <mergeCell ref="I37:J37"/>
    <mergeCell ref="L37:M37"/>
    <mergeCell ref="O37:P37"/>
    <mergeCell ref="C39:D39"/>
    <mergeCell ref="F39:G39"/>
    <mergeCell ref="I39:J39"/>
    <mergeCell ref="L39:M39"/>
    <mergeCell ref="O39:P39"/>
    <mergeCell ref="C38:D38"/>
    <mergeCell ref="F38:G38"/>
    <mergeCell ref="I38:J38"/>
    <mergeCell ref="L38:M38"/>
    <mergeCell ref="O38:P38"/>
    <mergeCell ref="C41:D41"/>
    <mergeCell ref="F41:G41"/>
    <mergeCell ref="I41:J41"/>
    <mergeCell ref="L41:M41"/>
    <mergeCell ref="O41:P41"/>
    <mergeCell ref="C40:D40"/>
    <mergeCell ref="F40:G40"/>
    <mergeCell ref="I40:J40"/>
    <mergeCell ref="L40:M40"/>
    <mergeCell ref="O40:P40"/>
    <mergeCell ref="C43:D43"/>
    <mergeCell ref="F43:G43"/>
    <mergeCell ref="I43:J43"/>
    <mergeCell ref="L43:M43"/>
    <mergeCell ref="O43:P43"/>
    <mergeCell ref="C42:D42"/>
    <mergeCell ref="F42:G42"/>
    <mergeCell ref="I42:J42"/>
    <mergeCell ref="L42:M42"/>
    <mergeCell ref="O42:P42"/>
    <mergeCell ref="C45:D45"/>
    <mergeCell ref="F45:G45"/>
    <mergeCell ref="I45:J45"/>
    <mergeCell ref="L45:M45"/>
    <mergeCell ref="O45:P45"/>
    <mergeCell ref="C44:D44"/>
    <mergeCell ref="F44:G44"/>
    <mergeCell ref="I44:J44"/>
    <mergeCell ref="L44:M44"/>
    <mergeCell ref="O44:P44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88"/>
  <sheetViews>
    <sheetView topLeftCell="A46" zoomScale="85" zoomScaleNormal="85" workbookViewId="0">
      <selection activeCell="F13" sqref="F13"/>
    </sheetView>
  </sheetViews>
  <sheetFormatPr baseColWidth="10" defaultRowHeight="15" x14ac:dyDescent="0.25"/>
  <cols>
    <col min="2" max="3" width="32.42578125" customWidth="1"/>
    <col min="4" max="4" width="15.7109375" customWidth="1"/>
    <col min="6" max="6" width="35.85546875" customWidth="1"/>
    <col min="7" max="11" width="13" customWidth="1"/>
    <col min="13" max="13" width="30.7109375" customWidth="1"/>
    <col min="14" max="18" width="14.28515625" customWidth="1"/>
  </cols>
  <sheetData>
    <row r="2" spans="3:8" x14ac:dyDescent="0.25">
      <c r="D2" s="10"/>
      <c r="E2" s="10"/>
    </row>
    <row r="3" spans="3:8" x14ac:dyDescent="0.25">
      <c r="E3" s="9"/>
      <c r="F3" s="9"/>
      <c r="G3" s="9"/>
      <c r="H3" s="9"/>
    </row>
    <row r="4" spans="3:8" x14ac:dyDescent="0.25">
      <c r="D4" s="2"/>
    </row>
    <row r="5" spans="3:8" x14ac:dyDescent="0.25">
      <c r="D5" s="2"/>
    </row>
    <row r="8" spans="3:8" x14ac:dyDescent="0.25">
      <c r="D8" s="2"/>
      <c r="E8" s="9"/>
      <c r="F8" s="9"/>
      <c r="G8" s="9"/>
      <c r="H8" s="9"/>
    </row>
    <row r="9" spans="3:8" x14ac:dyDescent="0.25">
      <c r="D9" s="2"/>
    </row>
    <row r="10" spans="3:8" x14ac:dyDescent="0.25">
      <c r="D10" s="2"/>
      <c r="E10" s="9"/>
      <c r="F10" s="9"/>
      <c r="G10" s="9"/>
      <c r="H10" s="9"/>
    </row>
    <row r="11" spans="3:8" x14ac:dyDescent="0.25">
      <c r="D11" s="2"/>
      <c r="E11" s="5"/>
      <c r="F11" s="5"/>
      <c r="G11" s="5"/>
      <c r="H11" s="5"/>
    </row>
    <row r="16" spans="3:8" x14ac:dyDescent="0.25">
      <c r="C16" s="12"/>
    </row>
    <row r="21" spans="2:11" x14ac:dyDescent="0.25">
      <c r="B21" s="5" t="s">
        <v>78</v>
      </c>
      <c r="C21" s="5"/>
    </row>
    <row r="22" spans="2:11" x14ac:dyDescent="0.25">
      <c r="B22" s="7" t="s">
        <v>11</v>
      </c>
      <c r="C22" s="7" t="s">
        <v>12</v>
      </c>
      <c r="F22" s="7" t="s">
        <v>123</v>
      </c>
      <c r="G22" s="7" t="s">
        <v>124</v>
      </c>
      <c r="H22" s="7" t="s">
        <v>125</v>
      </c>
      <c r="I22" s="7" t="s">
        <v>126</v>
      </c>
      <c r="J22" s="7" t="s">
        <v>127</v>
      </c>
      <c r="K22" s="7" t="s">
        <v>128</v>
      </c>
    </row>
    <row r="23" spans="2:11" ht="42.75" x14ac:dyDescent="0.25">
      <c r="B23" s="8" t="s">
        <v>13</v>
      </c>
      <c r="C23" s="8">
        <v>0.62</v>
      </c>
      <c r="F23" s="8"/>
      <c r="G23" s="7"/>
      <c r="H23" s="7" t="s">
        <v>88</v>
      </c>
      <c r="I23" s="7"/>
      <c r="J23" s="8"/>
      <c r="K23" s="7"/>
    </row>
    <row r="24" spans="2:11" ht="30" x14ac:dyDescent="0.25">
      <c r="B24" s="8" t="s">
        <v>10</v>
      </c>
      <c r="C24" s="8">
        <v>0.64</v>
      </c>
      <c r="F24" s="8"/>
      <c r="G24" s="7" t="s">
        <v>87</v>
      </c>
      <c r="H24" s="8" t="s">
        <v>90</v>
      </c>
      <c r="I24" s="8" t="s">
        <v>91</v>
      </c>
      <c r="J24" s="8" t="s">
        <v>92</v>
      </c>
      <c r="K24" s="7" t="s">
        <v>89</v>
      </c>
    </row>
    <row r="25" spans="2:11" x14ac:dyDescent="0.25">
      <c r="B25" s="8" t="s">
        <v>14</v>
      </c>
      <c r="C25" s="8">
        <v>0.42</v>
      </c>
      <c r="F25" s="7" t="s">
        <v>93</v>
      </c>
      <c r="G25" s="7">
        <v>4783</v>
      </c>
      <c r="H25" s="7">
        <v>0.52200000000000002</v>
      </c>
      <c r="I25" s="7">
        <v>0.66100000000000003</v>
      </c>
      <c r="J25" s="7">
        <v>-2E-3</v>
      </c>
      <c r="K25" s="7">
        <v>0.496</v>
      </c>
    </row>
    <row r="26" spans="2:11" x14ac:dyDescent="0.25">
      <c r="B26" s="8" t="s">
        <v>15</v>
      </c>
      <c r="C26" s="8">
        <v>0.42</v>
      </c>
      <c r="F26" s="8" t="s">
        <v>94</v>
      </c>
      <c r="G26" s="8">
        <v>2</v>
      </c>
      <c r="H26" s="8">
        <v>0.53400000000000003</v>
      </c>
      <c r="I26" s="8">
        <v>0.66100000000000003</v>
      </c>
      <c r="J26" s="8">
        <v>-2E-3</v>
      </c>
      <c r="K26" s="8">
        <v>0.50900000000000001</v>
      </c>
    </row>
    <row r="27" spans="2:11" x14ac:dyDescent="0.25">
      <c r="B27" s="8" t="s">
        <v>16</v>
      </c>
      <c r="C27" s="8">
        <v>0.52</v>
      </c>
      <c r="F27" s="8" t="s">
        <v>95</v>
      </c>
      <c r="G27" s="8">
        <v>5</v>
      </c>
      <c r="H27" s="8">
        <v>0.502</v>
      </c>
      <c r="I27" s="8">
        <v>0.66100000000000003</v>
      </c>
      <c r="J27" s="8">
        <v>-2E-3</v>
      </c>
      <c r="K27" s="8">
        <v>0.48599999999999999</v>
      </c>
    </row>
    <row r="28" spans="2:11" x14ac:dyDescent="0.25">
      <c r="B28" s="8" t="s">
        <v>17</v>
      </c>
      <c r="C28" s="8">
        <v>0.36</v>
      </c>
      <c r="F28" s="8" t="s">
        <v>96</v>
      </c>
      <c r="G28" s="8">
        <v>16</v>
      </c>
      <c r="H28" s="8">
        <v>0.49299999999999999</v>
      </c>
      <c r="I28" s="8">
        <v>0.66100000000000003</v>
      </c>
      <c r="J28" s="8">
        <v>-2E-3</v>
      </c>
      <c r="K28" s="8">
        <v>0.47199999999999998</v>
      </c>
    </row>
    <row r="29" spans="2:11" x14ac:dyDescent="0.25">
      <c r="B29" s="8" t="s">
        <v>18</v>
      </c>
      <c r="C29" s="8">
        <v>0.61</v>
      </c>
      <c r="F29" s="8" t="s">
        <v>97</v>
      </c>
      <c r="G29" s="8">
        <v>79</v>
      </c>
      <c r="H29" s="8">
        <v>0.53300000000000003</v>
      </c>
      <c r="I29" s="8">
        <v>0.66100000000000003</v>
      </c>
      <c r="J29" s="8">
        <v>-1E-3</v>
      </c>
      <c r="K29" s="8">
        <v>0.503</v>
      </c>
    </row>
    <row r="30" spans="2:11" x14ac:dyDescent="0.25">
      <c r="B30" s="8" t="s">
        <v>19</v>
      </c>
      <c r="C30" s="8">
        <v>0.66</v>
      </c>
      <c r="F30" s="8" t="s">
        <v>98</v>
      </c>
      <c r="G30" s="8">
        <v>2302</v>
      </c>
      <c r="H30" s="8">
        <v>0.54200000000000004</v>
      </c>
      <c r="I30" s="8">
        <v>0.66100000000000003</v>
      </c>
      <c r="J30" s="8">
        <v>-2E-3</v>
      </c>
      <c r="K30" s="8">
        <v>0.51500000000000001</v>
      </c>
    </row>
    <row r="31" spans="2:11" ht="28.5" customHeight="1" x14ac:dyDescent="0.25">
      <c r="B31" s="284" t="s">
        <v>20</v>
      </c>
      <c r="C31" s="284">
        <v>0.47</v>
      </c>
      <c r="F31" s="8" t="s">
        <v>99</v>
      </c>
      <c r="G31" s="8">
        <v>161</v>
      </c>
      <c r="H31" s="8">
        <v>0.50900000000000001</v>
      </c>
      <c r="I31" s="8">
        <v>0.66100000000000003</v>
      </c>
      <c r="J31" s="8">
        <v>-1E-3</v>
      </c>
      <c r="K31" s="8">
        <v>0.497</v>
      </c>
    </row>
    <row r="32" spans="2:11" ht="54" customHeight="1" x14ac:dyDescent="0.25">
      <c r="B32" s="8" t="s">
        <v>21</v>
      </c>
      <c r="C32" s="8">
        <v>0.67</v>
      </c>
      <c r="F32" s="8" t="s">
        <v>100</v>
      </c>
      <c r="G32" s="8">
        <v>1</v>
      </c>
      <c r="H32" s="8">
        <v>0.52100000000000002</v>
      </c>
      <c r="I32" s="8">
        <v>0.66100000000000003</v>
      </c>
      <c r="J32" s="8">
        <v>-2E-3</v>
      </c>
      <c r="K32" s="8">
        <v>0.497</v>
      </c>
    </row>
    <row r="33" spans="2:11" x14ac:dyDescent="0.25">
      <c r="B33" s="8" t="s">
        <v>22</v>
      </c>
      <c r="C33" s="8">
        <v>0.7</v>
      </c>
      <c r="F33" s="8" t="s">
        <v>101</v>
      </c>
      <c r="G33" s="8">
        <v>27</v>
      </c>
      <c r="H33" s="8">
        <v>0.51300000000000001</v>
      </c>
      <c r="I33" s="8">
        <v>0.66100000000000003</v>
      </c>
      <c r="J33" s="8">
        <v>-2E-3</v>
      </c>
      <c r="K33" s="8">
        <v>0.47899999999999998</v>
      </c>
    </row>
    <row r="34" spans="2:11" x14ac:dyDescent="0.25">
      <c r="B34" s="8" t="s">
        <v>23</v>
      </c>
      <c r="C34" s="8">
        <v>0.54</v>
      </c>
      <c r="F34" s="8" t="s">
        <v>102</v>
      </c>
      <c r="G34" s="8">
        <v>2079</v>
      </c>
      <c r="H34" s="8">
        <v>0.56100000000000005</v>
      </c>
      <c r="I34" s="8">
        <v>0.66100000000000003</v>
      </c>
      <c r="J34" s="8">
        <v>-2E-3</v>
      </c>
      <c r="K34" s="8">
        <v>0.51200000000000001</v>
      </c>
    </row>
    <row r="35" spans="2:11" x14ac:dyDescent="0.25">
      <c r="B35" s="8" t="s">
        <v>24</v>
      </c>
      <c r="C35" s="8">
        <v>0.65</v>
      </c>
      <c r="F35" s="8" t="s">
        <v>103</v>
      </c>
      <c r="G35" s="8">
        <v>111</v>
      </c>
      <c r="H35" s="8">
        <v>0.51100000000000001</v>
      </c>
      <c r="I35" s="8">
        <v>0.66100000000000003</v>
      </c>
      <c r="J35" s="8">
        <v>-2E-3</v>
      </c>
      <c r="K35" s="8">
        <v>0.47699999999999998</v>
      </c>
    </row>
    <row r="36" spans="2:11" x14ac:dyDescent="0.25">
      <c r="B36" s="8" t="s">
        <v>25</v>
      </c>
      <c r="C36" s="8">
        <v>0.56000000000000005</v>
      </c>
      <c r="F36" s="7" t="s">
        <v>104</v>
      </c>
      <c r="G36" s="7">
        <v>7433</v>
      </c>
      <c r="H36" s="7">
        <v>0.35599999999999998</v>
      </c>
      <c r="I36" s="7">
        <v>1.756</v>
      </c>
      <c r="J36" s="7">
        <v>2E-3</v>
      </c>
      <c r="K36" s="7">
        <v>0.496</v>
      </c>
    </row>
    <row r="37" spans="2:11" x14ac:dyDescent="0.25">
      <c r="B37" s="8" t="s">
        <v>26</v>
      </c>
      <c r="C37" s="8">
        <v>0.57999999999999996</v>
      </c>
      <c r="F37" s="8" t="s">
        <v>105</v>
      </c>
      <c r="G37" s="8">
        <v>1688</v>
      </c>
      <c r="H37" s="8">
        <v>0.39800000000000002</v>
      </c>
      <c r="I37" s="8">
        <v>1.756</v>
      </c>
      <c r="J37" s="8">
        <v>2E-3</v>
      </c>
      <c r="K37" s="8">
        <v>0.52</v>
      </c>
    </row>
    <row r="38" spans="2:11" x14ac:dyDescent="0.25">
      <c r="B38" s="8" t="s">
        <v>27</v>
      </c>
      <c r="C38" s="8">
        <v>0.64</v>
      </c>
      <c r="F38" s="8" t="s">
        <v>106</v>
      </c>
      <c r="G38" s="8">
        <v>47</v>
      </c>
      <c r="H38" s="8">
        <v>0.375</v>
      </c>
      <c r="I38" s="8">
        <v>1.756</v>
      </c>
      <c r="J38" s="8">
        <v>2E-3</v>
      </c>
      <c r="K38" s="8">
        <v>0.53300000000000003</v>
      </c>
    </row>
    <row r="39" spans="2:11" x14ac:dyDescent="0.25">
      <c r="B39" s="8" t="s">
        <v>28</v>
      </c>
      <c r="C39" s="8">
        <v>0.73</v>
      </c>
      <c r="F39" s="8" t="s">
        <v>107</v>
      </c>
      <c r="G39" s="8">
        <v>35</v>
      </c>
      <c r="H39" s="8">
        <v>0.36</v>
      </c>
      <c r="I39" s="8">
        <v>1.756</v>
      </c>
      <c r="J39" s="8">
        <v>3.0000000000000001E-3</v>
      </c>
      <c r="K39" s="8">
        <v>0.52900000000000003</v>
      </c>
    </row>
    <row r="40" spans="2:11" x14ac:dyDescent="0.25">
      <c r="B40" s="8" t="s">
        <v>29</v>
      </c>
      <c r="C40" s="8">
        <v>0.56000000000000005</v>
      </c>
      <c r="F40" s="8" t="s">
        <v>108</v>
      </c>
      <c r="G40" s="8">
        <v>142</v>
      </c>
      <c r="H40" s="8">
        <v>0.34</v>
      </c>
      <c r="I40" s="8">
        <v>1.756</v>
      </c>
      <c r="J40" s="8">
        <v>2E-3</v>
      </c>
      <c r="K40" s="8">
        <v>0.48299999999999998</v>
      </c>
    </row>
    <row r="41" spans="2:11" x14ac:dyDescent="0.25">
      <c r="B41" s="8" t="s">
        <v>30</v>
      </c>
      <c r="C41" s="8">
        <v>0.74</v>
      </c>
      <c r="F41" s="8" t="s">
        <v>109</v>
      </c>
      <c r="G41" s="8">
        <v>163</v>
      </c>
      <c r="H41" s="8">
        <v>0.377</v>
      </c>
      <c r="I41" s="8">
        <v>1.756</v>
      </c>
      <c r="J41" s="8">
        <v>1E-3</v>
      </c>
      <c r="K41" s="8">
        <v>0.48799999999999999</v>
      </c>
    </row>
    <row r="42" spans="2:11" x14ac:dyDescent="0.25">
      <c r="B42" s="8" t="s">
        <v>31</v>
      </c>
      <c r="C42" s="8">
        <v>0.4</v>
      </c>
      <c r="F42" s="8" t="s">
        <v>110</v>
      </c>
      <c r="G42" s="8">
        <v>404</v>
      </c>
      <c r="H42" s="8">
        <v>0.30299999999999999</v>
      </c>
      <c r="I42" s="8">
        <v>1.756</v>
      </c>
      <c r="J42" s="8">
        <v>4.0000000000000001E-3</v>
      </c>
      <c r="K42" s="8">
        <v>0.48599999999999999</v>
      </c>
    </row>
    <row r="43" spans="2:11" x14ac:dyDescent="0.25">
      <c r="B43" s="8" t="s">
        <v>32</v>
      </c>
      <c r="C43" s="8">
        <v>0.6</v>
      </c>
      <c r="F43" s="8" t="s">
        <v>111</v>
      </c>
      <c r="G43" s="8">
        <v>12</v>
      </c>
      <c r="H43" s="8">
        <v>0.35099999999999998</v>
      </c>
      <c r="I43" s="8">
        <v>1.756</v>
      </c>
      <c r="J43" s="8">
        <v>2E-3</v>
      </c>
      <c r="K43" s="8">
        <v>0.49399999999999999</v>
      </c>
    </row>
    <row r="44" spans="2:11" x14ac:dyDescent="0.25">
      <c r="B44" s="8" t="s">
        <v>33</v>
      </c>
      <c r="C44" s="8">
        <v>0.43</v>
      </c>
      <c r="F44" s="8" t="s">
        <v>112</v>
      </c>
      <c r="G44" s="8">
        <v>134</v>
      </c>
      <c r="H44" s="8">
        <v>0.40300000000000002</v>
      </c>
      <c r="I44" s="8">
        <v>1.756</v>
      </c>
      <c r="J44" s="8">
        <v>1E-3</v>
      </c>
      <c r="K44" s="8">
        <v>0.52200000000000002</v>
      </c>
    </row>
    <row r="45" spans="2:11" x14ac:dyDescent="0.25">
      <c r="B45" s="8" t="s">
        <v>34</v>
      </c>
      <c r="C45" s="8">
        <v>0.37</v>
      </c>
      <c r="F45" s="8" t="s">
        <v>113</v>
      </c>
      <c r="G45" s="8">
        <v>338</v>
      </c>
      <c r="H45" s="8">
        <v>0.30599999999999999</v>
      </c>
      <c r="I45" s="8">
        <v>1.756</v>
      </c>
      <c r="J45" s="8">
        <v>3.0000000000000001E-3</v>
      </c>
      <c r="K45" s="8">
        <v>0.45500000000000002</v>
      </c>
    </row>
    <row r="46" spans="2:11" x14ac:dyDescent="0.25">
      <c r="B46" s="8" t="s">
        <v>35</v>
      </c>
      <c r="C46" s="8">
        <v>0.36</v>
      </c>
      <c r="F46" s="8" t="s">
        <v>114</v>
      </c>
      <c r="G46" s="8">
        <v>3</v>
      </c>
      <c r="H46" s="8">
        <v>0.432</v>
      </c>
      <c r="I46" s="8">
        <v>1.756</v>
      </c>
      <c r="J46" s="8">
        <v>1E-3</v>
      </c>
      <c r="K46" s="8">
        <v>0.55000000000000004</v>
      </c>
    </row>
    <row r="47" spans="2:11" x14ac:dyDescent="0.25">
      <c r="B47" s="8" t="s">
        <v>36</v>
      </c>
      <c r="C47" s="8">
        <v>0.51</v>
      </c>
      <c r="F47" s="8" t="s">
        <v>115</v>
      </c>
      <c r="G47" s="8">
        <v>240</v>
      </c>
      <c r="H47" s="8">
        <v>0.30499999999999999</v>
      </c>
      <c r="I47" s="8">
        <v>1.756</v>
      </c>
      <c r="J47" s="8">
        <v>3.0000000000000001E-3</v>
      </c>
      <c r="K47" s="8">
        <v>0.498</v>
      </c>
    </row>
    <row r="48" spans="2:11" x14ac:dyDescent="0.25">
      <c r="B48" s="8" t="s">
        <v>37</v>
      </c>
      <c r="C48" s="8">
        <v>0.56000000000000005</v>
      </c>
      <c r="F48" s="8" t="s">
        <v>116</v>
      </c>
      <c r="G48" s="8">
        <v>7</v>
      </c>
      <c r="H48" s="8">
        <v>0.33200000000000002</v>
      </c>
      <c r="I48" s="8">
        <v>1.756</v>
      </c>
      <c r="J48" s="8">
        <v>2E-3</v>
      </c>
      <c r="K48" s="8">
        <v>0.46800000000000003</v>
      </c>
    </row>
    <row r="49" spans="2:11" x14ac:dyDescent="0.25">
      <c r="B49" s="8" t="s">
        <v>38</v>
      </c>
      <c r="C49" s="8">
        <v>0.56000000000000005</v>
      </c>
      <c r="F49" s="8" t="s">
        <v>117</v>
      </c>
      <c r="G49" s="8">
        <v>1533</v>
      </c>
      <c r="H49" s="8">
        <v>0.39600000000000002</v>
      </c>
      <c r="I49" s="8">
        <v>1.756</v>
      </c>
      <c r="J49" s="8">
        <v>-2E-3</v>
      </c>
      <c r="K49" s="8">
        <v>0.48899999999999999</v>
      </c>
    </row>
    <row r="50" spans="2:11" x14ac:dyDescent="0.25">
      <c r="B50" s="8" t="s">
        <v>39</v>
      </c>
      <c r="C50" s="8">
        <v>0.48</v>
      </c>
      <c r="F50" s="8" t="s">
        <v>118</v>
      </c>
      <c r="G50" s="8">
        <v>2</v>
      </c>
      <c r="H50" s="8">
        <v>0.33200000000000002</v>
      </c>
      <c r="I50" s="8">
        <v>1.756</v>
      </c>
      <c r="J50" s="8">
        <v>2E-3</v>
      </c>
      <c r="K50" s="8">
        <v>0.48399999999999999</v>
      </c>
    </row>
    <row r="51" spans="2:11" x14ac:dyDescent="0.25">
      <c r="B51" s="8" t="s">
        <v>40</v>
      </c>
      <c r="C51" s="8">
        <v>0.55000000000000004</v>
      </c>
      <c r="F51" s="8" t="s">
        <v>119</v>
      </c>
      <c r="G51" s="8">
        <v>42</v>
      </c>
      <c r="H51" s="8">
        <v>0.35599999999999998</v>
      </c>
      <c r="I51" s="8">
        <v>1.756</v>
      </c>
      <c r="J51" s="8">
        <v>1E-3</v>
      </c>
      <c r="K51" s="8">
        <v>0.48499999999999999</v>
      </c>
    </row>
    <row r="52" spans="2:11" x14ac:dyDescent="0.25">
      <c r="B52" s="8" t="s">
        <v>41</v>
      </c>
      <c r="C52" s="8">
        <v>0.56000000000000005</v>
      </c>
      <c r="F52" s="8" t="s">
        <v>120</v>
      </c>
      <c r="G52" s="8">
        <v>1958</v>
      </c>
      <c r="H52" s="8">
        <v>0.372</v>
      </c>
      <c r="I52" s="8">
        <v>1.756</v>
      </c>
      <c r="J52" s="8">
        <v>1E-3</v>
      </c>
      <c r="K52" s="8">
        <v>0.47299999999999998</v>
      </c>
    </row>
    <row r="53" spans="2:11" x14ac:dyDescent="0.25">
      <c r="B53" s="8" t="s">
        <v>42</v>
      </c>
      <c r="C53" s="8">
        <v>0.57999999999999996</v>
      </c>
      <c r="F53" s="8" t="s">
        <v>121</v>
      </c>
      <c r="G53" s="8">
        <v>257</v>
      </c>
      <c r="H53" s="8">
        <v>0.443</v>
      </c>
      <c r="I53" s="8">
        <v>1.756</v>
      </c>
      <c r="J53" s="8">
        <v>-1E-3</v>
      </c>
      <c r="K53" s="8">
        <v>0.54100000000000004</v>
      </c>
    </row>
    <row r="54" spans="2:11" x14ac:dyDescent="0.25">
      <c r="B54" s="8" t="s">
        <v>43</v>
      </c>
      <c r="C54" s="8">
        <v>0.57999999999999996</v>
      </c>
      <c r="F54" s="8" t="s">
        <v>122</v>
      </c>
      <c r="G54" s="8">
        <v>428</v>
      </c>
      <c r="H54" s="8">
        <v>0.23499999999999999</v>
      </c>
      <c r="I54" s="8">
        <v>1.756</v>
      </c>
      <c r="J54" s="8">
        <v>4.0000000000000001E-3</v>
      </c>
      <c r="K54" s="8">
        <v>0.44700000000000001</v>
      </c>
    </row>
    <row r="55" spans="2:11" x14ac:dyDescent="0.25">
      <c r="B55" s="8" t="s">
        <v>44</v>
      </c>
      <c r="C55" s="8">
        <v>0.48</v>
      </c>
    </row>
    <row r="56" spans="2:11" x14ac:dyDescent="0.25">
      <c r="B56" s="8" t="s">
        <v>45</v>
      </c>
      <c r="C56" s="8">
        <v>0.42</v>
      </c>
    </row>
    <row r="57" spans="2:11" x14ac:dyDescent="0.25">
      <c r="B57" s="8" t="s">
        <v>46</v>
      </c>
      <c r="C57" s="8">
        <v>0.5</v>
      </c>
    </row>
    <row r="58" spans="2:11" x14ac:dyDescent="0.25">
      <c r="B58" s="8" t="s">
        <v>47</v>
      </c>
      <c r="C58" s="8">
        <v>0.55000000000000004</v>
      </c>
    </row>
    <row r="59" spans="2:11" x14ac:dyDescent="0.25">
      <c r="B59" s="8" t="s">
        <v>48</v>
      </c>
      <c r="C59" s="8">
        <v>0.53</v>
      </c>
    </row>
    <row r="60" spans="2:11" x14ac:dyDescent="0.25">
      <c r="B60" s="8" t="s">
        <v>49</v>
      </c>
      <c r="C60" s="8">
        <v>0.52</v>
      </c>
    </row>
    <row r="61" spans="2:11" x14ac:dyDescent="0.25">
      <c r="B61" s="8" t="s">
        <v>50</v>
      </c>
      <c r="C61" s="8">
        <v>0.52</v>
      </c>
    </row>
    <row r="62" spans="2:11" x14ac:dyDescent="0.25">
      <c r="B62" s="8" t="s">
        <v>51</v>
      </c>
      <c r="C62" s="8">
        <v>0.75</v>
      </c>
    </row>
    <row r="63" spans="2:11" x14ac:dyDescent="0.25">
      <c r="B63" s="8" t="s">
        <v>52</v>
      </c>
      <c r="C63" s="8">
        <v>0.52</v>
      </c>
    </row>
    <row r="64" spans="2:11" x14ac:dyDescent="0.25">
      <c r="B64" s="8" t="s">
        <v>53</v>
      </c>
      <c r="C64" s="8">
        <v>0.35</v>
      </c>
    </row>
    <row r="65" spans="2:3" x14ac:dyDescent="0.25">
      <c r="B65" s="8" t="s">
        <v>54</v>
      </c>
      <c r="C65" s="8">
        <v>0.37</v>
      </c>
    </row>
    <row r="66" spans="2:3" x14ac:dyDescent="0.25">
      <c r="B66" s="8" t="s">
        <v>55</v>
      </c>
      <c r="C66" s="8">
        <v>0.45</v>
      </c>
    </row>
    <row r="67" spans="2:3" x14ac:dyDescent="0.25">
      <c r="B67" s="8" t="s">
        <v>56</v>
      </c>
      <c r="C67" s="8">
        <v>0.39</v>
      </c>
    </row>
    <row r="68" spans="2:3" x14ac:dyDescent="0.25">
      <c r="B68" s="8" t="s">
        <v>57</v>
      </c>
      <c r="C68" s="8">
        <v>0.44</v>
      </c>
    </row>
    <row r="69" spans="2:3" x14ac:dyDescent="0.25">
      <c r="B69" s="8" t="s">
        <v>58</v>
      </c>
      <c r="C69" s="8">
        <v>0.46</v>
      </c>
    </row>
    <row r="70" spans="2:3" x14ac:dyDescent="0.25">
      <c r="B70" s="8" t="s">
        <v>59</v>
      </c>
      <c r="C70" s="8">
        <v>0.46</v>
      </c>
    </row>
    <row r="71" spans="2:3" x14ac:dyDescent="0.25">
      <c r="B71" s="8" t="s">
        <v>60</v>
      </c>
      <c r="C71" s="8">
        <v>0.44</v>
      </c>
    </row>
    <row r="72" spans="2:3" x14ac:dyDescent="0.25">
      <c r="B72" s="8" t="s">
        <v>61</v>
      </c>
      <c r="C72" s="8">
        <v>0.46</v>
      </c>
    </row>
    <row r="73" spans="2:3" x14ac:dyDescent="0.25">
      <c r="B73" s="8" t="s">
        <v>62</v>
      </c>
      <c r="C73" s="8">
        <v>0.48</v>
      </c>
    </row>
    <row r="74" spans="2:3" x14ac:dyDescent="0.25">
      <c r="B74" s="8" t="s">
        <v>63</v>
      </c>
      <c r="C74" s="8">
        <v>0.44</v>
      </c>
    </row>
    <row r="75" spans="2:3" x14ac:dyDescent="0.25">
      <c r="B75" s="8" t="s">
        <v>64</v>
      </c>
      <c r="C75" s="8">
        <v>0.34</v>
      </c>
    </row>
    <row r="76" spans="2:3" x14ac:dyDescent="0.25">
      <c r="B76" s="8" t="s">
        <v>65</v>
      </c>
      <c r="C76" s="8">
        <v>0.5</v>
      </c>
    </row>
    <row r="77" spans="2:3" x14ac:dyDescent="0.25">
      <c r="B77" s="8" t="s">
        <v>66</v>
      </c>
      <c r="C77" s="8">
        <v>0.57999999999999996</v>
      </c>
    </row>
    <row r="78" spans="2:3" x14ac:dyDescent="0.25">
      <c r="B78" s="8" t="s">
        <v>67</v>
      </c>
      <c r="C78" s="8">
        <v>0.37</v>
      </c>
    </row>
    <row r="79" spans="2:3" x14ac:dyDescent="0.25">
      <c r="B79" s="8" t="s">
        <v>68</v>
      </c>
      <c r="C79" s="8">
        <v>0.37</v>
      </c>
    </row>
    <row r="80" spans="2:3" x14ac:dyDescent="0.25">
      <c r="B80" s="8" t="s">
        <v>69</v>
      </c>
      <c r="C80" s="8">
        <v>0.38</v>
      </c>
    </row>
    <row r="81" spans="2:3" x14ac:dyDescent="0.25">
      <c r="B81" s="8" t="s">
        <v>70</v>
      </c>
      <c r="C81" s="8">
        <v>0.36</v>
      </c>
    </row>
    <row r="82" spans="2:3" x14ac:dyDescent="0.25">
      <c r="B82" s="8" t="s">
        <v>71</v>
      </c>
      <c r="C82" s="8">
        <v>0.37</v>
      </c>
    </row>
    <row r="83" spans="2:3" x14ac:dyDescent="0.25">
      <c r="B83" s="8" t="s">
        <v>72</v>
      </c>
      <c r="C83" s="8">
        <v>0.53</v>
      </c>
    </row>
    <row r="84" spans="2:3" x14ac:dyDescent="0.25">
      <c r="B84" s="8" t="s">
        <v>73</v>
      </c>
      <c r="C84" s="8">
        <v>0.43</v>
      </c>
    </row>
    <row r="85" spans="2:3" x14ac:dyDescent="0.25">
      <c r="B85" s="8" t="s">
        <v>74</v>
      </c>
      <c r="C85" s="8">
        <v>0.38</v>
      </c>
    </row>
    <row r="86" spans="2:3" x14ac:dyDescent="0.25">
      <c r="B86" s="7" t="s">
        <v>75</v>
      </c>
      <c r="C86" s="7">
        <v>0.42</v>
      </c>
    </row>
    <row r="87" spans="2:3" x14ac:dyDescent="0.25">
      <c r="B87" s="7" t="s">
        <v>76</v>
      </c>
      <c r="C87" s="7">
        <v>0.56999999999999995</v>
      </c>
    </row>
    <row r="88" spans="2:3" x14ac:dyDescent="0.25">
      <c r="B88" s="7" t="s">
        <v>77</v>
      </c>
      <c r="C88" s="7">
        <v>0.54</v>
      </c>
    </row>
  </sheetData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C6"/>
  <sheetViews>
    <sheetView topLeftCell="A28" workbookViewId="0">
      <selection activeCell="L22" sqref="L22"/>
    </sheetView>
  </sheetViews>
  <sheetFormatPr baseColWidth="10" defaultRowHeight="15" x14ac:dyDescent="0.25"/>
  <sheetData>
    <row r="5" spans="3:3" x14ac:dyDescent="0.25">
      <c r="C5" s="2"/>
    </row>
    <row r="6" spans="3:3" x14ac:dyDescent="0.25">
      <c r="C6" s="2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E17" sqref="B1:E17"/>
    </sheetView>
  </sheetViews>
  <sheetFormatPr baseColWidth="10" defaultRowHeight="15" x14ac:dyDescent="0.25"/>
  <cols>
    <col min="3" max="3" width="27.7109375" customWidth="1"/>
    <col min="5" max="5" width="11.42578125" customWidth="1"/>
  </cols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C1" sqref="C1:G8"/>
    </sheetView>
  </sheetViews>
  <sheetFormatPr baseColWidth="10"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D58" sqref="D58"/>
    </sheetView>
  </sheetViews>
  <sheetFormatPr baseColWidth="10" defaultRowHeight="15" x14ac:dyDescent="0.25"/>
  <cols>
    <col min="4" max="4" width="30.140625" customWidth="1"/>
    <col min="5" max="5" width="23.42578125" customWidth="1"/>
  </cols>
  <sheetData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E29" sqref="E29"/>
    </sheetView>
  </sheetViews>
  <sheetFormatPr baseColWidth="10" defaultRowHeight="15" x14ac:dyDescent="0.25"/>
  <cols>
    <col min="4" max="4" width="30.140625" customWidth="1"/>
    <col min="5" max="5" width="23.42578125" customWidth="1"/>
  </cols>
  <sheetData/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5"/>
  <sheetViews>
    <sheetView workbookViewId="0">
      <selection activeCell="D15" sqref="D15"/>
    </sheetView>
  </sheetViews>
  <sheetFormatPr baseColWidth="10" defaultRowHeight="15" x14ac:dyDescent="0.25"/>
  <sheetData>
    <row r="4" spans="3:4" x14ac:dyDescent="0.25">
      <c r="C4" s="2" t="s">
        <v>354</v>
      </c>
      <c r="D4" s="1" t="s">
        <v>0</v>
      </c>
    </row>
    <row r="5" spans="3:4" x14ac:dyDescent="0.25">
      <c r="C5" s="2" t="s">
        <v>137</v>
      </c>
      <c r="D5" s="1" t="s">
        <v>136</v>
      </c>
    </row>
  </sheetData>
  <hyperlinks>
    <hyperlink ref="D4" r:id="rId1" display="https://www.ecologique-solidaire.gouv.fr/sites/default/files/M%C3%A9thode boisement.pdf"/>
    <hyperlink ref="D5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145"/>
  <sheetViews>
    <sheetView zoomScale="70" zoomScaleNormal="70" zoomScalePageLayoutView="55" workbookViewId="0"/>
  </sheetViews>
  <sheetFormatPr baseColWidth="10" defaultRowHeight="17.25" x14ac:dyDescent="0.35"/>
  <cols>
    <col min="1" max="1" width="11.42578125" style="53" customWidth="1"/>
    <col min="2" max="2" width="2" style="53" customWidth="1"/>
    <col min="3" max="17" width="14.5703125" style="53" customWidth="1"/>
    <col min="18" max="18" width="2.140625" style="53" customWidth="1"/>
    <col min="19" max="16384" width="11.42578125" style="53"/>
  </cols>
  <sheetData>
    <row r="1" spans="2:18" ht="18" thickBot="1" x14ac:dyDescent="0.4"/>
    <row r="2" spans="2:18" x14ac:dyDescent="0.35"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/>
    </row>
    <row r="3" spans="2:18" x14ac:dyDescent="0.35">
      <c r="B3" s="344" t="s">
        <v>352</v>
      </c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6"/>
    </row>
    <row r="4" spans="2:18" ht="18" thickBot="1" x14ac:dyDescent="0.4">
      <c r="B4" s="50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2:18" x14ac:dyDescent="0.35">
      <c r="B5" s="47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49"/>
    </row>
    <row r="6" spans="2:18" x14ac:dyDescent="0.35">
      <c r="B6" s="47"/>
      <c r="C6" s="131" t="s">
        <v>267</v>
      </c>
      <c r="G6"/>
      <c r="H6"/>
      <c r="I6"/>
      <c r="J6"/>
      <c r="K6"/>
      <c r="L6"/>
      <c r="M6"/>
      <c r="N6"/>
      <c r="O6"/>
      <c r="P6"/>
      <c r="Q6"/>
      <c r="R6" s="49"/>
    </row>
    <row r="7" spans="2:18" x14ac:dyDescent="0.35">
      <c r="B7" s="47"/>
      <c r="G7"/>
      <c r="H7"/>
      <c r="I7"/>
      <c r="J7"/>
      <c r="K7"/>
      <c r="L7"/>
      <c r="M7"/>
      <c r="N7"/>
      <c r="O7"/>
      <c r="P7"/>
      <c r="Q7"/>
      <c r="R7" s="49"/>
    </row>
    <row r="8" spans="2:18" ht="17.25" customHeight="1" x14ac:dyDescent="0.35">
      <c r="B8" s="47"/>
      <c r="C8" s="132" t="s">
        <v>271</v>
      </c>
      <c r="D8" s="352" t="s">
        <v>269</v>
      </c>
      <c r="E8" s="352"/>
      <c r="F8" s="352"/>
      <c r="G8"/>
      <c r="H8"/>
      <c r="I8"/>
      <c r="J8"/>
      <c r="K8"/>
      <c r="L8"/>
      <c r="M8"/>
      <c r="N8"/>
      <c r="O8"/>
      <c r="P8"/>
      <c r="Q8"/>
      <c r="R8" s="49"/>
    </row>
    <row r="9" spans="2:18" ht="17.25" customHeight="1" x14ac:dyDescent="0.35">
      <c r="B9" s="47"/>
      <c r="D9" s="352"/>
      <c r="E9" s="352"/>
      <c r="F9" s="352"/>
      <c r="G9"/>
      <c r="H9"/>
      <c r="I9"/>
      <c r="J9"/>
      <c r="K9"/>
      <c r="L9"/>
      <c r="M9"/>
      <c r="N9"/>
      <c r="O9"/>
      <c r="P9"/>
      <c r="Q9"/>
      <c r="R9" s="49"/>
    </row>
    <row r="10" spans="2:18" ht="18" customHeight="1" x14ac:dyDescent="0.35">
      <c r="B10" s="47"/>
      <c r="C10" s="48"/>
      <c r="D10" s="352" t="s">
        <v>270</v>
      </c>
      <c r="E10" s="352"/>
      <c r="F10" s="352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9"/>
    </row>
    <row r="11" spans="2:18" ht="18" customHeight="1" x14ac:dyDescent="0.35">
      <c r="B11" s="47"/>
      <c r="C11" s="48"/>
      <c r="D11" s="352"/>
      <c r="E11" s="352"/>
      <c r="F11" s="352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9"/>
    </row>
    <row r="12" spans="2:18" ht="17.25" customHeight="1" x14ac:dyDescent="0.35">
      <c r="B12" s="47"/>
      <c r="C12" s="48"/>
      <c r="D12" s="352"/>
      <c r="E12" s="352"/>
      <c r="F12" s="352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9"/>
    </row>
    <row r="13" spans="2:18" x14ac:dyDescent="0.35">
      <c r="B13" s="47"/>
      <c r="C13" s="130" t="s">
        <v>268</v>
      </c>
      <c r="D13" s="351" t="s">
        <v>136</v>
      </c>
      <c r="E13" s="351"/>
      <c r="F13" s="351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9"/>
    </row>
    <row r="14" spans="2:18" x14ac:dyDescent="0.35">
      <c r="B14" s="47"/>
      <c r="C14" s="48"/>
      <c r="D14" s="351"/>
      <c r="E14" s="351"/>
      <c r="F14" s="351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9"/>
    </row>
    <row r="15" spans="2:18" x14ac:dyDescent="0.35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9"/>
    </row>
    <row r="16" spans="2:18" x14ac:dyDescent="0.35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9"/>
    </row>
    <row r="17" spans="2:18" x14ac:dyDescent="0.35">
      <c r="B17" s="47"/>
      <c r="C17" s="131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9"/>
    </row>
    <row r="18" spans="2:18" x14ac:dyDescent="0.35">
      <c r="B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9"/>
    </row>
    <row r="19" spans="2:18" x14ac:dyDescent="0.35">
      <c r="B19" s="47"/>
      <c r="C19" s="132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2:18" x14ac:dyDescent="0.35">
      <c r="B20" s="47"/>
      <c r="C20" s="132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9"/>
    </row>
    <row r="21" spans="2:18" x14ac:dyDescent="0.35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2:18" x14ac:dyDescent="0.35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2:18" x14ac:dyDescent="0.35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2:18" x14ac:dyDescent="0.35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2:18" x14ac:dyDescent="0.35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2:18" x14ac:dyDescent="0.35">
      <c r="B26" s="47"/>
      <c r="C26" s="55" t="s">
        <v>273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9"/>
    </row>
    <row r="27" spans="2:18" ht="17.25" customHeight="1" x14ac:dyDescent="0.35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9"/>
    </row>
    <row r="28" spans="2:18" x14ac:dyDescent="0.35">
      <c r="B28" s="47"/>
      <c r="C28" s="132" t="s">
        <v>271</v>
      </c>
      <c r="D28" s="352" t="s">
        <v>269</v>
      </c>
      <c r="E28" s="352"/>
      <c r="F28" s="352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9"/>
    </row>
    <row r="29" spans="2:18" ht="17.25" customHeight="1" x14ac:dyDescent="0.35">
      <c r="B29" s="47"/>
      <c r="D29" s="352"/>
      <c r="E29" s="352"/>
      <c r="F29" s="352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9"/>
    </row>
    <row r="30" spans="2:18" x14ac:dyDescent="0.35">
      <c r="B30" s="47"/>
      <c r="C30" s="48"/>
      <c r="D30" s="352" t="s">
        <v>274</v>
      </c>
      <c r="E30" s="352"/>
      <c r="F30" s="352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9"/>
    </row>
    <row r="31" spans="2:18" x14ac:dyDescent="0.35">
      <c r="B31" s="47"/>
      <c r="C31" s="48"/>
      <c r="D31" s="352"/>
      <c r="E31" s="352"/>
      <c r="F31" s="352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9"/>
    </row>
    <row r="32" spans="2:18" ht="17.25" customHeight="1" x14ac:dyDescent="0.35">
      <c r="B32" s="47"/>
      <c r="C32" s="48"/>
      <c r="D32" s="352"/>
      <c r="E32" s="352"/>
      <c r="F32" s="352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9"/>
    </row>
    <row r="33" spans="1:27" x14ac:dyDescent="0.35">
      <c r="B33" s="47"/>
      <c r="C33" s="130" t="s">
        <v>268</v>
      </c>
      <c r="D33" s="351" t="s">
        <v>136</v>
      </c>
      <c r="E33" s="351"/>
      <c r="F33" s="351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9"/>
    </row>
    <row r="34" spans="1:27" x14ac:dyDescent="0.35">
      <c r="B34" s="47"/>
      <c r="C34" s="48"/>
      <c r="D34" s="351"/>
      <c r="E34" s="351"/>
      <c r="F34" s="351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9"/>
    </row>
    <row r="35" spans="1:27" x14ac:dyDescent="0.35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9"/>
    </row>
    <row r="36" spans="1:27" x14ac:dyDescent="0.35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9"/>
    </row>
    <row r="37" spans="1:27" x14ac:dyDescent="0.35">
      <c r="B37" s="47"/>
      <c r="C37" s="55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9"/>
    </row>
    <row r="38" spans="1:27" x14ac:dyDescent="0.35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9"/>
    </row>
    <row r="39" spans="1:27" x14ac:dyDescent="0.35">
      <c r="B39" s="47"/>
      <c r="C39" s="132"/>
      <c r="D39"/>
      <c r="E39"/>
      <c r="F39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9"/>
    </row>
    <row r="40" spans="1:27" x14ac:dyDescent="0.35">
      <c r="B40" s="47"/>
      <c r="D40"/>
      <c r="E40"/>
      <c r="F40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9"/>
    </row>
    <row r="41" spans="1:27" x14ac:dyDescent="0.35">
      <c r="B41" s="47"/>
      <c r="C41" s="48"/>
      <c r="D41"/>
      <c r="E41"/>
      <c r="F41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9"/>
    </row>
    <row r="42" spans="1:27" x14ac:dyDescent="0.35">
      <c r="B42" s="47"/>
      <c r="C42" s="48"/>
      <c r="D42"/>
      <c r="E42"/>
      <c r="F42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9"/>
    </row>
    <row r="43" spans="1:27" x14ac:dyDescent="0.35">
      <c r="B43" s="47"/>
      <c r="C43" s="48"/>
      <c r="D43"/>
      <c r="E43"/>
      <c r="F43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9"/>
    </row>
    <row r="44" spans="1:27" x14ac:dyDescent="0.35">
      <c r="B44" s="47"/>
      <c r="C44" s="130"/>
      <c r="D44" s="1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9"/>
    </row>
    <row r="45" spans="1:27" ht="18" thickBot="1" x14ac:dyDescent="0.4">
      <c r="B45" s="50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2"/>
    </row>
    <row r="46" spans="1:27" ht="18" thickBot="1" x14ac:dyDescent="0.4"/>
    <row r="47" spans="1:27" x14ac:dyDescent="0.35">
      <c r="A47"/>
      <c r="B47" s="44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6"/>
      <c r="S47"/>
      <c r="T47"/>
      <c r="U47"/>
      <c r="V47"/>
      <c r="W47"/>
      <c r="X47"/>
      <c r="Y47"/>
      <c r="Z47"/>
      <c r="AA47"/>
    </row>
    <row r="48" spans="1:27" x14ac:dyDescent="0.35">
      <c r="A48"/>
      <c r="B48" s="344" t="s">
        <v>352</v>
      </c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6"/>
      <c r="S48"/>
      <c r="T48"/>
      <c r="U48"/>
      <c r="V48"/>
      <c r="W48"/>
      <c r="X48"/>
      <c r="Y48"/>
      <c r="Z48"/>
      <c r="AA48"/>
    </row>
    <row r="49" spans="1:27" ht="18" thickBot="1" x14ac:dyDescent="0.4">
      <c r="A49"/>
      <c r="B49" s="50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2"/>
      <c r="S49"/>
      <c r="T49"/>
      <c r="U49"/>
      <c r="V49"/>
      <c r="W49"/>
      <c r="X49"/>
      <c r="Y49"/>
      <c r="Z49"/>
      <c r="AA49"/>
    </row>
    <row r="50" spans="1:27" x14ac:dyDescent="0.35">
      <c r="A50"/>
      <c r="B50" s="47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49"/>
      <c r="S50"/>
      <c r="T50"/>
      <c r="U50"/>
      <c r="V50"/>
      <c r="W50"/>
      <c r="X50"/>
      <c r="Y50"/>
      <c r="Z50"/>
      <c r="AA50"/>
    </row>
    <row r="51" spans="1:27" x14ac:dyDescent="0.35">
      <c r="A51"/>
      <c r="B51" s="47"/>
      <c r="C51" s="131" t="s">
        <v>358</v>
      </c>
      <c r="G51"/>
      <c r="H51"/>
      <c r="I51"/>
      <c r="J51"/>
      <c r="K51"/>
      <c r="L51"/>
      <c r="M51"/>
      <c r="N51"/>
      <c r="O51"/>
      <c r="P51"/>
      <c r="Q51"/>
      <c r="R51" s="49"/>
      <c r="S51"/>
      <c r="T51"/>
      <c r="U51"/>
      <c r="V51"/>
      <c r="W51"/>
      <c r="X51"/>
      <c r="Y51"/>
      <c r="Z51"/>
      <c r="AA51"/>
    </row>
    <row r="52" spans="1:27" x14ac:dyDescent="0.35">
      <c r="A52"/>
      <c r="B52" s="47"/>
      <c r="G52"/>
      <c r="H52"/>
      <c r="I52"/>
      <c r="J52"/>
      <c r="K52"/>
      <c r="L52"/>
      <c r="M52"/>
      <c r="N52"/>
      <c r="O52"/>
      <c r="P52"/>
      <c r="Q52"/>
      <c r="R52" s="49"/>
      <c r="S52"/>
      <c r="T52"/>
      <c r="U52"/>
      <c r="V52"/>
      <c r="W52"/>
      <c r="X52"/>
      <c r="Y52"/>
      <c r="Z52"/>
      <c r="AA52"/>
    </row>
    <row r="53" spans="1:27" x14ac:dyDescent="0.35">
      <c r="A53"/>
      <c r="B53" s="47"/>
      <c r="C53" s="132" t="s">
        <v>271</v>
      </c>
      <c r="D53" s="352" t="s">
        <v>269</v>
      </c>
      <c r="E53" s="352"/>
      <c r="F53" s="352"/>
      <c r="G53"/>
      <c r="H53"/>
      <c r="I53"/>
      <c r="J53"/>
      <c r="K53"/>
      <c r="L53"/>
      <c r="M53"/>
      <c r="N53"/>
      <c r="O53"/>
      <c r="P53"/>
      <c r="Q53"/>
      <c r="R53" s="49"/>
      <c r="S53"/>
      <c r="T53"/>
      <c r="U53"/>
      <c r="V53"/>
      <c r="W53"/>
      <c r="X53"/>
      <c r="Y53"/>
      <c r="Z53"/>
      <c r="AA53"/>
    </row>
    <row r="54" spans="1:27" x14ac:dyDescent="0.35">
      <c r="A54"/>
      <c r="B54" s="47"/>
      <c r="D54" s="352"/>
      <c r="E54" s="352"/>
      <c r="F54" s="352"/>
      <c r="G54"/>
      <c r="H54"/>
      <c r="I54"/>
      <c r="J54"/>
      <c r="K54"/>
      <c r="L54"/>
      <c r="M54"/>
      <c r="N54"/>
      <c r="O54"/>
      <c r="P54"/>
      <c r="Q54"/>
      <c r="R54" s="49"/>
      <c r="S54"/>
      <c r="T54"/>
      <c r="U54"/>
      <c r="V54"/>
      <c r="W54"/>
      <c r="X54"/>
      <c r="Y54"/>
      <c r="Z54"/>
      <c r="AA54"/>
    </row>
    <row r="55" spans="1:27" x14ac:dyDescent="0.35">
      <c r="A55"/>
      <c r="B55" s="47"/>
      <c r="C55" s="48"/>
      <c r="D55" s="352" t="s">
        <v>356</v>
      </c>
      <c r="E55" s="352"/>
      <c r="F55" s="352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9"/>
      <c r="S55"/>
      <c r="T55"/>
      <c r="U55"/>
      <c r="V55"/>
      <c r="W55"/>
      <c r="X55"/>
      <c r="Y55"/>
      <c r="Z55"/>
      <c r="AA55"/>
    </row>
    <row r="56" spans="1:27" x14ac:dyDescent="0.35">
      <c r="A56"/>
      <c r="B56" s="47"/>
      <c r="C56" s="48"/>
      <c r="D56" s="352"/>
      <c r="E56" s="352"/>
      <c r="F56" s="352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9"/>
      <c r="S56"/>
      <c r="T56"/>
      <c r="U56"/>
      <c r="V56"/>
      <c r="W56"/>
      <c r="X56"/>
      <c r="Y56"/>
      <c r="Z56"/>
      <c r="AA56"/>
    </row>
    <row r="57" spans="1:27" ht="17.25" customHeight="1" x14ac:dyDescent="0.35">
      <c r="A57"/>
      <c r="B57" s="47"/>
      <c r="C57" s="48"/>
      <c r="D57" s="352"/>
      <c r="E57" s="352"/>
      <c r="F57" s="352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9"/>
      <c r="S57"/>
      <c r="T57"/>
      <c r="U57"/>
      <c r="V57"/>
      <c r="W57"/>
      <c r="X57"/>
      <c r="Y57"/>
      <c r="Z57"/>
      <c r="AA57"/>
    </row>
    <row r="58" spans="1:27" ht="17.25" customHeight="1" x14ac:dyDescent="0.35">
      <c r="A58"/>
      <c r="B58" s="47"/>
      <c r="C58" s="130" t="s">
        <v>268</v>
      </c>
      <c r="D58" s="351" t="s">
        <v>136</v>
      </c>
      <c r="E58" s="351"/>
      <c r="F58" s="351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9"/>
      <c r="S58"/>
      <c r="T58"/>
      <c r="U58"/>
      <c r="V58"/>
      <c r="W58"/>
      <c r="X58"/>
      <c r="Y58"/>
      <c r="Z58"/>
      <c r="AA58"/>
    </row>
    <row r="59" spans="1:27" x14ac:dyDescent="0.35">
      <c r="A59"/>
      <c r="B59" s="47"/>
      <c r="C59" s="48"/>
      <c r="D59" s="351"/>
      <c r="E59" s="351"/>
      <c r="F59" s="351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9"/>
      <c r="S59"/>
      <c r="T59"/>
      <c r="U59"/>
      <c r="V59"/>
      <c r="W59"/>
      <c r="X59"/>
      <c r="Y59"/>
      <c r="Z59"/>
      <c r="AA59"/>
    </row>
    <row r="60" spans="1:27" x14ac:dyDescent="0.35">
      <c r="A60"/>
      <c r="B60" s="47"/>
      <c r="C60" s="48"/>
      <c r="D60" s="48" t="s">
        <v>272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9"/>
      <c r="S60"/>
      <c r="T60"/>
      <c r="U60"/>
      <c r="V60"/>
      <c r="W60"/>
      <c r="X60"/>
      <c r="Y60"/>
      <c r="Z60"/>
      <c r="AA60"/>
    </row>
    <row r="61" spans="1:27" x14ac:dyDescent="0.35">
      <c r="A61"/>
      <c r="B61" s="47"/>
      <c r="C61" s="48"/>
      <c r="D61" s="48" t="s">
        <v>339</v>
      </c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9"/>
      <c r="S61"/>
      <c r="T61"/>
      <c r="U61"/>
      <c r="V61"/>
      <c r="W61"/>
      <c r="X61"/>
      <c r="Y61"/>
      <c r="Z61"/>
      <c r="AA61"/>
    </row>
    <row r="62" spans="1:27" x14ac:dyDescent="0.35">
      <c r="A62"/>
      <c r="B62" s="47"/>
      <c r="C62" s="131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9"/>
      <c r="S62"/>
      <c r="T62"/>
      <c r="U62"/>
      <c r="V62"/>
      <c r="W62"/>
      <c r="X62"/>
      <c r="Y62"/>
      <c r="Z62"/>
      <c r="AA62"/>
    </row>
    <row r="63" spans="1:27" x14ac:dyDescent="0.35">
      <c r="A63"/>
      <c r="B63" s="4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9"/>
      <c r="S63"/>
      <c r="T63"/>
      <c r="U63"/>
      <c r="V63"/>
      <c r="W63"/>
      <c r="X63"/>
      <c r="Y63"/>
      <c r="Z63"/>
      <c r="AA63"/>
    </row>
    <row r="64" spans="1:27" x14ac:dyDescent="0.35">
      <c r="A64"/>
      <c r="B64" s="47"/>
      <c r="C64" s="132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9"/>
      <c r="S64"/>
      <c r="T64"/>
      <c r="U64"/>
      <c r="V64"/>
      <c r="W64"/>
      <c r="X64"/>
      <c r="Y64"/>
      <c r="Z64"/>
      <c r="AA64"/>
    </row>
    <row r="65" spans="1:27" x14ac:dyDescent="0.35">
      <c r="A65"/>
      <c r="B65" s="47"/>
      <c r="C65" s="132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9"/>
      <c r="S65"/>
      <c r="T65"/>
      <c r="U65"/>
      <c r="V65"/>
      <c r="W65"/>
      <c r="X65"/>
      <c r="Y65"/>
      <c r="Z65"/>
      <c r="AA65"/>
    </row>
    <row r="66" spans="1:27" ht="18" customHeight="1" x14ac:dyDescent="0.35">
      <c r="A66"/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9"/>
      <c r="S66"/>
      <c r="T66"/>
      <c r="U66"/>
      <c r="V66"/>
      <c r="W66"/>
      <c r="X66"/>
      <c r="Y66"/>
      <c r="Z66"/>
      <c r="AA66"/>
    </row>
    <row r="67" spans="1:27" ht="18" customHeight="1" x14ac:dyDescent="0.35">
      <c r="A67"/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9"/>
      <c r="S67"/>
      <c r="T67"/>
      <c r="U67"/>
      <c r="V67"/>
      <c r="W67"/>
      <c r="X67"/>
      <c r="Y67"/>
      <c r="Z67"/>
      <c r="AA67"/>
    </row>
    <row r="68" spans="1:27" ht="17.25" customHeight="1" x14ac:dyDescent="0.35">
      <c r="A68"/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9"/>
      <c r="S68"/>
      <c r="T68"/>
      <c r="U68"/>
      <c r="V68"/>
      <c r="W68"/>
      <c r="X68"/>
      <c r="Y68"/>
      <c r="Z68"/>
      <c r="AA68"/>
    </row>
    <row r="69" spans="1:27" x14ac:dyDescent="0.35">
      <c r="A69"/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9"/>
      <c r="S69"/>
      <c r="T69"/>
      <c r="U69"/>
      <c r="V69"/>
      <c r="W69"/>
      <c r="X69"/>
      <c r="Y69"/>
      <c r="Z69"/>
      <c r="AA69"/>
    </row>
    <row r="70" spans="1:27" x14ac:dyDescent="0.35">
      <c r="A70"/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9"/>
      <c r="S70"/>
      <c r="T70"/>
      <c r="U70"/>
      <c r="V70"/>
      <c r="W70"/>
      <c r="X70"/>
      <c r="Y70"/>
      <c r="Z70"/>
      <c r="AA70"/>
    </row>
    <row r="71" spans="1:27" x14ac:dyDescent="0.35">
      <c r="A71"/>
      <c r="B71" s="47"/>
      <c r="C71" s="55" t="s">
        <v>281</v>
      </c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9"/>
      <c r="S71"/>
      <c r="T71"/>
      <c r="U71"/>
      <c r="V71"/>
      <c r="W71"/>
      <c r="X71"/>
      <c r="Y71"/>
      <c r="Z71"/>
      <c r="AA71"/>
    </row>
    <row r="72" spans="1:27" x14ac:dyDescent="0.35">
      <c r="A72"/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9"/>
      <c r="S72"/>
      <c r="T72"/>
      <c r="U72"/>
      <c r="V72"/>
      <c r="W72"/>
      <c r="X72"/>
      <c r="Y72"/>
      <c r="Z72"/>
      <c r="AA72"/>
    </row>
    <row r="73" spans="1:27" x14ac:dyDescent="0.35">
      <c r="A73"/>
      <c r="B73" s="47"/>
      <c r="C73" s="132" t="s">
        <v>271</v>
      </c>
      <c r="D73" s="352" t="s">
        <v>357</v>
      </c>
      <c r="E73" s="352"/>
      <c r="F73" s="352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9"/>
      <c r="S73"/>
      <c r="T73"/>
      <c r="U73"/>
      <c r="V73"/>
      <c r="W73"/>
      <c r="X73"/>
      <c r="Y73"/>
      <c r="Z73"/>
      <c r="AA73"/>
    </row>
    <row r="74" spans="1:27" x14ac:dyDescent="0.35">
      <c r="A74"/>
      <c r="B74" s="47"/>
      <c r="D74" s="352"/>
      <c r="E74" s="352"/>
      <c r="F74" s="352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9"/>
      <c r="S74"/>
      <c r="T74"/>
      <c r="U74"/>
      <c r="V74"/>
      <c r="W74"/>
      <c r="X74"/>
      <c r="Y74"/>
      <c r="Z74"/>
      <c r="AA74"/>
    </row>
    <row r="75" spans="1:27" x14ac:dyDescent="0.35">
      <c r="A75"/>
      <c r="B75" s="47"/>
      <c r="C75" s="48"/>
      <c r="D75" s="352" t="s">
        <v>274</v>
      </c>
      <c r="E75" s="352"/>
      <c r="F75" s="352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9"/>
      <c r="S75"/>
      <c r="T75"/>
      <c r="U75"/>
      <c r="V75"/>
      <c r="W75"/>
      <c r="X75"/>
      <c r="Y75"/>
      <c r="Z75"/>
      <c r="AA75"/>
    </row>
    <row r="76" spans="1:27" x14ac:dyDescent="0.35">
      <c r="A76"/>
      <c r="B76" s="47"/>
      <c r="C76" s="48"/>
      <c r="D76" s="352"/>
      <c r="E76" s="352"/>
      <c r="F76" s="352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9"/>
      <c r="S76"/>
      <c r="T76"/>
      <c r="U76"/>
      <c r="V76"/>
      <c r="W76"/>
      <c r="X76"/>
      <c r="Y76"/>
      <c r="Z76"/>
      <c r="AA76"/>
    </row>
    <row r="77" spans="1:27" x14ac:dyDescent="0.35">
      <c r="A77"/>
      <c r="B77" s="47"/>
      <c r="C77" s="48"/>
      <c r="D77" s="352"/>
      <c r="E77" s="352"/>
      <c r="F77" s="352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9"/>
      <c r="S77"/>
      <c r="T77"/>
      <c r="U77"/>
      <c r="V77"/>
      <c r="W77"/>
      <c r="X77"/>
      <c r="Y77"/>
      <c r="Z77"/>
      <c r="AA77"/>
    </row>
    <row r="78" spans="1:27" x14ac:dyDescent="0.35">
      <c r="A78"/>
      <c r="B78" s="47"/>
      <c r="C78" s="130" t="s">
        <v>268</v>
      </c>
      <c r="D78" s="351" t="s">
        <v>136</v>
      </c>
      <c r="E78" s="351"/>
      <c r="F78" s="351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9"/>
      <c r="S78"/>
      <c r="T78"/>
      <c r="U78"/>
      <c r="V78"/>
      <c r="W78"/>
      <c r="X78"/>
      <c r="Y78"/>
      <c r="Z78"/>
      <c r="AA78"/>
    </row>
    <row r="79" spans="1:27" x14ac:dyDescent="0.35">
      <c r="A79"/>
      <c r="B79" s="47"/>
      <c r="C79" s="48"/>
      <c r="D79" s="351"/>
      <c r="E79" s="351"/>
      <c r="F79" s="351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9"/>
      <c r="S79"/>
      <c r="T79"/>
      <c r="U79"/>
      <c r="V79"/>
      <c r="W79"/>
      <c r="X79"/>
      <c r="Y79"/>
      <c r="Z79"/>
      <c r="AA79"/>
    </row>
    <row r="80" spans="1:27" x14ac:dyDescent="0.35">
      <c r="A80"/>
      <c r="B80" s="47"/>
      <c r="C80" s="48"/>
      <c r="D80" s="1" t="s">
        <v>355</v>
      </c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9"/>
      <c r="S80"/>
      <c r="T80"/>
      <c r="U80"/>
      <c r="V80"/>
      <c r="W80"/>
      <c r="X80"/>
      <c r="Y80"/>
      <c r="Z80"/>
      <c r="AA80"/>
    </row>
    <row r="81" spans="1:27" x14ac:dyDescent="0.35">
      <c r="A81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9"/>
      <c r="S81"/>
      <c r="T81"/>
      <c r="U81"/>
      <c r="V81"/>
      <c r="W81"/>
      <c r="X81"/>
      <c r="Y81"/>
      <c r="Z81"/>
      <c r="AA81"/>
    </row>
    <row r="82" spans="1:27" ht="30" customHeight="1" x14ac:dyDescent="0.35">
      <c r="A82"/>
      <c r="B82" s="47"/>
      <c r="C82" s="55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9"/>
      <c r="S82"/>
      <c r="T82"/>
      <c r="U82"/>
      <c r="V82"/>
      <c r="W82"/>
      <c r="X82"/>
      <c r="Y82"/>
      <c r="Z82"/>
      <c r="AA82"/>
    </row>
    <row r="83" spans="1:27" x14ac:dyDescent="0.35">
      <c r="A83"/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9"/>
      <c r="S83"/>
      <c r="T83"/>
      <c r="U83"/>
      <c r="V83"/>
      <c r="W83"/>
      <c r="X83"/>
      <c r="Y83"/>
      <c r="Z83"/>
      <c r="AA83"/>
    </row>
    <row r="84" spans="1:27" x14ac:dyDescent="0.35">
      <c r="A84"/>
      <c r="B84" s="47"/>
      <c r="C84" s="132"/>
      <c r="D84" s="352"/>
      <c r="E84" s="352"/>
      <c r="F84" s="352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9"/>
      <c r="S84"/>
      <c r="T84"/>
      <c r="U84"/>
      <c r="V84"/>
      <c r="W84"/>
      <c r="X84"/>
      <c r="Y84"/>
      <c r="Z84"/>
      <c r="AA84"/>
    </row>
    <row r="85" spans="1:27" x14ac:dyDescent="0.35">
      <c r="A85"/>
      <c r="B85" s="47"/>
      <c r="D85" s="352"/>
      <c r="E85" s="352"/>
      <c r="F85" s="352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9"/>
      <c r="S85"/>
      <c r="T85"/>
      <c r="U85"/>
      <c r="V85"/>
      <c r="W85"/>
      <c r="X85"/>
      <c r="Y85"/>
      <c r="Z85"/>
      <c r="AA85"/>
    </row>
    <row r="86" spans="1:27" x14ac:dyDescent="0.35">
      <c r="A86"/>
      <c r="B86" s="47"/>
      <c r="C86" s="48"/>
      <c r="D86" s="352"/>
      <c r="E86" s="352"/>
      <c r="F86" s="352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9"/>
      <c r="S86"/>
      <c r="T86"/>
      <c r="U86"/>
      <c r="V86"/>
      <c r="W86"/>
      <c r="X86"/>
      <c r="Y86"/>
      <c r="Z86"/>
      <c r="AA86"/>
    </row>
    <row r="87" spans="1:27" x14ac:dyDescent="0.35">
      <c r="A87"/>
      <c r="B87" s="47"/>
      <c r="C87" s="48"/>
      <c r="D87" s="352"/>
      <c r="E87" s="352"/>
      <c r="F87" s="352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9"/>
      <c r="S87"/>
      <c r="T87"/>
      <c r="U87"/>
      <c r="V87"/>
      <c r="W87"/>
      <c r="X87"/>
      <c r="Y87"/>
      <c r="Z87"/>
      <c r="AA87"/>
    </row>
    <row r="88" spans="1:27" x14ac:dyDescent="0.35">
      <c r="A88"/>
      <c r="B88" s="47"/>
      <c r="C88" s="48"/>
      <c r="D88" s="352"/>
      <c r="E88" s="352"/>
      <c r="F88" s="352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9"/>
      <c r="S88"/>
      <c r="T88"/>
      <c r="U88"/>
      <c r="V88"/>
      <c r="W88"/>
      <c r="X88"/>
      <c r="Y88"/>
      <c r="Z88"/>
      <c r="AA88"/>
    </row>
    <row r="89" spans="1:27" x14ac:dyDescent="0.35">
      <c r="A89"/>
      <c r="B89" s="47"/>
      <c r="C89" s="130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9"/>
      <c r="S89"/>
      <c r="T89"/>
      <c r="U89"/>
      <c r="V89"/>
      <c r="W89"/>
      <c r="X89"/>
      <c r="Y89"/>
      <c r="Z89"/>
      <c r="AA89"/>
    </row>
    <row r="90" spans="1:27" ht="18" thickBot="1" x14ac:dyDescent="0.4">
      <c r="A90"/>
      <c r="B90" s="50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2"/>
      <c r="S90"/>
      <c r="T90"/>
      <c r="U90"/>
      <c r="V90"/>
      <c r="W90"/>
      <c r="X90"/>
      <c r="Y90"/>
      <c r="Z90"/>
      <c r="AA90"/>
    </row>
    <row r="91" spans="1:27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</row>
    <row r="97" spans="1:23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ht="30" customHeight="1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</sheetData>
  <mergeCells count="16">
    <mergeCell ref="D75:F77"/>
    <mergeCell ref="D78:F79"/>
    <mergeCell ref="D84:F85"/>
    <mergeCell ref="D86:F88"/>
    <mergeCell ref="B48:R48"/>
    <mergeCell ref="D53:F54"/>
    <mergeCell ref="D55:F57"/>
    <mergeCell ref="D58:F59"/>
    <mergeCell ref="D73:F74"/>
    <mergeCell ref="D33:F34"/>
    <mergeCell ref="B3:R3"/>
    <mergeCell ref="D8:F9"/>
    <mergeCell ref="D10:F12"/>
    <mergeCell ref="D13:F14"/>
    <mergeCell ref="D28:F29"/>
    <mergeCell ref="D30:F32"/>
  </mergeCells>
  <hyperlinks>
    <hyperlink ref="D13" r:id="rId1"/>
    <hyperlink ref="D33" r:id="rId2"/>
    <hyperlink ref="D58" r:id="rId3"/>
    <hyperlink ref="D78" r:id="rId4"/>
    <hyperlink ref="D80" r:id="rId5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01"/>
  <sheetViews>
    <sheetView topLeftCell="D12" zoomScale="85" zoomScaleNormal="85" zoomScalePageLayoutView="55" workbookViewId="0">
      <selection activeCell="P37" sqref="P37"/>
    </sheetView>
  </sheetViews>
  <sheetFormatPr baseColWidth="10" defaultRowHeight="17.25" x14ac:dyDescent="0.35"/>
  <cols>
    <col min="1" max="1" width="11.42578125" style="53"/>
    <col min="2" max="2" width="11.42578125" style="53" customWidth="1"/>
    <col min="3" max="3" width="2" style="53" customWidth="1"/>
    <col min="4" max="18" width="14.5703125" style="53" customWidth="1"/>
    <col min="19" max="19" width="2.140625" style="53" customWidth="1"/>
    <col min="20" max="16384" width="11.42578125" style="53"/>
  </cols>
  <sheetData>
    <row r="4" spans="3:19" ht="18" thickBot="1" x14ac:dyDescent="0.4"/>
    <row r="5" spans="3:19" x14ac:dyDescent="0.35">
      <c r="C5" s="4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6"/>
    </row>
    <row r="6" spans="3:19" x14ac:dyDescent="0.35">
      <c r="C6" s="47"/>
      <c r="D6" s="345" t="s">
        <v>280</v>
      </c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49"/>
    </row>
    <row r="7" spans="3:19" ht="18" thickBot="1" x14ac:dyDescent="0.4">
      <c r="C7" s="50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2"/>
    </row>
    <row r="8" spans="3:19" x14ac:dyDescent="0.35">
      <c r="C8" s="47"/>
      <c r="D8" s="48"/>
      <c r="E8" s="48"/>
      <c r="F8" s="48"/>
      <c r="G8" s="48"/>
      <c r="H8" s="48"/>
      <c r="I8" s="48"/>
      <c r="J8" s="48"/>
      <c r="K8" s="48"/>
      <c r="L8" s="45"/>
      <c r="M8" s="45"/>
      <c r="N8" s="45"/>
      <c r="O8" s="45"/>
      <c r="P8" s="45"/>
      <c r="Q8" s="45"/>
      <c r="R8" s="45"/>
      <c r="S8" s="46"/>
    </row>
    <row r="9" spans="3:19" ht="16.5" customHeight="1" x14ac:dyDescent="0.35">
      <c r="C9" s="47"/>
      <c r="S9" s="49"/>
    </row>
    <row r="10" spans="3:19" x14ac:dyDescent="0.35">
      <c r="C10" s="47"/>
      <c r="D10" s="55" t="s">
        <v>207</v>
      </c>
      <c r="K10" s="55"/>
      <c r="L10" s="48"/>
      <c r="M10" s="48"/>
      <c r="N10" s="48"/>
      <c r="S10" s="49"/>
    </row>
    <row r="11" spans="3:19" x14ac:dyDescent="0.35">
      <c r="C11" s="47"/>
      <c r="D11" s="267" t="s">
        <v>178</v>
      </c>
      <c r="E11" s="48" t="str">
        <f>'Données d''entrée'!G6</f>
        <v>Saint-Augustin-des-Bois</v>
      </c>
      <c r="F11" s="48"/>
      <c r="H11" s="267" t="s">
        <v>211</v>
      </c>
      <c r="I11" s="269">
        <f>'Données d''entrée'!F17</f>
        <v>14.2</v>
      </c>
      <c r="K11" s="48" t="s">
        <v>345</v>
      </c>
      <c r="L11" s="48"/>
      <c r="M11" s="48"/>
      <c r="N11" s="48"/>
      <c r="O11" s="48"/>
      <c r="P11" s="48"/>
      <c r="Q11" s="48"/>
      <c r="R11" s="48"/>
      <c r="S11" s="49"/>
    </row>
    <row r="12" spans="3:19" x14ac:dyDescent="0.35">
      <c r="C12" s="47"/>
      <c r="D12" s="268" t="s">
        <v>341</v>
      </c>
      <c r="E12" s="53" t="s">
        <v>343</v>
      </c>
      <c r="F12" s="48"/>
      <c r="H12" s="267" t="s">
        <v>209</v>
      </c>
      <c r="I12" s="270" t="s">
        <v>201</v>
      </c>
      <c r="K12" s="48" t="s">
        <v>346</v>
      </c>
      <c r="L12" s="48"/>
      <c r="M12" s="48"/>
      <c r="N12" s="48"/>
      <c r="P12" s="48"/>
      <c r="Q12" s="48"/>
      <c r="R12" s="48"/>
      <c r="S12" s="49"/>
    </row>
    <row r="13" spans="3:19" x14ac:dyDescent="0.35">
      <c r="C13" s="47"/>
      <c r="D13" s="268" t="s">
        <v>342</v>
      </c>
      <c r="E13" s="53" t="s">
        <v>344</v>
      </c>
      <c r="F13" s="48"/>
      <c r="H13" s="267" t="s">
        <v>210</v>
      </c>
      <c r="I13" s="270" t="s">
        <v>275</v>
      </c>
      <c r="K13" s="48" t="s">
        <v>347</v>
      </c>
      <c r="L13" s="48"/>
      <c r="M13" s="48"/>
      <c r="N13" s="48"/>
      <c r="P13" s="48"/>
      <c r="Q13" s="48"/>
      <c r="R13" s="48"/>
      <c r="S13" s="49"/>
    </row>
    <row r="14" spans="3:19" x14ac:dyDescent="0.35">
      <c r="C14" s="47"/>
      <c r="F14" s="48"/>
      <c r="G14" s="48"/>
      <c r="H14" s="48"/>
      <c r="L14" s="48"/>
      <c r="M14" s="48"/>
      <c r="N14" s="48"/>
      <c r="P14" s="48"/>
      <c r="Q14" s="48"/>
      <c r="R14" s="48"/>
      <c r="S14" s="49"/>
    </row>
    <row r="15" spans="3:19" x14ac:dyDescent="0.35">
      <c r="C15" s="47"/>
      <c r="O15" s="48"/>
      <c r="P15" s="48"/>
      <c r="Q15" s="48"/>
      <c r="R15" s="48"/>
      <c r="S15" s="49"/>
    </row>
    <row r="16" spans="3:19" x14ac:dyDescent="0.35">
      <c r="C16" s="47"/>
      <c r="S16" s="49"/>
    </row>
    <row r="17" spans="3:19" x14ac:dyDescent="0.35">
      <c r="C17" s="47"/>
      <c r="D17" s="131" t="s">
        <v>350</v>
      </c>
      <c r="S17" s="49"/>
    </row>
    <row r="18" spans="3:19" ht="18" thickBot="1" x14ac:dyDescent="0.4">
      <c r="C18" s="47"/>
      <c r="D18" s="48"/>
      <c r="S18" s="49"/>
    </row>
    <row r="19" spans="3:19" ht="34.5" x14ac:dyDescent="0.35">
      <c r="C19" s="47"/>
      <c r="D19" s="246" t="s">
        <v>291</v>
      </c>
      <c r="E19" s="261" t="str">
        <f>'Laricio - prairie p.'!F17</f>
        <v xml:space="preserve">Pin laricio </v>
      </c>
      <c r="F19" s="262" t="str">
        <f>'Laricio - culture'!F17</f>
        <v xml:space="preserve">Pin laricio </v>
      </c>
      <c r="G19" s="262" t="str">
        <f>'Chene rouge - prairie p.'!F17</f>
        <v xml:space="preserve">Chêne rouge d’Amérique </v>
      </c>
      <c r="H19" s="262" t="str">
        <f>'Chene sessile - prairie p.'!F17</f>
        <v xml:space="preserve">Chêne rouvre (sessile) </v>
      </c>
      <c r="I19" s="262" t="str">
        <f>'Charme - prairie p.'!F17</f>
        <v xml:space="preserve">Charme </v>
      </c>
      <c r="J19" s="262"/>
      <c r="K19" s="262"/>
      <c r="L19" s="262"/>
      <c r="M19" s="262"/>
      <c r="N19" s="262"/>
      <c r="O19" s="262"/>
      <c r="P19" s="262"/>
      <c r="Q19" s="263"/>
      <c r="R19" s="250"/>
      <c r="S19" s="49"/>
    </row>
    <row r="20" spans="3:19" ht="34.5" x14ac:dyDescent="0.35">
      <c r="C20" s="47"/>
      <c r="D20" s="247" t="s">
        <v>340</v>
      </c>
      <c r="E20" s="259" t="str">
        <f>'Laricio - prairie p.'!D5</f>
        <v>Prairies permanentes</v>
      </c>
      <c r="F20" s="260" t="str">
        <f>'Laricio - culture'!D5</f>
        <v>Cultures</v>
      </c>
      <c r="G20" s="260" t="str">
        <f>'Chene rouge - prairie p.'!D5</f>
        <v>Prairies permanentes</v>
      </c>
      <c r="H20" s="260" t="str">
        <f>'Chene sessile - prairie p.'!D5</f>
        <v>Prairies permanentes</v>
      </c>
      <c r="I20" s="260" t="str">
        <f>'Charme - prairie p.'!D5</f>
        <v>Prairies permanentes</v>
      </c>
      <c r="J20" s="260"/>
      <c r="K20" s="260"/>
      <c r="L20" s="260"/>
      <c r="M20" s="260"/>
      <c r="N20" s="260"/>
      <c r="O20" s="260"/>
      <c r="P20" s="260"/>
      <c r="Q20" s="264"/>
      <c r="R20" s="251"/>
      <c r="S20" s="49"/>
    </row>
    <row r="21" spans="3:19" x14ac:dyDescent="0.35">
      <c r="C21" s="47"/>
      <c r="D21" s="248" t="s">
        <v>336</v>
      </c>
      <c r="E21" s="254">
        <f>'Laricio - prairie p.'!C127</f>
        <v>326.9198247655807</v>
      </c>
      <c r="F21" s="255">
        <f>'Laricio - culture'!C127</f>
        <v>352.32468122687794</v>
      </c>
      <c r="G21" s="255">
        <f>'Chene rouge - prairie p.'!C127</f>
        <v>367.52882901393576</v>
      </c>
      <c r="H21" s="255">
        <f>'Chene sessile - prairie p.'!C127</f>
        <v>190.16183437358313</v>
      </c>
      <c r="I21" s="255">
        <f>'Charme - prairie p.'!C127</f>
        <v>197.8936091987581</v>
      </c>
      <c r="J21" s="255"/>
      <c r="K21" s="255"/>
      <c r="L21" s="255"/>
      <c r="M21" s="255"/>
      <c r="N21" s="255"/>
      <c r="O21" s="255"/>
      <c r="P21" s="255"/>
      <c r="Q21" s="265"/>
      <c r="R21" s="252">
        <f>SUMPRODUCT(E21:I21,$E$24:$I$24)</f>
        <v>4422.6010162538068</v>
      </c>
      <c r="S21" s="49"/>
    </row>
    <row r="22" spans="3:19" x14ac:dyDescent="0.35">
      <c r="C22" s="47"/>
      <c r="D22" s="248" t="s">
        <v>337</v>
      </c>
      <c r="E22" s="254">
        <f>'Laricio - prairie p.'!D127</f>
        <v>58.604001733945523</v>
      </c>
      <c r="F22" s="255">
        <f>'Laricio - culture'!D127</f>
        <v>58.604001733945523</v>
      </c>
      <c r="G22" s="255">
        <f>'Chene rouge - prairie p.'!D127</f>
        <v>0</v>
      </c>
      <c r="H22" s="255">
        <f>'Chene sessile - prairie p.'!D127</f>
        <v>0</v>
      </c>
      <c r="I22" s="255">
        <f>'Charme - prairie p.'!D127</f>
        <v>0</v>
      </c>
      <c r="J22" s="255"/>
      <c r="K22" s="255"/>
      <c r="L22" s="255"/>
      <c r="M22" s="255"/>
      <c r="N22" s="255"/>
      <c r="O22" s="255"/>
      <c r="P22" s="255"/>
      <c r="Q22" s="265"/>
      <c r="R22" s="252">
        <f>SUMPRODUCT(E22:I22,$E$24:$I$24)</f>
        <v>621.20241837982257</v>
      </c>
      <c r="S22" s="49"/>
    </row>
    <row r="23" spans="3:19" x14ac:dyDescent="0.35">
      <c r="C23" s="47"/>
      <c r="D23" s="248" t="s">
        <v>338</v>
      </c>
      <c r="E23" s="254">
        <f>'Laricio - prairie p.'!E127</f>
        <v>60.368000000000002</v>
      </c>
      <c r="F23" s="255">
        <f>'Laricio - culture'!E127</f>
        <v>60.368000000000002</v>
      </c>
      <c r="G23" s="255">
        <f>'Chene rouge - prairie p.'!E127</f>
        <v>35</v>
      </c>
      <c r="H23" s="255">
        <f>'Chene sessile - prairie p.'!E127</f>
        <v>6.25</v>
      </c>
      <c r="I23" s="255">
        <f>'Charme - prairie p.'!E127</f>
        <v>6.25</v>
      </c>
      <c r="J23" s="255"/>
      <c r="K23" s="255"/>
      <c r="L23" s="255"/>
      <c r="M23" s="255"/>
      <c r="N23" s="255"/>
      <c r="O23" s="255"/>
      <c r="P23" s="255"/>
      <c r="Q23" s="265"/>
      <c r="R23" s="252">
        <f>SUMPRODUCT(E23:I23,$E$24:$I$24)</f>
        <v>691.1508</v>
      </c>
      <c r="S23" s="49"/>
    </row>
    <row r="24" spans="3:19" ht="18" thickBot="1" x14ac:dyDescent="0.4">
      <c r="C24" s="47"/>
      <c r="D24" s="249" t="s">
        <v>335</v>
      </c>
      <c r="E24" s="256">
        <f>'Laricio - prairie p.'!F21</f>
        <v>7.01</v>
      </c>
      <c r="F24" s="257">
        <f>'Laricio - culture'!F21</f>
        <v>3.59</v>
      </c>
      <c r="G24" s="257">
        <f>'Chene rouge - prairie p.'!F21</f>
        <v>1</v>
      </c>
      <c r="H24" s="257">
        <f>'Chene sessile - prairie p.'!F21</f>
        <v>2.0699999999999998</v>
      </c>
      <c r="I24" s="257">
        <f>'Charme - prairie p.'!F21</f>
        <v>0.53</v>
      </c>
      <c r="J24" s="257">
        <f>0</f>
        <v>0</v>
      </c>
      <c r="K24" s="257">
        <f>0</f>
        <v>0</v>
      </c>
      <c r="L24" s="257">
        <f>0</f>
        <v>0</v>
      </c>
      <c r="M24" s="257">
        <f>0</f>
        <v>0</v>
      </c>
      <c r="N24" s="257">
        <f>0</f>
        <v>0</v>
      </c>
      <c r="O24" s="257">
        <f>0</f>
        <v>0</v>
      </c>
      <c r="P24" s="257">
        <f>0</f>
        <v>0</v>
      </c>
      <c r="Q24" s="266">
        <f>0</f>
        <v>0</v>
      </c>
      <c r="R24" s="253"/>
      <c r="S24" s="49"/>
    </row>
    <row r="25" spans="3:19" x14ac:dyDescent="0.35">
      <c r="C25" s="47"/>
      <c r="D25" s="45"/>
      <c r="E25" s="258">
        <f>SUM(E21:E23)*E24</f>
        <v>3125.7017037616783</v>
      </c>
      <c r="F25" s="258">
        <f>SUM(F21:F23)*F24</f>
        <v>1691.9550918293562</v>
      </c>
      <c r="G25" s="258">
        <f>SUM(G21:G23)*G24</f>
        <v>402.52882901393576</v>
      </c>
      <c r="H25" s="258">
        <f>SUM(H21:H23)*H24</f>
        <v>406.57249715331704</v>
      </c>
      <c r="I25" s="258">
        <f>SUM(I21:I23)*I24</f>
        <v>108.1961128753418</v>
      </c>
      <c r="J25" s="258">
        <f t="shared" ref="J25:Q25" si="0">SUM(J21:J23)*J24</f>
        <v>0</v>
      </c>
      <c r="K25" s="258">
        <f t="shared" si="0"/>
        <v>0</v>
      </c>
      <c r="L25" s="258">
        <f t="shared" si="0"/>
        <v>0</v>
      </c>
      <c r="M25" s="258">
        <f t="shared" si="0"/>
        <v>0</v>
      </c>
      <c r="N25" s="258">
        <f t="shared" si="0"/>
        <v>0</v>
      </c>
      <c r="O25" s="258">
        <f t="shared" si="0"/>
        <v>0</v>
      </c>
      <c r="P25" s="258">
        <f t="shared" si="0"/>
        <v>0</v>
      </c>
      <c r="Q25" s="258">
        <f t="shared" si="0"/>
        <v>0</v>
      </c>
      <c r="R25" s="271">
        <f>IF(SUM(E25:P25)=SUM(R21:R23),SUM(R21:R23),"erreur")</f>
        <v>5734.9542346336302</v>
      </c>
      <c r="S25" s="49"/>
    </row>
    <row r="26" spans="3:19" x14ac:dyDescent="0.35">
      <c r="C26" s="47"/>
      <c r="I26" s="48"/>
      <c r="J26" s="48"/>
      <c r="K26" s="48"/>
      <c r="R26" s="48"/>
      <c r="S26" s="49"/>
    </row>
    <row r="27" spans="3:19" x14ac:dyDescent="0.35">
      <c r="C27" s="47"/>
      <c r="S27" s="49"/>
    </row>
    <row r="28" spans="3:19" x14ac:dyDescent="0.35">
      <c r="C28" s="47"/>
      <c r="S28" s="49"/>
    </row>
    <row r="29" spans="3:19" x14ac:dyDescent="0.35">
      <c r="C29" s="47"/>
      <c r="D29" s="55" t="s">
        <v>349</v>
      </c>
      <c r="M29" s="55" t="s">
        <v>278</v>
      </c>
      <c r="S29" s="49"/>
    </row>
    <row r="30" spans="3:19" x14ac:dyDescent="0.35">
      <c r="C30" s="47"/>
      <c r="K30" s="48"/>
      <c r="M30" s="48"/>
      <c r="N30" s="48"/>
      <c r="O30" s="48"/>
      <c r="P30" s="48"/>
      <c r="Q30" s="48"/>
      <c r="R30" s="48" t="s">
        <v>216</v>
      </c>
      <c r="S30" s="49"/>
    </row>
    <row r="31" spans="3:19" x14ac:dyDescent="0.35">
      <c r="C31" s="47"/>
      <c r="E31" s="48"/>
      <c r="F31" s="48"/>
      <c r="G31" s="48"/>
      <c r="H31" s="48"/>
      <c r="I31" s="48"/>
      <c r="J31" s="325" t="s">
        <v>369</v>
      </c>
      <c r="K31" s="326" t="s">
        <v>370</v>
      </c>
      <c r="L31" s="48"/>
      <c r="M31" s="97" t="s">
        <v>212</v>
      </c>
      <c r="N31" s="353" t="s">
        <v>223</v>
      </c>
      <c r="O31" s="354"/>
      <c r="P31" s="355"/>
      <c r="Q31" s="97" t="s">
        <v>84</v>
      </c>
      <c r="R31" s="272">
        <v>0.05</v>
      </c>
      <c r="S31" s="49"/>
    </row>
    <row r="32" spans="3:19" x14ac:dyDescent="0.35">
      <c r="C32" s="47"/>
      <c r="D32" s="356" t="s">
        <v>351</v>
      </c>
      <c r="E32" s="356"/>
      <c r="F32" s="48" t="s">
        <v>220</v>
      </c>
      <c r="G32" s="48"/>
      <c r="H32" s="48"/>
      <c r="I32" s="48" t="s">
        <v>224</v>
      </c>
      <c r="J32" s="141">
        <f>SUMPRODUCT(E24:I24,E21:I21)</f>
        <v>4422.6010162538068</v>
      </c>
      <c r="K32" s="48">
        <f>J32*(1-$R$31)*(1-$R$32)</f>
        <v>3781.3238688970046</v>
      </c>
      <c r="L32" s="48"/>
      <c r="M32" s="97" t="s">
        <v>213</v>
      </c>
      <c r="N32" s="353" t="s">
        <v>85</v>
      </c>
      <c r="O32" s="354"/>
      <c r="P32" s="355"/>
      <c r="Q32" s="97" t="s">
        <v>217</v>
      </c>
      <c r="R32" s="272">
        <v>0.1</v>
      </c>
      <c r="S32" s="49"/>
    </row>
    <row r="33" spans="1:24" x14ac:dyDescent="0.35">
      <c r="C33" s="47"/>
      <c r="D33" s="356"/>
      <c r="E33" s="356"/>
      <c r="F33" s="48" t="s">
        <v>279</v>
      </c>
      <c r="G33" s="48"/>
      <c r="H33" s="48"/>
      <c r="I33" s="48" t="s">
        <v>225</v>
      </c>
      <c r="J33" s="141">
        <f>SUMPRODUCT(E24:I24,E22:I22)</f>
        <v>621.20241837982257</v>
      </c>
      <c r="K33" s="48">
        <f t="shared" ref="K33:K34" si="1">J33*(1-$R$31)*(1-$R$32)</f>
        <v>531.12806771474823</v>
      </c>
      <c r="L33" s="48"/>
      <c r="M33" s="97" t="s">
        <v>214</v>
      </c>
      <c r="N33" s="353" t="s">
        <v>218</v>
      </c>
      <c r="O33" s="354"/>
      <c r="P33" s="355"/>
      <c r="Q33" s="97" t="s">
        <v>222</v>
      </c>
      <c r="R33" s="272">
        <v>0</v>
      </c>
      <c r="S33" s="49"/>
    </row>
    <row r="34" spans="1:24" x14ac:dyDescent="0.35">
      <c r="C34" s="47"/>
      <c r="D34" s="48" t="s">
        <v>221</v>
      </c>
      <c r="E34" s="48"/>
      <c r="F34" s="48"/>
      <c r="G34" s="48"/>
      <c r="H34" s="48"/>
      <c r="I34" s="48" t="s">
        <v>226</v>
      </c>
      <c r="J34" s="141">
        <f>SUMPRODUCT(E24:I24,E23:I23)</f>
        <v>691.1508</v>
      </c>
      <c r="K34" s="48">
        <f t="shared" si="1"/>
        <v>590.93393400000002</v>
      </c>
      <c r="L34" s="48"/>
      <c r="M34" s="97" t="s">
        <v>215</v>
      </c>
      <c r="N34" s="353" t="s">
        <v>219</v>
      </c>
      <c r="O34" s="354"/>
      <c r="P34" s="355"/>
      <c r="Q34" s="97" t="s">
        <v>131</v>
      </c>
      <c r="R34" s="272">
        <v>0</v>
      </c>
      <c r="S34" s="49"/>
    </row>
    <row r="35" spans="1:24" x14ac:dyDescent="0.35">
      <c r="C35" s="47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9"/>
    </row>
    <row r="36" spans="1:24" x14ac:dyDescent="0.35">
      <c r="C36" s="47"/>
      <c r="D36" s="48"/>
      <c r="E36" s="48"/>
      <c r="F36" s="48"/>
      <c r="G36" s="48"/>
      <c r="H36" s="48"/>
      <c r="I36" s="142" t="s">
        <v>348</v>
      </c>
      <c r="J36" s="141">
        <f>J34+J33+J32</f>
        <v>5734.9542346336293</v>
      </c>
      <c r="K36" s="48"/>
      <c r="L36" s="48"/>
      <c r="M36" s="48"/>
      <c r="N36" s="48"/>
      <c r="O36" s="48"/>
      <c r="P36" s="48"/>
      <c r="Q36" s="142" t="s">
        <v>353</v>
      </c>
      <c r="R36" s="141">
        <f>J36*(1-R31)*(1-R32)*(1-R33)*(1-R34)</f>
        <v>4903.3858706117526</v>
      </c>
      <c r="S36" s="49"/>
    </row>
    <row r="37" spans="1:24" x14ac:dyDescent="0.35">
      <c r="C37" s="47"/>
      <c r="K37" s="48"/>
      <c r="S37" s="49"/>
    </row>
    <row r="38" spans="1:24" x14ac:dyDescent="0.35">
      <c r="C38" s="47"/>
      <c r="K38" s="48"/>
      <c r="S38" s="49"/>
    </row>
    <row r="39" spans="1:24" ht="18" thickBot="1" x14ac:dyDescent="0.4">
      <c r="C39" s="50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2"/>
    </row>
    <row r="41" spans="1:24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35">
      <c r="G79"/>
      <c r="H79"/>
      <c r="I79"/>
      <c r="J79"/>
      <c r="K79"/>
      <c r="L79"/>
    </row>
    <row r="80" spans="1:24" x14ac:dyDescent="0.35">
      <c r="G80"/>
      <c r="H80"/>
      <c r="I80"/>
      <c r="J80"/>
      <c r="K80"/>
      <c r="L80"/>
    </row>
    <row r="81" spans="7:12" x14ac:dyDescent="0.35">
      <c r="G81"/>
      <c r="H81"/>
      <c r="I81"/>
      <c r="J81"/>
      <c r="K81"/>
      <c r="L81"/>
    </row>
    <row r="82" spans="7:12" x14ac:dyDescent="0.35">
      <c r="G82"/>
      <c r="H82"/>
      <c r="I82"/>
      <c r="J82"/>
      <c r="K82"/>
      <c r="L82"/>
    </row>
    <row r="83" spans="7:12" x14ac:dyDescent="0.35">
      <c r="G83"/>
      <c r="H83"/>
      <c r="I83"/>
      <c r="J83"/>
      <c r="K83"/>
      <c r="L83"/>
    </row>
    <row r="84" spans="7:12" x14ac:dyDescent="0.35">
      <c r="G84"/>
      <c r="H84"/>
      <c r="I84"/>
      <c r="J84"/>
      <c r="K84"/>
      <c r="L84"/>
    </row>
    <row r="85" spans="7:12" x14ac:dyDescent="0.35">
      <c r="G85"/>
      <c r="H85"/>
      <c r="I85"/>
      <c r="J85"/>
      <c r="K85"/>
      <c r="L85"/>
    </row>
    <row r="86" spans="7:12" x14ac:dyDescent="0.35">
      <c r="G86"/>
      <c r="H86"/>
      <c r="I86"/>
      <c r="J86"/>
      <c r="K86"/>
      <c r="L86"/>
    </row>
    <row r="87" spans="7:12" x14ac:dyDescent="0.35">
      <c r="G87"/>
      <c r="H87"/>
      <c r="I87"/>
      <c r="J87"/>
      <c r="K87"/>
      <c r="L87"/>
    </row>
    <row r="88" spans="7:12" x14ac:dyDescent="0.35">
      <c r="G88"/>
      <c r="H88"/>
      <c r="I88"/>
      <c r="J88"/>
      <c r="K88"/>
      <c r="L88"/>
    </row>
    <row r="89" spans="7:12" x14ac:dyDescent="0.35">
      <c r="G89"/>
      <c r="H89"/>
      <c r="I89"/>
      <c r="J89"/>
      <c r="K89"/>
      <c r="L89"/>
    </row>
    <row r="90" spans="7:12" x14ac:dyDescent="0.35">
      <c r="G90"/>
      <c r="H90"/>
      <c r="I90"/>
      <c r="J90"/>
      <c r="K90"/>
      <c r="L90"/>
    </row>
    <row r="91" spans="7:12" x14ac:dyDescent="0.35">
      <c r="G91"/>
      <c r="H91"/>
      <c r="I91"/>
      <c r="J91"/>
      <c r="K91"/>
      <c r="L91"/>
    </row>
    <row r="92" spans="7:12" x14ac:dyDescent="0.35">
      <c r="G92"/>
      <c r="H92"/>
      <c r="I92"/>
      <c r="J92"/>
      <c r="K92"/>
      <c r="L92"/>
    </row>
    <row r="93" spans="7:12" x14ac:dyDescent="0.35">
      <c r="G93"/>
      <c r="H93"/>
      <c r="I93"/>
      <c r="J93"/>
      <c r="K93"/>
      <c r="L93"/>
    </row>
    <row r="94" spans="7:12" x14ac:dyDescent="0.35">
      <c r="G94"/>
      <c r="H94"/>
      <c r="I94"/>
      <c r="J94"/>
      <c r="K94"/>
      <c r="L94"/>
    </row>
    <row r="95" spans="7:12" x14ac:dyDescent="0.35">
      <c r="G95"/>
      <c r="H95"/>
      <c r="I95"/>
      <c r="J95"/>
      <c r="K95"/>
      <c r="L95"/>
    </row>
    <row r="96" spans="7:12" x14ac:dyDescent="0.35">
      <c r="G96"/>
      <c r="H96"/>
      <c r="I96"/>
      <c r="J96"/>
      <c r="K96"/>
      <c r="L96"/>
    </row>
    <row r="97" spans="7:12" x14ac:dyDescent="0.35">
      <c r="G97"/>
      <c r="H97"/>
      <c r="I97"/>
      <c r="J97"/>
      <c r="K97"/>
      <c r="L97"/>
    </row>
    <row r="98" spans="7:12" x14ac:dyDescent="0.35">
      <c r="G98"/>
      <c r="H98"/>
      <c r="I98"/>
      <c r="J98"/>
      <c r="K98"/>
      <c r="L98"/>
    </row>
    <row r="99" spans="7:12" x14ac:dyDescent="0.35">
      <c r="G99"/>
      <c r="H99"/>
      <c r="I99"/>
      <c r="J99"/>
      <c r="K99"/>
      <c r="L99"/>
    </row>
    <row r="100" spans="7:12" x14ac:dyDescent="0.35">
      <c r="G100"/>
      <c r="H100"/>
      <c r="I100"/>
      <c r="J100"/>
      <c r="K100"/>
      <c r="L100"/>
    </row>
    <row r="101" spans="7:12" x14ac:dyDescent="0.35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</sheetPr>
  <dimension ref="B3:BC207"/>
  <sheetViews>
    <sheetView zoomScale="85" zoomScaleNormal="85" workbookViewId="0">
      <selection activeCell="AR15" sqref="AR15"/>
    </sheetView>
  </sheetViews>
  <sheetFormatPr baseColWidth="10" defaultRowHeight="15" x14ac:dyDescent="0.25"/>
  <cols>
    <col min="3" max="5" width="13.7109375" customWidth="1"/>
    <col min="6" max="6" width="16.5703125" style="125" customWidth="1"/>
    <col min="7" max="7" width="14.42578125" style="110" customWidth="1"/>
    <col min="8" max="8" width="11.42578125" style="110"/>
    <col min="9" max="9" width="10.5703125" style="110" customWidth="1"/>
    <col min="10" max="11" width="10.5703125" style="40" customWidth="1"/>
    <col min="12" max="23" width="10.5703125" customWidth="1"/>
    <col min="24" max="25" width="11.5703125" customWidth="1"/>
    <col min="26" max="51" width="10.5703125" customWidth="1"/>
    <col min="52" max="52" width="11.42578125" style="9"/>
    <col min="54" max="54" width="19.28515625" customWidth="1"/>
  </cols>
  <sheetData>
    <row r="3" spans="2:55" ht="15.75" x14ac:dyDescent="0.25">
      <c r="I3" s="373" t="s">
        <v>333</v>
      </c>
      <c r="J3" s="374"/>
      <c r="K3" s="374"/>
      <c r="L3" s="374"/>
      <c r="M3" s="374"/>
      <c r="N3" s="374"/>
      <c r="O3" s="375"/>
      <c r="P3" s="376" t="s">
        <v>304</v>
      </c>
      <c r="Q3" s="377"/>
      <c r="R3" s="377"/>
      <c r="S3" s="377"/>
      <c r="T3" s="377"/>
      <c r="U3" s="377"/>
      <c r="V3" s="377"/>
      <c r="W3" s="377"/>
      <c r="X3" s="378"/>
      <c r="Y3" s="232"/>
      <c r="Z3" s="232"/>
      <c r="AA3" s="357" t="s">
        <v>319</v>
      </c>
      <c r="AB3" s="358"/>
      <c r="AC3" s="358"/>
      <c r="AD3" s="358"/>
      <c r="AE3" s="358"/>
      <c r="AF3" s="358"/>
      <c r="AG3" s="358"/>
      <c r="AH3" s="358"/>
      <c r="AI3" s="359"/>
      <c r="AJ3" s="232"/>
      <c r="AK3" s="357" t="s">
        <v>332</v>
      </c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9"/>
    </row>
    <row r="4" spans="2:55" ht="45" customHeight="1" x14ac:dyDescent="0.25">
      <c r="B4" s="365" t="s">
        <v>334</v>
      </c>
      <c r="C4" s="365"/>
      <c r="D4" s="365"/>
      <c r="E4" s="365"/>
      <c r="F4" s="365"/>
      <c r="I4" s="198" t="s">
        <v>129</v>
      </c>
      <c r="J4" s="199" t="s">
        <v>242</v>
      </c>
      <c r="K4" s="199" t="s">
        <v>243</v>
      </c>
      <c r="L4" s="199" t="s">
        <v>81</v>
      </c>
      <c r="M4" s="199" t="s">
        <v>244</v>
      </c>
      <c r="N4" s="199" t="s">
        <v>245</v>
      </c>
      <c r="O4" s="230" t="s">
        <v>247</v>
      </c>
      <c r="P4" s="198" t="s">
        <v>129</v>
      </c>
      <c r="Q4" s="200" t="s">
        <v>252</v>
      </c>
      <c r="R4" s="200" t="s">
        <v>253</v>
      </c>
      <c r="S4" s="201" t="s">
        <v>238</v>
      </c>
      <c r="T4" s="202" t="s">
        <v>237</v>
      </c>
      <c r="U4" s="199" t="s">
        <v>9</v>
      </c>
      <c r="V4" s="199" t="s">
        <v>239</v>
      </c>
      <c r="W4" s="199" t="s">
        <v>240</v>
      </c>
      <c r="X4" s="231" t="s">
        <v>246</v>
      </c>
      <c r="Y4" s="205" t="s">
        <v>266</v>
      </c>
      <c r="AA4" s="209" t="s">
        <v>129</v>
      </c>
      <c r="AB4" s="200" t="s">
        <v>306</v>
      </c>
      <c r="AC4" s="201" t="s">
        <v>307</v>
      </c>
      <c r="AD4" s="207" t="s">
        <v>308</v>
      </c>
      <c r="AE4" s="203" t="s">
        <v>309</v>
      </c>
      <c r="AF4" s="203" t="s">
        <v>310</v>
      </c>
      <c r="AG4" s="203" t="s">
        <v>311</v>
      </c>
      <c r="AH4" s="203" t="s">
        <v>312</v>
      </c>
      <c r="AI4" s="216" t="s">
        <v>313</v>
      </c>
      <c r="AK4" s="209" t="s">
        <v>129</v>
      </c>
      <c r="AL4" s="200" t="s">
        <v>306</v>
      </c>
      <c r="AM4" s="201" t="s">
        <v>307</v>
      </c>
      <c r="AN4" s="207" t="s">
        <v>308</v>
      </c>
      <c r="AO4" s="203" t="s">
        <v>309</v>
      </c>
      <c r="AP4" s="203" t="s">
        <v>322</v>
      </c>
      <c r="AQ4" s="317" t="s">
        <v>359</v>
      </c>
      <c r="AR4" s="317" t="s">
        <v>360</v>
      </c>
      <c r="AS4" s="317" t="s">
        <v>361</v>
      </c>
      <c r="AT4" s="317" t="s">
        <v>362</v>
      </c>
      <c r="AU4" s="203" t="s">
        <v>323</v>
      </c>
      <c r="AV4" s="203" t="s">
        <v>324</v>
      </c>
      <c r="AW4" s="203" t="s">
        <v>325</v>
      </c>
      <c r="AX4" s="203" t="s">
        <v>326</v>
      </c>
      <c r="AY4" s="216" t="s">
        <v>313</v>
      </c>
      <c r="AZ4" s="321" t="s">
        <v>363</v>
      </c>
      <c r="BA4" s="281"/>
      <c r="BB4" s="281"/>
      <c r="BC4" s="281"/>
    </row>
    <row r="5" spans="2:55" x14ac:dyDescent="0.25">
      <c r="B5" s="360" t="s">
        <v>293</v>
      </c>
      <c r="C5" s="233" t="s">
        <v>82</v>
      </c>
      <c r="D5" s="369" t="s">
        <v>6</v>
      </c>
      <c r="E5" s="369"/>
      <c r="F5" s="234">
        <f>IF(D5="","",VLOOKUP(D5,$B$97:$C$100,2,0))</f>
        <v>70</v>
      </c>
      <c r="I5" s="194">
        <v>0</v>
      </c>
      <c r="J5" s="144">
        <v>0</v>
      </c>
      <c r="K5" s="144">
        <v>0</v>
      </c>
      <c r="L5" s="144">
        <v>0</v>
      </c>
      <c r="M5" s="144">
        <f>IF(I5&lt;=$F$10,IF(I5&lt;=30,I5*($F$9-$F$6)/30,$F$9-$F$6),)</f>
        <v>0</v>
      </c>
      <c r="N5" s="144">
        <f t="shared" ref="N5:N68" si="0">IF(P6&lt;=$F$18,0,)</f>
        <v>0</v>
      </c>
      <c r="O5" s="145">
        <f t="shared" ref="O5:O68" si="1">((J5+K5)*0.475+L5+M5+N5)*44/12</f>
        <v>0</v>
      </c>
      <c r="P5" s="194">
        <v>0</v>
      </c>
      <c r="Q5" s="144">
        <v>0</v>
      </c>
      <c r="R5" s="144">
        <v>0</v>
      </c>
      <c r="S5" s="144">
        <f>$F$19*R5</f>
        <v>0</v>
      </c>
      <c r="T5" s="144">
        <f t="shared" ref="T5:T68" si="2">IF(S5=0,0,EXP(-1.0587+0.8836*LN(S5)+0.284))</f>
        <v>0</v>
      </c>
      <c r="U5" s="144">
        <v>0</v>
      </c>
      <c r="V5" s="144">
        <f t="shared" ref="V5:V68" si="3">IF(P5&lt;=$F$18,IF(P5&lt;=30,P5*($F$16-$F$6)/30,$F$16-$F$6),)</f>
        <v>0</v>
      </c>
      <c r="W5" s="144">
        <v>0</v>
      </c>
      <c r="X5" s="144">
        <f t="shared" ref="X5:X68" si="4">((S5+T5)*0.475+U5+V5+W5)*44/12</f>
        <v>0</v>
      </c>
      <c r="Y5" s="173">
        <f t="shared" ref="Y5:Y68" si="5">IF(P5&lt;=$F$18,X5-O5,)</f>
        <v>0</v>
      </c>
      <c r="AA5" s="210">
        <v>0</v>
      </c>
      <c r="AB5" s="144">
        <f t="shared" ref="AB5:AB68" si="6">IF(AA5&lt;=$F$18,IFERROR(VLOOKUP($AA5,$B$82:$G$94,2,FALSE),0),)</f>
        <v>0</v>
      </c>
      <c r="AC5" s="243">
        <f t="shared" ref="AC5:AC68" si="7">IF(AA5&lt;=$F$18,IFERROR(VLOOKUP($AA5,$B$82:$G$94,3,FALSE),0),)</f>
        <v>0</v>
      </c>
      <c r="AD5" s="243">
        <f t="shared" ref="AD5:AD68" si="8">IF(AA5&lt;=$F$18,IFERROR(VLOOKUP($AA5,$B$82:$G$94,4,FALSE),0),)</f>
        <v>0</v>
      </c>
      <c r="AE5" s="243">
        <f t="shared" ref="AE5:AE68" si="9">IF(AA5&lt;=$F$18,IFERROR(VLOOKUP($AA5,$B$82:$G$94,5,FALSE),0),)</f>
        <v>0</v>
      </c>
      <c r="AF5" s="144">
        <v>0</v>
      </c>
      <c r="AG5" s="144">
        <v>0</v>
      </c>
      <c r="AH5" s="144">
        <v>0</v>
      </c>
      <c r="AI5" s="217">
        <f>SUM(AF5:AH5)</f>
        <v>0</v>
      </c>
      <c r="AK5" s="210">
        <v>0</v>
      </c>
      <c r="AL5" s="144">
        <f t="shared" ref="AL5:AL35" si="10">IF(AK5&lt;=$F$18,IFERROR(VLOOKUP($AA5,$B$82:$G$94,2,FALSE),0),)</f>
        <v>0</v>
      </c>
      <c r="AM5" s="144">
        <f t="shared" ref="AM5:AM35" si="11">IF(AK5&lt;=$F$18,IFERROR(VLOOKUP($AA5,$B$82:$G$94,3,FALSE),0),)</f>
        <v>0</v>
      </c>
      <c r="AN5" s="144">
        <f t="shared" ref="AN5:AN35" si="12">IF(AK5&lt;=$F$18,IFERROR(VLOOKUP($AA5,$B$82:$G$94,4,FALSE),0),)</f>
        <v>0</v>
      </c>
      <c r="AO5" s="144">
        <f t="shared" ref="AO5:AO35" si="13">IF(AK5&lt;=$F$18,IFERROR(VLOOKUP($AA5,$B$82:$G$94,5,FALSE),0),)</f>
        <v>0</v>
      </c>
      <c r="AP5" s="144">
        <f t="shared" ref="AP5:AP35" si="14">IF(AK5&lt;=$F$18,IFERROR(VLOOKUP($AA5,$B$82:$G$94,6,FALSE),0),)</f>
        <v>0</v>
      </c>
      <c r="AQ5" s="318">
        <v>0</v>
      </c>
      <c r="AR5" s="318">
        <v>0</v>
      </c>
      <c r="AS5" s="318">
        <v>0</v>
      </c>
      <c r="AT5" s="318">
        <v>0</v>
      </c>
      <c r="AU5" s="144">
        <v>0</v>
      </c>
      <c r="AV5" s="144">
        <v>0</v>
      </c>
      <c r="AW5" s="144">
        <v>0</v>
      </c>
      <c r="AX5" s="144">
        <v>0</v>
      </c>
      <c r="AY5" s="217">
        <f>IF(AK5&lt;=$F$18,SUM(AU5:AX5),)</f>
        <v>0</v>
      </c>
      <c r="AZ5" s="37"/>
      <c r="BA5" s="281"/>
      <c r="BB5" s="281"/>
      <c r="BC5" s="281"/>
    </row>
    <row r="6" spans="2:55" x14ac:dyDescent="0.25">
      <c r="B6" s="362"/>
      <c r="C6" s="241" t="s">
        <v>83</v>
      </c>
      <c r="D6" s="367" t="str">
        <f>IF(D5=$B$100,"partielle","néant")</f>
        <v>néant</v>
      </c>
      <c r="E6" s="367"/>
      <c r="F6" s="242">
        <f>VLOOKUP(D5,$B$97:$D$100,3,FALSE)</f>
        <v>0</v>
      </c>
      <c r="I6" s="194">
        <v>1</v>
      </c>
      <c r="J6" s="144">
        <f>IF($I6&lt;=$F$10,$F$11*$F$13+J5,)</f>
        <v>0</v>
      </c>
      <c r="K6" s="144">
        <f>IF(J6=0,0,EXP(-1.0587+0.8836*LN(J6)+0.284))</f>
        <v>0</v>
      </c>
      <c r="L6" s="144">
        <f>IF(I6&lt;=$F$10,$F$5+($F$8-$F$5)*(1-EXP(-0.0175*I6)),)</f>
        <v>70</v>
      </c>
      <c r="M6" s="144">
        <f>IF(I6&lt;=$F$10,IF(I6&lt;=30,I6*($F$9-$F$6)/30,$F$9-$F$6),)</f>
        <v>0</v>
      </c>
      <c r="N6" s="144">
        <f t="shared" si="0"/>
        <v>0</v>
      </c>
      <c r="O6" s="145">
        <f t="shared" si="1"/>
        <v>256.66666666666669</v>
      </c>
      <c r="P6" s="194">
        <v>1</v>
      </c>
      <c r="Q6" s="144">
        <f t="shared" ref="Q6:Q69" si="15">IF(P6&lt;=$F$18,LOOKUP(P6-1,$B$25:$B$78,$G$25:$G$78),)</f>
        <v>8.5428571428571427</v>
      </c>
      <c r="R6" s="144">
        <f>IF(P6&lt;=$F$18,Q6+R5,)</f>
        <v>8.5428571428571427</v>
      </c>
      <c r="S6" s="144">
        <f>$F$19*R6</f>
        <v>3.9297142857142857</v>
      </c>
      <c r="T6" s="144">
        <f t="shared" si="2"/>
        <v>1.5442920046666322</v>
      </c>
      <c r="U6" s="144">
        <f t="shared" ref="U6:U69" si="16">IF(P6&lt;=$F$18,$F$5+($F$15-$F$5)*(1-EXP(-0.0175*P6)),)</f>
        <v>70</v>
      </c>
      <c r="V6" s="144">
        <f t="shared" si="3"/>
        <v>0.33333333333333331</v>
      </c>
      <c r="W6" s="144">
        <v>0</v>
      </c>
      <c r="X6" s="144">
        <f t="shared" si="4"/>
        <v>267.422783177969</v>
      </c>
      <c r="Y6" s="173">
        <f t="shared" si="5"/>
        <v>10.756116511302309</v>
      </c>
      <c r="AA6" s="210">
        <v>1</v>
      </c>
      <c r="AB6" s="144">
        <f t="shared" si="6"/>
        <v>0</v>
      </c>
      <c r="AC6" s="243">
        <f t="shared" si="7"/>
        <v>0</v>
      </c>
      <c r="AD6" s="243">
        <f t="shared" si="8"/>
        <v>0</v>
      </c>
      <c r="AE6" s="243">
        <f t="shared" si="9"/>
        <v>0</v>
      </c>
      <c r="AF6" s="144">
        <f t="shared" ref="AF6:AF69" si="17">IF(AA6&lt;=$F$18,EXP(-LN(2)/$D$104)*AF5+((1-EXP(-LN(2)/$D$104))/(LN(2)/$D$104))*$AB6*AC6*0.475*$F$19*44/12,)</f>
        <v>0</v>
      </c>
      <c r="AG6" s="144">
        <f t="shared" ref="AG6:AG69" si="18">IF(AA6&lt;=$F$18,EXP(-LN(2)/$D$106)*AG5+((1-EXP(-LN(2)/$D$106))/(LN(2)/$D$106))*$AB6*AD6*0.475*$F$19*44/12,)</f>
        <v>0</v>
      </c>
      <c r="AH6" s="144">
        <f t="shared" ref="AH6:AH69" si="19">IF(AA6&lt;=$F$18,EXP(-LN(2)/$D$105)*AH5+((1-EXP(-LN(2)/$D$105))/(LN(2)/$D$105))*$AB6*AE6*0.475*$F$19*44/12,)</f>
        <v>0</v>
      </c>
      <c r="AI6" s="217">
        <f>IF(AA6&lt;=$F$18,SUM(AF6:AH6),)</f>
        <v>0</v>
      </c>
      <c r="AK6" s="210">
        <v>1</v>
      </c>
      <c r="AL6" s="144">
        <f t="shared" si="10"/>
        <v>0</v>
      </c>
      <c r="AM6" s="144">
        <f t="shared" si="11"/>
        <v>0</v>
      </c>
      <c r="AN6" s="144">
        <f t="shared" si="12"/>
        <v>0</v>
      </c>
      <c r="AO6" s="144">
        <f t="shared" si="13"/>
        <v>0</v>
      </c>
      <c r="AP6" s="144">
        <f t="shared" si="14"/>
        <v>0</v>
      </c>
      <c r="AQ6" s="318">
        <f t="shared" ref="AQ6:AQ24" si="20">IF($AK6&lt;=$F$18,$AL6*AM6,)</f>
        <v>0</v>
      </c>
      <c r="AR6" s="318">
        <f t="shared" ref="AR6:AR24" si="21">IF($AK6&lt;=$F$18,$AL6*AN6,)</f>
        <v>0</v>
      </c>
      <c r="AS6" s="318">
        <f t="shared" ref="AS6:AS24" si="22">IF($AK6&lt;=$F$18,$AL6*AO6,)</f>
        <v>0</v>
      </c>
      <c r="AT6" s="318">
        <f t="shared" ref="AT6:AT24" si="23">IF($AK6&lt;=$F$18,$AL6*AP6,)</f>
        <v>0</v>
      </c>
      <c r="AU6" s="144">
        <f t="shared" ref="AU6:AU35" si="24">IF($AK6&lt;=$F$18,$C$104*$AL6*AM6,)</f>
        <v>0</v>
      </c>
      <c r="AV6" s="144">
        <f t="shared" ref="AV6:AV35" si="25">IF($AK6&lt;=$F$18,$C$106*$AL6*AN6,)</f>
        <v>0</v>
      </c>
      <c r="AW6" s="144">
        <f t="shared" ref="AW6:AW35" si="26">IF($AK6&lt;=$F$18,$C$105*$AL6*AO6,)</f>
        <v>0</v>
      </c>
      <c r="AX6" s="144">
        <f t="shared" ref="AX6:AX35" si="27">IF($AK6&lt;=$F$18,$C$108*$AL6*AP6,)</f>
        <v>0</v>
      </c>
      <c r="AY6" s="217">
        <f t="shared" ref="AY6:AY35" si="28">IF(AK6&lt;=$F$18,SUM(AU6:AX6)+AY5,)</f>
        <v>0</v>
      </c>
      <c r="AZ6" s="37"/>
      <c r="BA6" s="281"/>
      <c r="BB6" s="281"/>
      <c r="BC6" s="281"/>
    </row>
    <row r="7" spans="2:55" x14ac:dyDescent="0.25">
      <c r="B7" s="360" t="s">
        <v>294</v>
      </c>
      <c r="C7" s="370"/>
      <c r="D7" s="371"/>
      <c r="E7" s="371"/>
      <c r="F7" s="372"/>
      <c r="I7" s="194">
        <v>2</v>
      </c>
      <c r="J7" s="144">
        <f t="shared" ref="J7:J70" si="29">IF($I7&lt;=$F$10,$F$11*$F$13+J6,)</f>
        <v>0</v>
      </c>
      <c r="K7" s="144">
        <f t="shared" ref="K7:K70" si="30">IF(J7=0,0,EXP(-1.0587+0.8836*LN(J7)+0.284))</f>
        <v>0</v>
      </c>
      <c r="L7" s="144">
        <f t="shared" ref="L7:L70" si="31">IF(I7&lt;=$F$10,$F$5+($F$8-$F$5)*(1-EXP(-0.0175*I7)),)</f>
        <v>70</v>
      </c>
      <c r="M7" s="144">
        <f t="shared" ref="M7:M70" si="32">IF(I7&lt;=$F$10,IF(I7&lt;=30,I7*($F$9-$F$6)/30,$F$9-$F$6),)</f>
        <v>0</v>
      </c>
      <c r="N7" s="144">
        <f t="shared" si="0"/>
        <v>0</v>
      </c>
      <c r="O7" s="145">
        <f t="shared" si="1"/>
        <v>256.66666666666669</v>
      </c>
      <c r="P7" s="194">
        <v>2</v>
      </c>
      <c r="Q7" s="144">
        <f t="shared" si="15"/>
        <v>8.5428571428571427</v>
      </c>
      <c r="R7" s="144">
        <f t="shared" ref="R7:R70" si="33">IF(P7&lt;=$F$18,Q7+R6,)</f>
        <v>17.085714285714285</v>
      </c>
      <c r="S7" s="144">
        <f t="shared" ref="S7:S70" si="34">$F$19*R7</f>
        <v>7.8594285714285714</v>
      </c>
      <c r="T7" s="144">
        <f t="shared" si="2"/>
        <v>2.8491776382422929</v>
      </c>
      <c r="U7" s="144">
        <f t="shared" si="16"/>
        <v>70</v>
      </c>
      <c r="V7" s="144">
        <f t="shared" si="3"/>
        <v>0.66666666666666663</v>
      </c>
      <c r="W7" s="144">
        <v>0</v>
      </c>
      <c r="X7" s="144">
        <f t="shared" si="4"/>
        <v>277.76193359295456</v>
      </c>
      <c r="Y7" s="173">
        <f t="shared" si="5"/>
        <v>21.095266926287877</v>
      </c>
      <c r="AA7" s="210">
        <v>2</v>
      </c>
      <c r="AB7" s="144">
        <f t="shared" si="6"/>
        <v>0</v>
      </c>
      <c r="AC7" s="243">
        <f t="shared" si="7"/>
        <v>0</v>
      </c>
      <c r="AD7" s="243">
        <f t="shared" si="8"/>
        <v>0</v>
      </c>
      <c r="AE7" s="243">
        <f t="shared" si="9"/>
        <v>0</v>
      </c>
      <c r="AF7" s="144">
        <f t="shared" si="17"/>
        <v>0</v>
      </c>
      <c r="AG7" s="144">
        <f t="shared" si="18"/>
        <v>0</v>
      </c>
      <c r="AH7" s="144">
        <f t="shared" si="19"/>
        <v>0</v>
      </c>
      <c r="AI7" s="217">
        <f t="shared" ref="AI7:AI70" si="35">IF(AA7&lt;=$F$18,SUM(AF7:AH7),)</f>
        <v>0</v>
      </c>
      <c r="AK7" s="210">
        <v>2</v>
      </c>
      <c r="AL7" s="144">
        <f t="shared" si="10"/>
        <v>0</v>
      </c>
      <c r="AM7" s="144">
        <f t="shared" si="11"/>
        <v>0</v>
      </c>
      <c r="AN7" s="144">
        <f t="shared" si="12"/>
        <v>0</v>
      </c>
      <c r="AO7" s="144">
        <f t="shared" si="13"/>
        <v>0</v>
      </c>
      <c r="AP7" s="144">
        <f t="shared" si="14"/>
        <v>0</v>
      </c>
      <c r="AQ7" s="318">
        <f t="shared" si="20"/>
        <v>0</v>
      </c>
      <c r="AR7" s="318">
        <f t="shared" si="21"/>
        <v>0</v>
      </c>
      <c r="AS7" s="318">
        <f t="shared" si="22"/>
        <v>0</v>
      </c>
      <c r="AT7" s="318">
        <f t="shared" si="23"/>
        <v>0</v>
      </c>
      <c r="AU7" s="144">
        <f t="shared" si="24"/>
        <v>0</v>
      </c>
      <c r="AV7" s="144">
        <f t="shared" si="25"/>
        <v>0</v>
      </c>
      <c r="AW7" s="144">
        <f t="shared" si="26"/>
        <v>0</v>
      </c>
      <c r="AX7" s="144">
        <f t="shared" si="27"/>
        <v>0</v>
      </c>
      <c r="AY7" s="217">
        <f t="shared" si="28"/>
        <v>0</v>
      </c>
      <c r="AZ7" s="37"/>
      <c r="BA7" s="281"/>
      <c r="BB7" s="281"/>
      <c r="BC7" s="281"/>
    </row>
    <row r="8" spans="2:55" x14ac:dyDescent="0.25">
      <c r="B8" s="361"/>
      <c r="C8" s="235" t="s">
        <v>82</v>
      </c>
      <c r="D8" s="368" t="s">
        <v>6</v>
      </c>
      <c r="E8" s="368"/>
      <c r="F8" s="236">
        <f>IF(D8="","",VLOOKUP(D8,$B$97:$C$100,2,0))</f>
        <v>70</v>
      </c>
      <c r="I8" s="194">
        <v>3</v>
      </c>
      <c r="J8" s="144">
        <f t="shared" si="29"/>
        <v>0</v>
      </c>
      <c r="K8" s="144">
        <f t="shared" si="30"/>
        <v>0</v>
      </c>
      <c r="L8" s="144">
        <f t="shared" si="31"/>
        <v>70</v>
      </c>
      <c r="M8" s="144">
        <f t="shared" si="32"/>
        <v>0</v>
      </c>
      <c r="N8" s="144">
        <f t="shared" si="0"/>
        <v>0</v>
      </c>
      <c r="O8" s="145">
        <f t="shared" si="1"/>
        <v>256.66666666666669</v>
      </c>
      <c r="P8" s="194">
        <v>3</v>
      </c>
      <c r="Q8" s="144">
        <f t="shared" si="15"/>
        <v>8.5428571428571427</v>
      </c>
      <c r="R8" s="144">
        <f t="shared" si="33"/>
        <v>25.628571428571426</v>
      </c>
      <c r="S8" s="144">
        <f t="shared" si="34"/>
        <v>11.789142857142856</v>
      </c>
      <c r="T8" s="144">
        <f t="shared" si="2"/>
        <v>4.0767470314036371</v>
      </c>
      <c r="U8" s="144">
        <f t="shared" si="16"/>
        <v>70</v>
      </c>
      <c r="V8" s="144">
        <f t="shared" si="3"/>
        <v>1</v>
      </c>
      <c r="W8" s="144">
        <v>0</v>
      </c>
      <c r="X8" s="144">
        <f t="shared" si="4"/>
        <v>287.96642488921844</v>
      </c>
      <c r="Y8" s="173">
        <f t="shared" si="5"/>
        <v>31.299758222551759</v>
      </c>
      <c r="AA8" s="210">
        <v>3</v>
      </c>
      <c r="AB8" s="144">
        <f t="shared" si="6"/>
        <v>0</v>
      </c>
      <c r="AC8" s="243">
        <f t="shared" si="7"/>
        <v>0</v>
      </c>
      <c r="AD8" s="243">
        <f t="shared" si="8"/>
        <v>0</v>
      </c>
      <c r="AE8" s="243">
        <f t="shared" si="9"/>
        <v>0</v>
      </c>
      <c r="AF8" s="144">
        <f t="shared" si="17"/>
        <v>0</v>
      </c>
      <c r="AG8" s="144">
        <f t="shared" si="18"/>
        <v>0</v>
      </c>
      <c r="AH8" s="144">
        <f t="shared" si="19"/>
        <v>0</v>
      </c>
      <c r="AI8" s="217">
        <f t="shared" si="35"/>
        <v>0</v>
      </c>
      <c r="AK8" s="210">
        <v>3</v>
      </c>
      <c r="AL8" s="144">
        <f t="shared" si="10"/>
        <v>0</v>
      </c>
      <c r="AM8" s="144">
        <f t="shared" si="11"/>
        <v>0</v>
      </c>
      <c r="AN8" s="144">
        <f t="shared" si="12"/>
        <v>0</v>
      </c>
      <c r="AO8" s="144">
        <f t="shared" si="13"/>
        <v>0</v>
      </c>
      <c r="AP8" s="144">
        <f t="shared" si="14"/>
        <v>0</v>
      </c>
      <c r="AQ8" s="318">
        <f t="shared" si="20"/>
        <v>0</v>
      </c>
      <c r="AR8" s="318">
        <f t="shared" si="21"/>
        <v>0</v>
      </c>
      <c r="AS8" s="318">
        <f t="shared" si="22"/>
        <v>0</v>
      </c>
      <c r="AT8" s="318">
        <f t="shared" si="23"/>
        <v>0</v>
      </c>
      <c r="AU8" s="144">
        <f t="shared" si="24"/>
        <v>0</v>
      </c>
      <c r="AV8" s="144">
        <f t="shared" si="25"/>
        <v>0</v>
      </c>
      <c r="AW8" s="144">
        <f t="shared" si="26"/>
        <v>0</v>
      </c>
      <c r="AX8" s="144">
        <f t="shared" si="27"/>
        <v>0</v>
      </c>
      <c r="AY8" s="217">
        <f t="shared" si="28"/>
        <v>0</v>
      </c>
      <c r="AZ8" s="37"/>
      <c r="BA8" s="281"/>
      <c r="BB8" s="281"/>
      <c r="BC8" s="281"/>
    </row>
    <row r="9" spans="2:55" x14ac:dyDescent="0.25">
      <c r="B9" s="361"/>
      <c r="C9" s="235" t="s">
        <v>83</v>
      </c>
      <c r="D9" s="366" t="str">
        <f>IF(D8=$B$100,"totale","néant")</f>
        <v>néant</v>
      </c>
      <c r="E9" s="366"/>
      <c r="F9" s="236">
        <f>IF(D8=B100,10,VLOOKUP(D8,$B$97:$D$100,3,FALSE))</f>
        <v>0</v>
      </c>
      <c r="I9" s="194">
        <v>4</v>
      </c>
      <c r="J9" s="144">
        <f t="shared" si="29"/>
        <v>0</v>
      </c>
      <c r="K9" s="144">
        <f t="shared" si="30"/>
        <v>0</v>
      </c>
      <c r="L9" s="144">
        <f t="shared" si="31"/>
        <v>70</v>
      </c>
      <c r="M9" s="144">
        <f t="shared" si="32"/>
        <v>0</v>
      </c>
      <c r="N9" s="144">
        <f t="shared" si="0"/>
        <v>0</v>
      </c>
      <c r="O9" s="145">
        <f t="shared" si="1"/>
        <v>256.66666666666669</v>
      </c>
      <c r="P9" s="194">
        <v>4</v>
      </c>
      <c r="Q9" s="144">
        <f t="shared" si="15"/>
        <v>8.5428571428571427</v>
      </c>
      <c r="R9" s="144">
        <f t="shared" si="33"/>
        <v>34.171428571428571</v>
      </c>
      <c r="S9" s="144">
        <f t="shared" si="34"/>
        <v>15.718857142857143</v>
      </c>
      <c r="T9" s="144">
        <f t="shared" si="2"/>
        <v>5.2566568950231236</v>
      </c>
      <c r="U9" s="144">
        <f t="shared" si="16"/>
        <v>70</v>
      </c>
      <c r="V9" s="144">
        <f t="shared" si="3"/>
        <v>1.3333333333333333</v>
      </c>
      <c r="W9" s="144">
        <v>0</v>
      </c>
      <c r="X9" s="144">
        <f t="shared" si="4"/>
        <v>298.08790917153033</v>
      </c>
      <c r="Y9" s="173">
        <f t="shared" si="5"/>
        <v>41.421242504863642</v>
      </c>
      <c r="AA9" s="210">
        <v>4</v>
      </c>
      <c r="AB9" s="144">
        <f t="shared" si="6"/>
        <v>0</v>
      </c>
      <c r="AC9" s="243">
        <f t="shared" si="7"/>
        <v>0</v>
      </c>
      <c r="AD9" s="243">
        <f t="shared" si="8"/>
        <v>0</v>
      </c>
      <c r="AE9" s="243">
        <f t="shared" si="9"/>
        <v>0</v>
      </c>
      <c r="AF9" s="144">
        <f t="shared" si="17"/>
        <v>0</v>
      </c>
      <c r="AG9" s="144">
        <f t="shared" si="18"/>
        <v>0</v>
      </c>
      <c r="AH9" s="144">
        <f t="shared" si="19"/>
        <v>0</v>
      </c>
      <c r="AI9" s="217">
        <f t="shared" si="35"/>
        <v>0</v>
      </c>
      <c r="AK9" s="210">
        <v>4</v>
      </c>
      <c r="AL9" s="144">
        <f t="shared" si="10"/>
        <v>0</v>
      </c>
      <c r="AM9" s="144">
        <f t="shared" si="11"/>
        <v>0</v>
      </c>
      <c r="AN9" s="144">
        <f t="shared" si="12"/>
        <v>0</v>
      </c>
      <c r="AO9" s="144">
        <f t="shared" si="13"/>
        <v>0</v>
      </c>
      <c r="AP9" s="144">
        <f t="shared" si="14"/>
        <v>0</v>
      </c>
      <c r="AQ9" s="318">
        <f t="shared" si="20"/>
        <v>0</v>
      </c>
      <c r="AR9" s="318">
        <f t="shared" si="21"/>
        <v>0</v>
      </c>
      <c r="AS9" s="318">
        <f t="shared" si="22"/>
        <v>0</v>
      </c>
      <c r="AT9" s="318">
        <f t="shared" si="23"/>
        <v>0</v>
      </c>
      <c r="AU9" s="144">
        <f t="shared" si="24"/>
        <v>0</v>
      </c>
      <c r="AV9" s="144">
        <f t="shared" si="25"/>
        <v>0</v>
      </c>
      <c r="AW9" s="144">
        <f t="shared" si="26"/>
        <v>0</v>
      </c>
      <c r="AX9" s="144">
        <f t="shared" si="27"/>
        <v>0</v>
      </c>
      <c r="AY9" s="217">
        <f t="shared" si="28"/>
        <v>0</v>
      </c>
      <c r="AZ9" s="37"/>
      <c r="BA9" s="281"/>
      <c r="BB9" s="281"/>
      <c r="BC9" s="281"/>
    </row>
    <row r="10" spans="2:55" x14ac:dyDescent="0.25">
      <c r="B10" s="361"/>
      <c r="C10" s="363" t="s">
        <v>276</v>
      </c>
      <c r="D10" s="388" t="s">
        <v>296</v>
      </c>
      <c r="E10" s="388"/>
      <c r="F10" s="237">
        <f>F18</f>
        <v>55</v>
      </c>
      <c r="I10" s="194">
        <v>5</v>
      </c>
      <c r="J10" s="144">
        <f t="shared" si="29"/>
        <v>0</v>
      </c>
      <c r="K10" s="144">
        <f t="shared" si="30"/>
        <v>0</v>
      </c>
      <c r="L10" s="144">
        <f t="shared" si="31"/>
        <v>70</v>
      </c>
      <c r="M10" s="144">
        <f t="shared" si="32"/>
        <v>0</v>
      </c>
      <c r="N10" s="144">
        <f t="shared" si="0"/>
        <v>0</v>
      </c>
      <c r="O10" s="145">
        <f t="shared" si="1"/>
        <v>256.66666666666669</v>
      </c>
      <c r="P10" s="194">
        <v>5</v>
      </c>
      <c r="Q10" s="144">
        <f t="shared" si="15"/>
        <v>8.5428571428571427</v>
      </c>
      <c r="R10" s="144">
        <f t="shared" si="33"/>
        <v>42.714285714285715</v>
      </c>
      <c r="S10" s="144">
        <f t="shared" si="34"/>
        <v>19.648571428571429</v>
      </c>
      <c r="T10" s="144">
        <f t="shared" si="2"/>
        <v>6.4023486226794226</v>
      </c>
      <c r="U10" s="144">
        <f t="shared" si="16"/>
        <v>70</v>
      </c>
      <c r="V10" s="144">
        <f t="shared" si="3"/>
        <v>1.6666666666666667</v>
      </c>
      <c r="W10" s="144">
        <v>0</v>
      </c>
      <c r="X10" s="144">
        <f t="shared" si="4"/>
        <v>308.1497968670397</v>
      </c>
      <c r="Y10" s="173">
        <f t="shared" si="5"/>
        <v>51.483130200373012</v>
      </c>
      <c r="AA10" s="210">
        <v>5</v>
      </c>
      <c r="AB10" s="144">
        <f t="shared" si="6"/>
        <v>0</v>
      </c>
      <c r="AC10" s="243">
        <f t="shared" si="7"/>
        <v>0</v>
      </c>
      <c r="AD10" s="243">
        <f t="shared" si="8"/>
        <v>0</v>
      </c>
      <c r="AE10" s="243">
        <f t="shared" si="9"/>
        <v>0</v>
      </c>
      <c r="AF10" s="144">
        <f t="shared" si="17"/>
        <v>0</v>
      </c>
      <c r="AG10" s="144">
        <f t="shared" si="18"/>
        <v>0</v>
      </c>
      <c r="AH10" s="144">
        <f t="shared" si="19"/>
        <v>0</v>
      </c>
      <c r="AI10" s="217">
        <f t="shared" si="35"/>
        <v>0</v>
      </c>
      <c r="AK10" s="210">
        <v>5</v>
      </c>
      <c r="AL10" s="144">
        <f t="shared" si="10"/>
        <v>0</v>
      </c>
      <c r="AM10" s="144">
        <f t="shared" si="11"/>
        <v>0</v>
      </c>
      <c r="AN10" s="144">
        <f t="shared" si="12"/>
        <v>0</v>
      </c>
      <c r="AO10" s="144">
        <f t="shared" si="13"/>
        <v>0</v>
      </c>
      <c r="AP10" s="144">
        <f t="shared" si="14"/>
        <v>0</v>
      </c>
      <c r="AQ10" s="318">
        <f t="shared" si="20"/>
        <v>0</v>
      </c>
      <c r="AR10" s="318">
        <f t="shared" si="21"/>
        <v>0</v>
      </c>
      <c r="AS10" s="318">
        <f t="shared" si="22"/>
        <v>0</v>
      </c>
      <c r="AT10" s="318">
        <f t="shared" si="23"/>
        <v>0</v>
      </c>
      <c r="AU10" s="144">
        <f t="shared" si="24"/>
        <v>0</v>
      </c>
      <c r="AV10" s="144">
        <f t="shared" si="25"/>
        <v>0</v>
      </c>
      <c r="AW10" s="144">
        <f t="shared" si="26"/>
        <v>0</v>
      </c>
      <c r="AX10" s="144">
        <f t="shared" si="27"/>
        <v>0</v>
      </c>
      <c r="AY10" s="217">
        <f t="shared" si="28"/>
        <v>0</v>
      </c>
      <c r="AZ10" s="37"/>
      <c r="BA10" s="281"/>
      <c r="BB10" s="281"/>
      <c r="BC10" s="281"/>
    </row>
    <row r="11" spans="2:55" x14ac:dyDescent="0.25">
      <c r="B11" s="361"/>
      <c r="C11" s="363"/>
      <c r="D11" s="366" t="s">
        <v>299</v>
      </c>
      <c r="E11" s="366"/>
      <c r="F11" s="150">
        <f>IF(D8=$B$100,1,0)</f>
        <v>0</v>
      </c>
      <c r="I11" s="194">
        <v>6</v>
      </c>
      <c r="J11" s="144">
        <f t="shared" si="29"/>
        <v>0</v>
      </c>
      <c r="K11" s="144">
        <f t="shared" si="30"/>
        <v>0</v>
      </c>
      <c r="L11" s="144">
        <f t="shared" si="31"/>
        <v>70</v>
      </c>
      <c r="M11" s="144">
        <f t="shared" si="32"/>
        <v>0</v>
      </c>
      <c r="N11" s="144">
        <f t="shared" si="0"/>
        <v>0</v>
      </c>
      <c r="O11" s="145">
        <f t="shared" si="1"/>
        <v>256.66666666666669</v>
      </c>
      <c r="P11" s="194">
        <v>6</v>
      </c>
      <c r="Q11" s="144">
        <f t="shared" si="15"/>
        <v>8.5428571428571427</v>
      </c>
      <c r="R11" s="144">
        <f t="shared" si="33"/>
        <v>51.25714285714286</v>
      </c>
      <c r="S11" s="144">
        <f t="shared" si="34"/>
        <v>23.578285714285716</v>
      </c>
      <c r="T11" s="144">
        <f t="shared" si="2"/>
        <v>7.5214897464636667</v>
      </c>
      <c r="U11" s="144">
        <f t="shared" si="16"/>
        <v>70</v>
      </c>
      <c r="V11" s="144">
        <f t="shared" si="3"/>
        <v>2</v>
      </c>
      <c r="W11" s="144">
        <v>0</v>
      </c>
      <c r="X11" s="144">
        <f t="shared" si="4"/>
        <v>318.16544226080515</v>
      </c>
      <c r="Y11" s="173">
        <f t="shared" si="5"/>
        <v>61.498775594138465</v>
      </c>
      <c r="AA11" s="210">
        <v>6</v>
      </c>
      <c r="AB11" s="144">
        <f t="shared" si="6"/>
        <v>0</v>
      </c>
      <c r="AC11" s="243">
        <f t="shared" si="7"/>
        <v>0</v>
      </c>
      <c r="AD11" s="243">
        <f t="shared" si="8"/>
        <v>0</v>
      </c>
      <c r="AE11" s="243">
        <f t="shared" si="9"/>
        <v>0</v>
      </c>
      <c r="AF11" s="144">
        <f t="shared" si="17"/>
        <v>0</v>
      </c>
      <c r="AG11" s="144">
        <f t="shared" si="18"/>
        <v>0</v>
      </c>
      <c r="AH11" s="144">
        <f t="shared" si="19"/>
        <v>0</v>
      </c>
      <c r="AI11" s="217">
        <f t="shared" si="35"/>
        <v>0</v>
      </c>
      <c r="AK11" s="210">
        <v>6</v>
      </c>
      <c r="AL11" s="144">
        <f t="shared" si="10"/>
        <v>0</v>
      </c>
      <c r="AM11" s="144">
        <f t="shared" si="11"/>
        <v>0</v>
      </c>
      <c r="AN11" s="144">
        <f t="shared" si="12"/>
        <v>0</v>
      </c>
      <c r="AO11" s="144">
        <f t="shared" si="13"/>
        <v>0</v>
      </c>
      <c r="AP11" s="144">
        <f t="shared" si="14"/>
        <v>0</v>
      </c>
      <c r="AQ11" s="318">
        <f t="shared" si="20"/>
        <v>0</v>
      </c>
      <c r="AR11" s="318">
        <f t="shared" si="21"/>
        <v>0</v>
      </c>
      <c r="AS11" s="318">
        <f t="shared" si="22"/>
        <v>0</v>
      </c>
      <c r="AT11" s="318">
        <f t="shared" si="23"/>
        <v>0</v>
      </c>
      <c r="AU11" s="144">
        <f t="shared" si="24"/>
        <v>0</v>
      </c>
      <c r="AV11" s="144">
        <f t="shared" si="25"/>
        <v>0</v>
      </c>
      <c r="AW11" s="144">
        <f t="shared" si="26"/>
        <v>0</v>
      </c>
      <c r="AX11" s="144">
        <f t="shared" si="27"/>
        <v>0</v>
      </c>
      <c r="AY11" s="217">
        <f t="shared" si="28"/>
        <v>0</v>
      </c>
      <c r="AZ11" s="37"/>
      <c r="BA11" s="281"/>
      <c r="BB11" s="281"/>
      <c r="BC11" s="281"/>
    </row>
    <row r="12" spans="2:55" ht="30" x14ac:dyDescent="0.25">
      <c r="B12" s="361"/>
      <c r="C12" s="363"/>
      <c r="D12" s="388" t="s">
        <v>291</v>
      </c>
      <c r="E12" s="388"/>
      <c r="F12" s="238" t="s">
        <v>76</v>
      </c>
      <c r="I12" s="194">
        <v>7</v>
      </c>
      <c r="J12" s="144">
        <f t="shared" si="29"/>
        <v>0</v>
      </c>
      <c r="K12" s="144">
        <f t="shared" si="30"/>
        <v>0</v>
      </c>
      <c r="L12" s="144">
        <f t="shared" si="31"/>
        <v>70</v>
      </c>
      <c r="M12" s="144">
        <f t="shared" si="32"/>
        <v>0</v>
      </c>
      <c r="N12" s="144">
        <f t="shared" si="0"/>
        <v>0</v>
      </c>
      <c r="O12" s="145">
        <f t="shared" si="1"/>
        <v>256.66666666666669</v>
      </c>
      <c r="P12" s="194">
        <v>7</v>
      </c>
      <c r="Q12" s="144">
        <f t="shared" si="15"/>
        <v>8.5428571428571427</v>
      </c>
      <c r="R12" s="144">
        <f t="shared" si="33"/>
        <v>59.800000000000004</v>
      </c>
      <c r="S12" s="144">
        <f t="shared" si="34"/>
        <v>27.508000000000003</v>
      </c>
      <c r="T12" s="144">
        <f t="shared" si="2"/>
        <v>8.619023227845549</v>
      </c>
      <c r="U12" s="144">
        <f t="shared" si="16"/>
        <v>70</v>
      </c>
      <c r="V12" s="144">
        <f t="shared" si="3"/>
        <v>2.3333333333333335</v>
      </c>
      <c r="W12" s="144">
        <v>0</v>
      </c>
      <c r="X12" s="144">
        <f t="shared" si="4"/>
        <v>328.14345434405323</v>
      </c>
      <c r="Y12" s="173">
        <f t="shared" si="5"/>
        <v>71.47678767738654</v>
      </c>
      <c r="AA12" s="210">
        <v>7</v>
      </c>
      <c r="AB12" s="144">
        <f t="shared" si="6"/>
        <v>0</v>
      </c>
      <c r="AC12" s="243">
        <f t="shared" si="7"/>
        <v>0</v>
      </c>
      <c r="AD12" s="243">
        <f t="shared" si="8"/>
        <v>0</v>
      </c>
      <c r="AE12" s="243">
        <f t="shared" si="9"/>
        <v>0</v>
      </c>
      <c r="AF12" s="144">
        <f t="shared" si="17"/>
        <v>0</v>
      </c>
      <c r="AG12" s="144">
        <f t="shared" si="18"/>
        <v>0</v>
      </c>
      <c r="AH12" s="144">
        <f t="shared" si="19"/>
        <v>0</v>
      </c>
      <c r="AI12" s="217">
        <f t="shared" si="35"/>
        <v>0</v>
      </c>
      <c r="AK12" s="210">
        <v>7</v>
      </c>
      <c r="AL12" s="144">
        <f t="shared" si="10"/>
        <v>0</v>
      </c>
      <c r="AM12" s="144">
        <f t="shared" si="11"/>
        <v>0</v>
      </c>
      <c r="AN12" s="144">
        <f t="shared" si="12"/>
        <v>0</v>
      </c>
      <c r="AO12" s="144">
        <f t="shared" si="13"/>
        <v>0</v>
      </c>
      <c r="AP12" s="144">
        <f t="shared" si="14"/>
        <v>0</v>
      </c>
      <c r="AQ12" s="318">
        <f t="shared" si="20"/>
        <v>0</v>
      </c>
      <c r="AR12" s="318">
        <f t="shared" si="21"/>
        <v>0</v>
      </c>
      <c r="AS12" s="318">
        <f t="shared" si="22"/>
        <v>0</v>
      </c>
      <c r="AT12" s="318">
        <f t="shared" si="23"/>
        <v>0</v>
      </c>
      <c r="AU12" s="144">
        <f t="shared" si="24"/>
        <v>0</v>
      </c>
      <c r="AV12" s="144">
        <f t="shared" si="25"/>
        <v>0</v>
      </c>
      <c r="AW12" s="144">
        <f t="shared" si="26"/>
        <v>0</v>
      </c>
      <c r="AX12" s="144">
        <f t="shared" si="27"/>
        <v>0</v>
      </c>
      <c r="AY12" s="217">
        <f t="shared" si="28"/>
        <v>0</v>
      </c>
      <c r="AZ12" s="37"/>
      <c r="BA12" s="281"/>
      <c r="BB12" s="281"/>
      <c r="BC12" s="281"/>
    </row>
    <row r="13" spans="2:55" x14ac:dyDescent="0.25">
      <c r="B13" s="362"/>
      <c r="C13" s="364"/>
      <c r="D13" s="367" t="s">
        <v>315</v>
      </c>
      <c r="E13" s="367"/>
      <c r="F13" s="154">
        <f>IF(ISBLANK(F$12),,VLOOKUP(F$12,Aerien!$B$23:$C$88,2,FALSE))</f>
        <v>0.56999999999999995</v>
      </c>
      <c r="I13" s="194">
        <v>8</v>
      </c>
      <c r="J13" s="144">
        <f t="shared" si="29"/>
        <v>0</v>
      </c>
      <c r="K13" s="144">
        <f t="shared" si="30"/>
        <v>0</v>
      </c>
      <c r="L13" s="144">
        <f t="shared" si="31"/>
        <v>70</v>
      </c>
      <c r="M13" s="144">
        <f t="shared" si="32"/>
        <v>0</v>
      </c>
      <c r="N13" s="144">
        <f t="shared" si="0"/>
        <v>0</v>
      </c>
      <c r="O13" s="145">
        <f t="shared" si="1"/>
        <v>256.66666666666669</v>
      </c>
      <c r="P13" s="194">
        <v>8</v>
      </c>
      <c r="Q13" s="144">
        <f t="shared" si="15"/>
        <v>8.5428571428571427</v>
      </c>
      <c r="R13" s="144">
        <f t="shared" si="33"/>
        <v>68.342857142857142</v>
      </c>
      <c r="S13" s="144">
        <f t="shared" si="34"/>
        <v>31.437714285714286</v>
      </c>
      <c r="T13" s="144">
        <f t="shared" si="2"/>
        <v>9.6983920346367274</v>
      </c>
      <c r="U13" s="144">
        <f t="shared" si="16"/>
        <v>70</v>
      </c>
      <c r="V13" s="144">
        <f t="shared" si="3"/>
        <v>2.6666666666666665</v>
      </c>
      <c r="W13" s="144">
        <v>0</v>
      </c>
      <c r="X13" s="144">
        <f t="shared" si="4"/>
        <v>338.08982961905576</v>
      </c>
      <c r="Y13" s="173">
        <f t="shared" si="5"/>
        <v>81.423162952389077</v>
      </c>
      <c r="AA13" s="210">
        <v>8</v>
      </c>
      <c r="AB13" s="144">
        <f t="shared" si="6"/>
        <v>0</v>
      </c>
      <c r="AC13" s="243">
        <f t="shared" si="7"/>
        <v>0</v>
      </c>
      <c r="AD13" s="243">
        <f t="shared" si="8"/>
        <v>0</v>
      </c>
      <c r="AE13" s="243">
        <f t="shared" si="9"/>
        <v>0</v>
      </c>
      <c r="AF13" s="144">
        <f t="shared" si="17"/>
        <v>0</v>
      </c>
      <c r="AG13" s="144">
        <f t="shared" si="18"/>
        <v>0</v>
      </c>
      <c r="AH13" s="144">
        <f t="shared" si="19"/>
        <v>0</v>
      </c>
      <c r="AI13" s="217">
        <f t="shared" si="35"/>
        <v>0</v>
      </c>
      <c r="AK13" s="210">
        <v>8</v>
      </c>
      <c r="AL13" s="144">
        <f t="shared" si="10"/>
        <v>0</v>
      </c>
      <c r="AM13" s="144">
        <f t="shared" si="11"/>
        <v>0</v>
      </c>
      <c r="AN13" s="144">
        <f t="shared" si="12"/>
        <v>0</v>
      </c>
      <c r="AO13" s="144">
        <f t="shared" si="13"/>
        <v>0</v>
      </c>
      <c r="AP13" s="144">
        <f t="shared" si="14"/>
        <v>0</v>
      </c>
      <c r="AQ13" s="318">
        <f t="shared" si="20"/>
        <v>0</v>
      </c>
      <c r="AR13" s="318">
        <f t="shared" si="21"/>
        <v>0</v>
      </c>
      <c r="AS13" s="318">
        <f t="shared" si="22"/>
        <v>0</v>
      </c>
      <c r="AT13" s="318">
        <f t="shared" si="23"/>
        <v>0</v>
      </c>
      <c r="AU13" s="144">
        <f t="shared" si="24"/>
        <v>0</v>
      </c>
      <c r="AV13" s="144">
        <f t="shared" si="25"/>
        <v>0</v>
      </c>
      <c r="AW13" s="144">
        <f t="shared" si="26"/>
        <v>0</v>
      </c>
      <c r="AX13" s="144">
        <f t="shared" si="27"/>
        <v>0</v>
      </c>
      <c r="AY13" s="217">
        <f t="shared" si="28"/>
        <v>0</v>
      </c>
      <c r="AZ13" s="37"/>
      <c r="BA13" s="281"/>
      <c r="BB13" s="281"/>
      <c r="BC13" s="281"/>
    </row>
    <row r="14" spans="2:55" x14ac:dyDescent="0.25">
      <c r="B14" s="360" t="s">
        <v>292</v>
      </c>
      <c r="C14" s="385"/>
      <c r="D14" s="386"/>
      <c r="E14" s="386"/>
      <c r="F14" s="387"/>
      <c r="I14" s="194">
        <v>9</v>
      </c>
      <c r="J14" s="144">
        <f t="shared" si="29"/>
        <v>0</v>
      </c>
      <c r="K14" s="144">
        <f t="shared" si="30"/>
        <v>0</v>
      </c>
      <c r="L14" s="144">
        <f t="shared" si="31"/>
        <v>70</v>
      </c>
      <c r="M14" s="144">
        <f t="shared" si="32"/>
        <v>0</v>
      </c>
      <c r="N14" s="144">
        <f t="shared" si="0"/>
        <v>0</v>
      </c>
      <c r="O14" s="145">
        <f t="shared" si="1"/>
        <v>256.66666666666669</v>
      </c>
      <c r="P14" s="194">
        <v>9</v>
      </c>
      <c r="Q14" s="144">
        <f t="shared" si="15"/>
        <v>8.5428571428571427</v>
      </c>
      <c r="R14" s="144">
        <f t="shared" si="33"/>
        <v>76.885714285714286</v>
      </c>
      <c r="S14" s="144">
        <f t="shared" si="34"/>
        <v>35.367428571428576</v>
      </c>
      <c r="T14" s="144">
        <f t="shared" si="2"/>
        <v>10.762126791976824</v>
      </c>
      <c r="U14" s="144">
        <f t="shared" si="16"/>
        <v>70</v>
      </c>
      <c r="V14" s="144">
        <f t="shared" si="3"/>
        <v>3</v>
      </c>
      <c r="W14" s="144">
        <v>0</v>
      </c>
      <c r="X14" s="144">
        <f t="shared" si="4"/>
        <v>348.00897559126446</v>
      </c>
      <c r="Y14" s="173">
        <f t="shared" si="5"/>
        <v>91.342308924597774</v>
      </c>
      <c r="AA14" s="210">
        <v>9</v>
      </c>
      <c r="AB14" s="144">
        <f t="shared" si="6"/>
        <v>0</v>
      </c>
      <c r="AC14" s="243">
        <f t="shared" si="7"/>
        <v>0</v>
      </c>
      <c r="AD14" s="243">
        <f t="shared" si="8"/>
        <v>0</v>
      </c>
      <c r="AE14" s="243">
        <f t="shared" si="9"/>
        <v>0</v>
      </c>
      <c r="AF14" s="144">
        <f t="shared" si="17"/>
        <v>0</v>
      </c>
      <c r="AG14" s="144">
        <f t="shared" si="18"/>
        <v>0</v>
      </c>
      <c r="AH14" s="144">
        <f t="shared" si="19"/>
        <v>0</v>
      </c>
      <c r="AI14" s="217">
        <f t="shared" si="35"/>
        <v>0</v>
      </c>
      <c r="AK14" s="210">
        <v>9</v>
      </c>
      <c r="AL14" s="144">
        <f t="shared" si="10"/>
        <v>0</v>
      </c>
      <c r="AM14" s="144">
        <f t="shared" si="11"/>
        <v>0</v>
      </c>
      <c r="AN14" s="144">
        <f t="shared" si="12"/>
        <v>0</v>
      </c>
      <c r="AO14" s="144">
        <f t="shared" si="13"/>
        <v>0</v>
      </c>
      <c r="AP14" s="144">
        <f t="shared" si="14"/>
        <v>0</v>
      </c>
      <c r="AQ14" s="318">
        <f t="shared" si="20"/>
        <v>0</v>
      </c>
      <c r="AR14" s="318">
        <f t="shared" si="21"/>
        <v>0</v>
      </c>
      <c r="AS14" s="318">
        <f t="shared" si="22"/>
        <v>0</v>
      </c>
      <c r="AT14" s="318">
        <f t="shared" si="23"/>
        <v>0</v>
      </c>
      <c r="AU14" s="144">
        <f t="shared" si="24"/>
        <v>0</v>
      </c>
      <c r="AV14" s="144">
        <f t="shared" si="25"/>
        <v>0</v>
      </c>
      <c r="AW14" s="144">
        <f t="shared" si="26"/>
        <v>0</v>
      </c>
      <c r="AX14" s="144">
        <f t="shared" si="27"/>
        <v>0</v>
      </c>
      <c r="AY14" s="217">
        <f t="shared" si="28"/>
        <v>0</v>
      </c>
      <c r="AZ14" s="37"/>
      <c r="BA14" s="281"/>
      <c r="BB14" s="281"/>
      <c r="BC14" s="281"/>
    </row>
    <row r="15" spans="2:55" x14ac:dyDescent="0.25">
      <c r="B15" s="361"/>
      <c r="C15" s="235" t="s">
        <v>82</v>
      </c>
      <c r="D15" s="368" t="s">
        <v>295</v>
      </c>
      <c r="E15" s="368"/>
      <c r="F15" s="236">
        <f>IF(D15="","",VLOOKUP(D15,$B$97:$C$100,2,0))</f>
        <v>70</v>
      </c>
      <c r="I15" s="194">
        <v>10</v>
      </c>
      <c r="J15" s="144">
        <f t="shared" si="29"/>
        <v>0</v>
      </c>
      <c r="K15" s="144">
        <f t="shared" si="30"/>
        <v>0</v>
      </c>
      <c r="L15" s="144">
        <f t="shared" si="31"/>
        <v>70</v>
      </c>
      <c r="M15" s="144">
        <f t="shared" si="32"/>
        <v>0</v>
      </c>
      <c r="N15" s="144">
        <f t="shared" si="0"/>
        <v>0</v>
      </c>
      <c r="O15" s="145">
        <f t="shared" si="1"/>
        <v>256.66666666666669</v>
      </c>
      <c r="P15" s="194">
        <v>10</v>
      </c>
      <c r="Q15" s="144">
        <f t="shared" si="15"/>
        <v>8.5428571428571427</v>
      </c>
      <c r="R15" s="144">
        <f t="shared" si="33"/>
        <v>85.428571428571431</v>
      </c>
      <c r="S15" s="144">
        <f t="shared" si="34"/>
        <v>39.297142857142859</v>
      </c>
      <c r="T15" s="144">
        <f t="shared" si="2"/>
        <v>11.812162772873616</v>
      </c>
      <c r="U15" s="144">
        <f t="shared" si="16"/>
        <v>70</v>
      </c>
      <c r="V15" s="144">
        <f t="shared" si="3"/>
        <v>3.3333333333333335</v>
      </c>
      <c r="W15" s="144">
        <v>0</v>
      </c>
      <c r="X15" s="144">
        <f t="shared" si="4"/>
        <v>357.90426286116758</v>
      </c>
      <c r="Y15" s="173">
        <f t="shared" si="5"/>
        <v>101.2375961945009</v>
      </c>
      <c r="AA15" s="210">
        <v>10</v>
      </c>
      <c r="AB15" s="144">
        <f t="shared" si="6"/>
        <v>0</v>
      </c>
      <c r="AC15" s="243">
        <f t="shared" si="7"/>
        <v>0</v>
      </c>
      <c r="AD15" s="243">
        <f t="shared" si="8"/>
        <v>0</v>
      </c>
      <c r="AE15" s="243">
        <f t="shared" si="9"/>
        <v>0</v>
      </c>
      <c r="AF15" s="144">
        <f t="shared" si="17"/>
        <v>0</v>
      </c>
      <c r="AG15" s="144">
        <f t="shared" si="18"/>
        <v>0</v>
      </c>
      <c r="AH15" s="144">
        <f t="shared" si="19"/>
        <v>0</v>
      </c>
      <c r="AI15" s="217">
        <f t="shared" si="35"/>
        <v>0</v>
      </c>
      <c r="AK15" s="210">
        <v>10</v>
      </c>
      <c r="AL15" s="144">
        <f t="shared" si="10"/>
        <v>0</v>
      </c>
      <c r="AM15" s="144">
        <f t="shared" si="11"/>
        <v>0</v>
      </c>
      <c r="AN15" s="144">
        <f t="shared" si="12"/>
        <v>0</v>
      </c>
      <c r="AO15" s="144">
        <f t="shared" si="13"/>
        <v>0</v>
      </c>
      <c r="AP15" s="144">
        <f t="shared" si="14"/>
        <v>0</v>
      </c>
      <c r="AQ15" s="318">
        <f t="shared" si="20"/>
        <v>0</v>
      </c>
      <c r="AR15" s="318">
        <f t="shared" si="21"/>
        <v>0</v>
      </c>
      <c r="AS15" s="318">
        <f t="shared" si="22"/>
        <v>0</v>
      </c>
      <c r="AT15" s="318">
        <f t="shared" si="23"/>
        <v>0</v>
      </c>
      <c r="AU15" s="144">
        <f t="shared" si="24"/>
        <v>0</v>
      </c>
      <c r="AV15" s="144">
        <f t="shared" si="25"/>
        <v>0</v>
      </c>
      <c r="AW15" s="144">
        <f t="shared" si="26"/>
        <v>0</v>
      </c>
      <c r="AX15" s="144">
        <f t="shared" si="27"/>
        <v>0</v>
      </c>
      <c r="AY15" s="217">
        <f t="shared" si="28"/>
        <v>0</v>
      </c>
      <c r="AZ15" s="37"/>
      <c r="BA15" s="281"/>
      <c r="BB15" s="281"/>
      <c r="BC15" s="281"/>
    </row>
    <row r="16" spans="2:55" x14ac:dyDescent="0.25">
      <c r="B16" s="361"/>
      <c r="C16" s="235" t="s">
        <v>83</v>
      </c>
      <c r="D16" s="366" t="s">
        <v>298</v>
      </c>
      <c r="E16" s="366"/>
      <c r="F16" s="236">
        <v>10</v>
      </c>
      <c r="I16" s="194">
        <v>11</v>
      </c>
      <c r="J16" s="144">
        <f t="shared" si="29"/>
        <v>0</v>
      </c>
      <c r="K16" s="144">
        <f t="shared" si="30"/>
        <v>0</v>
      </c>
      <c r="L16" s="144">
        <f t="shared" si="31"/>
        <v>70</v>
      </c>
      <c r="M16" s="144">
        <f t="shared" si="32"/>
        <v>0</v>
      </c>
      <c r="N16" s="144">
        <f t="shared" si="0"/>
        <v>0</v>
      </c>
      <c r="O16" s="145">
        <f t="shared" si="1"/>
        <v>256.66666666666669</v>
      </c>
      <c r="P16" s="194">
        <v>11</v>
      </c>
      <c r="Q16" s="144">
        <f t="shared" si="15"/>
        <v>8.5428571428571427</v>
      </c>
      <c r="R16" s="144">
        <f t="shared" si="33"/>
        <v>93.971428571428575</v>
      </c>
      <c r="S16" s="144">
        <f t="shared" si="34"/>
        <v>43.226857142857149</v>
      </c>
      <c r="T16" s="144">
        <f t="shared" si="2"/>
        <v>12.850025797918009</v>
      </c>
      <c r="U16" s="144">
        <f t="shared" si="16"/>
        <v>70</v>
      </c>
      <c r="V16" s="144">
        <f t="shared" si="3"/>
        <v>3.6666666666666665</v>
      </c>
      <c r="W16" s="144">
        <v>0</v>
      </c>
      <c r="X16" s="144">
        <f t="shared" si="4"/>
        <v>367.77834889962787</v>
      </c>
      <c r="Y16" s="173">
        <f t="shared" si="5"/>
        <v>111.11168223296119</v>
      </c>
      <c r="AA16" s="210">
        <v>11</v>
      </c>
      <c r="AB16" s="144">
        <f t="shared" si="6"/>
        <v>0</v>
      </c>
      <c r="AC16" s="243">
        <f t="shared" si="7"/>
        <v>0</v>
      </c>
      <c r="AD16" s="243">
        <f t="shared" si="8"/>
        <v>0</v>
      </c>
      <c r="AE16" s="243">
        <f t="shared" si="9"/>
        <v>0</v>
      </c>
      <c r="AF16" s="144">
        <f t="shared" si="17"/>
        <v>0</v>
      </c>
      <c r="AG16" s="144">
        <f t="shared" si="18"/>
        <v>0</v>
      </c>
      <c r="AH16" s="144">
        <f t="shared" si="19"/>
        <v>0</v>
      </c>
      <c r="AI16" s="217">
        <f t="shared" si="35"/>
        <v>0</v>
      </c>
      <c r="AK16" s="210">
        <v>11</v>
      </c>
      <c r="AL16" s="144">
        <f t="shared" si="10"/>
        <v>0</v>
      </c>
      <c r="AM16" s="144">
        <f t="shared" si="11"/>
        <v>0</v>
      </c>
      <c r="AN16" s="144">
        <f t="shared" si="12"/>
        <v>0</v>
      </c>
      <c r="AO16" s="144">
        <f t="shared" si="13"/>
        <v>0</v>
      </c>
      <c r="AP16" s="144">
        <f t="shared" si="14"/>
        <v>0</v>
      </c>
      <c r="AQ16" s="318">
        <f t="shared" si="20"/>
        <v>0</v>
      </c>
      <c r="AR16" s="318">
        <f t="shared" si="21"/>
        <v>0</v>
      </c>
      <c r="AS16" s="318">
        <f t="shared" si="22"/>
        <v>0</v>
      </c>
      <c r="AT16" s="318">
        <f t="shared" si="23"/>
        <v>0</v>
      </c>
      <c r="AU16" s="144">
        <f t="shared" si="24"/>
        <v>0</v>
      </c>
      <c r="AV16" s="144">
        <f t="shared" si="25"/>
        <v>0</v>
      </c>
      <c r="AW16" s="144">
        <f t="shared" si="26"/>
        <v>0</v>
      </c>
      <c r="AX16" s="144">
        <f t="shared" si="27"/>
        <v>0</v>
      </c>
      <c r="AY16" s="217">
        <f t="shared" si="28"/>
        <v>0</v>
      </c>
      <c r="AZ16" s="37"/>
      <c r="BA16" s="281"/>
      <c r="BB16" s="281"/>
      <c r="BC16" s="281"/>
    </row>
    <row r="17" spans="2:55" x14ac:dyDescent="0.25">
      <c r="B17" s="361"/>
      <c r="C17" s="363" t="s">
        <v>276</v>
      </c>
      <c r="D17" s="388" t="s">
        <v>291</v>
      </c>
      <c r="E17" s="388"/>
      <c r="F17" s="238" t="s">
        <v>58</v>
      </c>
      <c r="I17" s="194">
        <v>12</v>
      </c>
      <c r="J17" s="144">
        <f t="shared" si="29"/>
        <v>0</v>
      </c>
      <c r="K17" s="144">
        <f t="shared" si="30"/>
        <v>0</v>
      </c>
      <c r="L17" s="144">
        <f t="shared" si="31"/>
        <v>70</v>
      </c>
      <c r="M17" s="144">
        <f t="shared" si="32"/>
        <v>0</v>
      </c>
      <c r="N17" s="144">
        <f t="shared" si="0"/>
        <v>0</v>
      </c>
      <c r="O17" s="145">
        <f t="shared" si="1"/>
        <v>256.66666666666669</v>
      </c>
      <c r="P17" s="194">
        <v>12</v>
      </c>
      <c r="Q17" s="144">
        <f t="shared" si="15"/>
        <v>8.5428571428571427</v>
      </c>
      <c r="R17" s="144">
        <f t="shared" si="33"/>
        <v>102.51428571428572</v>
      </c>
      <c r="S17" s="144">
        <f t="shared" si="34"/>
        <v>47.156571428571432</v>
      </c>
      <c r="T17" s="144">
        <f t="shared" si="2"/>
        <v>13.876948353766233</v>
      </c>
      <c r="U17" s="144">
        <f t="shared" si="16"/>
        <v>70</v>
      </c>
      <c r="V17" s="144">
        <f t="shared" si="3"/>
        <v>4</v>
      </c>
      <c r="W17" s="144">
        <v>0</v>
      </c>
      <c r="X17" s="144">
        <f t="shared" si="4"/>
        <v>377.63338028757147</v>
      </c>
      <c r="Y17" s="173">
        <f t="shared" si="5"/>
        <v>120.96671362090478</v>
      </c>
      <c r="AA17" s="210">
        <v>12</v>
      </c>
      <c r="AB17" s="144">
        <f t="shared" si="6"/>
        <v>0</v>
      </c>
      <c r="AC17" s="243">
        <f t="shared" si="7"/>
        <v>0</v>
      </c>
      <c r="AD17" s="243">
        <f t="shared" si="8"/>
        <v>0</v>
      </c>
      <c r="AE17" s="243">
        <f t="shared" si="9"/>
        <v>0</v>
      </c>
      <c r="AF17" s="144">
        <f t="shared" si="17"/>
        <v>0</v>
      </c>
      <c r="AG17" s="144">
        <f t="shared" si="18"/>
        <v>0</v>
      </c>
      <c r="AH17" s="144">
        <f t="shared" si="19"/>
        <v>0</v>
      </c>
      <c r="AI17" s="217">
        <f t="shared" si="35"/>
        <v>0</v>
      </c>
      <c r="AK17" s="210">
        <v>12</v>
      </c>
      <c r="AL17" s="144">
        <f t="shared" si="10"/>
        <v>0</v>
      </c>
      <c r="AM17" s="144">
        <f t="shared" si="11"/>
        <v>0</v>
      </c>
      <c r="AN17" s="144">
        <f t="shared" si="12"/>
        <v>0</v>
      </c>
      <c r="AO17" s="144">
        <f t="shared" si="13"/>
        <v>0</v>
      </c>
      <c r="AP17" s="144">
        <f t="shared" si="14"/>
        <v>0</v>
      </c>
      <c r="AQ17" s="318">
        <f t="shared" si="20"/>
        <v>0</v>
      </c>
      <c r="AR17" s="318">
        <f t="shared" si="21"/>
        <v>0</v>
      </c>
      <c r="AS17" s="318">
        <f t="shared" si="22"/>
        <v>0</v>
      </c>
      <c r="AT17" s="318">
        <f t="shared" si="23"/>
        <v>0</v>
      </c>
      <c r="AU17" s="144">
        <f t="shared" si="24"/>
        <v>0</v>
      </c>
      <c r="AV17" s="144">
        <f t="shared" si="25"/>
        <v>0</v>
      </c>
      <c r="AW17" s="144">
        <f t="shared" si="26"/>
        <v>0</v>
      </c>
      <c r="AX17" s="144">
        <f t="shared" si="27"/>
        <v>0</v>
      </c>
      <c r="AY17" s="217">
        <f t="shared" si="28"/>
        <v>0</v>
      </c>
      <c r="AZ17" s="37"/>
      <c r="BA17" s="281"/>
      <c r="BB17" s="281"/>
      <c r="BC17" s="281"/>
    </row>
    <row r="18" spans="2:55" x14ac:dyDescent="0.25">
      <c r="B18" s="361"/>
      <c r="C18" s="363"/>
      <c r="D18" s="388" t="s">
        <v>296</v>
      </c>
      <c r="E18" s="388"/>
      <c r="F18" s="239">
        <v>55</v>
      </c>
      <c r="I18" s="194">
        <v>13</v>
      </c>
      <c r="J18" s="144">
        <f t="shared" si="29"/>
        <v>0</v>
      </c>
      <c r="K18" s="144">
        <f t="shared" si="30"/>
        <v>0</v>
      </c>
      <c r="L18" s="144">
        <f t="shared" si="31"/>
        <v>70</v>
      </c>
      <c r="M18" s="144">
        <f t="shared" si="32"/>
        <v>0</v>
      </c>
      <c r="N18" s="144">
        <f t="shared" si="0"/>
        <v>0</v>
      </c>
      <c r="O18" s="145">
        <f t="shared" si="1"/>
        <v>256.66666666666669</v>
      </c>
      <c r="P18" s="194">
        <v>13</v>
      </c>
      <c r="Q18" s="144">
        <f t="shared" si="15"/>
        <v>8.5428571428571427</v>
      </c>
      <c r="R18" s="144">
        <f t="shared" si="33"/>
        <v>111.05714285714286</v>
      </c>
      <c r="S18" s="144">
        <f t="shared" si="34"/>
        <v>51.086285714285722</v>
      </c>
      <c r="T18" s="144">
        <f t="shared" si="2"/>
        <v>14.893945799033602</v>
      </c>
      <c r="U18" s="144">
        <f t="shared" si="16"/>
        <v>70</v>
      </c>
      <c r="V18" s="144">
        <f t="shared" si="3"/>
        <v>4.333333333333333</v>
      </c>
      <c r="W18" s="144">
        <v>0</v>
      </c>
      <c r="X18" s="144">
        <f t="shared" si="4"/>
        <v>387.47112544125338</v>
      </c>
      <c r="Y18" s="173">
        <f t="shared" si="5"/>
        <v>130.80445877458669</v>
      </c>
      <c r="AA18" s="210">
        <v>13</v>
      </c>
      <c r="AB18" s="144">
        <f t="shared" si="6"/>
        <v>0</v>
      </c>
      <c r="AC18" s="243">
        <f t="shared" si="7"/>
        <v>0</v>
      </c>
      <c r="AD18" s="243">
        <f t="shared" si="8"/>
        <v>0</v>
      </c>
      <c r="AE18" s="243">
        <f t="shared" si="9"/>
        <v>0</v>
      </c>
      <c r="AF18" s="144">
        <f t="shared" si="17"/>
        <v>0</v>
      </c>
      <c r="AG18" s="144">
        <f t="shared" si="18"/>
        <v>0</v>
      </c>
      <c r="AH18" s="144">
        <f t="shared" si="19"/>
        <v>0</v>
      </c>
      <c r="AI18" s="217">
        <f t="shared" si="35"/>
        <v>0</v>
      </c>
      <c r="AK18" s="210">
        <v>13</v>
      </c>
      <c r="AL18" s="144">
        <f t="shared" si="10"/>
        <v>0</v>
      </c>
      <c r="AM18" s="144">
        <f t="shared" si="11"/>
        <v>0</v>
      </c>
      <c r="AN18" s="144">
        <f t="shared" si="12"/>
        <v>0</v>
      </c>
      <c r="AO18" s="144">
        <f t="shared" si="13"/>
        <v>0</v>
      </c>
      <c r="AP18" s="144">
        <f t="shared" si="14"/>
        <v>0</v>
      </c>
      <c r="AQ18" s="318">
        <f t="shared" si="20"/>
        <v>0</v>
      </c>
      <c r="AR18" s="318">
        <f t="shared" si="21"/>
        <v>0</v>
      </c>
      <c r="AS18" s="318">
        <f t="shared" si="22"/>
        <v>0</v>
      </c>
      <c r="AT18" s="318">
        <f t="shared" si="23"/>
        <v>0</v>
      </c>
      <c r="AU18" s="144">
        <f t="shared" si="24"/>
        <v>0</v>
      </c>
      <c r="AV18" s="144">
        <f t="shared" si="25"/>
        <v>0</v>
      </c>
      <c r="AW18" s="144">
        <f t="shared" si="26"/>
        <v>0</v>
      </c>
      <c r="AX18" s="144">
        <f t="shared" si="27"/>
        <v>0</v>
      </c>
      <c r="AY18" s="217">
        <f t="shared" si="28"/>
        <v>0</v>
      </c>
      <c r="AZ18" s="37"/>
      <c r="BA18" s="281"/>
      <c r="BB18" s="281"/>
      <c r="BC18" s="281"/>
    </row>
    <row r="19" spans="2:55" x14ac:dyDescent="0.25">
      <c r="B19" s="361"/>
      <c r="C19" s="363"/>
      <c r="D19" s="366" t="s">
        <v>315</v>
      </c>
      <c r="E19" s="366"/>
      <c r="F19" s="150">
        <f>IF(ISBLANK(F$17),,VLOOKUP(F$17,Aerien!$B$23:$C$87,2,FALSE))</f>
        <v>0.46</v>
      </c>
      <c r="I19" s="194">
        <v>14</v>
      </c>
      <c r="J19" s="144">
        <f t="shared" si="29"/>
        <v>0</v>
      </c>
      <c r="K19" s="144">
        <f t="shared" si="30"/>
        <v>0</v>
      </c>
      <c r="L19" s="144">
        <f t="shared" si="31"/>
        <v>70</v>
      </c>
      <c r="M19" s="144">
        <f t="shared" si="32"/>
        <v>0</v>
      </c>
      <c r="N19" s="144">
        <f t="shared" si="0"/>
        <v>0</v>
      </c>
      <c r="O19" s="145">
        <f t="shared" si="1"/>
        <v>256.66666666666669</v>
      </c>
      <c r="P19" s="194">
        <v>14</v>
      </c>
      <c r="Q19" s="144">
        <f t="shared" si="15"/>
        <v>8.5428571428571427</v>
      </c>
      <c r="R19" s="144">
        <f t="shared" si="33"/>
        <v>119.60000000000001</v>
      </c>
      <c r="S19" s="144">
        <f t="shared" si="34"/>
        <v>55.016000000000005</v>
      </c>
      <c r="T19" s="144">
        <f t="shared" si="2"/>
        <v>15.901868409640327</v>
      </c>
      <c r="U19" s="144">
        <f t="shared" si="16"/>
        <v>70</v>
      </c>
      <c r="V19" s="144">
        <f t="shared" si="3"/>
        <v>4.666666666666667</v>
      </c>
      <c r="W19" s="144">
        <v>0</v>
      </c>
      <c r="X19" s="144">
        <f t="shared" si="4"/>
        <v>397.29306525790139</v>
      </c>
      <c r="Y19" s="173">
        <f t="shared" si="5"/>
        <v>140.6263985912347</v>
      </c>
      <c r="AA19" s="210">
        <v>14</v>
      </c>
      <c r="AB19" s="144">
        <f t="shared" si="6"/>
        <v>0</v>
      </c>
      <c r="AC19" s="243">
        <f t="shared" si="7"/>
        <v>0</v>
      </c>
      <c r="AD19" s="243">
        <f t="shared" si="8"/>
        <v>0</v>
      </c>
      <c r="AE19" s="243">
        <f t="shared" si="9"/>
        <v>0</v>
      </c>
      <c r="AF19" s="144">
        <f t="shared" si="17"/>
        <v>0</v>
      </c>
      <c r="AG19" s="144">
        <f t="shared" si="18"/>
        <v>0</v>
      </c>
      <c r="AH19" s="144">
        <f t="shared" si="19"/>
        <v>0</v>
      </c>
      <c r="AI19" s="217">
        <f t="shared" si="35"/>
        <v>0</v>
      </c>
      <c r="AK19" s="210">
        <v>14</v>
      </c>
      <c r="AL19" s="144">
        <f t="shared" si="10"/>
        <v>0</v>
      </c>
      <c r="AM19" s="144">
        <f t="shared" si="11"/>
        <v>0</v>
      </c>
      <c r="AN19" s="144">
        <f t="shared" si="12"/>
        <v>0</v>
      </c>
      <c r="AO19" s="144">
        <f t="shared" si="13"/>
        <v>0</v>
      </c>
      <c r="AP19" s="144">
        <f t="shared" si="14"/>
        <v>0</v>
      </c>
      <c r="AQ19" s="318">
        <f t="shared" si="20"/>
        <v>0</v>
      </c>
      <c r="AR19" s="318">
        <f t="shared" si="21"/>
        <v>0</v>
      </c>
      <c r="AS19" s="318">
        <f t="shared" si="22"/>
        <v>0</v>
      </c>
      <c r="AT19" s="318">
        <f t="shared" si="23"/>
        <v>0</v>
      </c>
      <c r="AU19" s="144">
        <f t="shared" si="24"/>
        <v>0</v>
      </c>
      <c r="AV19" s="144">
        <f t="shared" si="25"/>
        <v>0</v>
      </c>
      <c r="AW19" s="144">
        <f t="shared" si="26"/>
        <v>0</v>
      </c>
      <c r="AX19" s="144">
        <f t="shared" si="27"/>
        <v>0</v>
      </c>
      <c r="AY19" s="217">
        <f t="shared" si="28"/>
        <v>0</v>
      </c>
      <c r="AZ19" s="37"/>
      <c r="BA19" s="281"/>
      <c r="BB19" s="281"/>
      <c r="BC19" s="281"/>
    </row>
    <row r="20" spans="2:55" x14ac:dyDescent="0.25">
      <c r="B20" s="361"/>
      <c r="C20" s="363"/>
      <c r="D20" s="366" t="s">
        <v>300</v>
      </c>
      <c r="E20" s="366"/>
      <c r="F20" s="240">
        <v>1.3</v>
      </c>
      <c r="I20" s="194">
        <v>15</v>
      </c>
      <c r="J20" s="144">
        <f t="shared" si="29"/>
        <v>0</v>
      </c>
      <c r="K20" s="144">
        <f t="shared" si="30"/>
        <v>0</v>
      </c>
      <c r="L20" s="144">
        <f t="shared" si="31"/>
        <v>70</v>
      </c>
      <c r="M20" s="144">
        <f t="shared" si="32"/>
        <v>0</v>
      </c>
      <c r="N20" s="144">
        <f t="shared" si="0"/>
        <v>0</v>
      </c>
      <c r="O20" s="145">
        <f t="shared" si="1"/>
        <v>256.66666666666669</v>
      </c>
      <c r="P20" s="194">
        <v>15</v>
      </c>
      <c r="Q20" s="144">
        <f t="shared" si="15"/>
        <v>-5.2000000000000028</v>
      </c>
      <c r="R20" s="144">
        <f t="shared" si="33"/>
        <v>114.4</v>
      </c>
      <c r="S20" s="144">
        <f t="shared" si="34"/>
        <v>52.624000000000002</v>
      </c>
      <c r="T20" s="144">
        <f t="shared" si="2"/>
        <v>15.289388641788772</v>
      </c>
      <c r="U20" s="144">
        <f t="shared" si="16"/>
        <v>70</v>
      </c>
      <c r="V20" s="144">
        <f t="shared" si="3"/>
        <v>5</v>
      </c>
      <c r="W20" s="144">
        <v>0</v>
      </c>
      <c r="X20" s="144">
        <f t="shared" si="4"/>
        <v>393.2824852177821</v>
      </c>
      <c r="Y20" s="173">
        <f t="shared" si="5"/>
        <v>136.61581855111541</v>
      </c>
      <c r="AA20" s="210">
        <v>15</v>
      </c>
      <c r="AB20" s="144">
        <f t="shared" si="6"/>
        <v>0</v>
      </c>
      <c r="AC20" s="243">
        <f t="shared" si="7"/>
        <v>0</v>
      </c>
      <c r="AD20" s="243">
        <f t="shared" si="8"/>
        <v>0</v>
      </c>
      <c r="AE20" s="243">
        <f t="shared" si="9"/>
        <v>0</v>
      </c>
      <c r="AF20" s="144">
        <f t="shared" si="17"/>
        <v>0</v>
      </c>
      <c r="AG20" s="144">
        <f t="shared" si="18"/>
        <v>0</v>
      </c>
      <c r="AH20" s="144">
        <f t="shared" si="19"/>
        <v>0</v>
      </c>
      <c r="AI20" s="217">
        <f t="shared" si="35"/>
        <v>0</v>
      </c>
      <c r="AK20" s="210">
        <v>15</v>
      </c>
      <c r="AL20" s="144">
        <f t="shared" si="10"/>
        <v>0</v>
      </c>
      <c r="AM20" s="144">
        <f t="shared" si="11"/>
        <v>0</v>
      </c>
      <c r="AN20" s="144">
        <f t="shared" si="12"/>
        <v>0</v>
      </c>
      <c r="AO20" s="144">
        <f t="shared" si="13"/>
        <v>0</v>
      </c>
      <c r="AP20" s="144">
        <f t="shared" si="14"/>
        <v>0</v>
      </c>
      <c r="AQ20" s="318">
        <f t="shared" si="20"/>
        <v>0</v>
      </c>
      <c r="AR20" s="318">
        <f t="shared" si="21"/>
        <v>0</v>
      </c>
      <c r="AS20" s="318">
        <f t="shared" si="22"/>
        <v>0</v>
      </c>
      <c r="AT20" s="318">
        <f t="shared" si="23"/>
        <v>0</v>
      </c>
      <c r="AU20" s="144">
        <f t="shared" si="24"/>
        <v>0</v>
      </c>
      <c r="AV20" s="144">
        <f t="shared" si="25"/>
        <v>0</v>
      </c>
      <c r="AW20" s="144">
        <f t="shared" si="26"/>
        <v>0</v>
      </c>
      <c r="AX20" s="144">
        <f t="shared" si="27"/>
        <v>0</v>
      </c>
      <c r="AY20" s="217">
        <f t="shared" si="28"/>
        <v>0</v>
      </c>
      <c r="AZ20" s="37"/>
      <c r="BA20" s="281"/>
      <c r="BB20" s="281"/>
      <c r="BC20" s="281"/>
    </row>
    <row r="21" spans="2:55" x14ac:dyDescent="0.25">
      <c r="B21" s="362"/>
      <c r="C21" s="364"/>
      <c r="D21" s="367" t="s">
        <v>303</v>
      </c>
      <c r="E21" s="367"/>
      <c r="F21" s="245">
        <v>7.01</v>
      </c>
      <c r="I21" s="194">
        <v>16</v>
      </c>
      <c r="J21" s="144">
        <f t="shared" si="29"/>
        <v>0</v>
      </c>
      <c r="K21" s="144">
        <f t="shared" si="30"/>
        <v>0</v>
      </c>
      <c r="L21" s="144">
        <f t="shared" si="31"/>
        <v>70</v>
      </c>
      <c r="M21" s="144">
        <f t="shared" si="32"/>
        <v>0</v>
      </c>
      <c r="N21" s="144">
        <f t="shared" si="0"/>
        <v>0</v>
      </c>
      <c r="O21" s="145">
        <f t="shared" si="1"/>
        <v>256.66666666666669</v>
      </c>
      <c r="P21" s="194">
        <v>16</v>
      </c>
      <c r="Q21" s="144">
        <f t="shared" si="15"/>
        <v>29.9</v>
      </c>
      <c r="R21" s="144">
        <f t="shared" si="33"/>
        <v>144.30000000000001</v>
      </c>
      <c r="S21" s="144">
        <f t="shared" si="34"/>
        <v>66.378000000000014</v>
      </c>
      <c r="T21" s="144">
        <f t="shared" si="2"/>
        <v>18.771224988253103</v>
      </c>
      <c r="U21" s="144">
        <f t="shared" si="16"/>
        <v>70</v>
      </c>
      <c r="V21" s="144">
        <f t="shared" si="3"/>
        <v>5.333333333333333</v>
      </c>
      <c r="W21" s="144">
        <v>0</v>
      </c>
      <c r="X21" s="144">
        <f t="shared" si="4"/>
        <v>424.52378907676302</v>
      </c>
      <c r="Y21" s="173">
        <f t="shared" si="5"/>
        <v>167.85712241009634</v>
      </c>
      <c r="AA21" s="210">
        <v>16</v>
      </c>
      <c r="AB21" s="144">
        <f t="shared" si="6"/>
        <v>0</v>
      </c>
      <c r="AC21" s="243">
        <f t="shared" si="7"/>
        <v>0</v>
      </c>
      <c r="AD21" s="243">
        <f t="shared" si="8"/>
        <v>0</v>
      </c>
      <c r="AE21" s="243">
        <f t="shared" si="9"/>
        <v>0</v>
      </c>
      <c r="AF21" s="144">
        <f t="shared" si="17"/>
        <v>0</v>
      </c>
      <c r="AG21" s="144">
        <f t="shared" si="18"/>
        <v>0</v>
      </c>
      <c r="AH21" s="144">
        <f t="shared" si="19"/>
        <v>0</v>
      </c>
      <c r="AI21" s="217">
        <f t="shared" si="35"/>
        <v>0</v>
      </c>
      <c r="AK21" s="210">
        <v>16</v>
      </c>
      <c r="AL21" s="144">
        <f t="shared" si="10"/>
        <v>0</v>
      </c>
      <c r="AM21" s="144">
        <f t="shared" si="11"/>
        <v>0</v>
      </c>
      <c r="AN21" s="144">
        <f t="shared" si="12"/>
        <v>0</v>
      </c>
      <c r="AO21" s="144">
        <f t="shared" si="13"/>
        <v>0</v>
      </c>
      <c r="AP21" s="144">
        <f t="shared" si="14"/>
        <v>0</v>
      </c>
      <c r="AQ21" s="318">
        <f t="shared" si="20"/>
        <v>0</v>
      </c>
      <c r="AR21" s="318">
        <f t="shared" si="21"/>
        <v>0</v>
      </c>
      <c r="AS21" s="318">
        <f t="shared" si="22"/>
        <v>0</v>
      </c>
      <c r="AT21" s="318">
        <f t="shared" si="23"/>
        <v>0</v>
      </c>
      <c r="AU21" s="144">
        <f t="shared" si="24"/>
        <v>0</v>
      </c>
      <c r="AV21" s="144">
        <f t="shared" si="25"/>
        <v>0</v>
      </c>
      <c r="AW21" s="144">
        <f t="shared" si="26"/>
        <v>0</v>
      </c>
      <c r="AX21" s="144">
        <f t="shared" si="27"/>
        <v>0</v>
      </c>
      <c r="AY21" s="217">
        <f t="shared" si="28"/>
        <v>0</v>
      </c>
      <c r="AZ21" s="37"/>
      <c r="BA21" s="281"/>
      <c r="BB21" s="281"/>
      <c r="BC21" s="281"/>
    </row>
    <row r="22" spans="2:55" x14ac:dyDescent="0.25">
      <c r="E22" s="11"/>
      <c r="I22" s="194">
        <v>17</v>
      </c>
      <c r="J22" s="144">
        <f t="shared" si="29"/>
        <v>0</v>
      </c>
      <c r="K22" s="144">
        <f t="shared" si="30"/>
        <v>0</v>
      </c>
      <c r="L22" s="144">
        <f t="shared" si="31"/>
        <v>70</v>
      </c>
      <c r="M22" s="144">
        <f t="shared" si="32"/>
        <v>0</v>
      </c>
      <c r="N22" s="144">
        <f t="shared" si="0"/>
        <v>0</v>
      </c>
      <c r="O22" s="145">
        <f t="shared" si="1"/>
        <v>256.66666666666669</v>
      </c>
      <c r="P22" s="194">
        <v>17</v>
      </c>
      <c r="Q22" s="144">
        <f t="shared" si="15"/>
        <v>29.9</v>
      </c>
      <c r="R22" s="144">
        <f t="shared" si="33"/>
        <v>174.20000000000002</v>
      </c>
      <c r="S22" s="144">
        <f t="shared" si="34"/>
        <v>80.132000000000005</v>
      </c>
      <c r="T22" s="144">
        <f t="shared" si="2"/>
        <v>22.169455717453161</v>
      </c>
      <c r="U22" s="144">
        <f t="shared" si="16"/>
        <v>70</v>
      </c>
      <c r="V22" s="144">
        <f t="shared" si="3"/>
        <v>5.666666666666667</v>
      </c>
      <c r="W22" s="144">
        <v>0</v>
      </c>
      <c r="X22" s="144">
        <f t="shared" si="4"/>
        <v>455.61947981900875</v>
      </c>
      <c r="Y22" s="173">
        <f t="shared" si="5"/>
        <v>198.95281315234206</v>
      </c>
      <c r="AA22" s="210">
        <v>17</v>
      </c>
      <c r="AB22" s="144">
        <f t="shared" si="6"/>
        <v>0</v>
      </c>
      <c r="AC22" s="243">
        <f t="shared" si="7"/>
        <v>0</v>
      </c>
      <c r="AD22" s="243">
        <f t="shared" si="8"/>
        <v>0</v>
      </c>
      <c r="AE22" s="243">
        <f t="shared" si="9"/>
        <v>0</v>
      </c>
      <c r="AF22" s="144">
        <f t="shared" si="17"/>
        <v>0</v>
      </c>
      <c r="AG22" s="144">
        <f t="shared" si="18"/>
        <v>0</v>
      </c>
      <c r="AH22" s="144">
        <f t="shared" si="19"/>
        <v>0</v>
      </c>
      <c r="AI22" s="217">
        <f t="shared" si="35"/>
        <v>0</v>
      </c>
      <c r="AK22" s="210">
        <v>17</v>
      </c>
      <c r="AL22" s="144">
        <f t="shared" si="10"/>
        <v>0</v>
      </c>
      <c r="AM22" s="144">
        <f t="shared" si="11"/>
        <v>0</v>
      </c>
      <c r="AN22" s="144">
        <f t="shared" si="12"/>
        <v>0</v>
      </c>
      <c r="AO22" s="144">
        <f t="shared" si="13"/>
        <v>0</v>
      </c>
      <c r="AP22" s="144">
        <f t="shared" si="14"/>
        <v>0</v>
      </c>
      <c r="AQ22" s="318">
        <f t="shared" si="20"/>
        <v>0</v>
      </c>
      <c r="AR22" s="318">
        <f t="shared" si="21"/>
        <v>0</v>
      </c>
      <c r="AS22" s="318">
        <f t="shared" si="22"/>
        <v>0</v>
      </c>
      <c r="AT22" s="318">
        <f t="shared" si="23"/>
        <v>0</v>
      </c>
      <c r="AU22" s="144">
        <f t="shared" si="24"/>
        <v>0</v>
      </c>
      <c r="AV22" s="144">
        <f t="shared" si="25"/>
        <v>0</v>
      </c>
      <c r="AW22" s="144">
        <f t="shared" si="26"/>
        <v>0</v>
      </c>
      <c r="AX22" s="144">
        <f t="shared" si="27"/>
        <v>0</v>
      </c>
      <c r="AY22" s="217">
        <f t="shared" si="28"/>
        <v>0</v>
      </c>
      <c r="AZ22" s="37"/>
      <c r="BA22" s="281"/>
      <c r="BB22" s="281"/>
      <c r="BC22" s="281"/>
    </row>
    <row r="23" spans="2:55" x14ac:dyDescent="0.25">
      <c r="B23" s="379" t="s">
        <v>302</v>
      </c>
      <c r="C23" s="380"/>
      <c r="D23" s="380"/>
      <c r="E23" s="380"/>
      <c r="F23" s="380"/>
      <c r="G23" s="381"/>
      <c r="I23" s="194">
        <v>18</v>
      </c>
      <c r="J23" s="144">
        <f t="shared" si="29"/>
        <v>0</v>
      </c>
      <c r="K23" s="144">
        <f t="shared" si="30"/>
        <v>0</v>
      </c>
      <c r="L23" s="144">
        <f t="shared" si="31"/>
        <v>70</v>
      </c>
      <c r="M23" s="144">
        <f t="shared" si="32"/>
        <v>0</v>
      </c>
      <c r="N23" s="144">
        <f t="shared" si="0"/>
        <v>0</v>
      </c>
      <c r="O23" s="145">
        <f t="shared" si="1"/>
        <v>256.66666666666669</v>
      </c>
      <c r="P23" s="194">
        <v>18</v>
      </c>
      <c r="Q23" s="144">
        <f t="shared" si="15"/>
        <v>29.9</v>
      </c>
      <c r="R23" s="144">
        <f t="shared" si="33"/>
        <v>204.10000000000002</v>
      </c>
      <c r="S23" s="144">
        <f t="shared" si="34"/>
        <v>93.88600000000001</v>
      </c>
      <c r="T23" s="144">
        <f t="shared" si="2"/>
        <v>25.500116461916402</v>
      </c>
      <c r="U23" s="144">
        <f t="shared" si="16"/>
        <v>70</v>
      </c>
      <c r="V23" s="144">
        <f t="shared" si="3"/>
        <v>6</v>
      </c>
      <c r="W23" s="144">
        <v>0</v>
      </c>
      <c r="X23" s="144">
        <f t="shared" si="4"/>
        <v>486.59748617117111</v>
      </c>
      <c r="Y23" s="173">
        <f t="shared" si="5"/>
        <v>229.93081950450443</v>
      </c>
      <c r="AA23" s="210">
        <v>18</v>
      </c>
      <c r="AB23" s="144">
        <f t="shared" si="6"/>
        <v>0</v>
      </c>
      <c r="AC23" s="243">
        <f t="shared" si="7"/>
        <v>0</v>
      </c>
      <c r="AD23" s="243">
        <f t="shared" si="8"/>
        <v>0</v>
      </c>
      <c r="AE23" s="243">
        <f t="shared" si="9"/>
        <v>0</v>
      </c>
      <c r="AF23" s="144">
        <f t="shared" si="17"/>
        <v>0</v>
      </c>
      <c r="AG23" s="144">
        <f t="shared" si="18"/>
        <v>0</v>
      </c>
      <c r="AH23" s="144">
        <f t="shared" si="19"/>
        <v>0</v>
      </c>
      <c r="AI23" s="217">
        <f t="shared" si="35"/>
        <v>0</v>
      </c>
      <c r="AK23" s="210">
        <v>18</v>
      </c>
      <c r="AL23" s="144">
        <f t="shared" si="10"/>
        <v>0</v>
      </c>
      <c r="AM23" s="144">
        <f t="shared" si="11"/>
        <v>0</v>
      </c>
      <c r="AN23" s="144">
        <f t="shared" si="12"/>
        <v>0</v>
      </c>
      <c r="AO23" s="144">
        <f t="shared" si="13"/>
        <v>0</v>
      </c>
      <c r="AP23" s="144">
        <f t="shared" si="14"/>
        <v>0</v>
      </c>
      <c r="AQ23" s="318">
        <f t="shared" si="20"/>
        <v>0</v>
      </c>
      <c r="AR23" s="318">
        <f t="shared" si="21"/>
        <v>0</v>
      </c>
      <c r="AS23" s="318">
        <f t="shared" si="22"/>
        <v>0</v>
      </c>
      <c r="AT23" s="318">
        <f t="shared" si="23"/>
        <v>0</v>
      </c>
      <c r="AU23" s="144">
        <f t="shared" si="24"/>
        <v>0</v>
      </c>
      <c r="AV23" s="144">
        <f t="shared" si="25"/>
        <v>0</v>
      </c>
      <c r="AW23" s="144">
        <f t="shared" si="26"/>
        <v>0</v>
      </c>
      <c r="AX23" s="144">
        <f t="shared" si="27"/>
        <v>0</v>
      </c>
      <c r="AY23" s="217">
        <f t="shared" si="28"/>
        <v>0</v>
      </c>
      <c r="AZ23" s="37"/>
      <c r="BA23" s="281"/>
      <c r="BB23" s="281"/>
      <c r="BC23" s="281"/>
    </row>
    <row r="24" spans="2:55" x14ac:dyDescent="0.25">
      <c r="B24" s="186" t="s">
        <v>248</v>
      </c>
      <c r="C24" s="187" t="s">
        <v>249</v>
      </c>
      <c r="D24" s="187" t="s">
        <v>176</v>
      </c>
      <c r="E24" s="187" t="s">
        <v>251</v>
      </c>
      <c r="F24" s="187" t="s">
        <v>250</v>
      </c>
      <c r="G24" s="188" t="s">
        <v>301</v>
      </c>
      <c r="I24" s="194">
        <v>19</v>
      </c>
      <c r="J24" s="144">
        <f t="shared" si="29"/>
        <v>0</v>
      </c>
      <c r="K24" s="144">
        <f t="shared" si="30"/>
        <v>0</v>
      </c>
      <c r="L24" s="144">
        <f t="shared" si="31"/>
        <v>70</v>
      </c>
      <c r="M24" s="144">
        <f t="shared" si="32"/>
        <v>0</v>
      </c>
      <c r="N24" s="144">
        <f t="shared" si="0"/>
        <v>0</v>
      </c>
      <c r="O24" s="145">
        <f t="shared" si="1"/>
        <v>256.66666666666669</v>
      </c>
      <c r="P24" s="194">
        <v>19</v>
      </c>
      <c r="Q24" s="144">
        <f t="shared" si="15"/>
        <v>29.9</v>
      </c>
      <c r="R24" s="144">
        <f t="shared" si="33"/>
        <v>234.00000000000003</v>
      </c>
      <c r="S24" s="144">
        <f t="shared" si="34"/>
        <v>107.64000000000001</v>
      </c>
      <c r="T24" s="144">
        <f t="shared" si="2"/>
        <v>28.774250263353583</v>
      </c>
      <c r="U24" s="144">
        <f t="shared" si="16"/>
        <v>70</v>
      </c>
      <c r="V24" s="144">
        <f t="shared" si="3"/>
        <v>6.333333333333333</v>
      </c>
      <c r="W24" s="144">
        <v>0</v>
      </c>
      <c r="X24" s="144">
        <f t="shared" si="4"/>
        <v>517.47704143089652</v>
      </c>
      <c r="Y24" s="173">
        <f t="shared" si="5"/>
        <v>260.81037476422983</v>
      </c>
      <c r="AA24" s="210">
        <v>19</v>
      </c>
      <c r="AB24" s="144">
        <f t="shared" si="6"/>
        <v>0</v>
      </c>
      <c r="AC24" s="243">
        <f t="shared" si="7"/>
        <v>0</v>
      </c>
      <c r="AD24" s="243">
        <f t="shared" si="8"/>
        <v>0</v>
      </c>
      <c r="AE24" s="243">
        <f t="shared" si="9"/>
        <v>0</v>
      </c>
      <c r="AF24" s="144">
        <f t="shared" si="17"/>
        <v>0</v>
      </c>
      <c r="AG24" s="144">
        <f t="shared" si="18"/>
        <v>0</v>
      </c>
      <c r="AH24" s="144">
        <f t="shared" si="19"/>
        <v>0</v>
      </c>
      <c r="AI24" s="217">
        <f t="shared" si="35"/>
        <v>0</v>
      </c>
      <c r="AK24" s="210">
        <v>19</v>
      </c>
      <c r="AL24" s="144">
        <f t="shared" si="10"/>
        <v>0</v>
      </c>
      <c r="AM24" s="144">
        <f t="shared" si="11"/>
        <v>0</v>
      </c>
      <c r="AN24" s="144">
        <f t="shared" si="12"/>
        <v>0</v>
      </c>
      <c r="AO24" s="144">
        <f t="shared" si="13"/>
        <v>0</v>
      </c>
      <c r="AP24" s="144">
        <f t="shared" si="14"/>
        <v>0</v>
      </c>
      <c r="AQ24" s="318">
        <f t="shared" si="20"/>
        <v>0</v>
      </c>
      <c r="AR24" s="318">
        <f t="shared" si="21"/>
        <v>0</v>
      </c>
      <c r="AS24" s="318">
        <f t="shared" si="22"/>
        <v>0</v>
      </c>
      <c r="AT24" s="318">
        <f t="shared" si="23"/>
        <v>0</v>
      </c>
      <c r="AU24" s="144">
        <f t="shared" si="24"/>
        <v>0</v>
      </c>
      <c r="AV24" s="144">
        <f t="shared" si="25"/>
        <v>0</v>
      </c>
      <c r="AW24" s="144">
        <f t="shared" si="26"/>
        <v>0</v>
      </c>
      <c r="AX24" s="144">
        <f t="shared" si="27"/>
        <v>0</v>
      </c>
      <c r="AY24" s="217">
        <f t="shared" si="28"/>
        <v>0</v>
      </c>
      <c r="AZ24" s="37"/>
      <c r="BA24" s="323" t="s">
        <v>367</v>
      </c>
      <c r="BB24" s="323"/>
      <c r="BC24" s="323"/>
    </row>
    <row r="25" spans="2:55" x14ac:dyDescent="0.25">
      <c r="B25" s="184">
        <v>0</v>
      </c>
      <c r="C25" s="292">
        <v>14</v>
      </c>
      <c r="D25" s="312">
        <f>88+4</f>
        <v>92</v>
      </c>
      <c r="E25" s="293">
        <f t="shared" ref="E25:E52" si="36">$F$20</f>
        <v>1.3</v>
      </c>
      <c r="F25" s="185">
        <f t="shared" ref="F25:F52" si="37">D25*E25</f>
        <v>119.60000000000001</v>
      </c>
      <c r="G25" s="189">
        <f>F25/(C25-B25)</f>
        <v>8.5428571428571427</v>
      </c>
      <c r="I25" s="194">
        <v>20</v>
      </c>
      <c r="J25" s="144">
        <f t="shared" si="29"/>
        <v>0</v>
      </c>
      <c r="K25" s="144">
        <f t="shared" si="30"/>
        <v>0</v>
      </c>
      <c r="L25" s="144">
        <f t="shared" si="31"/>
        <v>70</v>
      </c>
      <c r="M25" s="144">
        <f t="shared" si="32"/>
        <v>0</v>
      </c>
      <c r="N25" s="144">
        <f t="shared" si="0"/>
        <v>0</v>
      </c>
      <c r="O25" s="145">
        <f t="shared" si="1"/>
        <v>256.66666666666669</v>
      </c>
      <c r="P25" s="194">
        <v>20</v>
      </c>
      <c r="Q25" s="144">
        <f t="shared" si="15"/>
        <v>-72.799999999999983</v>
      </c>
      <c r="R25" s="144">
        <f t="shared" si="33"/>
        <v>161.20000000000005</v>
      </c>
      <c r="S25" s="144">
        <f t="shared" si="34"/>
        <v>74.152000000000029</v>
      </c>
      <c r="T25" s="144">
        <f t="shared" si="2"/>
        <v>20.701062284590879</v>
      </c>
      <c r="U25" s="144">
        <f t="shared" si="16"/>
        <v>70</v>
      </c>
      <c r="V25" s="144">
        <f t="shared" si="3"/>
        <v>6.666666666666667</v>
      </c>
      <c r="W25" s="144">
        <v>0</v>
      </c>
      <c r="X25" s="144">
        <f t="shared" si="4"/>
        <v>446.31352792344023</v>
      </c>
      <c r="Y25" s="173">
        <f t="shared" si="5"/>
        <v>189.64686125677355</v>
      </c>
      <c r="AA25" s="210">
        <v>20</v>
      </c>
      <c r="AB25" s="144">
        <f t="shared" si="6"/>
        <v>70</v>
      </c>
      <c r="AC25" s="243">
        <f t="shared" si="7"/>
        <v>0</v>
      </c>
      <c r="AD25" s="243">
        <f t="shared" si="8"/>
        <v>0.56000000000000005</v>
      </c>
      <c r="AE25" s="243">
        <f t="shared" si="9"/>
        <v>0.44</v>
      </c>
      <c r="AF25" s="144">
        <f t="shared" si="17"/>
        <v>0</v>
      </c>
      <c r="AG25" s="144">
        <f t="shared" si="18"/>
        <v>30.974353414450139</v>
      </c>
      <c r="AH25" s="144">
        <f t="shared" si="19"/>
        <v>20.853907348761457</v>
      </c>
      <c r="AI25" s="217">
        <f t="shared" si="35"/>
        <v>51.828260763211595</v>
      </c>
      <c r="AK25" s="210">
        <v>20</v>
      </c>
      <c r="AL25" s="144">
        <f t="shared" si="10"/>
        <v>70</v>
      </c>
      <c r="AM25" s="144">
        <f t="shared" si="11"/>
        <v>0</v>
      </c>
      <c r="AN25" s="144">
        <f t="shared" si="12"/>
        <v>0.56000000000000005</v>
      </c>
      <c r="AO25" s="144">
        <f t="shared" si="13"/>
        <v>0.44</v>
      </c>
      <c r="AP25" s="144">
        <f t="shared" si="14"/>
        <v>0</v>
      </c>
      <c r="AQ25" s="318">
        <f>IF($AK25&lt;=$F$18,$AL25*AM25,)</f>
        <v>0</v>
      </c>
      <c r="AR25" s="318">
        <f>IF($AK25&lt;=$F$18,$AL25*AN25,)</f>
        <v>39.200000000000003</v>
      </c>
      <c r="AS25" s="318">
        <f>IF($AK25&lt;=$F$18,$AL25*AO25,)</f>
        <v>30.8</v>
      </c>
      <c r="AT25" s="318">
        <f>IF($AK25&lt;=$F$18,$AL25*AP25,)</f>
        <v>0</v>
      </c>
      <c r="AU25" s="144">
        <f t="shared" si="24"/>
        <v>0</v>
      </c>
      <c r="AV25" s="144">
        <f t="shared" si="25"/>
        <v>30.184000000000001</v>
      </c>
      <c r="AW25" s="144">
        <f t="shared" si="26"/>
        <v>0</v>
      </c>
      <c r="AX25" s="144">
        <f t="shared" si="27"/>
        <v>0</v>
      </c>
      <c r="AY25" s="217">
        <f t="shared" si="28"/>
        <v>30.184000000000001</v>
      </c>
      <c r="AZ25" s="322">
        <f>AZ24+AL25*0.43</f>
        <v>30.099999999999998</v>
      </c>
      <c r="BA25" s="323" t="s">
        <v>364</v>
      </c>
      <c r="BB25" s="323"/>
      <c r="BC25" s="323"/>
    </row>
    <row r="26" spans="2:55" x14ac:dyDescent="0.25">
      <c r="B26" s="179">
        <f t="shared" ref="B26:B52" si="38">C25</f>
        <v>14</v>
      </c>
      <c r="C26" s="180">
        <f>B26+1</f>
        <v>15</v>
      </c>
      <c r="D26" s="312">
        <v>88</v>
      </c>
      <c r="E26" s="294">
        <f t="shared" si="36"/>
        <v>1.3</v>
      </c>
      <c r="F26" s="181">
        <f t="shared" si="37"/>
        <v>114.4</v>
      </c>
      <c r="G26" s="295">
        <f>(F26-F25)/(C26-B26)</f>
        <v>-5.2000000000000028</v>
      </c>
      <c r="I26" s="194">
        <v>21</v>
      </c>
      <c r="J26" s="144">
        <f t="shared" si="29"/>
        <v>0</v>
      </c>
      <c r="K26" s="144">
        <f t="shared" si="30"/>
        <v>0</v>
      </c>
      <c r="L26" s="144">
        <f t="shared" si="31"/>
        <v>70</v>
      </c>
      <c r="M26" s="144">
        <f t="shared" si="32"/>
        <v>0</v>
      </c>
      <c r="N26" s="144">
        <f t="shared" si="0"/>
        <v>0</v>
      </c>
      <c r="O26" s="145">
        <f t="shared" si="1"/>
        <v>256.66666666666669</v>
      </c>
      <c r="P26" s="194">
        <v>21</v>
      </c>
      <c r="Q26" s="144">
        <f t="shared" si="15"/>
        <v>32.824999999999996</v>
      </c>
      <c r="R26" s="144">
        <f t="shared" si="33"/>
        <v>194.02500000000003</v>
      </c>
      <c r="S26" s="144">
        <f t="shared" si="34"/>
        <v>89.251500000000021</v>
      </c>
      <c r="T26" s="144">
        <f t="shared" si="2"/>
        <v>24.384617168949575</v>
      </c>
      <c r="U26" s="144">
        <f t="shared" si="16"/>
        <v>70</v>
      </c>
      <c r="V26" s="144">
        <f t="shared" si="3"/>
        <v>7</v>
      </c>
      <c r="W26" s="144">
        <v>0</v>
      </c>
      <c r="X26" s="144">
        <f t="shared" si="4"/>
        <v>480.2495707359206</v>
      </c>
      <c r="Y26" s="173">
        <f t="shared" si="5"/>
        <v>223.58290406925391</v>
      </c>
      <c r="AA26" s="210">
        <v>21</v>
      </c>
      <c r="AB26" s="144">
        <f t="shared" si="6"/>
        <v>0</v>
      </c>
      <c r="AC26" s="243">
        <f t="shared" si="7"/>
        <v>0</v>
      </c>
      <c r="AD26" s="243">
        <f t="shared" si="8"/>
        <v>0</v>
      </c>
      <c r="AE26" s="243">
        <f t="shared" si="9"/>
        <v>0</v>
      </c>
      <c r="AF26" s="144">
        <f t="shared" si="17"/>
        <v>0</v>
      </c>
      <c r="AG26" s="144">
        <f t="shared" si="18"/>
        <v>30.127358091461545</v>
      </c>
      <c r="AH26" s="144">
        <f t="shared" si="19"/>
        <v>14.745939300545203</v>
      </c>
      <c r="AI26" s="217">
        <f t="shared" si="35"/>
        <v>44.873297392006748</v>
      </c>
      <c r="AK26" s="210">
        <v>21</v>
      </c>
      <c r="AL26" s="144">
        <f t="shared" si="10"/>
        <v>0</v>
      </c>
      <c r="AM26" s="144">
        <f t="shared" si="11"/>
        <v>0</v>
      </c>
      <c r="AN26" s="144">
        <f t="shared" si="12"/>
        <v>0</v>
      </c>
      <c r="AO26" s="144">
        <f t="shared" si="13"/>
        <v>0</v>
      </c>
      <c r="AP26" s="144">
        <f t="shared" si="14"/>
        <v>0</v>
      </c>
      <c r="AQ26" s="318">
        <f t="shared" ref="AQ26:AQ35" si="39">IF($AK26&lt;=$F$18,$AL26*AM26,)</f>
        <v>0</v>
      </c>
      <c r="AR26" s="318">
        <f t="shared" ref="AR26:AR35" si="40">IF($AK26&lt;=$F$18,$AL26*AN26,)</f>
        <v>0</v>
      </c>
      <c r="AS26" s="318">
        <f t="shared" ref="AS26:AS35" si="41">IF($AK26&lt;=$F$18,$AL26*AO26,)</f>
        <v>0</v>
      </c>
      <c r="AT26" s="318">
        <f t="shared" ref="AT26:AT35" si="42">IF($AK26&lt;=$F$18,$AL26*AP26,)</f>
        <v>0</v>
      </c>
      <c r="AU26" s="144">
        <f t="shared" si="24"/>
        <v>0</v>
      </c>
      <c r="AV26" s="144">
        <f t="shared" si="25"/>
        <v>0</v>
      </c>
      <c r="AW26" s="144">
        <f t="shared" si="26"/>
        <v>0</v>
      </c>
      <c r="AX26" s="144">
        <f t="shared" si="27"/>
        <v>0</v>
      </c>
      <c r="AY26" s="217">
        <f t="shared" si="28"/>
        <v>30.184000000000001</v>
      </c>
      <c r="AZ26" s="322">
        <f t="shared" ref="AZ26:AZ35" si="43">AZ25+AL26*0.43</f>
        <v>30.099999999999998</v>
      </c>
      <c r="BA26" s="323" t="s">
        <v>365</v>
      </c>
      <c r="BB26" s="323" t="s">
        <v>366</v>
      </c>
      <c r="BC26" s="324">
        <f>44%*0+56%*77%</f>
        <v>0.43120000000000003</v>
      </c>
    </row>
    <row r="27" spans="2:55" x14ac:dyDescent="0.25">
      <c r="B27" s="179">
        <f t="shared" si="38"/>
        <v>15</v>
      </c>
      <c r="C27" s="309">
        <f>C25+5</f>
        <v>19</v>
      </c>
      <c r="D27" s="289">
        <f>124+56</f>
        <v>180</v>
      </c>
      <c r="E27" s="294">
        <f t="shared" si="36"/>
        <v>1.3</v>
      </c>
      <c r="F27" s="181">
        <f t="shared" si="37"/>
        <v>234</v>
      </c>
      <c r="G27" s="190">
        <f t="shared" ref="G27:G52" si="44">(F27-F26)/(C27-B27)</f>
        <v>29.9</v>
      </c>
      <c r="I27" s="194">
        <v>22</v>
      </c>
      <c r="J27" s="144">
        <f t="shared" si="29"/>
        <v>0</v>
      </c>
      <c r="K27" s="144">
        <f t="shared" si="30"/>
        <v>0</v>
      </c>
      <c r="L27" s="144">
        <f t="shared" si="31"/>
        <v>70</v>
      </c>
      <c r="M27" s="144">
        <f t="shared" si="32"/>
        <v>0</v>
      </c>
      <c r="N27" s="144">
        <f t="shared" si="0"/>
        <v>0</v>
      </c>
      <c r="O27" s="145">
        <f t="shared" si="1"/>
        <v>256.66666666666669</v>
      </c>
      <c r="P27" s="194">
        <v>22</v>
      </c>
      <c r="Q27" s="144">
        <f t="shared" si="15"/>
        <v>32.824999999999996</v>
      </c>
      <c r="R27" s="144">
        <f t="shared" si="33"/>
        <v>226.85000000000002</v>
      </c>
      <c r="S27" s="144">
        <f t="shared" si="34"/>
        <v>104.35100000000001</v>
      </c>
      <c r="T27" s="144">
        <f t="shared" si="2"/>
        <v>27.995979970833542</v>
      </c>
      <c r="U27" s="144">
        <f t="shared" si="16"/>
        <v>70</v>
      </c>
      <c r="V27" s="144">
        <f t="shared" si="3"/>
        <v>7.333333333333333</v>
      </c>
      <c r="W27" s="144">
        <v>0</v>
      </c>
      <c r="X27" s="144">
        <f t="shared" si="4"/>
        <v>514.05987900475736</v>
      </c>
      <c r="Y27" s="173">
        <f t="shared" si="5"/>
        <v>257.39321233809068</v>
      </c>
      <c r="AA27" s="210">
        <v>22</v>
      </c>
      <c r="AB27" s="144">
        <f t="shared" si="6"/>
        <v>0</v>
      </c>
      <c r="AC27" s="243">
        <f t="shared" si="7"/>
        <v>0</v>
      </c>
      <c r="AD27" s="243">
        <f t="shared" si="8"/>
        <v>0</v>
      </c>
      <c r="AE27" s="243">
        <f t="shared" si="9"/>
        <v>0</v>
      </c>
      <c r="AF27" s="144">
        <f t="shared" si="17"/>
        <v>0</v>
      </c>
      <c r="AG27" s="144">
        <f t="shared" si="18"/>
        <v>29.303523900121625</v>
      </c>
      <c r="AH27" s="144">
        <f t="shared" si="19"/>
        <v>10.426953674380728</v>
      </c>
      <c r="AI27" s="217">
        <f t="shared" si="35"/>
        <v>39.730477574502352</v>
      </c>
      <c r="AK27" s="210">
        <v>22</v>
      </c>
      <c r="AL27" s="144">
        <f t="shared" si="10"/>
        <v>0</v>
      </c>
      <c r="AM27" s="144">
        <f t="shared" si="11"/>
        <v>0</v>
      </c>
      <c r="AN27" s="144">
        <f t="shared" si="12"/>
        <v>0</v>
      </c>
      <c r="AO27" s="144">
        <f t="shared" si="13"/>
        <v>0</v>
      </c>
      <c r="AP27" s="144">
        <f t="shared" si="14"/>
        <v>0</v>
      </c>
      <c r="AQ27" s="318">
        <f t="shared" si="39"/>
        <v>0</v>
      </c>
      <c r="AR27" s="318">
        <f t="shared" si="40"/>
        <v>0</v>
      </c>
      <c r="AS27" s="318">
        <f t="shared" si="41"/>
        <v>0</v>
      </c>
      <c r="AT27" s="318">
        <f t="shared" si="42"/>
        <v>0</v>
      </c>
      <c r="AU27" s="144">
        <f t="shared" si="24"/>
        <v>0</v>
      </c>
      <c r="AV27" s="144">
        <f t="shared" si="25"/>
        <v>0</v>
      </c>
      <c r="AW27" s="144">
        <f t="shared" si="26"/>
        <v>0</v>
      </c>
      <c r="AX27" s="144">
        <f t="shared" si="27"/>
        <v>0</v>
      </c>
      <c r="AY27" s="217">
        <f t="shared" si="28"/>
        <v>30.184000000000001</v>
      </c>
      <c r="AZ27" s="322">
        <f t="shared" si="43"/>
        <v>30.099999999999998</v>
      </c>
      <c r="BA27" s="281"/>
      <c r="BB27" s="281"/>
      <c r="BC27" s="281"/>
    </row>
    <row r="28" spans="2:55" x14ac:dyDescent="0.25">
      <c r="B28" s="179">
        <f t="shared" si="38"/>
        <v>19</v>
      </c>
      <c r="C28" s="180">
        <f>B28+1</f>
        <v>20</v>
      </c>
      <c r="D28" s="289">
        <v>124</v>
      </c>
      <c r="E28" s="294">
        <f t="shared" si="36"/>
        <v>1.3</v>
      </c>
      <c r="F28" s="181">
        <f t="shared" si="37"/>
        <v>161.20000000000002</v>
      </c>
      <c r="G28" s="190">
        <f t="shared" si="44"/>
        <v>-72.799999999999983</v>
      </c>
      <c r="I28" s="194">
        <v>23</v>
      </c>
      <c r="J28" s="144">
        <f t="shared" si="29"/>
        <v>0</v>
      </c>
      <c r="K28" s="144">
        <f t="shared" si="30"/>
        <v>0</v>
      </c>
      <c r="L28" s="144">
        <f t="shared" si="31"/>
        <v>70</v>
      </c>
      <c r="M28" s="144">
        <f t="shared" si="32"/>
        <v>0</v>
      </c>
      <c r="N28" s="144">
        <f t="shared" si="0"/>
        <v>0</v>
      </c>
      <c r="O28" s="145">
        <f t="shared" si="1"/>
        <v>256.66666666666669</v>
      </c>
      <c r="P28" s="194">
        <v>23</v>
      </c>
      <c r="Q28" s="144">
        <f t="shared" si="15"/>
        <v>32.824999999999996</v>
      </c>
      <c r="R28" s="144">
        <f t="shared" si="33"/>
        <v>259.67500000000001</v>
      </c>
      <c r="S28" s="144">
        <f t="shared" si="34"/>
        <v>119.45050000000001</v>
      </c>
      <c r="T28" s="144">
        <f t="shared" si="2"/>
        <v>31.546803228497428</v>
      </c>
      <c r="U28" s="144">
        <f t="shared" si="16"/>
        <v>70</v>
      </c>
      <c r="V28" s="144">
        <f t="shared" si="3"/>
        <v>7.666666666666667</v>
      </c>
      <c r="W28" s="144">
        <v>0</v>
      </c>
      <c r="X28" s="144">
        <f t="shared" si="4"/>
        <v>547.76474756741072</v>
      </c>
      <c r="Y28" s="173">
        <f t="shared" si="5"/>
        <v>291.09808090074404</v>
      </c>
      <c r="AA28" s="210">
        <v>23</v>
      </c>
      <c r="AB28" s="144">
        <f t="shared" si="6"/>
        <v>0</v>
      </c>
      <c r="AC28" s="243">
        <f t="shared" si="7"/>
        <v>0</v>
      </c>
      <c r="AD28" s="243">
        <f t="shared" si="8"/>
        <v>0</v>
      </c>
      <c r="AE28" s="243">
        <f t="shared" si="9"/>
        <v>0</v>
      </c>
      <c r="AF28" s="144">
        <f t="shared" si="17"/>
        <v>0</v>
      </c>
      <c r="AG28" s="144">
        <f t="shared" si="18"/>
        <v>28.502217498067452</v>
      </c>
      <c r="AH28" s="144">
        <f t="shared" si="19"/>
        <v>7.3729696502726014</v>
      </c>
      <c r="AI28" s="217">
        <f t="shared" si="35"/>
        <v>35.875187148340054</v>
      </c>
      <c r="AK28" s="210">
        <v>23</v>
      </c>
      <c r="AL28" s="144">
        <f t="shared" si="10"/>
        <v>0</v>
      </c>
      <c r="AM28" s="144">
        <f t="shared" si="11"/>
        <v>0</v>
      </c>
      <c r="AN28" s="144">
        <f t="shared" si="12"/>
        <v>0</v>
      </c>
      <c r="AO28" s="144">
        <f t="shared" si="13"/>
        <v>0</v>
      </c>
      <c r="AP28" s="144">
        <f t="shared" si="14"/>
        <v>0</v>
      </c>
      <c r="AQ28" s="318">
        <f t="shared" si="39"/>
        <v>0</v>
      </c>
      <c r="AR28" s="318">
        <f t="shared" si="40"/>
        <v>0</v>
      </c>
      <c r="AS28" s="318">
        <f t="shared" si="41"/>
        <v>0</v>
      </c>
      <c r="AT28" s="318">
        <f t="shared" si="42"/>
        <v>0</v>
      </c>
      <c r="AU28" s="144">
        <f t="shared" si="24"/>
        <v>0</v>
      </c>
      <c r="AV28" s="144">
        <f t="shared" si="25"/>
        <v>0</v>
      </c>
      <c r="AW28" s="144">
        <f t="shared" si="26"/>
        <v>0</v>
      </c>
      <c r="AX28" s="144">
        <f t="shared" si="27"/>
        <v>0</v>
      </c>
      <c r="AY28" s="217">
        <f t="shared" si="28"/>
        <v>30.184000000000001</v>
      </c>
      <c r="AZ28" s="322">
        <f t="shared" si="43"/>
        <v>30.099999999999998</v>
      </c>
      <c r="BA28" s="281"/>
      <c r="BB28" s="281"/>
      <c r="BC28" s="281"/>
    </row>
    <row r="29" spans="2:55" x14ac:dyDescent="0.25">
      <c r="B29" s="179">
        <f t="shared" si="38"/>
        <v>20</v>
      </c>
      <c r="C29" s="309">
        <f>C27+5</f>
        <v>24</v>
      </c>
      <c r="D29" s="289">
        <f>D30+56</f>
        <v>225</v>
      </c>
      <c r="E29" s="294">
        <f t="shared" si="36"/>
        <v>1.3</v>
      </c>
      <c r="F29" s="181">
        <f t="shared" si="37"/>
        <v>292.5</v>
      </c>
      <c r="G29" s="190">
        <f t="shared" si="44"/>
        <v>32.824999999999996</v>
      </c>
      <c r="I29" s="194">
        <v>24</v>
      </c>
      <c r="J29" s="144">
        <f t="shared" si="29"/>
        <v>0</v>
      </c>
      <c r="K29" s="144">
        <f t="shared" si="30"/>
        <v>0</v>
      </c>
      <c r="L29" s="144">
        <f t="shared" si="31"/>
        <v>70</v>
      </c>
      <c r="M29" s="144">
        <f t="shared" si="32"/>
        <v>0</v>
      </c>
      <c r="N29" s="144">
        <f t="shared" si="0"/>
        <v>0</v>
      </c>
      <c r="O29" s="145">
        <f t="shared" si="1"/>
        <v>256.66666666666669</v>
      </c>
      <c r="P29" s="194">
        <v>24</v>
      </c>
      <c r="Q29" s="144">
        <f t="shared" si="15"/>
        <v>32.824999999999996</v>
      </c>
      <c r="R29" s="144">
        <f t="shared" si="33"/>
        <v>292.5</v>
      </c>
      <c r="S29" s="144">
        <f t="shared" si="34"/>
        <v>134.55000000000001</v>
      </c>
      <c r="T29" s="144">
        <f t="shared" si="2"/>
        <v>35.045616486142094</v>
      </c>
      <c r="U29" s="144">
        <f t="shared" si="16"/>
        <v>70</v>
      </c>
      <c r="V29" s="144">
        <f t="shared" si="3"/>
        <v>8</v>
      </c>
      <c r="W29" s="144">
        <v>0</v>
      </c>
      <c r="X29" s="144">
        <f t="shared" si="4"/>
        <v>581.37903204669749</v>
      </c>
      <c r="Y29" s="173">
        <f t="shared" si="5"/>
        <v>324.7123653800308</v>
      </c>
      <c r="AA29" s="210">
        <v>24</v>
      </c>
      <c r="AB29" s="144">
        <f t="shared" si="6"/>
        <v>0</v>
      </c>
      <c r="AC29" s="243">
        <f t="shared" si="7"/>
        <v>0</v>
      </c>
      <c r="AD29" s="243">
        <f t="shared" si="8"/>
        <v>0</v>
      </c>
      <c r="AE29" s="243">
        <f t="shared" si="9"/>
        <v>0</v>
      </c>
      <c r="AF29" s="144">
        <f t="shared" si="17"/>
        <v>0</v>
      </c>
      <c r="AG29" s="144">
        <f t="shared" si="18"/>
        <v>27.72282286171632</v>
      </c>
      <c r="AH29" s="144">
        <f t="shared" si="19"/>
        <v>5.2134768371903641</v>
      </c>
      <c r="AI29" s="217">
        <f t="shared" si="35"/>
        <v>32.936299698906687</v>
      </c>
      <c r="AK29" s="210">
        <v>24</v>
      </c>
      <c r="AL29" s="144">
        <f t="shared" si="10"/>
        <v>0</v>
      </c>
      <c r="AM29" s="144">
        <f t="shared" si="11"/>
        <v>0</v>
      </c>
      <c r="AN29" s="144">
        <f t="shared" si="12"/>
        <v>0</v>
      </c>
      <c r="AO29" s="144">
        <f t="shared" si="13"/>
        <v>0</v>
      </c>
      <c r="AP29" s="144">
        <f t="shared" si="14"/>
        <v>0</v>
      </c>
      <c r="AQ29" s="318">
        <f t="shared" si="39"/>
        <v>0</v>
      </c>
      <c r="AR29" s="318">
        <f t="shared" si="40"/>
        <v>0</v>
      </c>
      <c r="AS29" s="318">
        <f t="shared" si="41"/>
        <v>0</v>
      </c>
      <c r="AT29" s="318">
        <f t="shared" si="42"/>
        <v>0</v>
      </c>
      <c r="AU29" s="144">
        <f t="shared" si="24"/>
        <v>0</v>
      </c>
      <c r="AV29" s="144">
        <f t="shared" si="25"/>
        <v>0</v>
      </c>
      <c r="AW29" s="144">
        <f t="shared" si="26"/>
        <v>0</v>
      </c>
      <c r="AX29" s="144">
        <f t="shared" si="27"/>
        <v>0</v>
      </c>
      <c r="AY29" s="217">
        <f t="shared" si="28"/>
        <v>30.184000000000001</v>
      </c>
      <c r="AZ29" s="322">
        <f t="shared" si="43"/>
        <v>30.099999999999998</v>
      </c>
      <c r="BA29" s="281"/>
      <c r="BB29" s="281"/>
      <c r="BC29" s="281"/>
    </row>
    <row r="30" spans="2:55" x14ac:dyDescent="0.25">
      <c r="B30" s="179">
        <f t="shared" si="38"/>
        <v>24</v>
      </c>
      <c r="C30" s="180">
        <f>B30+1</f>
        <v>25</v>
      </c>
      <c r="D30" s="289">
        <v>169</v>
      </c>
      <c r="E30" s="294">
        <f t="shared" si="36"/>
        <v>1.3</v>
      </c>
      <c r="F30" s="181">
        <f t="shared" si="37"/>
        <v>219.70000000000002</v>
      </c>
      <c r="G30" s="190">
        <f t="shared" si="44"/>
        <v>-72.799999999999983</v>
      </c>
      <c r="I30" s="194">
        <v>25</v>
      </c>
      <c r="J30" s="144">
        <f t="shared" si="29"/>
        <v>0</v>
      </c>
      <c r="K30" s="144">
        <f t="shared" si="30"/>
        <v>0</v>
      </c>
      <c r="L30" s="144">
        <f t="shared" si="31"/>
        <v>70</v>
      </c>
      <c r="M30" s="144">
        <f t="shared" si="32"/>
        <v>0</v>
      </c>
      <c r="N30" s="144">
        <f t="shared" si="0"/>
        <v>0</v>
      </c>
      <c r="O30" s="145">
        <f t="shared" si="1"/>
        <v>256.66666666666669</v>
      </c>
      <c r="P30" s="194">
        <v>25</v>
      </c>
      <c r="Q30" s="144">
        <f t="shared" si="15"/>
        <v>-72.799999999999983</v>
      </c>
      <c r="R30" s="144">
        <f t="shared" si="33"/>
        <v>219.70000000000002</v>
      </c>
      <c r="S30" s="144">
        <f t="shared" si="34"/>
        <v>101.06200000000001</v>
      </c>
      <c r="T30" s="144">
        <f t="shared" si="2"/>
        <v>27.214848638810562</v>
      </c>
      <c r="U30" s="144">
        <f t="shared" si="16"/>
        <v>70</v>
      </c>
      <c r="V30" s="144">
        <f t="shared" si="3"/>
        <v>8.3333333333333339</v>
      </c>
      <c r="W30" s="144">
        <v>0</v>
      </c>
      <c r="X30" s="144">
        <f t="shared" si="4"/>
        <v>510.63773360148406</v>
      </c>
      <c r="Y30" s="173">
        <f t="shared" si="5"/>
        <v>253.97106693481737</v>
      </c>
      <c r="AA30" s="210">
        <v>25</v>
      </c>
      <c r="AB30" s="144">
        <f t="shared" si="6"/>
        <v>0</v>
      </c>
      <c r="AC30" s="243">
        <f t="shared" si="7"/>
        <v>0</v>
      </c>
      <c r="AD30" s="243">
        <f t="shared" si="8"/>
        <v>0</v>
      </c>
      <c r="AE30" s="243">
        <f t="shared" si="9"/>
        <v>0</v>
      </c>
      <c r="AF30" s="144">
        <f t="shared" si="17"/>
        <v>0</v>
      </c>
      <c r="AG30" s="144">
        <f t="shared" si="18"/>
        <v>26.964740812682795</v>
      </c>
      <c r="AH30" s="144">
        <f t="shared" si="19"/>
        <v>3.6864848251363007</v>
      </c>
      <c r="AI30" s="217">
        <f t="shared" si="35"/>
        <v>30.651225637819095</v>
      </c>
      <c r="AK30" s="210">
        <v>25</v>
      </c>
      <c r="AL30" s="144">
        <f t="shared" si="10"/>
        <v>0</v>
      </c>
      <c r="AM30" s="144">
        <f t="shared" si="11"/>
        <v>0</v>
      </c>
      <c r="AN30" s="144">
        <f t="shared" si="12"/>
        <v>0</v>
      </c>
      <c r="AO30" s="144">
        <f t="shared" si="13"/>
        <v>0</v>
      </c>
      <c r="AP30" s="144">
        <f t="shared" si="14"/>
        <v>0</v>
      </c>
      <c r="AQ30" s="318">
        <f t="shared" si="39"/>
        <v>0</v>
      </c>
      <c r="AR30" s="318">
        <f t="shared" si="40"/>
        <v>0</v>
      </c>
      <c r="AS30" s="318">
        <f t="shared" si="41"/>
        <v>0</v>
      </c>
      <c r="AT30" s="318">
        <f t="shared" si="42"/>
        <v>0</v>
      </c>
      <c r="AU30" s="144">
        <f t="shared" si="24"/>
        <v>0</v>
      </c>
      <c r="AV30" s="144">
        <f t="shared" si="25"/>
        <v>0</v>
      </c>
      <c r="AW30" s="144">
        <f t="shared" si="26"/>
        <v>0</v>
      </c>
      <c r="AX30" s="144">
        <f t="shared" si="27"/>
        <v>0</v>
      </c>
      <c r="AY30" s="217">
        <f t="shared" si="28"/>
        <v>30.184000000000001</v>
      </c>
      <c r="AZ30" s="322">
        <f t="shared" si="43"/>
        <v>30.099999999999998</v>
      </c>
      <c r="BA30" s="281"/>
      <c r="BB30" s="281"/>
      <c r="BC30" s="281"/>
    </row>
    <row r="31" spans="2:55" x14ac:dyDescent="0.25">
      <c r="B31" s="179">
        <f t="shared" si="38"/>
        <v>25</v>
      </c>
      <c r="C31" s="309">
        <f>C29+5</f>
        <v>29</v>
      </c>
      <c r="D31" s="289">
        <f>D32+56</f>
        <v>277</v>
      </c>
      <c r="E31" s="294">
        <f t="shared" si="36"/>
        <v>1.3</v>
      </c>
      <c r="F31" s="181">
        <f t="shared" si="37"/>
        <v>360.1</v>
      </c>
      <c r="G31" s="190">
        <f t="shared" si="44"/>
        <v>35.1</v>
      </c>
      <c r="I31" s="194">
        <v>26</v>
      </c>
      <c r="J31" s="144">
        <f t="shared" si="29"/>
        <v>0</v>
      </c>
      <c r="K31" s="144">
        <f t="shared" si="30"/>
        <v>0</v>
      </c>
      <c r="L31" s="144">
        <f t="shared" si="31"/>
        <v>70</v>
      </c>
      <c r="M31" s="144">
        <f t="shared" si="32"/>
        <v>0</v>
      </c>
      <c r="N31" s="144">
        <f t="shared" si="0"/>
        <v>0</v>
      </c>
      <c r="O31" s="145">
        <f t="shared" si="1"/>
        <v>256.66666666666669</v>
      </c>
      <c r="P31" s="194">
        <v>26</v>
      </c>
      <c r="Q31" s="144">
        <f t="shared" si="15"/>
        <v>35.1</v>
      </c>
      <c r="R31" s="144">
        <f t="shared" si="33"/>
        <v>254.8</v>
      </c>
      <c r="S31" s="144">
        <f t="shared" si="34"/>
        <v>117.20800000000001</v>
      </c>
      <c r="T31" s="144">
        <f t="shared" si="2"/>
        <v>31.02292162692056</v>
      </c>
      <c r="U31" s="144">
        <f t="shared" si="16"/>
        <v>70</v>
      </c>
      <c r="V31" s="144">
        <f t="shared" si="3"/>
        <v>8.6666666666666661</v>
      </c>
      <c r="W31" s="144">
        <v>0</v>
      </c>
      <c r="X31" s="144">
        <f t="shared" si="4"/>
        <v>546.61329961133106</v>
      </c>
      <c r="Y31" s="173">
        <f t="shared" si="5"/>
        <v>289.94663294466437</v>
      </c>
      <c r="AA31" s="210">
        <v>26</v>
      </c>
      <c r="AB31" s="144">
        <f t="shared" si="6"/>
        <v>0</v>
      </c>
      <c r="AC31" s="243">
        <f t="shared" si="7"/>
        <v>0</v>
      </c>
      <c r="AD31" s="243">
        <f t="shared" si="8"/>
        <v>0</v>
      </c>
      <c r="AE31" s="243">
        <f t="shared" si="9"/>
        <v>0</v>
      </c>
      <c r="AF31" s="144">
        <f t="shared" si="17"/>
        <v>0</v>
      </c>
      <c r="AG31" s="144">
        <f t="shared" si="18"/>
        <v>26.227388557145893</v>
      </c>
      <c r="AH31" s="144">
        <f t="shared" si="19"/>
        <v>2.6067384185951821</v>
      </c>
      <c r="AI31" s="217">
        <f t="shared" si="35"/>
        <v>28.834126975741075</v>
      </c>
      <c r="AK31" s="210">
        <v>26</v>
      </c>
      <c r="AL31" s="144">
        <f t="shared" si="10"/>
        <v>0</v>
      </c>
      <c r="AM31" s="144">
        <f t="shared" si="11"/>
        <v>0</v>
      </c>
      <c r="AN31" s="144">
        <f t="shared" si="12"/>
        <v>0</v>
      </c>
      <c r="AO31" s="144">
        <f t="shared" si="13"/>
        <v>0</v>
      </c>
      <c r="AP31" s="144">
        <f t="shared" si="14"/>
        <v>0</v>
      </c>
      <c r="AQ31" s="318">
        <f t="shared" si="39"/>
        <v>0</v>
      </c>
      <c r="AR31" s="318">
        <f t="shared" si="40"/>
        <v>0</v>
      </c>
      <c r="AS31" s="318">
        <f t="shared" si="41"/>
        <v>0</v>
      </c>
      <c r="AT31" s="318">
        <f t="shared" si="42"/>
        <v>0</v>
      </c>
      <c r="AU31" s="144">
        <f t="shared" si="24"/>
        <v>0</v>
      </c>
      <c r="AV31" s="144">
        <f t="shared" si="25"/>
        <v>0</v>
      </c>
      <c r="AW31" s="144">
        <f t="shared" si="26"/>
        <v>0</v>
      </c>
      <c r="AX31" s="144">
        <f t="shared" si="27"/>
        <v>0</v>
      </c>
      <c r="AY31" s="217">
        <f t="shared" si="28"/>
        <v>30.184000000000001</v>
      </c>
      <c r="AZ31" s="322">
        <f t="shared" si="43"/>
        <v>30.099999999999998</v>
      </c>
      <c r="BA31" s="281"/>
      <c r="BB31" s="281"/>
      <c r="BC31" s="281"/>
    </row>
    <row r="32" spans="2:55" x14ac:dyDescent="0.25">
      <c r="B32" s="179">
        <f t="shared" si="38"/>
        <v>29</v>
      </c>
      <c r="C32" s="180">
        <f>B32+1</f>
        <v>30</v>
      </c>
      <c r="D32" s="289">
        <v>221</v>
      </c>
      <c r="E32" s="294">
        <f t="shared" si="36"/>
        <v>1.3</v>
      </c>
      <c r="F32" s="181">
        <f t="shared" si="37"/>
        <v>287.3</v>
      </c>
      <c r="G32" s="190">
        <f t="shared" si="44"/>
        <v>-72.800000000000011</v>
      </c>
      <c r="I32" s="194">
        <v>27</v>
      </c>
      <c r="J32" s="144">
        <f t="shared" si="29"/>
        <v>0</v>
      </c>
      <c r="K32" s="144">
        <f t="shared" si="30"/>
        <v>0</v>
      </c>
      <c r="L32" s="144">
        <f t="shared" si="31"/>
        <v>70</v>
      </c>
      <c r="M32" s="144">
        <f t="shared" si="32"/>
        <v>0</v>
      </c>
      <c r="N32" s="144">
        <f t="shared" si="0"/>
        <v>0</v>
      </c>
      <c r="O32" s="145">
        <f t="shared" si="1"/>
        <v>256.66666666666669</v>
      </c>
      <c r="P32" s="194">
        <v>27</v>
      </c>
      <c r="Q32" s="144">
        <f t="shared" si="15"/>
        <v>35.1</v>
      </c>
      <c r="R32" s="144">
        <f t="shared" si="33"/>
        <v>289.90000000000003</v>
      </c>
      <c r="S32" s="144">
        <f t="shared" si="34"/>
        <v>133.35400000000001</v>
      </c>
      <c r="T32" s="144">
        <f t="shared" si="2"/>
        <v>34.770217553947298</v>
      </c>
      <c r="U32" s="144">
        <f t="shared" si="16"/>
        <v>70</v>
      </c>
      <c r="V32" s="144">
        <f t="shared" si="3"/>
        <v>9</v>
      </c>
      <c r="W32" s="144">
        <v>0</v>
      </c>
      <c r="X32" s="144">
        <f t="shared" si="4"/>
        <v>582.48301223979161</v>
      </c>
      <c r="Y32" s="173">
        <f t="shared" si="5"/>
        <v>325.81634557312492</v>
      </c>
      <c r="AA32" s="210">
        <v>27</v>
      </c>
      <c r="AB32" s="144">
        <f t="shared" si="6"/>
        <v>70</v>
      </c>
      <c r="AC32" s="243">
        <f t="shared" si="7"/>
        <v>0</v>
      </c>
      <c r="AD32" s="243">
        <f t="shared" si="8"/>
        <v>0.56000000000000005</v>
      </c>
      <c r="AE32" s="243">
        <f t="shared" si="9"/>
        <v>0.44</v>
      </c>
      <c r="AF32" s="144">
        <f t="shared" si="17"/>
        <v>0</v>
      </c>
      <c r="AG32" s="144">
        <f t="shared" si="18"/>
        <v>56.484552652262458</v>
      </c>
      <c r="AH32" s="144">
        <f t="shared" si="19"/>
        <v>22.697149761329605</v>
      </c>
      <c r="AI32" s="217">
        <f t="shared" si="35"/>
        <v>79.181702413592063</v>
      </c>
      <c r="AK32" s="210">
        <v>27</v>
      </c>
      <c r="AL32" s="144">
        <f t="shared" si="10"/>
        <v>70</v>
      </c>
      <c r="AM32" s="144">
        <f t="shared" si="11"/>
        <v>0</v>
      </c>
      <c r="AN32" s="144">
        <f t="shared" si="12"/>
        <v>0.56000000000000005</v>
      </c>
      <c r="AO32" s="144">
        <f t="shared" si="13"/>
        <v>0.44</v>
      </c>
      <c r="AP32" s="144">
        <f t="shared" si="14"/>
        <v>0</v>
      </c>
      <c r="AQ32" s="318">
        <f t="shared" si="39"/>
        <v>0</v>
      </c>
      <c r="AR32" s="318">
        <f t="shared" si="40"/>
        <v>39.200000000000003</v>
      </c>
      <c r="AS32" s="318">
        <f t="shared" si="41"/>
        <v>30.8</v>
      </c>
      <c r="AT32" s="318">
        <f t="shared" si="42"/>
        <v>0</v>
      </c>
      <c r="AU32" s="144">
        <f t="shared" si="24"/>
        <v>0</v>
      </c>
      <c r="AV32" s="144">
        <f t="shared" si="25"/>
        <v>30.184000000000001</v>
      </c>
      <c r="AW32" s="144">
        <f t="shared" si="26"/>
        <v>0</v>
      </c>
      <c r="AX32" s="144">
        <f t="shared" si="27"/>
        <v>0</v>
      </c>
      <c r="AY32" s="217">
        <f t="shared" si="28"/>
        <v>60.368000000000002</v>
      </c>
      <c r="AZ32" s="322">
        <f t="shared" si="43"/>
        <v>60.199999999999996</v>
      </c>
      <c r="BA32" s="281"/>
      <c r="BB32" s="281"/>
      <c r="BC32" s="281"/>
    </row>
    <row r="33" spans="2:55" x14ac:dyDescent="0.25">
      <c r="B33" s="179">
        <f t="shared" si="38"/>
        <v>30</v>
      </c>
      <c r="C33" s="309">
        <f>C31+5</f>
        <v>34</v>
      </c>
      <c r="D33" s="289">
        <f>D34+56</f>
        <v>330</v>
      </c>
      <c r="E33" s="294">
        <f t="shared" si="36"/>
        <v>1.3</v>
      </c>
      <c r="F33" s="181">
        <f t="shared" si="37"/>
        <v>429</v>
      </c>
      <c r="G33" s="190">
        <f t="shared" si="44"/>
        <v>35.424999999999997</v>
      </c>
      <c r="I33" s="194">
        <v>28</v>
      </c>
      <c r="J33" s="144">
        <f t="shared" si="29"/>
        <v>0</v>
      </c>
      <c r="K33" s="144">
        <f t="shared" si="30"/>
        <v>0</v>
      </c>
      <c r="L33" s="144">
        <f t="shared" si="31"/>
        <v>70</v>
      </c>
      <c r="M33" s="144">
        <f t="shared" si="32"/>
        <v>0</v>
      </c>
      <c r="N33" s="144">
        <f t="shared" si="0"/>
        <v>0</v>
      </c>
      <c r="O33" s="145">
        <f t="shared" si="1"/>
        <v>256.66666666666669</v>
      </c>
      <c r="P33" s="194">
        <v>28</v>
      </c>
      <c r="Q33" s="144">
        <f t="shared" si="15"/>
        <v>35.1</v>
      </c>
      <c r="R33" s="144">
        <f t="shared" si="33"/>
        <v>325.00000000000006</v>
      </c>
      <c r="S33" s="144">
        <f t="shared" si="34"/>
        <v>149.50000000000003</v>
      </c>
      <c r="T33" s="144">
        <f t="shared" si="2"/>
        <v>38.464936755681478</v>
      </c>
      <c r="U33" s="144">
        <f t="shared" si="16"/>
        <v>70</v>
      </c>
      <c r="V33" s="144">
        <f t="shared" si="3"/>
        <v>9.3333333333333339</v>
      </c>
      <c r="W33" s="144">
        <v>0</v>
      </c>
      <c r="X33" s="144">
        <f t="shared" si="4"/>
        <v>618.26115373836751</v>
      </c>
      <c r="Y33" s="173">
        <f t="shared" si="5"/>
        <v>361.59448707170083</v>
      </c>
      <c r="AA33" s="210">
        <v>28</v>
      </c>
      <c r="AB33" s="144">
        <f t="shared" si="6"/>
        <v>0</v>
      </c>
      <c r="AC33" s="243">
        <f t="shared" si="7"/>
        <v>0</v>
      </c>
      <c r="AD33" s="243">
        <f t="shared" si="8"/>
        <v>0</v>
      </c>
      <c r="AE33" s="243">
        <f t="shared" si="9"/>
        <v>0</v>
      </c>
      <c r="AF33" s="144">
        <f t="shared" si="17"/>
        <v>0</v>
      </c>
      <c r="AG33" s="144">
        <f t="shared" si="18"/>
        <v>54.939979589592816</v>
      </c>
      <c r="AH33" s="144">
        <f t="shared" si="19"/>
        <v>16.049308509842792</v>
      </c>
      <c r="AI33" s="217">
        <f t="shared" si="35"/>
        <v>70.989288099435612</v>
      </c>
      <c r="AK33" s="210">
        <v>28</v>
      </c>
      <c r="AL33" s="144">
        <f t="shared" si="10"/>
        <v>0</v>
      </c>
      <c r="AM33" s="144">
        <f t="shared" si="11"/>
        <v>0</v>
      </c>
      <c r="AN33" s="144">
        <f t="shared" si="12"/>
        <v>0</v>
      </c>
      <c r="AO33" s="144">
        <f t="shared" si="13"/>
        <v>0</v>
      </c>
      <c r="AP33" s="144">
        <f t="shared" si="14"/>
        <v>0</v>
      </c>
      <c r="AQ33" s="318">
        <f t="shared" si="39"/>
        <v>0</v>
      </c>
      <c r="AR33" s="318">
        <f t="shared" si="40"/>
        <v>0</v>
      </c>
      <c r="AS33" s="318">
        <f t="shared" si="41"/>
        <v>0</v>
      </c>
      <c r="AT33" s="318">
        <f t="shared" si="42"/>
        <v>0</v>
      </c>
      <c r="AU33" s="144">
        <f t="shared" si="24"/>
        <v>0</v>
      </c>
      <c r="AV33" s="144">
        <f t="shared" si="25"/>
        <v>0</v>
      </c>
      <c r="AW33" s="144">
        <f t="shared" si="26"/>
        <v>0</v>
      </c>
      <c r="AX33" s="144">
        <f t="shared" si="27"/>
        <v>0</v>
      </c>
      <c r="AY33" s="217">
        <f t="shared" si="28"/>
        <v>60.368000000000002</v>
      </c>
      <c r="AZ33" s="322">
        <f t="shared" si="43"/>
        <v>60.199999999999996</v>
      </c>
      <c r="BA33" s="281"/>
      <c r="BB33" s="281"/>
      <c r="BC33" s="281"/>
    </row>
    <row r="34" spans="2:55" ht="15.75" thickBot="1" x14ac:dyDescent="0.3">
      <c r="B34" s="179">
        <f t="shared" si="38"/>
        <v>34</v>
      </c>
      <c r="C34" s="180">
        <f>B34+1</f>
        <v>35</v>
      </c>
      <c r="D34" s="289">
        <v>274</v>
      </c>
      <c r="E34" s="294">
        <f t="shared" si="36"/>
        <v>1.3</v>
      </c>
      <c r="F34" s="181">
        <f t="shared" si="37"/>
        <v>356.2</v>
      </c>
      <c r="G34" s="190">
        <f t="shared" si="44"/>
        <v>-72.800000000000011</v>
      </c>
      <c r="I34" s="194">
        <v>29</v>
      </c>
      <c r="J34" s="144">
        <f t="shared" si="29"/>
        <v>0</v>
      </c>
      <c r="K34" s="144">
        <f t="shared" si="30"/>
        <v>0</v>
      </c>
      <c r="L34" s="144">
        <f t="shared" si="31"/>
        <v>70</v>
      </c>
      <c r="M34" s="144">
        <f t="shared" si="32"/>
        <v>0</v>
      </c>
      <c r="N34" s="144">
        <f t="shared" si="0"/>
        <v>0</v>
      </c>
      <c r="O34" s="145">
        <f t="shared" si="1"/>
        <v>256.66666666666669</v>
      </c>
      <c r="P34" s="194">
        <v>29</v>
      </c>
      <c r="Q34" s="146">
        <f t="shared" si="15"/>
        <v>35.1</v>
      </c>
      <c r="R34" s="144">
        <f t="shared" si="33"/>
        <v>360.10000000000008</v>
      </c>
      <c r="S34" s="144">
        <f t="shared" si="34"/>
        <v>165.64600000000004</v>
      </c>
      <c r="T34" s="144">
        <f t="shared" si="2"/>
        <v>42.113404814327666</v>
      </c>
      <c r="U34" s="144">
        <f t="shared" si="16"/>
        <v>70</v>
      </c>
      <c r="V34" s="144">
        <f t="shared" si="3"/>
        <v>9.6666666666666661</v>
      </c>
      <c r="W34" s="144">
        <v>0</v>
      </c>
      <c r="X34" s="144">
        <f t="shared" si="4"/>
        <v>653.95874116273183</v>
      </c>
      <c r="Y34" s="173">
        <f t="shared" si="5"/>
        <v>397.29207449606514</v>
      </c>
      <c r="AA34" s="210">
        <v>29</v>
      </c>
      <c r="AB34" s="296">
        <f t="shared" si="6"/>
        <v>0</v>
      </c>
      <c r="AC34" s="244">
        <f t="shared" si="7"/>
        <v>0</v>
      </c>
      <c r="AD34" s="244">
        <f t="shared" si="8"/>
        <v>0</v>
      </c>
      <c r="AE34" s="244">
        <f t="shared" si="9"/>
        <v>0</v>
      </c>
      <c r="AF34" s="146">
        <f t="shared" si="17"/>
        <v>0</v>
      </c>
      <c r="AG34" s="146">
        <f t="shared" si="18"/>
        <v>53.437642958547443</v>
      </c>
      <c r="AH34" s="144">
        <f t="shared" si="19"/>
        <v>11.348574880664803</v>
      </c>
      <c r="AI34" s="217">
        <f t="shared" si="35"/>
        <v>64.786217839212242</v>
      </c>
      <c r="AK34" s="210">
        <v>29</v>
      </c>
      <c r="AL34" s="296">
        <f t="shared" si="10"/>
        <v>0</v>
      </c>
      <c r="AM34" s="146">
        <f t="shared" si="11"/>
        <v>0</v>
      </c>
      <c r="AN34" s="146">
        <f t="shared" si="12"/>
        <v>0</v>
      </c>
      <c r="AO34" s="146">
        <f t="shared" si="13"/>
        <v>0</v>
      </c>
      <c r="AP34" s="146">
        <f t="shared" si="14"/>
        <v>0</v>
      </c>
      <c r="AQ34" s="318">
        <f t="shared" si="39"/>
        <v>0</v>
      </c>
      <c r="AR34" s="318">
        <f t="shared" si="40"/>
        <v>0</v>
      </c>
      <c r="AS34" s="318">
        <f t="shared" si="41"/>
        <v>0</v>
      </c>
      <c r="AT34" s="318">
        <f t="shared" si="42"/>
        <v>0</v>
      </c>
      <c r="AU34" s="144">
        <f t="shared" si="24"/>
        <v>0</v>
      </c>
      <c r="AV34" s="144">
        <f t="shared" si="25"/>
        <v>0</v>
      </c>
      <c r="AW34" s="144">
        <f t="shared" si="26"/>
        <v>0</v>
      </c>
      <c r="AX34" s="144">
        <f t="shared" si="27"/>
        <v>0</v>
      </c>
      <c r="AY34" s="217">
        <f t="shared" si="28"/>
        <v>60.368000000000002</v>
      </c>
      <c r="AZ34" s="322">
        <f t="shared" si="43"/>
        <v>60.199999999999996</v>
      </c>
      <c r="BA34" s="281"/>
      <c r="BB34" s="281"/>
      <c r="BC34" s="281"/>
    </row>
    <row r="35" spans="2:55" ht="15.75" thickBot="1" x14ac:dyDescent="0.3">
      <c r="B35" s="179">
        <f t="shared" si="38"/>
        <v>35</v>
      </c>
      <c r="C35" s="309">
        <f>C33+5</f>
        <v>39</v>
      </c>
      <c r="D35" s="289">
        <f>D36+56</f>
        <v>379</v>
      </c>
      <c r="E35" s="294">
        <f t="shared" si="36"/>
        <v>1.3</v>
      </c>
      <c r="F35" s="181">
        <f t="shared" si="37"/>
        <v>492.7</v>
      </c>
      <c r="G35" s="190">
        <f t="shared" si="44"/>
        <v>34.125</v>
      </c>
      <c r="I35" s="229">
        <v>30</v>
      </c>
      <c r="J35" s="192">
        <f t="shared" si="29"/>
        <v>0</v>
      </c>
      <c r="K35" s="192">
        <f t="shared" si="30"/>
        <v>0</v>
      </c>
      <c r="L35" s="192">
        <f t="shared" si="31"/>
        <v>70</v>
      </c>
      <c r="M35" s="192">
        <f t="shared" si="32"/>
        <v>0</v>
      </c>
      <c r="N35" s="193">
        <f t="shared" si="0"/>
        <v>0</v>
      </c>
      <c r="O35" s="208">
        <f t="shared" si="1"/>
        <v>256.66666666666669</v>
      </c>
      <c r="P35" s="229">
        <v>30</v>
      </c>
      <c r="Q35" s="192">
        <f t="shared" si="15"/>
        <v>-72.800000000000011</v>
      </c>
      <c r="R35" s="193">
        <f t="shared" si="33"/>
        <v>287.30000000000007</v>
      </c>
      <c r="S35" s="192">
        <f t="shared" si="34"/>
        <v>132.15800000000004</v>
      </c>
      <c r="T35" s="193">
        <f t="shared" si="2"/>
        <v>34.494530965883655</v>
      </c>
      <c r="U35" s="193">
        <f t="shared" si="16"/>
        <v>70</v>
      </c>
      <c r="V35" s="192">
        <f t="shared" si="3"/>
        <v>10</v>
      </c>
      <c r="W35" s="193">
        <v>0</v>
      </c>
      <c r="X35" s="208">
        <f t="shared" si="4"/>
        <v>583.58649143224739</v>
      </c>
      <c r="Y35" s="204">
        <f t="shared" si="5"/>
        <v>326.9198247655807</v>
      </c>
      <c r="AA35" s="213">
        <v>30</v>
      </c>
      <c r="AB35" s="296">
        <f t="shared" si="6"/>
        <v>0</v>
      </c>
      <c r="AC35" s="244">
        <f t="shared" si="7"/>
        <v>0</v>
      </c>
      <c r="AD35" s="244">
        <f t="shared" si="8"/>
        <v>0</v>
      </c>
      <c r="AE35" s="244">
        <f t="shared" si="9"/>
        <v>0</v>
      </c>
      <c r="AF35" s="297">
        <f t="shared" si="17"/>
        <v>0</v>
      </c>
      <c r="AG35" s="192">
        <f t="shared" si="18"/>
        <v>51.976387801682456</v>
      </c>
      <c r="AH35" s="212">
        <f t="shared" si="19"/>
        <v>8.0246542549213959</v>
      </c>
      <c r="AI35" s="219">
        <f t="shared" si="35"/>
        <v>60.00104205660385</v>
      </c>
      <c r="AK35" s="213">
        <v>30</v>
      </c>
      <c r="AL35" s="296">
        <f t="shared" si="10"/>
        <v>0</v>
      </c>
      <c r="AM35" s="146">
        <f t="shared" si="11"/>
        <v>0</v>
      </c>
      <c r="AN35" s="146">
        <f t="shared" si="12"/>
        <v>0</v>
      </c>
      <c r="AO35" s="146">
        <f t="shared" si="13"/>
        <v>0</v>
      </c>
      <c r="AP35" s="146">
        <f t="shared" si="14"/>
        <v>0</v>
      </c>
      <c r="AQ35" s="319">
        <f t="shared" si="39"/>
        <v>0</v>
      </c>
      <c r="AR35" s="319">
        <f t="shared" si="40"/>
        <v>0</v>
      </c>
      <c r="AS35" s="319">
        <f t="shared" si="41"/>
        <v>0</v>
      </c>
      <c r="AT35" s="319">
        <f t="shared" si="42"/>
        <v>0</v>
      </c>
      <c r="AU35" s="192">
        <f t="shared" si="24"/>
        <v>0</v>
      </c>
      <c r="AV35" s="192">
        <f t="shared" si="25"/>
        <v>0</v>
      </c>
      <c r="AW35" s="192">
        <f t="shared" si="26"/>
        <v>0</v>
      </c>
      <c r="AX35" s="192">
        <f t="shared" si="27"/>
        <v>0</v>
      </c>
      <c r="AY35" s="214">
        <f t="shared" si="28"/>
        <v>60.368000000000002</v>
      </c>
      <c r="AZ35" s="322">
        <f t="shared" si="43"/>
        <v>60.199999999999996</v>
      </c>
      <c r="BA35" s="281"/>
      <c r="BB35" s="281"/>
      <c r="BC35" s="281"/>
    </row>
    <row r="36" spans="2:55" x14ac:dyDescent="0.25">
      <c r="B36" s="179">
        <f t="shared" si="38"/>
        <v>39</v>
      </c>
      <c r="C36" s="180">
        <f>B36+1</f>
        <v>40</v>
      </c>
      <c r="D36" s="289">
        <v>323</v>
      </c>
      <c r="E36" s="294">
        <f t="shared" si="36"/>
        <v>1.3</v>
      </c>
      <c r="F36" s="181">
        <f t="shared" si="37"/>
        <v>419.90000000000003</v>
      </c>
      <c r="G36" s="190">
        <f t="shared" si="44"/>
        <v>-72.799999999999955</v>
      </c>
      <c r="I36" s="194">
        <v>31</v>
      </c>
      <c r="J36" s="144">
        <f t="shared" si="29"/>
        <v>0</v>
      </c>
      <c r="K36" s="144">
        <f t="shared" si="30"/>
        <v>0</v>
      </c>
      <c r="L36" s="144">
        <f t="shared" si="31"/>
        <v>70</v>
      </c>
      <c r="M36" s="144">
        <f t="shared" si="32"/>
        <v>0</v>
      </c>
      <c r="N36" s="144">
        <f t="shared" si="0"/>
        <v>0</v>
      </c>
      <c r="O36" s="145">
        <f t="shared" si="1"/>
        <v>256.66666666666669</v>
      </c>
      <c r="P36" s="194">
        <v>31</v>
      </c>
      <c r="Q36" s="144">
        <f t="shared" si="15"/>
        <v>35.424999999999997</v>
      </c>
      <c r="R36" s="144">
        <f t="shared" si="33"/>
        <v>322.72500000000008</v>
      </c>
      <c r="S36" s="144">
        <f t="shared" si="34"/>
        <v>148.45350000000005</v>
      </c>
      <c r="T36" s="144">
        <f t="shared" si="2"/>
        <v>38.226926249546175</v>
      </c>
      <c r="U36" s="144">
        <f t="shared" si="16"/>
        <v>70</v>
      </c>
      <c r="V36" s="144">
        <f t="shared" si="3"/>
        <v>10</v>
      </c>
      <c r="W36" s="144">
        <v>0</v>
      </c>
      <c r="X36" s="144">
        <f t="shared" si="4"/>
        <v>618.46840905129295</v>
      </c>
      <c r="Y36" s="173">
        <f t="shared" si="5"/>
        <v>361.80174238462627</v>
      </c>
      <c r="AA36" s="210">
        <v>31</v>
      </c>
      <c r="AB36" s="144">
        <f t="shared" si="6"/>
        <v>0</v>
      </c>
      <c r="AC36" s="243">
        <f t="shared" si="7"/>
        <v>0</v>
      </c>
      <c r="AD36" s="243">
        <f t="shared" si="8"/>
        <v>0</v>
      </c>
      <c r="AE36" s="243">
        <f t="shared" si="9"/>
        <v>0</v>
      </c>
      <c r="AF36" s="144">
        <f t="shared" si="17"/>
        <v>0</v>
      </c>
      <c r="AG36" s="144">
        <f t="shared" si="18"/>
        <v>50.555090743926009</v>
      </c>
      <c r="AH36" s="144">
        <f t="shared" si="19"/>
        <v>5.6742874403324013</v>
      </c>
      <c r="AI36" s="217">
        <f t="shared" si="35"/>
        <v>56.229378184258408</v>
      </c>
      <c r="AK36" s="210"/>
      <c r="AL36" s="144"/>
      <c r="AM36" s="144"/>
      <c r="AN36" s="144"/>
      <c r="AO36" s="144"/>
      <c r="AP36" s="144"/>
      <c r="AQ36" s="318"/>
      <c r="AR36" s="318"/>
      <c r="AS36" s="318"/>
      <c r="AT36" s="318"/>
      <c r="AU36" s="144"/>
      <c r="AV36" s="144"/>
      <c r="AW36" s="144"/>
      <c r="AX36" s="144"/>
      <c r="AY36" s="217"/>
    </row>
    <row r="37" spans="2:55" x14ac:dyDescent="0.25">
      <c r="B37" s="179">
        <f t="shared" si="38"/>
        <v>40</v>
      </c>
      <c r="C37" s="309">
        <f>C35+5</f>
        <v>44</v>
      </c>
      <c r="D37" s="289">
        <f>D38+54</f>
        <v>421</v>
      </c>
      <c r="E37" s="294">
        <f t="shared" si="36"/>
        <v>1.3</v>
      </c>
      <c r="F37" s="181">
        <f t="shared" si="37"/>
        <v>547.30000000000007</v>
      </c>
      <c r="G37" s="190">
        <f t="shared" si="44"/>
        <v>31.850000000000009</v>
      </c>
      <c r="I37" s="194">
        <v>32</v>
      </c>
      <c r="J37" s="144">
        <f t="shared" si="29"/>
        <v>0</v>
      </c>
      <c r="K37" s="144">
        <f t="shared" si="30"/>
        <v>0</v>
      </c>
      <c r="L37" s="144">
        <f t="shared" si="31"/>
        <v>70</v>
      </c>
      <c r="M37" s="144">
        <f t="shared" si="32"/>
        <v>0</v>
      </c>
      <c r="N37" s="144">
        <f t="shared" si="0"/>
        <v>0</v>
      </c>
      <c r="O37" s="145">
        <f t="shared" si="1"/>
        <v>256.66666666666669</v>
      </c>
      <c r="P37" s="194">
        <v>32</v>
      </c>
      <c r="Q37" s="144">
        <f t="shared" si="15"/>
        <v>35.424999999999997</v>
      </c>
      <c r="R37" s="144">
        <f t="shared" si="33"/>
        <v>358.15000000000009</v>
      </c>
      <c r="S37" s="144">
        <f t="shared" si="34"/>
        <v>164.74900000000005</v>
      </c>
      <c r="T37" s="144">
        <f t="shared" si="2"/>
        <v>41.911835378411233</v>
      </c>
      <c r="U37" s="144">
        <f t="shared" si="16"/>
        <v>70</v>
      </c>
      <c r="V37" s="144">
        <f t="shared" si="3"/>
        <v>10</v>
      </c>
      <c r="W37" s="144">
        <v>0</v>
      </c>
      <c r="X37" s="144">
        <f t="shared" si="4"/>
        <v>653.26762161739964</v>
      </c>
      <c r="Y37" s="173">
        <f t="shared" si="5"/>
        <v>396.60095495073296</v>
      </c>
      <c r="AA37" s="210">
        <v>32</v>
      </c>
      <c r="AB37" s="144">
        <f t="shared" si="6"/>
        <v>0</v>
      </c>
      <c r="AC37" s="243">
        <f t="shared" si="7"/>
        <v>0</v>
      </c>
      <c r="AD37" s="243">
        <f t="shared" si="8"/>
        <v>0</v>
      </c>
      <c r="AE37" s="243">
        <f t="shared" si="9"/>
        <v>0</v>
      </c>
      <c r="AF37" s="144">
        <f t="shared" si="17"/>
        <v>0</v>
      </c>
      <c r="AG37" s="144">
        <f t="shared" si="18"/>
        <v>49.172659128956674</v>
      </c>
      <c r="AH37" s="144">
        <f t="shared" si="19"/>
        <v>4.012327127460698</v>
      </c>
      <c r="AI37" s="217">
        <f t="shared" si="35"/>
        <v>53.184986256417375</v>
      </c>
      <c r="AK37" s="210"/>
      <c r="AL37" s="144"/>
      <c r="AM37" s="144"/>
      <c r="AN37" s="144"/>
      <c r="AO37" s="144"/>
      <c r="AP37" s="144"/>
      <c r="AQ37" s="318"/>
      <c r="AR37" s="318"/>
      <c r="AS37" s="318"/>
      <c r="AT37" s="318"/>
      <c r="AU37" s="144"/>
      <c r="AV37" s="144"/>
      <c r="AW37" s="144"/>
      <c r="AX37" s="144"/>
      <c r="AY37" s="217"/>
    </row>
    <row r="38" spans="2:55" x14ac:dyDescent="0.25">
      <c r="B38" s="179">
        <f t="shared" si="38"/>
        <v>44</v>
      </c>
      <c r="C38" s="180">
        <f>B38+1</f>
        <v>45</v>
      </c>
      <c r="D38" s="289">
        <v>367</v>
      </c>
      <c r="E38" s="294">
        <f t="shared" si="36"/>
        <v>1.3</v>
      </c>
      <c r="F38" s="181">
        <f t="shared" si="37"/>
        <v>477.1</v>
      </c>
      <c r="G38" s="190">
        <f t="shared" si="44"/>
        <v>-70.200000000000045</v>
      </c>
      <c r="I38" s="194">
        <v>33</v>
      </c>
      <c r="J38" s="144">
        <f t="shared" si="29"/>
        <v>0</v>
      </c>
      <c r="K38" s="144">
        <f t="shared" si="30"/>
        <v>0</v>
      </c>
      <c r="L38" s="144">
        <f t="shared" si="31"/>
        <v>70</v>
      </c>
      <c r="M38" s="144">
        <f t="shared" si="32"/>
        <v>0</v>
      </c>
      <c r="N38" s="144">
        <f t="shared" si="0"/>
        <v>0</v>
      </c>
      <c r="O38" s="145">
        <f t="shared" si="1"/>
        <v>256.66666666666669</v>
      </c>
      <c r="P38" s="194">
        <v>33</v>
      </c>
      <c r="Q38" s="144">
        <f t="shared" si="15"/>
        <v>35.424999999999997</v>
      </c>
      <c r="R38" s="144">
        <f t="shared" si="33"/>
        <v>393.5750000000001</v>
      </c>
      <c r="S38" s="144">
        <f t="shared" si="34"/>
        <v>181.04450000000006</v>
      </c>
      <c r="T38" s="144">
        <f t="shared" si="2"/>
        <v>45.554489861307673</v>
      </c>
      <c r="U38" s="144">
        <f t="shared" si="16"/>
        <v>70</v>
      </c>
      <c r="V38" s="144">
        <f t="shared" si="3"/>
        <v>10</v>
      </c>
      <c r="W38" s="144">
        <v>0</v>
      </c>
      <c r="X38" s="144">
        <f t="shared" si="4"/>
        <v>687.993240675111</v>
      </c>
      <c r="Y38" s="173">
        <f t="shared" si="5"/>
        <v>431.32657400844431</v>
      </c>
      <c r="AA38" s="210">
        <v>33</v>
      </c>
      <c r="AB38" s="144">
        <f t="shared" si="6"/>
        <v>0</v>
      </c>
      <c r="AC38" s="243">
        <f t="shared" si="7"/>
        <v>0</v>
      </c>
      <c r="AD38" s="243">
        <f t="shared" si="8"/>
        <v>0</v>
      </c>
      <c r="AE38" s="243">
        <f t="shared" si="9"/>
        <v>0</v>
      </c>
      <c r="AF38" s="144">
        <f t="shared" si="17"/>
        <v>0</v>
      </c>
      <c r="AG38" s="144">
        <f t="shared" si="18"/>
        <v>47.828030179197597</v>
      </c>
      <c r="AH38" s="144">
        <f t="shared" si="19"/>
        <v>2.8371437201662006</v>
      </c>
      <c r="AI38" s="217">
        <f t="shared" si="35"/>
        <v>50.665173899363801</v>
      </c>
      <c r="AK38" s="210"/>
      <c r="AL38" s="144"/>
      <c r="AM38" s="144"/>
      <c r="AN38" s="144"/>
      <c r="AO38" s="144"/>
      <c r="AP38" s="144"/>
      <c r="AQ38" s="318"/>
      <c r="AR38" s="318"/>
      <c r="AS38" s="318"/>
      <c r="AT38" s="318"/>
      <c r="AU38" s="144"/>
      <c r="AV38" s="144"/>
      <c r="AW38" s="144"/>
      <c r="AX38" s="144"/>
      <c r="AY38" s="217"/>
    </row>
    <row r="39" spans="2:55" x14ac:dyDescent="0.25">
      <c r="B39" s="179">
        <f t="shared" si="38"/>
        <v>45</v>
      </c>
      <c r="C39" s="309">
        <f>C37+5</f>
        <v>49</v>
      </c>
      <c r="D39" s="289">
        <f>D40+49</f>
        <v>458</v>
      </c>
      <c r="E39" s="294">
        <f t="shared" si="36"/>
        <v>1.3</v>
      </c>
      <c r="F39" s="181">
        <f t="shared" si="37"/>
        <v>595.4</v>
      </c>
      <c r="G39" s="190">
        <f t="shared" si="44"/>
        <v>29.574999999999989</v>
      </c>
      <c r="I39" s="194">
        <v>34</v>
      </c>
      <c r="J39" s="144">
        <f t="shared" si="29"/>
        <v>0</v>
      </c>
      <c r="K39" s="144">
        <f t="shared" si="30"/>
        <v>0</v>
      </c>
      <c r="L39" s="144">
        <f t="shared" si="31"/>
        <v>70</v>
      </c>
      <c r="M39" s="144">
        <f t="shared" si="32"/>
        <v>0</v>
      </c>
      <c r="N39" s="144">
        <f t="shared" si="0"/>
        <v>0</v>
      </c>
      <c r="O39" s="145">
        <f t="shared" si="1"/>
        <v>256.66666666666669</v>
      </c>
      <c r="P39" s="194">
        <v>34</v>
      </c>
      <c r="Q39" s="144">
        <f t="shared" si="15"/>
        <v>35.424999999999997</v>
      </c>
      <c r="R39" s="144">
        <f t="shared" si="33"/>
        <v>429.00000000000011</v>
      </c>
      <c r="S39" s="144">
        <f t="shared" si="34"/>
        <v>197.34000000000006</v>
      </c>
      <c r="T39" s="144">
        <f t="shared" si="2"/>
        <v>49.15912547427002</v>
      </c>
      <c r="U39" s="144">
        <f t="shared" si="16"/>
        <v>70</v>
      </c>
      <c r="V39" s="144">
        <f t="shared" si="3"/>
        <v>10</v>
      </c>
      <c r="W39" s="144">
        <v>0</v>
      </c>
      <c r="X39" s="144">
        <f t="shared" si="4"/>
        <v>722.65264353435361</v>
      </c>
      <c r="Y39" s="173">
        <f t="shared" si="5"/>
        <v>465.98597686768693</v>
      </c>
      <c r="AA39" s="210">
        <v>34</v>
      </c>
      <c r="AB39" s="144">
        <f t="shared" si="6"/>
        <v>70</v>
      </c>
      <c r="AC39" s="243">
        <f t="shared" si="7"/>
        <v>0.5</v>
      </c>
      <c r="AD39" s="243">
        <f t="shared" si="8"/>
        <v>0.28000000000000003</v>
      </c>
      <c r="AE39" s="243">
        <f t="shared" si="9"/>
        <v>0.22</v>
      </c>
      <c r="AF39" s="144">
        <f t="shared" si="17"/>
        <v>27.764994052349579</v>
      </c>
      <c r="AG39" s="144">
        <f t="shared" si="18"/>
        <v>62.007346886005713</v>
      </c>
      <c r="AH39" s="144">
        <f t="shared" si="19"/>
        <v>12.433117238111077</v>
      </c>
      <c r="AI39" s="217">
        <f t="shared" si="35"/>
        <v>102.20545817646637</v>
      </c>
      <c r="AK39" s="210"/>
      <c r="AL39" s="144"/>
      <c r="AM39" s="144"/>
      <c r="AN39" s="144"/>
      <c r="AO39" s="144"/>
      <c r="AP39" s="144"/>
      <c r="AQ39" s="318"/>
      <c r="AR39" s="318"/>
      <c r="AS39" s="318"/>
      <c r="AT39" s="318"/>
      <c r="AU39" s="144"/>
      <c r="AV39" s="144"/>
      <c r="AW39" s="144"/>
      <c r="AX39" s="144"/>
      <c r="AY39" s="217"/>
    </row>
    <row r="40" spans="2:55" x14ac:dyDescent="0.25">
      <c r="B40" s="179">
        <f t="shared" si="38"/>
        <v>49</v>
      </c>
      <c r="C40" s="180">
        <f>B40+1</f>
        <v>50</v>
      </c>
      <c r="D40" s="289">
        <v>409</v>
      </c>
      <c r="E40" s="294">
        <f t="shared" si="36"/>
        <v>1.3</v>
      </c>
      <c r="F40" s="181">
        <f t="shared" si="37"/>
        <v>531.70000000000005</v>
      </c>
      <c r="G40" s="190">
        <f t="shared" si="44"/>
        <v>-63.699999999999932</v>
      </c>
      <c r="I40" s="194">
        <v>35</v>
      </c>
      <c r="J40" s="144">
        <f t="shared" si="29"/>
        <v>0</v>
      </c>
      <c r="K40" s="144">
        <f t="shared" si="30"/>
        <v>0</v>
      </c>
      <c r="L40" s="144">
        <f t="shared" si="31"/>
        <v>70</v>
      </c>
      <c r="M40" s="144">
        <f t="shared" si="32"/>
        <v>0</v>
      </c>
      <c r="N40" s="144">
        <f t="shared" si="0"/>
        <v>0</v>
      </c>
      <c r="O40" s="145">
        <f t="shared" si="1"/>
        <v>256.66666666666669</v>
      </c>
      <c r="P40" s="194">
        <v>35</v>
      </c>
      <c r="Q40" s="144">
        <f t="shared" si="15"/>
        <v>-72.800000000000011</v>
      </c>
      <c r="R40" s="144">
        <f t="shared" si="33"/>
        <v>356.2000000000001</v>
      </c>
      <c r="S40" s="144">
        <f t="shared" si="34"/>
        <v>163.85200000000006</v>
      </c>
      <c r="T40" s="144">
        <f t="shared" si="2"/>
        <v>41.710138155336118</v>
      </c>
      <c r="U40" s="144">
        <f t="shared" si="16"/>
        <v>70</v>
      </c>
      <c r="V40" s="144">
        <f t="shared" si="3"/>
        <v>10</v>
      </c>
      <c r="W40" s="144">
        <v>0</v>
      </c>
      <c r="X40" s="144">
        <f t="shared" si="4"/>
        <v>651.35405728721059</v>
      </c>
      <c r="Y40" s="173">
        <f t="shared" si="5"/>
        <v>394.68739062054391</v>
      </c>
      <c r="AA40" s="210">
        <v>35</v>
      </c>
      <c r="AB40" s="144">
        <f t="shared" si="6"/>
        <v>0</v>
      </c>
      <c r="AC40" s="243">
        <f t="shared" si="7"/>
        <v>0</v>
      </c>
      <c r="AD40" s="243">
        <f t="shared" si="8"/>
        <v>0</v>
      </c>
      <c r="AE40" s="243">
        <f t="shared" si="9"/>
        <v>0</v>
      </c>
      <c r="AF40" s="144">
        <f t="shared" si="17"/>
        <v>27.220539453957187</v>
      </c>
      <c r="AG40" s="144">
        <f t="shared" si="18"/>
        <v>60.311752724583236</v>
      </c>
      <c r="AH40" s="144">
        <f t="shared" si="19"/>
        <v>8.7915415103557013</v>
      </c>
      <c r="AI40" s="217">
        <f t="shared" si="35"/>
        <v>96.323833688896116</v>
      </c>
      <c r="AK40" s="210"/>
      <c r="AL40" s="144"/>
      <c r="AM40" s="144"/>
      <c r="AN40" s="144"/>
      <c r="AO40" s="144"/>
      <c r="AP40" s="144"/>
      <c r="AQ40" s="318"/>
      <c r="AR40" s="318"/>
      <c r="AS40" s="318"/>
      <c r="AT40" s="318"/>
      <c r="AU40" s="144"/>
      <c r="AV40" s="144"/>
      <c r="AW40" s="144"/>
      <c r="AX40" s="144"/>
      <c r="AY40" s="217"/>
    </row>
    <row r="41" spans="2:55" x14ac:dyDescent="0.25">
      <c r="B41" s="179">
        <f t="shared" si="38"/>
        <v>50</v>
      </c>
      <c r="C41" s="309">
        <f>C39+5</f>
        <v>54</v>
      </c>
      <c r="D41" s="289">
        <f>450+42</f>
        <v>492</v>
      </c>
      <c r="E41" s="294">
        <f t="shared" si="36"/>
        <v>1.3</v>
      </c>
      <c r="F41" s="181">
        <f t="shared" si="37"/>
        <v>639.6</v>
      </c>
      <c r="G41" s="190">
        <f t="shared" si="44"/>
        <v>26.974999999999994</v>
      </c>
      <c r="I41" s="194">
        <v>36</v>
      </c>
      <c r="J41" s="144">
        <f t="shared" si="29"/>
        <v>0</v>
      </c>
      <c r="K41" s="144">
        <f t="shared" si="30"/>
        <v>0</v>
      </c>
      <c r="L41" s="144">
        <f t="shared" si="31"/>
        <v>70</v>
      </c>
      <c r="M41" s="144">
        <f t="shared" si="32"/>
        <v>0</v>
      </c>
      <c r="N41" s="144">
        <f t="shared" si="0"/>
        <v>0</v>
      </c>
      <c r="O41" s="145">
        <f t="shared" si="1"/>
        <v>256.66666666666669</v>
      </c>
      <c r="P41" s="194">
        <v>36</v>
      </c>
      <c r="Q41" s="144">
        <f t="shared" si="15"/>
        <v>34.125</v>
      </c>
      <c r="R41" s="144">
        <f t="shared" si="33"/>
        <v>390.3250000000001</v>
      </c>
      <c r="S41" s="144">
        <f t="shared" si="34"/>
        <v>179.54950000000005</v>
      </c>
      <c r="T41" s="144">
        <f t="shared" si="2"/>
        <v>45.221943603548404</v>
      </c>
      <c r="U41" s="144">
        <f t="shared" si="16"/>
        <v>70</v>
      </c>
      <c r="V41" s="144">
        <f t="shared" si="3"/>
        <v>10</v>
      </c>
      <c r="W41" s="144">
        <v>0</v>
      </c>
      <c r="X41" s="144">
        <f t="shared" si="4"/>
        <v>684.81026427618019</v>
      </c>
      <c r="Y41" s="173">
        <f t="shared" si="5"/>
        <v>428.14359760951351</v>
      </c>
      <c r="AA41" s="210">
        <v>36</v>
      </c>
      <c r="AB41" s="144">
        <f t="shared" si="6"/>
        <v>0</v>
      </c>
      <c r="AC41" s="243">
        <f t="shared" si="7"/>
        <v>0</v>
      </c>
      <c r="AD41" s="243">
        <f t="shared" si="8"/>
        <v>0</v>
      </c>
      <c r="AE41" s="243">
        <f t="shared" si="9"/>
        <v>0</v>
      </c>
      <c r="AF41" s="144">
        <f t="shared" si="17"/>
        <v>26.686761278154755</v>
      </c>
      <c r="AG41" s="144">
        <f t="shared" si="18"/>
        <v>58.662524674672277</v>
      </c>
      <c r="AH41" s="144">
        <f t="shared" si="19"/>
        <v>6.2165586190555384</v>
      </c>
      <c r="AI41" s="217">
        <f t="shared" si="35"/>
        <v>91.565844571882565</v>
      </c>
      <c r="AK41" s="210"/>
      <c r="AL41" s="144"/>
      <c r="AM41" s="144"/>
      <c r="AN41" s="144"/>
      <c r="AO41" s="144"/>
      <c r="AP41" s="144"/>
      <c r="AQ41" s="318"/>
      <c r="AR41" s="318"/>
      <c r="AS41" s="318"/>
      <c r="AT41" s="318"/>
      <c r="AU41" s="144"/>
      <c r="AV41" s="144"/>
      <c r="AW41" s="144"/>
      <c r="AX41" s="144"/>
      <c r="AY41" s="217"/>
    </row>
    <row r="42" spans="2:55" x14ac:dyDescent="0.25">
      <c r="B42" s="179">
        <f t="shared" si="38"/>
        <v>54</v>
      </c>
      <c r="C42" s="180">
        <f>B42+1</f>
        <v>55</v>
      </c>
      <c r="D42" s="289">
        <v>450</v>
      </c>
      <c r="E42" s="294">
        <f t="shared" si="36"/>
        <v>1.3</v>
      </c>
      <c r="F42" s="181">
        <f t="shared" si="37"/>
        <v>585</v>
      </c>
      <c r="G42" s="190">
        <f t="shared" si="44"/>
        <v>-54.600000000000023</v>
      </c>
      <c r="I42" s="194">
        <v>37</v>
      </c>
      <c r="J42" s="144">
        <f t="shared" si="29"/>
        <v>0</v>
      </c>
      <c r="K42" s="144">
        <f t="shared" si="30"/>
        <v>0</v>
      </c>
      <c r="L42" s="144">
        <f t="shared" si="31"/>
        <v>70</v>
      </c>
      <c r="M42" s="144">
        <f t="shared" si="32"/>
        <v>0</v>
      </c>
      <c r="N42" s="144">
        <f t="shared" si="0"/>
        <v>0</v>
      </c>
      <c r="O42" s="145">
        <f t="shared" si="1"/>
        <v>256.66666666666669</v>
      </c>
      <c r="P42" s="194">
        <v>37</v>
      </c>
      <c r="Q42" s="144">
        <f t="shared" si="15"/>
        <v>34.125</v>
      </c>
      <c r="R42" s="144">
        <f t="shared" si="33"/>
        <v>424.4500000000001</v>
      </c>
      <c r="S42" s="144">
        <f t="shared" si="34"/>
        <v>195.24700000000004</v>
      </c>
      <c r="T42" s="144">
        <f t="shared" si="2"/>
        <v>48.698144481561364</v>
      </c>
      <c r="U42" s="144">
        <f t="shared" si="16"/>
        <v>70</v>
      </c>
      <c r="V42" s="144">
        <f t="shared" si="3"/>
        <v>10</v>
      </c>
      <c r="W42" s="144">
        <v>0</v>
      </c>
      <c r="X42" s="144">
        <f t="shared" si="4"/>
        <v>718.20445997205286</v>
      </c>
      <c r="Y42" s="173">
        <f t="shared" si="5"/>
        <v>461.53779330538617</v>
      </c>
      <c r="AA42" s="210">
        <v>37</v>
      </c>
      <c r="AB42" s="144">
        <f t="shared" si="6"/>
        <v>0</v>
      </c>
      <c r="AC42" s="243">
        <f t="shared" si="7"/>
        <v>0</v>
      </c>
      <c r="AD42" s="243">
        <f t="shared" si="8"/>
        <v>0</v>
      </c>
      <c r="AE42" s="243">
        <f t="shared" si="9"/>
        <v>0</v>
      </c>
      <c r="AF42" s="144">
        <f t="shared" si="17"/>
        <v>26.163450166807269</v>
      </c>
      <c r="AG42" s="144">
        <f t="shared" si="18"/>
        <v>57.058394852515264</v>
      </c>
      <c r="AH42" s="144">
        <f t="shared" si="19"/>
        <v>4.3957707551778507</v>
      </c>
      <c r="AI42" s="217">
        <f t="shared" si="35"/>
        <v>87.617615774500379</v>
      </c>
      <c r="AK42" s="210"/>
      <c r="AL42" s="144"/>
      <c r="AM42" s="144"/>
      <c r="AN42" s="144"/>
      <c r="AO42" s="144"/>
      <c r="AP42" s="144"/>
      <c r="AQ42" s="318"/>
      <c r="AR42" s="318"/>
      <c r="AS42" s="318"/>
      <c r="AT42" s="318"/>
      <c r="AU42" s="144"/>
      <c r="AV42" s="144"/>
      <c r="AW42" s="144"/>
      <c r="AX42" s="144"/>
      <c r="AY42" s="217"/>
    </row>
    <row r="43" spans="2:55" x14ac:dyDescent="0.25">
      <c r="B43" s="179">
        <f t="shared" si="38"/>
        <v>55</v>
      </c>
      <c r="C43" s="309">
        <f>C41+5</f>
        <v>59</v>
      </c>
      <c r="D43" s="289">
        <f>492+36</f>
        <v>528</v>
      </c>
      <c r="E43" s="294">
        <f t="shared" si="36"/>
        <v>1.3</v>
      </c>
      <c r="F43" s="181">
        <f t="shared" si="37"/>
        <v>686.4</v>
      </c>
      <c r="G43" s="190">
        <f t="shared" si="44"/>
        <v>25.349999999999994</v>
      </c>
      <c r="I43" s="194">
        <v>38</v>
      </c>
      <c r="J43" s="144">
        <f t="shared" si="29"/>
        <v>0</v>
      </c>
      <c r="K43" s="144">
        <f t="shared" si="30"/>
        <v>0</v>
      </c>
      <c r="L43" s="144">
        <f t="shared" si="31"/>
        <v>70</v>
      </c>
      <c r="M43" s="144">
        <f t="shared" si="32"/>
        <v>0</v>
      </c>
      <c r="N43" s="144">
        <f t="shared" si="0"/>
        <v>0</v>
      </c>
      <c r="O43" s="145">
        <f t="shared" si="1"/>
        <v>256.66666666666669</v>
      </c>
      <c r="P43" s="194">
        <v>38</v>
      </c>
      <c r="Q43" s="144">
        <f t="shared" si="15"/>
        <v>34.125</v>
      </c>
      <c r="R43" s="144">
        <f t="shared" si="33"/>
        <v>458.5750000000001</v>
      </c>
      <c r="S43" s="144">
        <f t="shared" si="34"/>
        <v>210.94450000000006</v>
      </c>
      <c r="T43" s="144">
        <f t="shared" si="2"/>
        <v>52.141928775008452</v>
      </c>
      <c r="U43" s="144">
        <f t="shared" si="16"/>
        <v>70</v>
      </c>
      <c r="V43" s="144">
        <f t="shared" si="3"/>
        <v>10</v>
      </c>
      <c r="W43" s="144">
        <v>0</v>
      </c>
      <c r="X43" s="144">
        <f t="shared" si="4"/>
        <v>751.54219678313984</v>
      </c>
      <c r="Y43" s="173">
        <f t="shared" si="5"/>
        <v>494.87553011647316</v>
      </c>
      <c r="AA43" s="210">
        <v>38</v>
      </c>
      <c r="AB43" s="144">
        <f t="shared" si="6"/>
        <v>0</v>
      </c>
      <c r="AC43" s="243">
        <f t="shared" si="7"/>
        <v>0</v>
      </c>
      <c r="AD43" s="243">
        <f t="shared" si="8"/>
        <v>0</v>
      </c>
      <c r="AE43" s="243">
        <f t="shared" si="9"/>
        <v>0</v>
      </c>
      <c r="AF43" s="144">
        <f t="shared" si="17"/>
        <v>25.650400867165047</v>
      </c>
      <c r="AG43" s="144">
        <f t="shared" si="18"/>
        <v>55.498130044702656</v>
      </c>
      <c r="AH43" s="144">
        <f t="shared" si="19"/>
        <v>3.1082793095277692</v>
      </c>
      <c r="AI43" s="217">
        <f t="shared" si="35"/>
        <v>84.256810221395483</v>
      </c>
      <c r="AK43" s="210"/>
      <c r="AL43" s="144"/>
      <c r="AM43" s="144"/>
      <c r="AN43" s="144"/>
      <c r="AO43" s="144"/>
      <c r="AP43" s="144"/>
      <c r="AQ43" s="318"/>
      <c r="AR43" s="318"/>
      <c r="AS43" s="318"/>
      <c r="AT43" s="318"/>
      <c r="AU43" s="144"/>
      <c r="AV43" s="144"/>
      <c r="AW43" s="144"/>
      <c r="AX43" s="144"/>
      <c r="AY43" s="217"/>
    </row>
    <row r="44" spans="2:55" x14ac:dyDescent="0.25">
      <c r="B44" s="179">
        <f t="shared" si="38"/>
        <v>59</v>
      </c>
      <c r="C44" s="180">
        <f>B44+1</f>
        <v>60</v>
      </c>
      <c r="D44" s="289">
        <v>492</v>
      </c>
      <c r="E44" s="294">
        <f t="shared" si="36"/>
        <v>1.3</v>
      </c>
      <c r="F44" s="181">
        <f t="shared" si="37"/>
        <v>639.6</v>
      </c>
      <c r="G44" s="190">
        <f t="shared" si="44"/>
        <v>-46.799999999999955</v>
      </c>
      <c r="I44" s="194">
        <v>39</v>
      </c>
      <c r="J44" s="144">
        <f t="shared" si="29"/>
        <v>0</v>
      </c>
      <c r="K44" s="144">
        <f t="shared" si="30"/>
        <v>0</v>
      </c>
      <c r="L44" s="144">
        <f t="shared" si="31"/>
        <v>70</v>
      </c>
      <c r="M44" s="144">
        <f t="shared" si="32"/>
        <v>0</v>
      </c>
      <c r="N44" s="144">
        <f t="shared" si="0"/>
        <v>0</v>
      </c>
      <c r="O44" s="145">
        <f t="shared" si="1"/>
        <v>256.66666666666669</v>
      </c>
      <c r="P44" s="194">
        <v>39</v>
      </c>
      <c r="Q44" s="144">
        <f t="shared" si="15"/>
        <v>34.125</v>
      </c>
      <c r="R44" s="144">
        <f t="shared" si="33"/>
        <v>492.7000000000001</v>
      </c>
      <c r="S44" s="144">
        <f t="shared" si="34"/>
        <v>226.64200000000005</v>
      </c>
      <c r="T44" s="144">
        <f t="shared" si="2"/>
        <v>55.555983079812862</v>
      </c>
      <c r="U44" s="144">
        <f t="shared" si="16"/>
        <v>70</v>
      </c>
      <c r="V44" s="144">
        <f t="shared" si="3"/>
        <v>10</v>
      </c>
      <c r="W44" s="144">
        <v>0</v>
      </c>
      <c r="X44" s="144">
        <f t="shared" si="4"/>
        <v>784.8281538640075</v>
      </c>
      <c r="Y44" s="173">
        <f t="shared" si="5"/>
        <v>528.16148719734088</v>
      </c>
      <c r="AA44" s="210">
        <v>39</v>
      </c>
      <c r="AB44" s="144">
        <f t="shared" si="6"/>
        <v>0</v>
      </c>
      <c r="AC44" s="243">
        <f t="shared" si="7"/>
        <v>0</v>
      </c>
      <c r="AD44" s="243">
        <f t="shared" si="8"/>
        <v>0</v>
      </c>
      <c r="AE44" s="243">
        <f t="shared" si="9"/>
        <v>0</v>
      </c>
      <c r="AF44" s="144">
        <f t="shared" si="17"/>
        <v>25.147412151359635</v>
      </c>
      <c r="AG44" s="144">
        <f t="shared" si="18"/>
        <v>53.980530760110447</v>
      </c>
      <c r="AH44" s="144">
        <f t="shared" si="19"/>
        <v>2.1978853775889253</v>
      </c>
      <c r="AI44" s="217">
        <f t="shared" si="35"/>
        <v>81.325828289059018</v>
      </c>
      <c r="AK44" s="210"/>
      <c r="AL44" s="144"/>
      <c r="AM44" s="144"/>
      <c r="AN44" s="144"/>
      <c r="AO44" s="144"/>
      <c r="AP44" s="144"/>
      <c r="AQ44" s="318"/>
      <c r="AR44" s="318"/>
      <c r="AS44" s="318"/>
      <c r="AT44" s="318"/>
      <c r="AU44" s="144"/>
      <c r="AV44" s="144"/>
      <c r="AW44" s="144"/>
      <c r="AX44" s="144"/>
      <c r="AY44" s="217"/>
    </row>
    <row r="45" spans="2:55" x14ac:dyDescent="0.25">
      <c r="B45" s="179">
        <f t="shared" si="38"/>
        <v>60</v>
      </c>
      <c r="C45" s="309">
        <f>C43+5</f>
        <v>64</v>
      </c>
      <c r="D45" s="289">
        <f>D46+31</f>
        <v>563</v>
      </c>
      <c r="E45" s="294">
        <f t="shared" si="36"/>
        <v>1.3</v>
      </c>
      <c r="F45" s="181">
        <f t="shared" si="37"/>
        <v>731.9</v>
      </c>
      <c r="G45" s="190">
        <f t="shared" si="44"/>
        <v>23.074999999999989</v>
      </c>
      <c r="I45" s="194">
        <v>40</v>
      </c>
      <c r="J45" s="144">
        <f t="shared" si="29"/>
        <v>0</v>
      </c>
      <c r="K45" s="144">
        <f t="shared" si="30"/>
        <v>0</v>
      </c>
      <c r="L45" s="144">
        <f t="shared" si="31"/>
        <v>70</v>
      </c>
      <c r="M45" s="144">
        <f t="shared" si="32"/>
        <v>0</v>
      </c>
      <c r="N45" s="144">
        <f t="shared" si="0"/>
        <v>0</v>
      </c>
      <c r="O45" s="145">
        <f t="shared" si="1"/>
        <v>256.66666666666669</v>
      </c>
      <c r="P45" s="194">
        <v>40</v>
      </c>
      <c r="Q45" s="144">
        <f t="shared" si="15"/>
        <v>-72.799999999999955</v>
      </c>
      <c r="R45" s="144">
        <f t="shared" si="33"/>
        <v>419.90000000000015</v>
      </c>
      <c r="S45" s="144">
        <f t="shared" si="34"/>
        <v>193.15400000000008</v>
      </c>
      <c r="T45" s="144">
        <f t="shared" si="2"/>
        <v>48.236587915544618</v>
      </c>
      <c r="U45" s="144">
        <f t="shared" si="16"/>
        <v>70</v>
      </c>
      <c r="V45" s="144">
        <f t="shared" si="3"/>
        <v>10</v>
      </c>
      <c r="W45" s="144">
        <v>0</v>
      </c>
      <c r="X45" s="144">
        <f t="shared" si="4"/>
        <v>713.75527395290703</v>
      </c>
      <c r="Y45" s="173">
        <f t="shared" si="5"/>
        <v>457.08860728624035</v>
      </c>
      <c r="AA45" s="210">
        <v>40</v>
      </c>
      <c r="AB45" s="144">
        <f t="shared" si="6"/>
        <v>0</v>
      </c>
      <c r="AC45" s="243">
        <f t="shared" si="7"/>
        <v>0</v>
      </c>
      <c r="AD45" s="243">
        <f t="shared" si="8"/>
        <v>0</v>
      </c>
      <c r="AE45" s="243">
        <f t="shared" si="9"/>
        <v>0</v>
      </c>
      <c r="AF45" s="144">
        <f t="shared" si="17"/>
        <v>24.654286737478344</v>
      </c>
      <c r="AG45" s="144">
        <f t="shared" si="18"/>
        <v>52.50443030776249</v>
      </c>
      <c r="AH45" s="144">
        <f t="shared" si="19"/>
        <v>1.5541396547638846</v>
      </c>
      <c r="AI45" s="217">
        <f t="shared" si="35"/>
        <v>78.712856700004721</v>
      </c>
      <c r="AK45" s="210"/>
      <c r="AL45" s="144"/>
      <c r="AM45" s="144"/>
      <c r="AN45" s="144"/>
      <c r="AO45" s="144"/>
      <c r="AP45" s="144"/>
      <c r="AQ45" s="318"/>
      <c r="AR45" s="318"/>
      <c r="AS45" s="318"/>
      <c r="AT45" s="318"/>
      <c r="AU45" s="144"/>
      <c r="AV45" s="144"/>
      <c r="AW45" s="144"/>
      <c r="AX45" s="144"/>
      <c r="AY45" s="217"/>
    </row>
    <row r="46" spans="2:55" x14ac:dyDescent="0.25">
      <c r="B46" s="179">
        <f t="shared" si="38"/>
        <v>64</v>
      </c>
      <c r="C46" s="180">
        <f>B46+1</f>
        <v>65</v>
      </c>
      <c r="D46" s="289">
        <v>532</v>
      </c>
      <c r="E46" s="294">
        <f t="shared" si="36"/>
        <v>1.3</v>
      </c>
      <c r="F46" s="181">
        <f t="shared" si="37"/>
        <v>691.6</v>
      </c>
      <c r="G46" s="190">
        <f t="shared" si="44"/>
        <v>-40.299999999999955</v>
      </c>
      <c r="I46" s="194">
        <v>41</v>
      </c>
      <c r="J46" s="144">
        <f t="shared" si="29"/>
        <v>0</v>
      </c>
      <c r="K46" s="144">
        <f t="shared" si="30"/>
        <v>0</v>
      </c>
      <c r="L46" s="144">
        <f t="shared" si="31"/>
        <v>70</v>
      </c>
      <c r="M46" s="144">
        <f t="shared" si="32"/>
        <v>0</v>
      </c>
      <c r="N46" s="144">
        <f t="shared" si="0"/>
        <v>0</v>
      </c>
      <c r="O46" s="145">
        <f t="shared" si="1"/>
        <v>256.66666666666669</v>
      </c>
      <c r="P46" s="194">
        <v>41</v>
      </c>
      <c r="Q46" s="144">
        <f t="shared" si="15"/>
        <v>31.850000000000009</v>
      </c>
      <c r="R46" s="144">
        <f t="shared" si="33"/>
        <v>451.75000000000017</v>
      </c>
      <c r="S46" s="144">
        <f t="shared" si="34"/>
        <v>207.80500000000009</v>
      </c>
      <c r="T46" s="144">
        <f t="shared" si="2"/>
        <v>51.455630039067636</v>
      </c>
      <c r="U46" s="144">
        <f t="shared" si="16"/>
        <v>70</v>
      </c>
      <c r="V46" s="144">
        <f t="shared" si="3"/>
        <v>10</v>
      </c>
      <c r="W46" s="144">
        <v>0</v>
      </c>
      <c r="X46" s="144">
        <f t="shared" si="4"/>
        <v>744.87893065137632</v>
      </c>
      <c r="Y46" s="173">
        <f t="shared" si="5"/>
        <v>488.21226398470964</v>
      </c>
      <c r="AA46" s="210">
        <v>41</v>
      </c>
      <c r="AB46" s="144">
        <f t="shared" si="6"/>
        <v>70</v>
      </c>
      <c r="AC46" s="243">
        <f t="shared" si="7"/>
        <v>0.5</v>
      </c>
      <c r="AD46" s="243">
        <f t="shared" si="8"/>
        <v>0.28000000000000003</v>
      </c>
      <c r="AE46" s="243">
        <f t="shared" si="9"/>
        <v>0.22</v>
      </c>
      <c r="AF46" s="144">
        <f t="shared" si="17"/>
        <v>51.935825264536035</v>
      </c>
      <c r="AG46" s="144">
        <f t="shared" si="18"/>
        <v>66.555870607133812</v>
      </c>
      <c r="AH46" s="144">
        <f t="shared" si="19"/>
        <v>11.525896363175191</v>
      </c>
      <c r="AI46" s="217">
        <f t="shared" si="35"/>
        <v>130.01759223484504</v>
      </c>
      <c r="AK46" s="210"/>
      <c r="AL46" s="144"/>
      <c r="AM46" s="144"/>
      <c r="AN46" s="144"/>
      <c r="AO46" s="144"/>
      <c r="AP46" s="144"/>
      <c r="AQ46" s="318"/>
      <c r="AR46" s="318"/>
      <c r="AS46" s="318"/>
      <c r="AT46" s="318"/>
      <c r="AU46" s="144"/>
      <c r="AV46" s="144"/>
      <c r="AW46" s="144"/>
      <c r="AX46" s="144"/>
      <c r="AY46" s="217"/>
    </row>
    <row r="47" spans="2:55" x14ac:dyDescent="0.25">
      <c r="B47" s="179">
        <f t="shared" si="38"/>
        <v>65</v>
      </c>
      <c r="C47" s="309">
        <f>C45+5</f>
        <v>69</v>
      </c>
      <c r="D47" s="289">
        <f>566+29</f>
        <v>595</v>
      </c>
      <c r="E47" s="294">
        <f t="shared" si="36"/>
        <v>1.3</v>
      </c>
      <c r="F47" s="181">
        <f t="shared" si="37"/>
        <v>773.5</v>
      </c>
      <c r="G47" s="190">
        <f t="shared" si="44"/>
        <v>20.474999999999994</v>
      </c>
      <c r="I47" s="194">
        <v>42</v>
      </c>
      <c r="J47" s="144">
        <f t="shared" si="29"/>
        <v>0</v>
      </c>
      <c r="K47" s="144">
        <f t="shared" si="30"/>
        <v>0</v>
      </c>
      <c r="L47" s="144">
        <f t="shared" si="31"/>
        <v>70</v>
      </c>
      <c r="M47" s="144">
        <f t="shared" si="32"/>
        <v>0</v>
      </c>
      <c r="N47" s="144">
        <f t="shared" si="0"/>
        <v>0</v>
      </c>
      <c r="O47" s="145">
        <f t="shared" si="1"/>
        <v>256.66666666666669</v>
      </c>
      <c r="P47" s="194">
        <v>42</v>
      </c>
      <c r="Q47" s="144">
        <f t="shared" si="15"/>
        <v>31.850000000000009</v>
      </c>
      <c r="R47" s="144">
        <f t="shared" si="33"/>
        <v>483.60000000000019</v>
      </c>
      <c r="S47" s="144">
        <f t="shared" si="34"/>
        <v>222.4560000000001</v>
      </c>
      <c r="T47" s="144">
        <f t="shared" si="2"/>
        <v>54.648339796219865</v>
      </c>
      <c r="U47" s="144">
        <f t="shared" si="16"/>
        <v>70</v>
      </c>
      <c r="V47" s="144">
        <f t="shared" si="3"/>
        <v>10</v>
      </c>
      <c r="W47" s="144">
        <v>0</v>
      </c>
      <c r="X47" s="144">
        <f t="shared" si="4"/>
        <v>775.95672514508306</v>
      </c>
      <c r="Y47" s="173">
        <f t="shared" si="5"/>
        <v>519.29005847841631</v>
      </c>
      <c r="AA47" s="210">
        <v>42</v>
      </c>
      <c r="AB47" s="144">
        <f t="shared" si="6"/>
        <v>0</v>
      </c>
      <c r="AC47" s="243">
        <f t="shared" si="7"/>
        <v>0</v>
      </c>
      <c r="AD47" s="243">
        <f t="shared" si="8"/>
        <v>0</v>
      </c>
      <c r="AE47" s="243">
        <f t="shared" si="9"/>
        <v>0</v>
      </c>
      <c r="AF47" s="144">
        <f t="shared" si="17"/>
        <v>50.917395408823978</v>
      </c>
      <c r="AG47" s="144">
        <f t="shared" si="18"/>
        <v>64.735896825360612</v>
      </c>
      <c r="AH47" s="144">
        <f t="shared" si="19"/>
        <v>8.1500394776545448</v>
      </c>
      <c r="AI47" s="217">
        <f t="shared" si="35"/>
        <v>123.80333171183914</v>
      </c>
      <c r="AK47" s="210"/>
      <c r="AL47" s="144"/>
      <c r="AM47" s="144"/>
      <c r="AN47" s="144"/>
      <c r="AO47" s="144"/>
      <c r="AP47" s="144"/>
      <c r="AQ47" s="318"/>
      <c r="AR47" s="318"/>
      <c r="AS47" s="318"/>
      <c r="AT47" s="318"/>
      <c r="AU47" s="144"/>
      <c r="AV47" s="144"/>
      <c r="AW47" s="144"/>
      <c r="AX47" s="144"/>
      <c r="AY47" s="217"/>
    </row>
    <row r="48" spans="2:55" x14ac:dyDescent="0.25">
      <c r="B48" s="179">
        <f t="shared" si="38"/>
        <v>69</v>
      </c>
      <c r="C48" s="180">
        <f>B48+1</f>
        <v>70</v>
      </c>
      <c r="D48" s="289">
        <v>566</v>
      </c>
      <c r="E48" s="294">
        <f t="shared" si="36"/>
        <v>1.3</v>
      </c>
      <c r="F48" s="181">
        <f t="shared" si="37"/>
        <v>735.80000000000007</v>
      </c>
      <c r="G48" s="190">
        <f t="shared" si="44"/>
        <v>-37.699999999999932</v>
      </c>
      <c r="I48" s="194">
        <v>43</v>
      </c>
      <c r="J48" s="144">
        <f t="shared" si="29"/>
        <v>0</v>
      </c>
      <c r="K48" s="144">
        <f t="shared" si="30"/>
        <v>0</v>
      </c>
      <c r="L48" s="144">
        <f t="shared" si="31"/>
        <v>70</v>
      </c>
      <c r="M48" s="144">
        <f t="shared" si="32"/>
        <v>0</v>
      </c>
      <c r="N48" s="144">
        <f t="shared" si="0"/>
        <v>0</v>
      </c>
      <c r="O48" s="145">
        <f t="shared" si="1"/>
        <v>256.66666666666669</v>
      </c>
      <c r="P48" s="194">
        <v>43</v>
      </c>
      <c r="Q48" s="144">
        <f t="shared" si="15"/>
        <v>31.850000000000009</v>
      </c>
      <c r="R48" s="144">
        <f t="shared" si="33"/>
        <v>515.45000000000016</v>
      </c>
      <c r="S48" s="144">
        <f t="shared" si="34"/>
        <v>237.10700000000008</v>
      </c>
      <c r="T48" s="144">
        <f t="shared" si="2"/>
        <v>57.816648791392161</v>
      </c>
      <c r="U48" s="144">
        <f t="shared" si="16"/>
        <v>70</v>
      </c>
      <c r="V48" s="144">
        <f t="shared" si="3"/>
        <v>10</v>
      </c>
      <c r="W48" s="144">
        <v>0</v>
      </c>
      <c r="X48" s="144">
        <f t="shared" si="4"/>
        <v>806.99202164500809</v>
      </c>
      <c r="Y48" s="173">
        <f t="shared" si="5"/>
        <v>550.32535497834147</v>
      </c>
      <c r="AA48" s="210">
        <v>43</v>
      </c>
      <c r="AB48" s="144">
        <f t="shared" si="6"/>
        <v>0</v>
      </c>
      <c r="AC48" s="243">
        <f t="shared" si="7"/>
        <v>0</v>
      </c>
      <c r="AD48" s="243">
        <f t="shared" si="8"/>
        <v>0</v>
      </c>
      <c r="AE48" s="243">
        <f t="shared" si="9"/>
        <v>0</v>
      </c>
      <c r="AF48" s="144">
        <f t="shared" si="17"/>
        <v>49.918936341401562</v>
      </c>
      <c r="AG48" s="144">
        <f t="shared" si="18"/>
        <v>62.96569032235827</v>
      </c>
      <c r="AH48" s="144">
        <f t="shared" si="19"/>
        <v>5.7629481815875971</v>
      </c>
      <c r="AI48" s="217">
        <f t="shared" si="35"/>
        <v>118.64757484534744</v>
      </c>
      <c r="AK48" s="210"/>
      <c r="AL48" s="144"/>
      <c r="AM48" s="144"/>
      <c r="AN48" s="144"/>
      <c r="AO48" s="144"/>
      <c r="AP48" s="144"/>
      <c r="AQ48" s="318"/>
      <c r="AR48" s="318"/>
      <c r="AS48" s="318"/>
      <c r="AT48" s="318"/>
      <c r="AU48" s="144"/>
      <c r="AV48" s="144"/>
      <c r="AW48" s="144"/>
      <c r="AX48" s="144"/>
      <c r="AY48" s="217"/>
    </row>
    <row r="49" spans="2:51" x14ac:dyDescent="0.25">
      <c r="B49" s="179">
        <f t="shared" si="38"/>
        <v>70</v>
      </c>
      <c r="C49" s="309">
        <f>C47+5</f>
        <v>74</v>
      </c>
      <c r="D49" s="289">
        <f>593+28</f>
        <v>621</v>
      </c>
      <c r="E49" s="294">
        <f t="shared" si="36"/>
        <v>1.3</v>
      </c>
      <c r="F49" s="181">
        <f t="shared" si="37"/>
        <v>807.30000000000007</v>
      </c>
      <c r="G49" s="190">
        <f t="shared" si="44"/>
        <v>17.875</v>
      </c>
      <c r="I49" s="194">
        <v>44</v>
      </c>
      <c r="J49" s="144">
        <f t="shared" si="29"/>
        <v>0</v>
      </c>
      <c r="K49" s="144">
        <f t="shared" si="30"/>
        <v>0</v>
      </c>
      <c r="L49" s="144">
        <f t="shared" si="31"/>
        <v>70</v>
      </c>
      <c r="M49" s="144">
        <f t="shared" si="32"/>
        <v>0</v>
      </c>
      <c r="N49" s="144">
        <f t="shared" si="0"/>
        <v>0</v>
      </c>
      <c r="O49" s="145">
        <f t="shared" si="1"/>
        <v>256.66666666666669</v>
      </c>
      <c r="P49" s="194">
        <v>44</v>
      </c>
      <c r="Q49" s="144">
        <f t="shared" si="15"/>
        <v>31.850000000000009</v>
      </c>
      <c r="R49" s="144">
        <f t="shared" si="33"/>
        <v>547.30000000000018</v>
      </c>
      <c r="S49" s="144">
        <f t="shared" si="34"/>
        <v>251.7580000000001</v>
      </c>
      <c r="T49" s="144">
        <f t="shared" si="2"/>
        <v>60.962236428453878</v>
      </c>
      <c r="U49" s="144">
        <f t="shared" si="16"/>
        <v>70</v>
      </c>
      <c r="V49" s="144">
        <f t="shared" si="3"/>
        <v>10</v>
      </c>
      <c r="W49" s="144">
        <v>0</v>
      </c>
      <c r="X49" s="144">
        <f t="shared" si="4"/>
        <v>837.98774511289059</v>
      </c>
      <c r="Y49" s="173">
        <f t="shared" si="5"/>
        <v>581.32107844622396</v>
      </c>
      <c r="AA49" s="210">
        <v>44</v>
      </c>
      <c r="AB49" s="144">
        <f t="shared" si="6"/>
        <v>0</v>
      </c>
      <c r="AC49" s="243">
        <f t="shared" si="7"/>
        <v>0</v>
      </c>
      <c r="AD49" s="243">
        <f t="shared" si="8"/>
        <v>0</v>
      </c>
      <c r="AE49" s="243">
        <f t="shared" si="9"/>
        <v>0</v>
      </c>
      <c r="AF49" s="144">
        <f t="shared" si="17"/>
        <v>48.940056447291397</v>
      </c>
      <c r="AG49" s="144">
        <f t="shared" si="18"/>
        <v>61.24389020927164</v>
      </c>
      <c r="AH49" s="144">
        <f t="shared" si="19"/>
        <v>4.0750197388272733</v>
      </c>
      <c r="AI49" s="217">
        <f t="shared" si="35"/>
        <v>114.25896639539032</v>
      </c>
      <c r="AK49" s="210"/>
      <c r="AL49" s="144"/>
      <c r="AM49" s="144"/>
      <c r="AN49" s="144"/>
      <c r="AO49" s="144"/>
      <c r="AP49" s="144"/>
      <c r="AQ49" s="318"/>
      <c r="AR49" s="318"/>
      <c r="AS49" s="318"/>
      <c r="AT49" s="318"/>
      <c r="AU49" s="144"/>
      <c r="AV49" s="144"/>
      <c r="AW49" s="144"/>
      <c r="AX49" s="144"/>
      <c r="AY49" s="217"/>
    </row>
    <row r="50" spans="2:51" x14ac:dyDescent="0.25">
      <c r="B50" s="179">
        <f t="shared" si="38"/>
        <v>74</v>
      </c>
      <c r="C50" s="180">
        <f>B50+1</f>
        <v>75</v>
      </c>
      <c r="D50" s="289">
        <v>593</v>
      </c>
      <c r="E50" s="294">
        <f t="shared" si="36"/>
        <v>1.3</v>
      </c>
      <c r="F50" s="181">
        <f t="shared" si="37"/>
        <v>770.9</v>
      </c>
      <c r="G50" s="190">
        <f t="shared" si="44"/>
        <v>-36.400000000000091</v>
      </c>
      <c r="I50" s="194">
        <v>45</v>
      </c>
      <c r="J50" s="144">
        <f t="shared" si="29"/>
        <v>0</v>
      </c>
      <c r="K50" s="144">
        <f t="shared" si="30"/>
        <v>0</v>
      </c>
      <c r="L50" s="144">
        <f t="shared" si="31"/>
        <v>70</v>
      </c>
      <c r="M50" s="144">
        <f t="shared" si="32"/>
        <v>0</v>
      </c>
      <c r="N50" s="144">
        <f t="shared" si="0"/>
        <v>0</v>
      </c>
      <c r="O50" s="145">
        <f t="shared" si="1"/>
        <v>256.66666666666669</v>
      </c>
      <c r="P50" s="194">
        <v>45</v>
      </c>
      <c r="Q50" s="144">
        <f t="shared" si="15"/>
        <v>-70.200000000000045</v>
      </c>
      <c r="R50" s="144">
        <f t="shared" si="33"/>
        <v>477.10000000000014</v>
      </c>
      <c r="S50" s="144">
        <f t="shared" si="34"/>
        <v>219.46600000000007</v>
      </c>
      <c r="T50" s="144">
        <f t="shared" si="2"/>
        <v>53.998807048358273</v>
      </c>
      <c r="U50" s="144">
        <f t="shared" si="16"/>
        <v>70</v>
      </c>
      <c r="V50" s="144">
        <f t="shared" si="3"/>
        <v>10</v>
      </c>
      <c r="W50" s="144">
        <v>0</v>
      </c>
      <c r="X50" s="144">
        <f t="shared" si="4"/>
        <v>769.61787227589082</v>
      </c>
      <c r="Y50" s="173">
        <f t="shared" si="5"/>
        <v>512.95120560922419</v>
      </c>
      <c r="AA50" s="210">
        <v>45</v>
      </c>
      <c r="AB50" s="144">
        <f t="shared" si="6"/>
        <v>0</v>
      </c>
      <c r="AC50" s="243">
        <f t="shared" si="7"/>
        <v>0</v>
      </c>
      <c r="AD50" s="243">
        <f t="shared" si="8"/>
        <v>0</v>
      </c>
      <c r="AE50" s="243">
        <f t="shared" si="9"/>
        <v>0</v>
      </c>
      <c r="AF50" s="144">
        <f t="shared" si="17"/>
        <v>47.980371790846952</v>
      </c>
      <c r="AG50" s="144">
        <f t="shared" si="18"/>
        <v>59.569172810822899</v>
      </c>
      <c r="AH50" s="144">
        <f t="shared" si="19"/>
        <v>2.881474090793799</v>
      </c>
      <c r="AI50" s="217">
        <f t="shared" si="35"/>
        <v>110.43101869246365</v>
      </c>
      <c r="AK50" s="210"/>
      <c r="AL50" s="144"/>
      <c r="AM50" s="144"/>
      <c r="AN50" s="144"/>
      <c r="AO50" s="144"/>
      <c r="AP50" s="144"/>
      <c r="AQ50" s="318"/>
      <c r="AR50" s="318"/>
      <c r="AS50" s="318"/>
      <c r="AT50" s="318"/>
      <c r="AU50" s="144"/>
      <c r="AV50" s="144"/>
      <c r="AW50" s="144"/>
      <c r="AX50" s="144"/>
      <c r="AY50" s="217"/>
    </row>
    <row r="51" spans="2:51" x14ac:dyDescent="0.25">
      <c r="B51" s="179">
        <f t="shared" si="38"/>
        <v>75</v>
      </c>
      <c r="C51" s="309">
        <f>C49+5</f>
        <v>79</v>
      </c>
      <c r="D51" s="289">
        <f>616+27</f>
        <v>643</v>
      </c>
      <c r="E51" s="294">
        <f t="shared" si="36"/>
        <v>1.3</v>
      </c>
      <c r="F51" s="181">
        <f t="shared" si="37"/>
        <v>835.9</v>
      </c>
      <c r="G51" s="190">
        <f t="shared" si="44"/>
        <v>16.25</v>
      </c>
      <c r="I51" s="194">
        <v>46</v>
      </c>
      <c r="J51" s="144">
        <f t="shared" si="29"/>
        <v>0</v>
      </c>
      <c r="K51" s="144">
        <f t="shared" si="30"/>
        <v>0</v>
      </c>
      <c r="L51" s="144">
        <f t="shared" si="31"/>
        <v>70</v>
      </c>
      <c r="M51" s="144">
        <f t="shared" si="32"/>
        <v>0</v>
      </c>
      <c r="N51" s="144">
        <f t="shared" si="0"/>
        <v>0</v>
      </c>
      <c r="O51" s="145">
        <f t="shared" si="1"/>
        <v>256.66666666666669</v>
      </c>
      <c r="P51" s="194">
        <v>46</v>
      </c>
      <c r="Q51" s="144">
        <f t="shared" si="15"/>
        <v>29.574999999999989</v>
      </c>
      <c r="R51" s="144">
        <f t="shared" si="33"/>
        <v>506.67500000000013</v>
      </c>
      <c r="S51" s="144">
        <f t="shared" si="34"/>
        <v>233.07050000000007</v>
      </c>
      <c r="T51" s="144">
        <f t="shared" si="2"/>
        <v>56.946082123005873</v>
      </c>
      <c r="U51" s="144">
        <f t="shared" si="16"/>
        <v>70</v>
      </c>
      <c r="V51" s="144">
        <f t="shared" si="3"/>
        <v>10</v>
      </c>
      <c r="W51" s="144">
        <v>0</v>
      </c>
      <c r="X51" s="144">
        <f t="shared" si="4"/>
        <v>798.44554719756854</v>
      </c>
      <c r="Y51" s="173">
        <f t="shared" si="5"/>
        <v>541.77888053090192</v>
      </c>
      <c r="AA51" s="210">
        <v>46</v>
      </c>
      <c r="AB51" s="144">
        <f t="shared" si="6"/>
        <v>0</v>
      </c>
      <c r="AC51" s="243">
        <f t="shared" si="7"/>
        <v>0</v>
      </c>
      <c r="AD51" s="243">
        <f t="shared" si="8"/>
        <v>0</v>
      </c>
      <c r="AE51" s="243">
        <f t="shared" si="9"/>
        <v>0</v>
      </c>
      <c r="AF51" s="144">
        <f t="shared" si="17"/>
        <v>47.039505965165546</v>
      </c>
      <c r="AG51" s="144">
        <f t="shared" si="18"/>
        <v>57.940250647704296</v>
      </c>
      <c r="AH51" s="144">
        <f t="shared" si="19"/>
        <v>2.0375098694136371</v>
      </c>
      <c r="AI51" s="217">
        <f t="shared" si="35"/>
        <v>107.01726648228347</v>
      </c>
      <c r="AK51" s="210"/>
      <c r="AL51" s="144"/>
      <c r="AM51" s="144"/>
      <c r="AN51" s="144"/>
      <c r="AO51" s="144"/>
      <c r="AP51" s="144"/>
      <c r="AQ51" s="318"/>
      <c r="AR51" s="318"/>
      <c r="AS51" s="318"/>
      <c r="AT51" s="318"/>
      <c r="AU51" s="144"/>
      <c r="AV51" s="144"/>
      <c r="AW51" s="144"/>
      <c r="AX51" s="144"/>
      <c r="AY51" s="217"/>
    </row>
    <row r="52" spans="2:51" x14ac:dyDescent="0.25">
      <c r="B52" s="179">
        <f t="shared" si="38"/>
        <v>79</v>
      </c>
      <c r="C52" s="309">
        <f>C50+5</f>
        <v>80</v>
      </c>
      <c r="D52" s="289">
        <v>616</v>
      </c>
      <c r="E52" s="294">
        <f t="shared" si="36"/>
        <v>1.3</v>
      </c>
      <c r="F52" s="181">
        <f t="shared" si="37"/>
        <v>800.80000000000007</v>
      </c>
      <c r="G52" s="190">
        <f t="shared" si="44"/>
        <v>-35.099999999999909</v>
      </c>
      <c r="I52" s="194">
        <v>47</v>
      </c>
      <c r="J52" s="144">
        <f t="shared" si="29"/>
        <v>0</v>
      </c>
      <c r="K52" s="144">
        <f t="shared" si="30"/>
        <v>0</v>
      </c>
      <c r="L52" s="144">
        <f t="shared" si="31"/>
        <v>70</v>
      </c>
      <c r="M52" s="144">
        <f t="shared" si="32"/>
        <v>0</v>
      </c>
      <c r="N52" s="144">
        <f t="shared" si="0"/>
        <v>0</v>
      </c>
      <c r="O52" s="145">
        <f t="shared" si="1"/>
        <v>256.66666666666669</v>
      </c>
      <c r="P52" s="194">
        <v>47</v>
      </c>
      <c r="Q52" s="144">
        <f t="shared" si="15"/>
        <v>29.574999999999989</v>
      </c>
      <c r="R52" s="144">
        <f t="shared" si="33"/>
        <v>536.25000000000011</v>
      </c>
      <c r="S52" s="144">
        <f t="shared" si="34"/>
        <v>246.67500000000007</v>
      </c>
      <c r="T52" s="144">
        <f t="shared" si="2"/>
        <v>59.873388268939557</v>
      </c>
      <c r="U52" s="144">
        <f t="shared" si="16"/>
        <v>70</v>
      </c>
      <c r="V52" s="144">
        <f t="shared" si="3"/>
        <v>10</v>
      </c>
      <c r="W52" s="144">
        <v>0</v>
      </c>
      <c r="X52" s="144">
        <f t="shared" si="4"/>
        <v>827.23844290173656</v>
      </c>
      <c r="Y52" s="173">
        <f t="shared" si="5"/>
        <v>570.57177623506982</v>
      </c>
      <c r="AA52" s="210">
        <v>47</v>
      </c>
      <c r="AB52" s="144">
        <f t="shared" si="6"/>
        <v>0</v>
      </c>
      <c r="AC52" s="243">
        <f t="shared" si="7"/>
        <v>0</v>
      </c>
      <c r="AD52" s="243">
        <f t="shared" si="8"/>
        <v>0</v>
      </c>
      <c r="AE52" s="243">
        <f t="shared" si="9"/>
        <v>0</v>
      </c>
      <c r="AF52" s="144">
        <f t="shared" si="17"/>
        <v>46.117089944454264</v>
      </c>
      <c r="AG52" s="144">
        <f t="shared" si="18"/>
        <v>56.355871446797465</v>
      </c>
      <c r="AH52" s="144">
        <f t="shared" si="19"/>
        <v>1.4407370453968997</v>
      </c>
      <c r="AI52" s="217">
        <f t="shared" si="35"/>
        <v>103.91369843664863</v>
      </c>
      <c r="AK52" s="210"/>
      <c r="AL52" s="144"/>
      <c r="AM52" s="144"/>
      <c r="AN52" s="144"/>
      <c r="AO52" s="144"/>
      <c r="AP52" s="144"/>
      <c r="AQ52" s="318"/>
      <c r="AR52" s="318"/>
      <c r="AS52" s="318"/>
      <c r="AT52" s="318"/>
      <c r="AU52" s="144"/>
      <c r="AV52" s="144"/>
      <c r="AW52" s="144"/>
      <c r="AX52" s="144"/>
      <c r="AY52" s="217"/>
    </row>
    <row r="53" spans="2:51" x14ac:dyDescent="0.25">
      <c r="B53" s="179"/>
      <c r="C53" s="309"/>
      <c r="D53" s="289"/>
      <c r="E53" s="294"/>
      <c r="F53" s="181"/>
      <c r="G53" s="190"/>
      <c r="I53" s="194">
        <v>48</v>
      </c>
      <c r="J53" s="144">
        <f t="shared" si="29"/>
        <v>0</v>
      </c>
      <c r="K53" s="144">
        <f t="shared" si="30"/>
        <v>0</v>
      </c>
      <c r="L53" s="144">
        <f t="shared" si="31"/>
        <v>70</v>
      </c>
      <c r="M53" s="144">
        <f t="shared" si="32"/>
        <v>0</v>
      </c>
      <c r="N53" s="144">
        <f t="shared" si="0"/>
        <v>0</v>
      </c>
      <c r="O53" s="145">
        <f t="shared" si="1"/>
        <v>256.66666666666669</v>
      </c>
      <c r="P53" s="194">
        <v>48</v>
      </c>
      <c r="Q53" s="144">
        <f t="shared" si="15"/>
        <v>29.574999999999989</v>
      </c>
      <c r="R53" s="144">
        <f t="shared" si="33"/>
        <v>565.82500000000005</v>
      </c>
      <c r="S53" s="144">
        <f t="shared" si="34"/>
        <v>260.27950000000004</v>
      </c>
      <c r="T53" s="144">
        <f t="shared" si="2"/>
        <v>62.78195233529808</v>
      </c>
      <c r="U53" s="144">
        <f t="shared" si="16"/>
        <v>70</v>
      </c>
      <c r="V53" s="144">
        <f t="shared" si="3"/>
        <v>10</v>
      </c>
      <c r="W53" s="144">
        <v>0</v>
      </c>
      <c r="X53" s="144">
        <f t="shared" si="4"/>
        <v>855.99869615064415</v>
      </c>
      <c r="Y53" s="173">
        <f t="shared" si="5"/>
        <v>599.33202948397752</v>
      </c>
      <c r="AA53" s="210">
        <v>48</v>
      </c>
      <c r="AB53" s="144">
        <f t="shared" si="6"/>
        <v>70</v>
      </c>
      <c r="AC53" s="243">
        <f t="shared" si="7"/>
        <v>0.5</v>
      </c>
      <c r="AD53" s="243">
        <f t="shared" si="8"/>
        <v>0.28000000000000003</v>
      </c>
      <c r="AE53" s="243">
        <f t="shared" si="9"/>
        <v>0.22</v>
      </c>
      <c r="AF53" s="144">
        <f t="shared" si="17"/>
        <v>72.977755991640493</v>
      </c>
      <c r="AG53" s="144">
        <f t="shared" si="18"/>
        <v>70.301993885683387</v>
      </c>
      <c r="AH53" s="144">
        <f t="shared" si="19"/>
        <v>11.445708609087546</v>
      </c>
      <c r="AI53" s="217">
        <f t="shared" si="35"/>
        <v>154.72545848641141</v>
      </c>
      <c r="AK53" s="210"/>
      <c r="AL53" s="144"/>
      <c r="AM53" s="144"/>
      <c r="AN53" s="144"/>
      <c r="AO53" s="144"/>
      <c r="AP53" s="144"/>
      <c r="AQ53" s="318"/>
      <c r="AR53" s="318"/>
      <c r="AS53" s="318"/>
      <c r="AT53" s="318"/>
      <c r="AU53" s="144"/>
      <c r="AV53" s="144"/>
      <c r="AW53" s="144"/>
      <c r="AX53" s="144"/>
      <c r="AY53" s="217"/>
    </row>
    <row r="54" spans="2:51" x14ac:dyDescent="0.25">
      <c r="B54" s="179"/>
      <c r="C54" s="309"/>
      <c r="D54" s="289"/>
      <c r="E54" s="294"/>
      <c r="F54" s="181"/>
      <c r="G54" s="190"/>
      <c r="I54" s="194">
        <v>49</v>
      </c>
      <c r="J54" s="144">
        <f t="shared" si="29"/>
        <v>0</v>
      </c>
      <c r="K54" s="144">
        <f t="shared" si="30"/>
        <v>0</v>
      </c>
      <c r="L54" s="144">
        <f t="shared" si="31"/>
        <v>70</v>
      </c>
      <c r="M54" s="144">
        <f t="shared" si="32"/>
        <v>0</v>
      </c>
      <c r="N54" s="144">
        <f t="shared" si="0"/>
        <v>0</v>
      </c>
      <c r="O54" s="145">
        <f t="shared" si="1"/>
        <v>256.66666666666669</v>
      </c>
      <c r="P54" s="194">
        <v>49</v>
      </c>
      <c r="Q54" s="144">
        <f t="shared" si="15"/>
        <v>29.574999999999989</v>
      </c>
      <c r="R54" s="144">
        <f t="shared" si="33"/>
        <v>595.40000000000009</v>
      </c>
      <c r="S54" s="144">
        <f t="shared" si="34"/>
        <v>273.88400000000007</v>
      </c>
      <c r="T54" s="144">
        <f t="shared" si="2"/>
        <v>65.672865675587943</v>
      </c>
      <c r="U54" s="144">
        <f t="shared" si="16"/>
        <v>70</v>
      </c>
      <c r="V54" s="144">
        <f t="shared" si="3"/>
        <v>10</v>
      </c>
      <c r="W54" s="144">
        <v>0</v>
      </c>
      <c r="X54" s="144">
        <f t="shared" si="4"/>
        <v>884.72820771831584</v>
      </c>
      <c r="Y54" s="173">
        <f t="shared" si="5"/>
        <v>628.0615410516491</v>
      </c>
      <c r="AA54" s="210">
        <v>49</v>
      </c>
      <c r="AB54" s="144">
        <f t="shared" si="6"/>
        <v>0</v>
      </c>
      <c r="AC54" s="243">
        <f t="shared" si="7"/>
        <v>0</v>
      </c>
      <c r="AD54" s="243">
        <f t="shared" si="8"/>
        <v>0</v>
      </c>
      <c r="AE54" s="243">
        <f t="shared" si="9"/>
        <v>0</v>
      </c>
      <c r="AF54" s="144">
        <f t="shared" si="17"/>
        <v>71.546706708680375</v>
      </c>
      <c r="AG54" s="144">
        <f t="shared" si="18"/>
        <v>68.379582165858196</v>
      </c>
      <c r="AH54" s="144">
        <f t="shared" si="19"/>
        <v>8.0933381729710518</v>
      </c>
      <c r="AI54" s="217">
        <f t="shared" si="35"/>
        <v>148.0196270475096</v>
      </c>
      <c r="AK54" s="210"/>
      <c r="AL54" s="144"/>
      <c r="AM54" s="144"/>
      <c r="AN54" s="144"/>
      <c r="AO54" s="144"/>
      <c r="AP54" s="144"/>
      <c r="AQ54" s="318"/>
      <c r="AR54" s="318"/>
      <c r="AS54" s="318"/>
      <c r="AT54" s="318"/>
      <c r="AU54" s="144"/>
      <c r="AV54" s="144"/>
      <c r="AW54" s="144"/>
      <c r="AX54" s="144"/>
      <c r="AY54" s="217"/>
    </row>
    <row r="55" spans="2:51" x14ac:dyDescent="0.25">
      <c r="B55" s="179"/>
      <c r="C55" s="309"/>
      <c r="D55" s="289"/>
      <c r="E55" s="294"/>
      <c r="F55" s="181"/>
      <c r="G55" s="190"/>
      <c r="I55" s="194">
        <v>50</v>
      </c>
      <c r="J55" s="144">
        <f t="shared" si="29"/>
        <v>0</v>
      </c>
      <c r="K55" s="144">
        <f t="shared" si="30"/>
        <v>0</v>
      </c>
      <c r="L55" s="144">
        <f t="shared" si="31"/>
        <v>70</v>
      </c>
      <c r="M55" s="144">
        <f t="shared" si="32"/>
        <v>0</v>
      </c>
      <c r="N55" s="144">
        <f t="shared" si="0"/>
        <v>0</v>
      </c>
      <c r="O55" s="145">
        <f t="shared" si="1"/>
        <v>256.66666666666669</v>
      </c>
      <c r="P55" s="194">
        <v>50</v>
      </c>
      <c r="Q55" s="144">
        <f t="shared" si="15"/>
        <v>-63.699999999999932</v>
      </c>
      <c r="R55" s="144">
        <f t="shared" si="33"/>
        <v>531.70000000000016</v>
      </c>
      <c r="S55" s="144">
        <f t="shared" si="34"/>
        <v>244.58200000000008</v>
      </c>
      <c r="T55" s="144">
        <f t="shared" si="2"/>
        <v>59.424282406770885</v>
      </c>
      <c r="U55" s="144">
        <f t="shared" si="16"/>
        <v>70</v>
      </c>
      <c r="V55" s="144">
        <f t="shared" si="3"/>
        <v>10</v>
      </c>
      <c r="W55" s="144">
        <v>0</v>
      </c>
      <c r="X55" s="144">
        <f t="shared" si="4"/>
        <v>822.81094185845939</v>
      </c>
      <c r="Y55" s="173">
        <f t="shared" si="5"/>
        <v>566.14427519179276</v>
      </c>
      <c r="AA55" s="210">
        <v>50</v>
      </c>
      <c r="AB55" s="144">
        <f t="shared" si="6"/>
        <v>0</v>
      </c>
      <c r="AC55" s="243">
        <f t="shared" si="7"/>
        <v>0</v>
      </c>
      <c r="AD55" s="243">
        <f t="shared" si="8"/>
        <v>0</v>
      </c>
      <c r="AE55" s="243">
        <f t="shared" si="9"/>
        <v>0</v>
      </c>
      <c r="AF55" s="144">
        <f t="shared" si="17"/>
        <v>70.143719429305236</v>
      </c>
      <c r="AG55" s="144">
        <f t="shared" si="18"/>
        <v>66.509738895606858</v>
      </c>
      <c r="AH55" s="144">
        <f t="shared" si="19"/>
        <v>5.7228543045437741</v>
      </c>
      <c r="AI55" s="217">
        <f t="shared" si="35"/>
        <v>142.37631262945587</v>
      </c>
      <c r="AK55" s="210"/>
      <c r="AL55" s="144"/>
      <c r="AM55" s="144"/>
      <c r="AN55" s="144"/>
      <c r="AO55" s="144"/>
      <c r="AP55" s="144"/>
      <c r="AQ55" s="318"/>
      <c r="AR55" s="318"/>
      <c r="AS55" s="318"/>
      <c r="AT55" s="318"/>
      <c r="AU55" s="144"/>
      <c r="AV55" s="144"/>
      <c r="AW55" s="144"/>
      <c r="AX55" s="144"/>
      <c r="AY55" s="217"/>
    </row>
    <row r="56" spans="2:51" x14ac:dyDescent="0.25">
      <c r="B56" s="179"/>
      <c r="C56" s="309"/>
      <c r="D56" s="289"/>
      <c r="E56" s="294"/>
      <c r="F56" s="181"/>
      <c r="G56" s="190"/>
      <c r="I56" s="194">
        <v>51</v>
      </c>
      <c r="J56" s="144">
        <f t="shared" si="29"/>
        <v>0</v>
      </c>
      <c r="K56" s="144">
        <f t="shared" si="30"/>
        <v>0</v>
      </c>
      <c r="L56" s="144">
        <f t="shared" si="31"/>
        <v>70</v>
      </c>
      <c r="M56" s="144">
        <f t="shared" si="32"/>
        <v>0</v>
      </c>
      <c r="N56" s="144">
        <f t="shared" si="0"/>
        <v>0</v>
      </c>
      <c r="O56" s="145">
        <f t="shared" si="1"/>
        <v>256.66666666666669</v>
      </c>
      <c r="P56" s="194">
        <v>51</v>
      </c>
      <c r="Q56" s="144">
        <f t="shared" si="15"/>
        <v>26.974999999999994</v>
      </c>
      <c r="R56" s="144">
        <f t="shared" si="33"/>
        <v>558.67500000000018</v>
      </c>
      <c r="S56" s="144">
        <f t="shared" si="34"/>
        <v>256.99050000000011</v>
      </c>
      <c r="T56" s="144">
        <f t="shared" si="2"/>
        <v>62.080440141183331</v>
      </c>
      <c r="U56" s="144">
        <f t="shared" si="16"/>
        <v>70</v>
      </c>
      <c r="V56" s="144">
        <f t="shared" si="3"/>
        <v>10</v>
      </c>
      <c r="W56" s="144">
        <v>0</v>
      </c>
      <c r="X56" s="144">
        <f t="shared" si="4"/>
        <v>849.04855407922787</v>
      </c>
      <c r="Y56" s="173">
        <f t="shared" si="5"/>
        <v>592.38188741256113</v>
      </c>
      <c r="AA56" s="210">
        <v>51</v>
      </c>
      <c r="AB56" s="144">
        <f t="shared" si="6"/>
        <v>0</v>
      </c>
      <c r="AC56" s="243">
        <f t="shared" si="7"/>
        <v>0</v>
      </c>
      <c r="AD56" s="243">
        <f t="shared" si="8"/>
        <v>0</v>
      </c>
      <c r="AE56" s="243">
        <f t="shared" si="9"/>
        <v>0</v>
      </c>
      <c r="AF56" s="144">
        <f t="shared" si="17"/>
        <v>68.768243874740904</v>
      </c>
      <c r="AG56" s="144">
        <f t="shared" si="18"/>
        <v>64.691026587911324</v>
      </c>
      <c r="AH56" s="144">
        <f t="shared" si="19"/>
        <v>4.0466690864855259</v>
      </c>
      <c r="AI56" s="217">
        <f t="shared" si="35"/>
        <v>137.50593954913776</v>
      </c>
      <c r="AK56" s="210"/>
      <c r="AL56" s="144"/>
      <c r="AM56" s="144"/>
      <c r="AN56" s="144"/>
      <c r="AO56" s="144"/>
      <c r="AP56" s="144"/>
      <c r="AQ56" s="318"/>
      <c r="AR56" s="318"/>
      <c r="AS56" s="318"/>
      <c r="AT56" s="318"/>
      <c r="AU56" s="144"/>
      <c r="AV56" s="144"/>
      <c r="AW56" s="144"/>
      <c r="AX56" s="144"/>
      <c r="AY56" s="217"/>
    </row>
    <row r="57" spans="2:51" x14ac:dyDescent="0.25">
      <c r="B57" s="179"/>
      <c r="C57" s="309"/>
      <c r="D57" s="289"/>
      <c r="E57" s="294"/>
      <c r="F57" s="181"/>
      <c r="G57" s="190"/>
      <c r="I57" s="194">
        <v>52</v>
      </c>
      <c r="J57" s="144">
        <f t="shared" si="29"/>
        <v>0</v>
      </c>
      <c r="K57" s="144">
        <f t="shared" si="30"/>
        <v>0</v>
      </c>
      <c r="L57" s="144">
        <f t="shared" si="31"/>
        <v>70</v>
      </c>
      <c r="M57" s="144">
        <f t="shared" si="32"/>
        <v>0</v>
      </c>
      <c r="N57" s="144">
        <f t="shared" si="0"/>
        <v>0</v>
      </c>
      <c r="O57" s="145">
        <f t="shared" si="1"/>
        <v>256.66666666666669</v>
      </c>
      <c r="P57" s="194">
        <v>52</v>
      </c>
      <c r="Q57" s="144">
        <f t="shared" si="15"/>
        <v>26.974999999999994</v>
      </c>
      <c r="R57" s="144">
        <f t="shared" si="33"/>
        <v>585.6500000000002</v>
      </c>
      <c r="S57" s="144">
        <f t="shared" si="34"/>
        <v>269.39900000000011</v>
      </c>
      <c r="T57" s="144">
        <f t="shared" si="2"/>
        <v>64.721705382293393</v>
      </c>
      <c r="U57" s="144">
        <f t="shared" si="16"/>
        <v>70</v>
      </c>
      <c r="V57" s="144">
        <f t="shared" si="3"/>
        <v>10</v>
      </c>
      <c r="W57" s="144">
        <v>0</v>
      </c>
      <c r="X57" s="144">
        <f t="shared" si="4"/>
        <v>875.26022854082782</v>
      </c>
      <c r="Y57" s="173">
        <f t="shared" si="5"/>
        <v>618.5935618741612</v>
      </c>
      <c r="AA57" s="210">
        <v>52</v>
      </c>
      <c r="AB57" s="144">
        <f t="shared" si="6"/>
        <v>0</v>
      </c>
      <c r="AC57" s="243">
        <f t="shared" si="7"/>
        <v>0</v>
      </c>
      <c r="AD57" s="243">
        <f t="shared" si="8"/>
        <v>0</v>
      </c>
      <c r="AE57" s="243">
        <f t="shared" si="9"/>
        <v>0</v>
      </c>
      <c r="AF57" s="144">
        <f t="shared" si="17"/>
        <v>67.419740556844317</v>
      </c>
      <c r="AG57" s="144">
        <f t="shared" si="18"/>
        <v>62.922047063911656</v>
      </c>
      <c r="AH57" s="144">
        <f t="shared" si="19"/>
        <v>2.861427152271887</v>
      </c>
      <c r="AI57" s="217">
        <f t="shared" si="35"/>
        <v>133.20321477302787</v>
      </c>
      <c r="AK57" s="210"/>
      <c r="AL57" s="144"/>
      <c r="AM57" s="144"/>
      <c r="AN57" s="144"/>
      <c r="AO57" s="144"/>
      <c r="AP57" s="144"/>
      <c r="AQ57" s="318"/>
      <c r="AR57" s="318"/>
      <c r="AS57" s="318"/>
      <c r="AT57" s="318"/>
      <c r="AU57" s="144"/>
      <c r="AV57" s="144"/>
      <c r="AW57" s="144"/>
      <c r="AX57" s="144"/>
      <c r="AY57" s="217"/>
    </row>
    <row r="58" spans="2:51" x14ac:dyDescent="0.25">
      <c r="B58" s="179"/>
      <c r="C58" s="309"/>
      <c r="D58" s="289"/>
      <c r="E58" s="294"/>
      <c r="F58" s="181"/>
      <c r="G58" s="190"/>
      <c r="I58" s="194">
        <v>53</v>
      </c>
      <c r="J58" s="144">
        <f t="shared" si="29"/>
        <v>0</v>
      </c>
      <c r="K58" s="144">
        <f t="shared" si="30"/>
        <v>0</v>
      </c>
      <c r="L58" s="144">
        <f t="shared" si="31"/>
        <v>70</v>
      </c>
      <c r="M58" s="144">
        <f t="shared" si="32"/>
        <v>0</v>
      </c>
      <c r="N58" s="144">
        <f t="shared" si="0"/>
        <v>0</v>
      </c>
      <c r="O58" s="145">
        <f t="shared" si="1"/>
        <v>256.66666666666669</v>
      </c>
      <c r="P58" s="194">
        <v>53</v>
      </c>
      <c r="Q58" s="144">
        <f t="shared" si="15"/>
        <v>26.974999999999994</v>
      </c>
      <c r="R58" s="144">
        <f t="shared" si="33"/>
        <v>612.62500000000023</v>
      </c>
      <c r="S58" s="144">
        <f t="shared" si="34"/>
        <v>281.80750000000012</v>
      </c>
      <c r="T58" s="144">
        <f t="shared" si="2"/>
        <v>67.348842424824511</v>
      </c>
      <c r="U58" s="144">
        <f t="shared" si="16"/>
        <v>70</v>
      </c>
      <c r="V58" s="144">
        <f t="shared" si="3"/>
        <v>10</v>
      </c>
      <c r="W58" s="144">
        <v>0</v>
      </c>
      <c r="X58" s="144">
        <f t="shared" si="4"/>
        <v>901.44729638990293</v>
      </c>
      <c r="Y58" s="173">
        <f t="shared" si="5"/>
        <v>644.78062972323619</v>
      </c>
      <c r="AA58" s="210">
        <v>53</v>
      </c>
      <c r="AB58" s="144">
        <f t="shared" si="6"/>
        <v>0</v>
      </c>
      <c r="AC58" s="243">
        <f t="shared" si="7"/>
        <v>0</v>
      </c>
      <c r="AD58" s="243">
        <f t="shared" si="8"/>
        <v>0</v>
      </c>
      <c r="AE58" s="243">
        <f t="shared" si="9"/>
        <v>0</v>
      </c>
      <c r="AF58" s="144">
        <f t="shared" si="17"/>
        <v>66.097680566505886</v>
      </c>
      <c r="AG58" s="144">
        <f t="shared" si="18"/>
        <v>61.201440378022347</v>
      </c>
      <c r="AH58" s="144">
        <f t="shared" si="19"/>
        <v>2.023334543242763</v>
      </c>
      <c r="AI58" s="217">
        <f t="shared" si="35"/>
        <v>129.32245548777098</v>
      </c>
      <c r="AK58" s="210"/>
      <c r="AL58" s="144"/>
      <c r="AM58" s="144"/>
      <c r="AN58" s="144"/>
      <c r="AO58" s="144"/>
      <c r="AP58" s="144"/>
      <c r="AQ58" s="318"/>
      <c r="AR58" s="318"/>
      <c r="AS58" s="318"/>
      <c r="AT58" s="318"/>
      <c r="AU58" s="144"/>
      <c r="AV58" s="144"/>
      <c r="AW58" s="144"/>
      <c r="AX58" s="144"/>
      <c r="AY58" s="217"/>
    </row>
    <row r="59" spans="2:51" x14ac:dyDescent="0.25">
      <c r="B59" s="179"/>
      <c r="C59" s="309"/>
      <c r="D59" s="289"/>
      <c r="E59" s="294"/>
      <c r="F59" s="181"/>
      <c r="G59" s="190"/>
      <c r="I59" s="194">
        <v>54</v>
      </c>
      <c r="J59" s="144">
        <f t="shared" si="29"/>
        <v>0</v>
      </c>
      <c r="K59" s="144">
        <f t="shared" si="30"/>
        <v>0</v>
      </c>
      <c r="L59" s="144">
        <f t="shared" si="31"/>
        <v>70</v>
      </c>
      <c r="M59" s="144">
        <f t="shared" si="32"/>
        <v>0</v>
      </c>
      <c r="N59" s="144">
        <f t="shared" si="0"/>
        <v>0</v>
      </c>
      <c r="O59" s="145">
        <f t="shared" si="1"/>
        <v>256.66666666666669</v>
      </c>
      <c r="P59" s="194">
        <v>54</v>
      </c>
      <c r="Q59" s="144">
        <f t="shared" si="15"/>
        <v>26.974999999999994</v>
      </c>
      <c r="R59" s="144">
        <f t="shared" si="33"/>
        <v>639.60000000000025</v>
      </c>
      <c r="S59" s="144">
        <f t="shared" si="34"/>
        <v>294.21600000000012</v>
      </c>
      <c r="T59" s="144">
        <f t="shared" si="2"/>
        <v>69.962544451198369</v>
      </c>
      <c r="U59" s="144">
        <f t="shared" si="16"/>
        <v>70</v>
      </c>
      <c r="V59" s="144">
        <f t="shared" si="3"/>
        <v>10</v>
      </c>
      <c r="W59" s="144">
        <v>0</v>
      </c>
      <c r="X59" s="144">
        <f t="shared" si="4"/>
        <v>927.61096491917067</v>
      </c>
      <c r="Y59" s="173">
        <f t="shared" si="5"/>
        <v>670.94429825250404</v>
      </c>
      <c r="AA59" s="210">
        <v>54</v>
      </c>
      <c r="AB59" s="144">
        <f t="shared" si="6"/>
        <v>0</v>
      </c>
      <c r="AC59" s="243">
        <f t="shared" si="7"/>
        <v>0</v>
      </c>
      <c r="AD59" s="243">
        <f t="shared" si="8"/>
        <v>0</v>
      </c>
      <c r="AE59" s="243">
        <f t="shared" si="9"/>
        <v>0</v>
      </c>
      <c r="AF59" s="144">
        <f t="shared" si="17"/>
        <v>64.801545366201012</v>
      </c>
      <c r="AG59" s="144">
        <f t="shared" si="18"/>
        <v>59.527883772441456</v>
      </c>
      <c r="AH59" s="144">
        <f t="shared" si="19"/>
        <v>1.4307135761359435</v>
      </c>
      <c r="AI59" s="217">
        <f t="shared" si="35"/>
        <v>125.76014271477841</v>
      </c>
      <c r="AK59" s="210"/>
      <c r="AL59" s="144"/>
      <c r="AM59" s="144"/>
      <c r="AN59" s="144"/>
      <c r="AO59" s="144"/>
      <c r="AP59" s="144"/>
      <c r="AQ59" s="318"/>
      <c r="AR59" s="318"/>
      <c r="AS59" s="318"/>
      <c r="AT59" s="318"/>
      <c r="AU59" s="144"/>
      <c r="AV59" s="144"/>
      <c r="AW59" s="144"/>
      <c r="AX59" s="144"/>
      <c r="AY59" s="217"/>
    </row>
    <row r="60" spans="2:51" x14ac:dyDescent="0.25">
      <c r="B60" s="179"/>
      <c r="C60" s="309"/>
      <c r="D60" s="289"/>
      <c r="E60" s="294"/>
      <c r="F60" s="181"/>
      <c r="G60" s="190"/>
      <c r="I60" s="194">
        <v>55</v>
      </c>
      <c r="J60" s="144">
        <f t="shared" si="29"/>
        <v>0</v>
      </c>
      <c r="K60" s="144">
        <f t="shared" si="30"/>
        <v>0</v>
      </c>
      <c r="L60" s="144">
        <f t="shared" si="31"/>
        <v>70</v>
      </c>
      <c r="M60" s="144">
        <f t="shared" si="32"/>
        <v>0</v>
      </c>
      <c r="N60" s="144">
        <f t="shared" si="0"/>
        <v>0</v>
      </c>
      <c r="O60" s="145">
        <f t="shared" si="1"/>
        <v>256.66666666666669</v>
      </c>
      <c r="P60" s="194">
        <v>55</v>
      </c>
      <c r="Q60" s="144">
        <f t="shared" si="15"/>
        <v>-54.600000000000023</v>
      </c>
      <c r="R60" s="144">
        <f t="shared" si="33"/>
        <v>585.00000000000023</v>
      </c>
      <c r="S60" s="144">
        <f t="shared" si="34"/>
        <v>269.10000000000014</v>
      </c>
      <c r="T60" s="144">
        <f t="shared" si="2"/>
        <v>64.658229472791049</v>
      </c>
      <c r="U60" s="144">
        <f t="shared" si="16"/>
        <v>70</v>
      </c>
      <c r="V60" s="144">
        <f t="shared" si="3"/>
        <v>10</v>
      </c>
      <c r="W60" s="144">
        <v>0</v>
      </c>
      <c r="X60" s="144">
        <f t="shared" si="4"/>
        <v>874.62891633177787</v>
      </c>
      <c r="Y60" s="173">
        <f t="shared" si="5"/>
        <v>617.96224966511113</v>
      </c>
      <c r="AA60" s="210">
        <v>55</v>
      </c>
      <c r="AB60" s="144">
        <f t="shared" si="6"/>
        <v>0</v>
      </c>
      <c r="AC60" s="243">
        <f t="shared" si="7"/>
        <v>0</v>
      </c>
      <c r="AD60" s="243">
        <f t="shared" si="8"/>
        <v>0</v>
      </c>
      <c r="AE60" s="243">
        <f t="shared" si="9"/>
        <v>0</v>
      </c>
      <c r="AF60" s="144">
        <f t="shared" si="17"/>
        <v>63.530826586609713</v>
      </c>
      <c r="AG60" s="144">
        <f t="shared" si="18"/>
        <v>57.900090660248686</v>
      </c>
      <c r="AH60" s="144">
        <f t="shared" si="19"/>
        <v>1.0116672716213815</v>
      </c>
      <c r="AI60" s="217">
        <f t="shared" si="35"/>
        <v>122.44258451847978</v>
      </c>
      <c r="AK60" s="210"/>
      <c r="AL60" s="144"/>
      <c r="AM60" s="144"/>
      <c r="AN60" s="144"/>
      <c r="AO60" s="144"/>
      <c r="AP60" s="144"/>
      <c r="AQ60" s="318"/>
      <c r="AR60" s="318"/>
      <c r="AS60" s="318"/>
      <c r="AT60" s="318"/>
      <c r="AU60" s="144"/>
      <c r="AV60" s="144"/>
      <c r="AW60" s="144"/>
      <c r="AX60" s="144"/>
      <c r="AY60" s="217"/>
    </row>
    <row r="61" spans="2:51" x14ac:dyDescent="0.25">
      <c r="B61" s="179"/>
      <c r="C61" s="309"/>
      <c r="D61" s="289"/>
      <c r="E61" s="294"/>
      <c r="F61" s="181"/>
      <c r="G61" s="190"/>
      <c r="I61" s="194">
        <v>56</v>
      </c>
      <c r="J61" s="144">
        <f t="shared" si="29"/>
        <v>0</v>
      </c>
      <c r="K61" s="144">
        <f t="shared" si="30"/>
        <v>0</v>
      </c>
      <c r="L61" s="144">
        <f t="shared" si="31"/>
        <v>0</v>
      </c>
      <c r="M61" s="144">
        <f t="shared" si="32"/>
        <v>0</v>
      </c>
      <c r="N61" s="144">
        <f t="shared" si="0"/>
        <v>0</v>
      </c>
      <c r="O61" s="145">
        <f t="shared" si="1"/>
        <v>0</v>
      </c>
      <c r="P61" s="194">
        <v>56</v>
      </c>
      <c r="Q61" s="144">
        <f t="shared" si="15"/>
        <v>0</v>
      </c>
      <c r="R61" s="144">
        <f t="shared" si="33"/>
        <v>0</v>
      </c>
      <c r="S61" s="144">
        <f t="shared" si="34"/>
        <v>0</v>
      </c>
      <c r="T61" s="144">
        <f t="shared" si="2"/>
        <v>0</v>
      </c>
      <c r="U61" s="144">
        <f t="shared" si="16"/>
        <v>0</v>
      </c>
      <c r="V61" s="144">
        <f t="shared" si="3"/>
        <v>0</v>
      </c>
      <c r="W61" s="144">
        <v>0</v>
      </c>
      <c r="X61" s="144">
        <f t="shared" si="4"/>
        <v>0</v>
      </c>
      <c r="Y61" s="173">
        <f t="shared" si="5"/>
        <v>0</v>
      </c>
      <c r="AA61" s="210">
        <v>56</v>
      </c>
      <c r="AB61" s="144">
        <f t="shared" si="6"/>
        <v>0</v>
      </c>
      <c r="AC61" s="243">
        <f t="shared" si="7"/>
        <v>0</v>
      </c>
      <c r="AD61" s="243">
        <f t="shared" si="8"/>
        <v>0</v>
      </c>
      <c r="AE61" s="243">
        <f t="shared" si="9"/>
        <v>0</v>
      </c>
      <c r="AF61" s="144">
        <f t="shared" si="17"/>
        <v>0</v>
      </c>
      <c r="AG61" s="144">
        <f t="shared" si="18"/>
        <v>0</v>
      </c>
      <c r="AH61" s="144">
        <f t="shared" si="19"/>
        <v>0</v>
      </c>
      <c r="AI61" s="217">
        <f t="shared" si="35"/>
        <v>0</v>
      </c>
      <c r="AK61" s="210"/>
      <c r="AL61" s="144"/>
      <c r="AM61" s="144"/>
      <c r="AN61" s="144"/>
      <c r="AO61" s="144"/>
      <c r="AP61" s="144"/>
      <c r="AQ61" s="318"/>
      <c r="AR61" s="318"/>
      <c r="AS61" s="318"/>
      <c r="AT61" s="318"/>
      <c r="AU61" s="144"/>
      <c r="AV61" s="144"/>
      <c r="AW61" s="144"/>
      <c r="AX61" s="144"/>
      <c r="AY61" s="217"/>
    </row>
    <row r="62" spans="2:51" x14ac:dyDescent="0.25">
      <c r="B62" s="179"/>
      <c r="C62" s="309"/>
      <c r="D62" s="289"/>
      <c r="E62" s="294"/>
      <c r="F62" s="181"/>
      <c r="G62" s="190"/>
      <c r="I62" s="194">
        <v>57</v>
      </c>
      <c r="J62" s="144">
        <f t="shared" si="29"/>
        <v>0</v>
      </c>
      <c r="K62" s="144">
        <f t="shared" si="30"/>
        <v>0</v>
      </c>
      <c r="L62" s="144">
        <f t="shared" si="31"/>
        <v>0</v>
      </c>
      <c r="M62" s="144">
        <f t="shared" si="32"/>
        <v>0</v>
      </c>
      <c r="N62" s="144">
        <f t="shared" si="0"/>
        <v>0</v>
      </c>
      <c r="O62" s="145">
        <f t="shared" si="1"/>
        <v>0</v>
      </c>
      <c r="P62" s="194">
        <v>57</v>
      </c>
      <c r="Q62" s="144">
        <f t="shared" si="15"/>
        <v>0</v>
      </c>
      <c r="R62" s="144">
        <f t="shared" si="33"/>
        <v>0</v>
      </c>
      <c r="S62" s="144">
        <f t="shared" si="34"/>
        <v>0</v>
      </c>
      <c r="T62" s="144">
        <f t="shared" si="2"/>
        <v>0</v>
      </c>
      <c r="U62" s="144">
        <f t="shared" si="16"/>
        <v>0</v>
      </c>
      <c r="V62" s="144">
        <f t="shared" si="3"/>
        <v>0</v>
      </c>
      <c r="W62" s="144">
        <v>0</v>
      </c>
      <c r="X62" s="144">
        <f t="shared" si="4"/>
        <v>0</v>
      </c>
      <c r="Y62" s="173">
        <f t="shared" si="5"/>
        <v>0</v>
      </c>
      <c r="AA62" s="210">
        <v>57</v>
      </c>
      <c r="AB62" s="144">
        <f t="shared" si="6"/>
        <v>0</v>
      </c>
      <c r="AC62" s="243">
        <f t="shared" si="7"/>
        <v>0</v>
      </c>
      <c r="AD62" s="243">
        <f t="shared" si="8"/>
        <v>0</v>
      </c>
      <c r="AE62" s="243">
        <f t="shared" si="9"/>
        <v>0</v>
      </c>
      <c r="AF62" s="144">
        <f t="shared" si="17"/>
        <v>0</v>
      </c>
      <c r="AG62" s="144">
        <f t="shared" si="18"/>
        <v>0</v>
      </c>
      <c r="AH62" s="144">
        <f t="shared" si="19"/>
        <v>0</v>
      </c>
      <c r="AI62" s="217">
        <f t="shared" si="35"/>
        <v>0</v>
      </c>
      <c r="AK62" s="210"/>
      <c r="AL62" s="144"/>
      <c r="AM62" s="144"/>
      <c r="AN62" s="144"/>
      <c r="AO62" s="144"/>
      <c r="AP62" s="144"/>
      <c r="AQ62" s="318"/>
      <c r="AR62" s="318"/>
      <c r="AS62" s="318"/>
      <c r="AT62" s="318"/>
      <c r="AU62" s="144"/>
      <c r="AV62" s="144"/>
      <c r="AW62" s="144"/>
      <c r="AX62" s="144"/>
      <c r="AY62" s="217"/>
    </row>
    <row r="63" spans="2:51" x14ac:dyDescent="0.25">
      <c r="B63" s="179"/>
      <c r="C63" s="309"/>
      <c r="D63" s="289"/>
      <c r="E63" s="294"/>
      <c r="F63" s="181"/>
      <c r="G63" s="190"/>
      <c r="I63" s="194">
        <v>58</v>
      </c>
      <c r="J63" s="144">
        <f t="shared" si="29"/>
        <v>0</v>
      </c>
      <c r="K63" s="144">
        <f t="shared" si="30"/>
        <v>0</v>
      </c>
      <c r="L63" s="144">
        <f t="shared" si="31"/>
        <v>0</v>
      </c>
      <c r="M63" s="144">
        <f t="shared" si="32"/>
        <v>0</v>
      </c>
      <c r="N63" s="144">
        <f t="shared" si="0"/>
        <v>0</v>
      </c>
      <c r="O63" s="145">
        <f t="shared" si="1"/>
        <v>0</v>
      </c>
      <c r="P63" s="194">
        <v>58</v>
      </c>
      <c r="Q63" s="144">
        <f t="shared" si="15"/>
        <v>0</v>
      </c>
      <c r="R63" s="144">
        <f t="shared" si="33"/>
        <v>0</v>
      </c>
      <c r="S63" s="144">
        <f t="shared" si="34"/>
        <v>0</v>
      </c>
      <c r="T63" s="144">
        <f t="shared" si="2"/>
        <v>0</v>
      </c>
      <c r="U63" s="144">
        <f t="shared" si="16"/>
        <v>0</v>
      </c>
      <c r="V63" s="144">
        <f t="shared" si="3"/>
        <v>0</v>
      </c>
      <c r="W63" s="144">
        <v>0</v>
      </c>
      <c r="X63" s="144">
        <f t="shared" si="4"/>
        <v>0</v>
      </c>
      <c r="Y63" s="173">
        <f t="shared" si="5"/>
        <v>0</v>
      </c>
      <c r="AA63" s="210">
        <v>58</v>
      </c>
      <c r="AB63" s="144">
        <f t="shared" si="6"/>
        <v>0</v>
      </c>
      <c r="AC63" s="243">
        <f t="shared" si="7"/>
        <v>0</v>
      </c>
      <c r="AD63" s="243">
        <f t="shared" si="8"/>
        <v>0</v>
      </c>
      <c r="AE63" s="243">
        <f t="shared" si="9"/>
        <v>0</v>
      </c>
      <c r="AF63" s="144">
        <f t="shared" si="17"/>
        <v>0</v>
      </c>
      <c r="AG63" s="144">
        <f t="shared" si="18"/>
        <v>0</v>
      </c>
      <c r="AH63" s="144">
        <f t="shared" si="19"/>
        <v>0</v>
      </c>
      <c r="AI63" s="217">
        <f t="shared" si="35"/>
        <v>0</v>
      </c>
      <c r="AK63" s="210"/>
      <c r="AL63" s="144"/>
      <c r="AM63" s="144"/>
      <c r="AN63" s="144"/>
      <c r="AO63" s="144"/>
      <c r="AP63" s="144"/>
      <c r="AQ63" s="318"/>
      <c r="AR63" s="318"/>
      <c r="AS63" s="318"/>
      <c r="AT63" s="318"/>
      <c r="AU63" s="144"/>
      <c r="AV63" s="144"/>
      <c r="AW63" s="144"/>
      <c r="AX63" s="144"/>
      <c r="AY63" s="217"/>
    </row>
    <row r="64" spans="2:51" x14ac:dyDescent="0.25">
      <c r="B64" s="179"/>
      <c r="C64" s="309"/>
      <c r="D64" s="289"/>
      <c r="E64" s="294"/>
      <c r="F64" s="181"/>
      <c r="G64" s="190"/>
      <c r="I64" s="194">
        <v>59</v>
      </c>
      <c r="J64" s="144">
        <f t="shared" si="29"/>
        <v>0</v>
      </c>
      <c r="K64" s="144">
        <f t="shared" si="30"/>
        <v>0</v>
      </c>
      <c r="L64" s="144">
        <f t="shared" si="31"/>
        <v>0</v>
      </c>
      <c r="M64" s="144">
        <f t="shared" si="32"/>
        <v>0</v>
      </c>
      <c r="N64" s="144">
        <f t="shared" si="0"/>
        <v>0</v>
      </c>
      <c r="O64" s="145">
        <f t="shared" si="1"/>
        <v>0</v>
      </c>
      <c r="P64" s="194">
        <v>59</v>
      </c>
      <c r="Q64" s="144">
        <f t="shared" si="15"/>
        <v>0</v>
      </c>
      <c r="R64" s="144">
        <f t="shared" si="33"/>
        <v>0</v>
      </c>
      <c r="S64" s="144">
        <f t="shared" si="34"/>
        <v>0</v>
      </c>
      <c r="T64" s="144">
        <f t="shared" si="2"/>
        <v>0</v>
      </c>
      <c r="U64" s="144">
        <f t="shared" si="16"/>
        <v>0</v>
      </c>
      <c r="V64" s="144">
        <f t="shared" si="3"/>
        <v>0</v>
      </c>
      <c r="W64" s="144">
        <v>0</v>
      </c>
      <c r="X64" s="144">
        <f t="shared" si="4"/>
        <v>0</v>
      </c>
      <c r="Y64" s="173">
        <f t="shared" si="5"/>
        <v>0</v>
      </c>
      <c r="AA64" s="210">
        <v>59</v>
      </c>
      <c r="AB64" s="144">
        <f t="shared" si="6"/>
        <v>0</v>
      </c>
      <c r="AC64" s="243">
        <f t="shared" si="7"/>
        <v>0</v>
      </c>
      <c r="AD64" s="243">
        <f t="shared" si="8"/>
        <v>0</v>
      </c>
      <c r="AE64" s="243">
        <f t="shared" si="9"/>
        <v>0</v>
      </c>
      <c r="AF64" s="144">
        <f t="shared" si="17"/>
        <v>0</v>
      </c>
      <c r="AG64" s="144">
        <f t="shared" si="18"/>
        <v>0</v>
      </c>
      <c r="AH64" s="144">
        <f t="shared" si="19"/>
        <v>0</v>
      </c>
      <c r="AI64" s="217">
        <f t="shared" si="35"/>
        <v>0</v>
      </c>
      <c r="AK64" s="210"/>
      <c r="AL64" s="144"/>
      <c r="AM64" s="144"/>
      <c r="AN64" s="144"/>
      <c r="AO64" s="144"/>
      <c r="AP64" s="144"/>
      <c r="AQ64" s="318"/>
      <c r="AR64" s="318"/>
      <c r="AS64" s="318"/>
      <c r="AT64" s="318"/>
      <c r="AU64" s="144"/>
      <c r="AV64" s="144"/>
      <c r="AW64" s="144"/>
      <c r="AX64" s="144"/>
      <c r="AY64" s="217"/>
    </row>
    <row r="65" spans="2:51" x14ac:dyDescent="0.25">
      <c r="B65" s="179"/>
      <c r="C65" s="309"/>
      <c r="D65" s="289"/>
      <c r="E65" s="294"/>
      <c r="F65" s="181"/>
      <c r="G65" s="190"/>
      <c r="I65" s="194">
        <v>60</v>
      </c>
      <c r="J65" s="144">
        <f t="shared" si="29"/>
        <v>0</v>
      </c>
      <c r="K65" s="144">
        <f t="shared" si="30"/>
        <v>0</v>
      </c>
      <c r="L65" s="144">
        <f t="shared" si="31"/>
        <v>0</v>
      </c>
      <c r="M65" s="144">
        <f t="shared" si="32"/>
        <v>0</v>
      </c>
      <c r="N65" s="144">
        <f t="shared" si="0"/>
        <v>0</v>
      </c>
      <c r="O65" s="145">
        <f t="shared" si="1"/>
        <v>0</v>
      </c>
      <c r="P65" s="194">
        <v>60</v>
      </c>
      <c r="Q65" s="144">
        <f t="shared" si="15"/>
        <v>0</v>
      </c>
      <c r="R65" s="144">
        <f t="shared" si="33"/>
        <v>0</v>
      </c>
      <c r="S65" s="144">
        <f t="shared" si="34"/>
        <v>0</v>
      </c>
      <c r="T65" s="144">
        <f t="shared" si="2"/>
        <v>0</v>
      </c>
      <c r="U65" s="144">
        <f t="shared" si="16"/>
        <v>0</v>
      </c>
      <c r="V65" s="144">
        <f t="shared" si="3"/>
        <v>0</v>
      </c>
      <c r="W65" s="144">
        <v>0</v>
      </c>
      <c r="X65" s="144">
        <f t="shared" si="4"/>
        <v>0</v>
      </c>
      <c r="Y65" s="173">
        <f t="shared" si="5"/>
        <v>0</v>
      </c>
      <c r="AA65" s="210">
        <v>60</v>
      </c>
      <c r="AB65" s="144">
        <f t="shared" si="6"/>
        <v>0</v>
      </c>
      <c r="AC65" s="243">
        <f t="shared" si="7"/>
        <v>0</v>
      </c>
      <c r="AD65" s="243">
        <f t="shared" si="8"/>
        <v>0</v>
      </c>
      <c r="AE65" s="243">
        <f t="shared" si="9"/>
        <v>0</v>
      </c>
      <c r="AF65" s="144">
        <f t="shared" si="17"/>
        <v>0</v>
      </c>
      <c r="AG65" s="144">
        <f t="shared" si="18"/>
        <v>0</v>
      </c>
      <c r="AH65" s="144">
        <f t="shared" si="19"/>
        <v>0</v>
      </c>
      <c r="AI65" s="217">
        <f t="shared" si="35"/>
        <v>0</v>
      </c>
      <c r="AK65" s="210"/>
      <c r="AL65" s="144"/>
      <c r="AM65" s="144"/>
      <c r="AN65" s="144"/>
      <c r="AO65" s="144"/>
      <c r="AP65" s="144"/>
      <c r="AQ65" s="318"/>
      <c r="AR65" s="318"/>
      <c r="AS65" s="318"/>
      <c r="AT65" s="318"/>
      <c r="AU65" s="144"/>
      <c r="AV65" s="144"/>
      <c r="AW65" s="144"/>
      <c r="AX65" s="144"/>
      <c r="AY65" s="217"/>
    </row>
    <row r="66" spans="2:51" x14ac:dyDescent="0.25">
      <c r="B66" s="179"/>
      <c r="C66" s="309"/>
      <c r="D66" s="289"/>
      <c r="E66" s="294"/>
      <c r="F66" s="181"/>
      <c r="G66" s="190"/>
      <c r="I66" s="194">
        <v>61</v>
      </c>
      <c r="J66" s="144">
        <f t="shared" si="29"/>
        <v>0</v>
      </c>
      <c r="K66" s="144">
        <f t="shared" si="30"/>
        <v>0</v>
      </c>
      <c r="L66" s="144">
        <f t="shared" si="31"/>
        <v>0</v>
      </c>
      <c r="M66" s="144">
        <f t="shared" si="32"/>
        <v>0</v>
      </c>
      <c r="N66" s="144">
        <f t="shared" si="0"/>
        <v>0</v>
      </c>
      <c r="O66" s="145">
        <f t="shared" si="1"/>
        <v>0</v>
      </c>
      <c r="P66" s="194">
        <v>61</v>
      </c>
      <c r="Q66" s="144">
        <f t="shared" si="15"/>
        <v>0</v>
      </c>
      <c r="R66" s="144">
        <f t="shared" si="33"/>
        <v>0</v>
      </c>
      <c r="S66" s="144">
        <f t="shared" si="34"/>
        <v>0</v>
      </c>
      <c r="T66" s="144">
        <f t="shared" si="2"/>
        <v>0</v>
      </c>
      <c r="U66" s="144">
        <f t="shared" si="16"/>
        <v>0</v>
      </c>
      <c r="V66" s="144">
        <f t="shared" si="3"/>
        <v>0</v>
      </c>
      <c r="W66" s="144">
        <v>0</v>
      </c>
      <c r="X66" s="144">
        <f t="shared" si="4"/>
        <v>0</v>
      </c>
      <c r="Y66" s="173">
        <f t="shared" si="5"/>
        <v>0</v>
      </c>
      <c r="AA66" s="210">
        <v>61</v>
      </c>
      <c r="AB66" s="144">
        <f t="shared" si="6"/>
        <v>0</v>
      </c>
      <c r="AC66" s="243">
        <f t="shared" si="7"/>
        <v>0</v>
      </c>
      <c r="AD66" s="243">
        <f t="shared" si="8"/>
        <v>0</v>
      </c>
      <c r="AE66" s="243">
        <f t="shared" si="9"/>
        <v>0</v>
      </c>
      <c r="AF66" s="144">
        <f t="shared" si="17"/>
        <v>0</v>
      </c>
      <c r="AG66" s="144">
        <f t="shared" si="18"/>
        <v>0</v>
      </c>
      <c r="AH66" s="144">
        <f t="shared" si="19"/>
        <v>0</v>
      </c>
      <c r="AI66" s="217">
        <f t="shared" si="35"/>
        <v>0</v>
      </c>
      <c r="AK66" s="210"/>
      <c r="AL66" s="144"/>
      <c r="AM66" s="144"/>
      <c r="AN66" s="144"/>
      <c r="AO66" s="144"/>
      <c r="AP66" s="144"/>
      <c r="AQ66" s="318"/>
      <c r="AR66" s="318"/>
      <c r="AS66" s="318"/>
      <c r="AT66" s="318"/>
      <c r="AU66" s="144"/>
      <c r="AV66" s="144"/>
      <c r="AW66" s="144"/>
      <c r="AX66" s="144"/>
      <c r="AY66" s="217"/>
    </row>
    <row r="67" spans="2:51" x14ac:dyDescent="0.25">
      <c r="B67" s="179"/>
      <c r="C67" s="309"/>
      <c r="D67" s="289"/>
      <c r="E67" s="294"/>
      <c r="F67" s="181"/>
      <c r="G67" s="190"/>
      <c r="I67" s="194">
        <v>62</v>
      </c>
      <c r="J67" s="144">
        <f t="shared" si="29"/>
        <v>0</v>
      </c>
      <c r="K67" s="144">
        <f t="shared" si="30"/>
        <v>0</v>
      </c>
      <c r="L67" s="144">
        <f t="shared" si="31"/>
        <v>0</v>
      </c>
      <c r="M67" s="144">
        <f t="shared" si="32"/>
        <v>0</v>
      </c>
      <c r="N67" s="144">
        <f t="shared" si="0"/>
        <v>0</v>
      </c>
      <c r="O67" s="145">
        <f t="shared" si="1"/>
        <v>0</v>
      </c>
      <c r="P67" s="194">
        <v>62</v>
      </c>
      <c r="Q67" s="144">
        <f t="shared" si="15"/>
        <v>0</v>
      </c>
      <c r="R67" s="144">
        <f t="shared" si="33"/>
        <v>0</v>
      </c>
      <c r="S67" s="144">
        <f t="shared" si="34"/>
        <v>0</v>
      </c>
      <c r="T67" s="144">
        <f t="shared" si="2"/>
        <v>0</v>
      </c>
      <c r="U67" s="144">
        <f t="shared" si="16"/>
        <v>0</v>
      </c>
      <c r="V67" s="144">
        <f t="shared" si="3"/>
        <v>0</v>
      </c>
      <c r="W67" s="144">
        <v>0</v>
      </c>
      <c r="X67" s="144">
        <f t="shared" si="4"/>
        <v>0</v>
      </c>
      <c r="Y67" s="173">
        <f t="shared" si="5"/>
        <v>0</v>
      </c>
      <c r="AA67" s="210">
        <v>62</v>
      </c>
      <c r="AB67" s="144">
        <f t="shared" si="6"/>
        <v>0</v>
      </c>
      <c r="AC67" s="243">
        <f t="shared" si="7"/>
        <v>0</v>
      </c>
      <c r="AD67" s="243">
        <f t="shared" si="8"/>
        <v>0</v>
      </c>
      <c r="AE67" s="243">
        <f t="shared" si="9"/>
        <v>0</v>
      </c>
      <c r="AF67" s="144">
        <f t="shared" si="17"/>
        <v>0</v>
      </c>
      <c r="AG67" s="144">
        <f t="shared" si="18"/>
        <v>0</v>
      </c>
      <c r="AH67" s="144">
        <f t="shared" si="19"/>
        <v>0</v>
      </c>
      <c r="AI67" s="217">
        <f t="shared" si="35"/>
        <v>0</v>
      </c>
      <c r="AK67" s="210"/>
      <c r="AL67" s="144"/>
      <c r="AM67" s="144"/>
      <c r="AN67" s="144"/>
      <c r="AO67" s="144"/>
      <c r="AP67" s="144"/>
      <c r="AQ67" s="318"/>
      <c r="AR67" s="318"/>
      <c r="AS67" s="318"/>
      <c r="AT67" s="318"/>
      <c r="AU67" s="144"/>
      <c r="AV67" s="144"/>
      <c r="AW67" s="144"/>
      <c r="AX67" s="144"/>
      <c r="AY67" s="217"/>
    </row>
    <row r="68" spans="2:51" x14ac:dyDescent="0.25">
      <c r="B68" s="179"/>
      <c r="C68" s="309"/>
      <c r="D68" s="289"/>
      <c r="E68" s="294"/>
      <c r="F68" s="181"/>
      <c r="G68" s="190"/>
      <c r="I68" s="194">
        <v>63</v>
      </c>
      <c r="J68" s="144">
        <f t="shared" si="29"/>
        <v>0</v>
      </c>
      <c r="K68" s="144">
        <f t="shared" si="30"/>
        <v>0</v>
      </c>
      <c r="L68" s="144">
        <f t="shared" si="31"/>
        <v>0</v>
      </c>
      <c r="M68" s="144">
        <f t="shared" si="32"/>
        <v>0</v>
      </c>
      <c r="N68" s="144">
        <f t="shared" si="0"/>
        <v>0</v>
      </c>
      <c r="O68" s="145">
        <f t="shared" si="1"/>
        <v>0</v>
      </c>
      <c r="P68" s="194">
        <v>63</v>
      </c>
      <c r="Q68" s="144">
        <f t="shared" si="15"/>
        <v>0</v>
      </c>
      <c r="R68" s="144">
        <f t="shared" si="33"/>
        <v>0</v>
      </c>
      <c r="S68" s="144">
        <f t="shared" si="34"/>
        <v>0</v>
      </c>
      <c r="T68" s="144">
        <f t="shared" si="2"/>
        <v>0</v>
      </c>
      <c r="U68" s="144">
        <f t="shared" si="16"/>
        <v>0</v>
      </c>
      <c r="V68" s="144">
        <f t="shared" si="3"/>
        <v>0</v>
      </c>
      <c r="W68" s="144">
        <v>0</v>
      </c>
      <c r="X68" s="144">
        <f t="shared" si="4"/>
        <v>0</v>
      </c>
      <c r="Y68" s="173">
        <f t="shared" si="5"/>
        <v>0</v>
      </c>
      <c r="AA68" s="210">
        <v>63</v>
      </c>
      <c r="AB68" s="144">
        <f t="shared" si="6"/>
        <v>0</v>
      </c>
      <c r="AC68" s="243">
        <f t="shared" si="7"/>
        <v>0</v>
      </c>
      <c r="AD68" s="243">
        <f t="shared" si="8"/>
        <v>0</v>
      </c>
      <c r="AE68" s="243">
        <f t="shared" si="9"/>
        <v>0</v>
      </c>
      <c r="AF68" s="144">
        <f t="shared" si="17"/>
        <v>0</v>
      </c>
      <c r="AG68" s="144">
        <f t="shared" si="18"/>
        <v>0</v>
      </c>
      <c r="AH68" s="144">
        <f t="shared" si="19"/>
        <v>0</v>
      </c>
      <c r="AI68" s="217">
        <f t="shared" si="35"/>
        <v>0</v>
      </c>
      <c r="AK68" s="210"/>
      <c r="AL68" s="144"/>
      <c r="AM68" s="144"/>
      <c r="AN68" s="144"/>
      <c r="AO68" s="144"/>
      <c r="AP68" s="144"/>
      <c r="AQ68" s="318"/>
      <c r="AR68" s="318"/>
      <c r="AS68" s="318"/>
      <c r="AT68" s="318"/>
      <c r="AU68" s="144"/>
      <c r="AV68" s="144"/>
      <c r="AW68" s="144"/>
      <c r="AX68" s="144"/>
      <c r="AY68" s="217"/>
    </row>
    <row r="69" spans="2:51" x14ac:dyDescent="0.25">
      <c r="B69" s="179"/>
      <c r="C69" s="309"/>
      <c r="D69" s="289"/>
      <c r="E69" s="294"/>
      <c r="F69" s="181"/>
      <c r="G69" s="190"/>
      <c r="I69" s="194">
        <v>64</v>
      </c>
      <c r="J69" s="144">
        <f t="shared" si="29"/>
        <v>0</v>
      </c>
      <c r="K69" s="144">
        <f t="shared" si="30"/>
        <v>0</v>
      </c>
      <c r="L69" s="144">
        <f t="shared" si="31"/>
        <v>0</v>
      </c>
      <c r="M69" s="144">
        <f t="shared" si="32"/>
        <v>0</v>
      </c>
      <c r="N69" s="144">
        <f t="shared" ref="N69:N132" si="45">IF(P70&lt;=$F$18,0,)</f>
        <v>0</v>
      </c>
      <c r="O69" s="145">
        <f t="shared" ref="O69:O132" si="46">((J69+K69)*0.475+L69+M69+N69)*44/12</f>
        <v>0</v>
      </c>
      <c r="P69" s="194">
        <v>64</v>
      </c>
      <c r="Q69" s="144">
        <f t="shared" si="15"/>
        <v>0</v>
      </c>
      <c r="R69" s="144">
        <f t="shared" si="33"/>
        <v>0</v>
      </c>
      <c r="S69" s="144">
        <f t="shared" si="34"/>
        <v>0</v>
      </c>
      <c r="T69" s="144">
        <f t="shared" ref="T69:T132" si="47">IF(S69=0,0,EXP(-1.0587+0.8836*LN(S69)+0.284))</f>
        <v>0</v>
      </c>
      <c r="U69" s="144">
        <f t="shared" si="16"/>
        <v>0</v>
      </c>
      <c r="V69" s="144">
        <f t="shared" ref="V69:V132" si="48">IF(P69&lt;=$F$18,IF(P69&lt;=30,P69*($F$16-$F$6)/30,$F$16-$F$6),)</f>
        <v>0</v>
      </c>
      <c r="W69" s="144">
        <v>0</v>
      </c>
      <c r="X69" s="144">
        <f t="shared" ref="X69:X132" si="49">((S69+T69)*0.475+U69+V69+W69)*44/12</f>
        <v>0</v>
      </c>
      <c r="Y69" s="173">
        <f t="shared" ref="Y69:Y132" si="50">IF(P69&lt;=$F$18,X69-O69,)</f>
        <v>0</v>
      </c>
      <c r="AA69" s="210">
        <v>64</v>
      </c>
      <c r="AB69" s="144">
        <f t="shared" ref="AB69:AB132" si="51">IF(AA69&lt;=$F$18,IFERROR(VLOOKUP($AA69,$B$82:$G$94,2,FALSE),0),)</f>
        <v>0</v>
      </c>
      <c r="AC69" s="243">
        <f t="shared" ref="AC69:AC132" si="52">IF(AA69&lt;=$F$18,IFERROR(VLOOKUP($AA69,$B$82:$G$94,3,FALSE),0),)</f>
        <v>0</v>
      </c>
      <c r="AD69" s="243">
        <f t="shared" ref="AD69:AD132" si="53">IF(AA69&lt;=$F$18,IFERROR(VLOOKUP($AA69,$B$82:$G$94,4,FALSE),0),)</f>
        <v>0</v>
      </c>
      <c r="AE69" s="243">
        <f t="shared" ref="AE69:AE132" si="54">IF(AA69&lt;=$F$18,IFERROR(VLOOKUP($AA69,$B$82:$G$94,5,FALSE),0),)</f>
        <v>0</v>
      </c>
      <c r="AF69" s="144">
        <f t="shared" si="17"/>
        <v>0</v>
      </c>
      <c r="AG69" s="144">
        <f t="shared" si="18"/>
        <v>0</v>
      </c>
      <c r="AH69" s="144">
        <f t="shared" si="19"/>
        <v>0</v>
      </c>
      <c r="AI69" s="217">
        <f t="shared" si="35"/>
        <v>0</v>
      </c>
      <c r="AK69" s="210"/>
      <c r="AL69" s="144"/>
      <c r="AM69" s="144"/>
      <c r="AN69" s="144"/>
      <c r="AO69" s="144"/>
      <c r="AP69" s="144"/>
      <c r="AQ69" s="318"/>
      <c r="AR69" s="318"/>
      <c r="AS69" s="318"/>
      <c r="AT69" s="318"/>
      <c r="AU69" s="144"/>
      <c r="AV69" s="144"/>
      <c r="AW69" s="144"/>
      <c r="AX69" s="144"/>
      <c r="AY69" s="217"/>
    </row>
    <row r="70" spans="2:51" x14ac:dyDescent="0.25">
      <c r="B70" s="179"/>
      <c r="C70" s="309"/>
      <c r="D70" s="289"/>
      <c r="E70" s="294"/>
      <c r="F70" s="181"/>
      <c r="G70" s="190"/>
      <c r="I70" s="194">
        <v>65</v>
      </c>
      <c r="J70" s="144">
        <f t="shared" si="29"/>
        <v>0</v>
      </c>
      <c r="K70" s="144">
        <f t="shared" si="30"/>
        <v>0</v>
      </c>
      <c r="L70" s="144">
        <f t="shared" si="31"/>
        <v>0</v>
      </c>
      <c r="M70" s="144">
        <f t="shared" si="32"/>
        <v>0</v>
      </c>
      <c r="N70" s="144">
        <f t="shared" si="45"/>
        <v>0</v>
      </c>
      <c r="O70" s="145">
        <f t="shared" si="46"/>
        <v>0</v>
      </c>
      <c r="P70" s="194">
        <v>65</v>
      </c>
      <c r="Q70" s="144">
        <f t="shared" ref="Q70:Q133" si="55">IF(P70&lt;=$F$18,LOOKUP(P70-1,$B$25:$B$78,$G$25:$G$78),)</f>
        <v>0</v>
      </c>
      <c r="R70" s="144">
        <f t="shared" si="33"/>
        <v>0</v>
      </c>
      <c r="S70" s="144">
        <f t="shared" si="34"/>
        <v>0</v>
      </c>
      <c r="T70" s="144">
        <f t="shared" si="47"/>
        <v>0</v>
      </c>
      <c r="U70" s="144">
        <f t="shared" ref="U70:U133" si="56">IF(P70&lt;=$F$18,$F$5+($F$15-$F$5)*(1-EXP(-0.0175*P70)),)</f>
        <v>0</v>
      </c>
      <c r="V70" s="144">
        <f t="shared" si="48"/>
        <v>0</v>
      </c>
      <c r="W70" s="144">
        <v>0</v>
      </c>
      <c r="X70" s="144">
        <f t="shared" si="49"/>
        <v>0</v>
      </c>
      <c r="Y70" s="173">
        <f t="shared" si="50"/>
        <v>0</v>
      </c>
      <c r="AA70" s="210">
        <v>65</v>
      </c>
      <c r="AB70" s="144">
        <f t="shared" si="51"/>
        <v>0</v>
      </c>
      <c r="AC70" s="243">
        <f t="shared" si="52"/>
        <v>0</v>
      </c>
      <c r="AD70" s="243">
        <f t="shared" si="53"/>
        <v>0</v>
      </c>
      <c r="AE70" s="243">
        <f t="shared" si="54"/>
        <v>0</v>
      </c>
      <c r="AF70" s="144">
        <f t="shared" ref="AF70:AF133" si="57">IF(AA70&lt;=$F$18,EXP(-LN(2)/$D$104)*AF69+((1-EXP(-LN(2)/$D$104))/(LN(2)/$D$104))*$AB70*AC70*0.475*$F$19*44/12,)</f>
        <v>0</v>
      </c>
      <c r="AG70" s="144">
        <f t="shared" ref="AG70:AG133" si="58">IF(AA70&lt;=$F$18,EXP(-LN(2)/$D$106)*AG69+((1-EXP(-LN(2)/$D$106))/(LN(2)/$D$106))*$AB70*AD70*0.475*$F$19*44/12,)</f>
        <v>0</v>
      </c>
      <c r="AH70" s="144">
        <f t="shared" ref="AH70:AH133" si="59">IF(AA70&lt;=$F$18,EXP(-LN(2)/$D$105)*AH69+((1-EXP(-LN(2)/$D$105))/(LN(2)/$D$105))*$AB70*AE70*0.475*$F$19*44/12,)</f>
        <v>0</v>
      </c>
      <c r="AI70" s="217">
        <f t="shared" si="35"/>
        <v>0</v>
      </c>
      <c r="AK70" s="210"/>
      <c r="AL70" s="144"/>
      <c r="AM70" s="144"/>
      <c r="AN70" s="144"/>
      <c r="AO70" s="144"/>
      <c r="AP70" s="144"/>
      <c r="AQ70" s="318"/>
      <c r="AR70" s="318"/>
      <c r="AS70" s="318"/>
      <c r="AT70" s="318"/>
      <c r="AU70" s="144"/>
      <c r="AV70" s="144"/>
      <c r="AW70" s="144"/>
      <c r="AX70" s="144"/>
      <c r="AY70" s="217"/>
    </row>
    <row r="71" spans="2:51" x14ac:dyDescent="0.25">
      <c r="B71" s="179"/>
      <c r="C71" s="309"/>
      <c r="D71" s="289"/>
      <c r="E71" s="294"/>
      <c r="F71" s="181"/>
      <c r="G71" s="190"/>
      <c r="I71" s="194">
        <v>66</v>
      </c>
      <c r="J71" s="144">
        <f t="shared" ref="J71:J134" si="60">IF($I71&lt;=$F$10,$F$11*$F$13+J70,)</f>
        <v>0</v>
      </c>
      <c r="K71" s="144">
        <f t="shared" ref="K71:K134" si="61">IF(J71=0,0,EXP(-1.0587+0.8836*LN(J71)+0.284))</f>
        <v>0</v>
      </c>
      <c r="L71" s="144">
        <f t="shared" ref="L71:L134" si="62">IF(I71&lt;=$F$10,$F$5+($F$8-$F$5)*(1-EXP(-0.0175*I71)),)</f>
        <v>0</v>
      </c>
      <c r="M71" s="144">
        <f t="shared" ref="M71:M134" si="63">IF(I71&lt;=$F$10,IF(I71&lt;=30,I71*($F$9-$F$6)/30,$F$9-$F$6),)</f>
        <v>0</v>
      </c>
      <c r="N71" s="144">
        <f t="shared" si="45"/>
        <v>0</v>
      </c>
      <c r="O71" s="145">
        <f t="shared" si="46"/>
        <v>0</v>
      </c>
      <c r="P71" s="194">
        <v>66</v>
      </c>
      <c r="Q71" s="144">
        <f t="shared" si="55"/>
        <v>0</v>
      </c>
      <c r="R71" s="144">
        <f t="shared" ref="R71:R134" si="64">IF(P71&lt;=$F$18,Q71+R70,)</f>
        <v>0</v>
      </c>
      <c r="S71" s="144">
        <f t="shared" ref="S71:S134" si="65">$F$19*R71</f>
        <v>0</v>
      </c>
      <c r="T71" s="144">
        <f t="shared" si="47"/>
        <v>0</v>
      </c>
      <c r="U71" s="144">
        <f t="shared" si="56"/>
        <v>0</v>
      </c>
      <c r="V71" s="144">
        <f t="shared" si="48"/>
        <v>0</v>
      </c>
      <c r="W71" s="144">
        <v>0</v>
      </c>
      <c r="X71" s="144">
        <f t="shared" si="49"/>
        <v>0</v>
      </c>
      <c r="Y71" s="173">
        <f t="shared" si="50"/>
        <v>0</v>
      </c>
      <c r="AA71" s="210">
        <v>66</v>
      </c>
      <c r="AB71" s="144">
        <f t="shared" si="51"/>
        <v>0</v>
      </c>
      <c r="AC71" s="243">
        <f t="shared" si="52"/>
        <v>0</v>
      </c>
      <c r="AD71" s="243">
        <f t="shared" si="53"/>
        <v>0</v>
      </c>
      <c r="AE71" s="243">
        <f t="shared" si="54"/>
        <v>0</v>
      </c>
      <c r="AF71" s="144">
        <f t="shared" si="57"/>
        <v>0</v>
      </c>
      <c r="AG71" s="144">
        <f t="shared" si="58"/>
        <v>0</v>
      </c>
      <c r="AH71" s="144">
        <f t="shared" si="59"/>
        <v>0</v>
      </c>
      <c r="AI71" s="217">
        <f t="shared" ref="AI71:AI134" si="66">IF(AA71&lt;=$F$18,SUM(AF71:AH71),)</f>
        <v>0</v>
      </c>
      <c r="AK71" s="210"/>
      <c r="AL71" s="144"/>
      <c r="AM71" s="144"/>
      <c r="AN71" s="144"/>
      <c r="AO71" s="144"/>
      <c r="AP71" s="144"/>
      <c r="AQ71" s="318"/>
      <c r="AR71" s="318"/>
      <c r="AS71" s="318"/>
      <c r="AT71" s="318"/>
      <c r="AU71" s="144"/>
      <c r="AV71" s="144"/>
      <c r="AW71" s="144"/>
      <c r="AX71" s="144"/>
      <c r="AY71" s="217"/>
    </row>
    <row r="72" spans="2:51" x14ac:dyDescent="0.25">
      <c r="B72" s="179"/>
      <c r="C72" s="309"/>
      <c r="D72" s="289"/>
      <c r="E72" s="294"/>
      <c r="F72" s="181"/>
      <c r="G72" s="190"/>
      <c r="I72" s="194">
        <v>67</v>
      </c>
      <c r="J72" s="144">
        <f t="shared" si="60"/>
        <v>0</v>
      </c>
      <c r="K72" s="144">
        <f t="shared" si="61"/>
        <v>0</v>
      </c>
      <c r="L72" s="144">
        <f t="shared" si="62"/>
        <v>0</v>
      </c>
      <c r="M72" s="144">
        <f t="shared" si="63"/>
        <v>0</v>
      </c>
      <c r="N72" s="144">
        <f t="shared" si="45"/>
        <v>0</v>
      </c>
      <c r="O72" s="145">
        <f t="shared" si="46"/>
        <v>0</v>
      </c>
      <c r="P72" s="194">
        <v>67</v>
      </c>
      <c r="Q72" s="144">
        <f t="shared" si="55"/>
        <v>0</v>
      </c>
      <c r="R72" s="144">
        <f t="shared" si="64"/>
        <v>0</v>
      </c>
      <c r="S72" s="144">
        <f t="shared" si="65"/>
        <v>0</v>
      </c>
      <c r="T72" s="144">
        <f t="shared" si="47"/>
        <v>0</v>
      </c>
      <c r="U72" s="144">
        <f t="shared" si="56"/>
        <v>0</v>
      </c>
      <c r="V72" s="144">
        <f t="shared" si="48"/>
        <v>0</v>
      </c>
      <c r="W72" s="144">
        <v>0</v>
      </c>
      <c r="X72" s="144">
        <f t="shared" si="49"/>
        <v>0</v>
      </c>
      <c r="Y72" s="173">
        <f t="shared" si="50"/>
        <v>0</v>
      </c>
      <c r="AA72" s="210">
        <v>67</v>
      </c>
      <c r="AB72" s="144">
        <f t="shared" si="51"/>
        <v>0</v>
      </c>
      <c r="AC72" s="243">
        <f t="shared" si="52"/>
        <v>0</v>
      </c>
      <c r="AD72" s="243">
        <f t="shared" si="53"/>
        <v>0</v>
      </c>
      <c r="AE72" s="243">
        <f t="shared" si="54"/>
        <v>0</v>
      </c>
      <c r="AF72" s="144">
        <f t="shared" si="57"/>
        <v>0</v>
      </c>
      <c r="AG72" s="144">
        <f t="shared" si="58"/>
        <v>0</v>
      </c>
      <c r="AH72" s="144">
        <f t="shared" si="59"/>
        <v>0</v>
      </c>
      <c r="AI72" s="217">
        <f t="shared" si="66"/>
        <v>0</v>
      </c>
      <c r="AK72" s="210"/>
      <c r="AL72" s="144"/>
      <c r="AM72" s="144"/>
      <c r="AN72" s="144"/>
      <c r="AO72" s="144"/>
      <c r="AP72" s="144"/>
      <c r="AQ72" s="318"/>
      <c r="AR72" s="318"/>
      <c r="AS72" s="318"/>
      <c r="AT72" s="318"/>
      <c r="AU72" s="144"/>
      <c r="AV72" s="144"/>
      <c r="AW72" s="144"/>
      <c r="AX72" s="144"/>
      <c r="AY72" s="217"/>
    </row>
    <row r="73" spans="2:51" x14ac:dyDescent="0.25">
      <c r="B73" s="179"/>
      <c r="C73" s="309"/>
      <c r="D73" s="289"/>
      <c r="E73" s="294"/>
      <c r="F73" s="181"/>
      <c r="G73" s="190"/>
      <c r="I73" s="194">
        <v>68</v>
      </c>
      <c r="J73" s="144">
        <f t="shared" si="60"/>
        <v>0</v>
      </c>
      <c r="K73" s="144">
        <f t="shared" si="61"/>
        <v>0</v>
      </c>
      <c r="L73" s="144">
        <f t="shared" si="62"/>
        <v>0</v>
      </c>
      <c r="M73" s="144">
        <f t="shared" si="63"/>
        <v>0</v>
      </c>
      <c r="N73" s="144">
        <f t="shared" si="45"/>
        <v>0</v>
      </c>
      <c r="O73" s="145">
        <f t="shared" si="46"/>
        <v>0</v>
      </c>
      <c r="P73" s="194">
        <v>68</v>
      </c>
      <c r="Q73" s="144">
        <f t="shared" si="55"/>
        <v>0</v>
      </c>
      <c r="R73" s="144">
        <f t="shared" si="64"/>
        <v>0</v>
      </c>
      <c r="S73" s="144">
        <f t="shared" si="65"/>
        <v>0</v>
      </c>
      <c r="T73" s="144">
        <f t="shared" si="47"/>
        <v>0</v>
      </c>
      <c r="U73" s="144">
        <f t="shared" si="56"/>
        <v>0</v>
      </c>
      <c r="V73" s="144">
        <f t="shared" si="48"/>
        <v>0</v>
      </c>
      <c r="W73" s="144">
        <v>0</v>
      </c>
      <c r="X73" s="144">
        <f t="shared" si="49"/>
        <v>0</v>
      </c>
      <c r="Y73" s="173">
        <f t="shared" si="50"/>
        <v>0</v>
      </c>
      <c r="AA73" s="210">
        <v>68</v>
      </c>
      <c r="AB73" s="144">
        <f t="shared" si="51"/>
        <v>0</v>
      </c>
      <c r="AC73" s="243">
        <f t="shared" si="52"/>
        <v>0</v>
      </c>
      <c r="AD73" s="243">
        <f t="shared" si="53"/>
        <v>0</v>
      </c>
      <c r="AE73" s="243">
        <f t="shared" si="54"/>
        <v>0</v>
      </c>
      <c r="AF73" s="144">
        <f t="shared" si="57"/>
        <v>0</v>
      </c>
      <c r="AG73" s="144">
        <f t="shared" si="58"/>
        <v>0</v>
      </c>
      <c r="AH73" s="144">
        <f t="shared" si="59"/>
        <v>0</v>
      </c>
      <c r="AI73" s="217">
        <f t="shared" si="66"/>
        <v>0</v>
      </c>
      <c r="AK73" s="210"/>
      <c r="AL73" s="144"/>
      <c r="AM73" s="144"/>
      <c r="AN73" s="144"/>
      <c r="AO73" s="144"/>
      <c r="AP73" s="144"/>
      <c r="AQ73" s="318"/>
      <c r="AR73" s="318"/>
      <c r="AS73" s="318"/>
      <c r="AT73" s="318"/>
      <c r="AU73" s="144"/>
      <c r="AV73" s="144"/>
      <c r="AW73" s="144"/>
      <c r="AX73" s="144"/>
      <c r="AY73" s="217"/>
    </row>
    <row r="74" spans="2:51" x14ac:dyDescent="0.25">
      <c r="B74" s="179"/>
      <c r="C74" s="309"/>
      <c r="D74" s="289"/>
      <c r="E74" s="294"/>
      <c r="F74" s="181"/>
      <c r="G74" s="190"/>
      <c r="I74" s="194">
        <v>69</v>
      </c>
      <c r="J74" s="144">
        <f t="shared" si="60"/>
        <v>0</v>
      </c>
      <c r="K74" s="144">
        <f t="shared" si="61"/>
        <v>0</v>
      </c>
      <c r="L74" s="144">
        <f t="shared" si="62"/>
        <v>0</v>
      </c>
      <c r="M74" s="144">
        <f t="shared" si="63"/>
        <v>0</v>
      </c>
      <c r="N74" s="144">
        <f t="shared" si="45"/>
        <v>0</v>
      </c>
      <c r="O74" s="145">
        <f t="shared" si="46"/>
        <v>0</v>
      </c>
      <c r="P74" s="194">
        <v>69</v>
      </c>
      <c r="Q74" s="144">
        <f t="shared" si="55"/>
        <v>0</v>
      </c>
      <c r="R74" s="144">
        <f t="shared" si="64"/>
        <v>0</v>
      </c>
      <c r="S74" s="144">
        <f t="shared" si="65"/>
        <v>0</v>
      </c>
      <c r="T74" s="144">
        <f t="shared" si="47"/>
        <v>0</v>
      </c>
      <c r="U74" s="144">
        <f t="shared" si="56"/>
        <v>0</v>
      </c>
      <c r="V74" s="144">
        <f t="shared" si="48"/>
        <v>0</v>
      </c>
      <c r="W74" s="144">
        <v>0</v>
      </c>
      <c r="X74" s="144">
        <f t="shared" si="49"/>
        <v>0</v>
      </c>
      <c r="Y74" s="173">
        <f t="shared" si="50"/>
        <v>0</v>
      </c>
      <c r="AA74" s="210">
        <v>69</v>
      </c>
      <c r="AB74" s="144">
        <f t="shared" si="51"/>
        <v>0</v>
      </c>
      <c r="AC74" s="243">
        <f t="shared" si="52"/>
        <v>0</v>
      </c>
      <c r="AD74" s="243">
        <f t="shared" si="53"/>
        <v>0</v>
      </c>
      <c r="AE74" s="243">
        <f t="shared" si="54"/>
        <v>0</v>
      </c>
      <c r="AF74" s="144">
        <f t="shared" si="57"/>
        <v>0</v>
      </c>
      <c r="AG74" s="144">
        <f t="shared" si="58"/>
        <v>0</v>
      </c>
      <c r="AH74" s="144">
        <f t="shared" si="59"/>
        <v>0</v>
      </c>
      <c r="AI74" s="217">
        <f t="shared" si="66"/>
        <v>0</v>
      </c>
      <c r="AK74" s="210"/>
      <c r="AL74" s="144"/>
      <c r="AM74" s="144"/>
      <c r="AN74" s="144"/>
      <c r="AO74" s="144"/>
      <c r="AP74" s="144"/>
      <c r="AQ74" s="318"/>
      <c r="AR74" s="318"/>
      <c r="AS74" s="318"/>
      <c r="AT74" s="318"/>
      <c r="AU74" s="144"/>
      <c r="AV74" s="144"/>
      <c r="AW74" s="144"/>
      <c r="AX74" s="144"/>
      <c r="AY74" s="217"/>
    </row>
    <row r="75" spans="2:51" x14ac:dyDescent="0.25">
      <c r="B75" s="179"/>
      <c r="C75" s="309"/>
      <c r="D75" s="289"/>
      <c r="E75" s="294"/>
      <c r="F75" s="181"/>
      <c r="G75" s="190"/>
      <c r="I75" s="194">
        <v>70</v>
      </c>
      <c r="J75" s="144">
        <f t="shared" si="60"/>
        <v>0</v>
      </c>
      <c r="K75" s="144">
        <f t="shared" si="61"/>
        <v>0</v>
      </c>
      <c r="L75" s="144">
        <f t="shared" si="62"/>
        <v>0</v>
      </c>
      <c r="M75" s="144">
        <f t="shared" si="63"/>
        <v>0</v>
      </c>
      <c r="N75" s="144">
        <f t="shared" si="45"/>
        <v>0</v>
      </c>
      <c r="O75" s="145">
        <f t="shared" si="46"/>
        <v>0</v>
      </c>
      <c r="P75" s="194">
        <v>70</v>
      </c>
      <c r="Q75" s="144">
        <f t="shared" si="55"/>
        <v>0</v>
      </c>
      <c r="R75" s="144">
        <f t="shared" si="64"/>
        <v>0</v>
      </c>
      <c r="S75" s="144">
        <f t="shared" si="65"/>
        <v>0</v>
      </c>
      <c r="T75" s="144">
        <f t="shared" si="47"/>
        <v>0</v>
      </c>
      <c r="U75" s="144">
        <f t="shared" si="56"/>
        <v>0</v>
      </c>
      <c r="V75" s="144">
        <f t="shared" si="48"/>
        <v>0</v>
      </c>
      <c r="W75" s="144">
        <v>0</v>
      </c>
      <c r="X75" s="144">
        <f t="shared" si="49"/>
        <v>0</v>
      </c>
      <c r="Y75" s="173">
        <f t="shared" si="50"/>
        <v>0</v>
      </c>
      <c r="AA75" s="210">
        <v>70</v>
      </c>
      <c r="AB75" s="144">
        <f t="shared" si="51"/>
        <v>0</v>
      </c>
      <c r="AC75" s="243">
        <f t="shared" si="52"/>
        <v>0</v>
      </c>
      <c r="AD75" s="243">
        <f t="shared" si="53"/>
        <v>0</v>
      </c>
      <c r="AE75" s="243">
        <f t="shared" si="54"/>
        <v>0</v>
      </c>
      <c r="AF75" s="144">
        <f t="shared" si="57"/>
        <v>0</v>
      </c>
      <c r="AG75" s="144">
        <f t="shared" si="58"/>
        <v>0</v>
      </c>
      <c r="AH75" s="144">
        <f t="shared" si="59"/>
        <v>0</v>
      </c>
      <c r="AI75" s="217">
        <f t="shared" si="66"/>
        <v>0</v>
      </c>
      <c r="AK75" s="210"/>
      <c r="AL75" s="144"/>
      <c r="AM75" s="144"/>
      <c r="AN75" s="144"/>
      <c r="AO75" s="144"/>
      <c r="AP75" s="144"/>
      <c r="AQ75" s="318"/>
      <c r="AR75" s="318"/>
      <c r="AS75" s="318"/>
      <c r="AT75" s="318"/>
      <c r="AU75" s="144"/>
      <c r="AV75" s="144"/>
      <c r="AW75" s="144"/>
      <c r="AX75" s="144"/>
      <c r="AY75" s="217"/>
    </row>
    <row r="76" spans="2:51" x14ac:dyDescent="0.25">
      <c r="B76" s="179"/>
      <c r="C76" s="309"/>
      <c r="D76" s="289"/>
      <c r="E76" s="294"/>
      <c r="F76" s="181"/>
      <c r="G76" s="190"/>
      <c r="I76" s="194">
        <v>71</v>
      </c>
      <c r="J76" s="144">
        <f t="shared" si="60"/>
        <v>0</v>
      </c>
      <c r="K76" s="144">
        <f t="shared" si="61"/>
        <v>0</v>
      </c>
      <c r="L76" s="144">
        <f t="shared" si="62"/>
        <v>0</v>
      </c>
      <c r="M76" s="144">
        <f t="shared" si="63"/>
        <v>0</v>
      </c>
      <c r="N76" s="144">
        <f t="shared" si="45"/>
        <v>0</v>
      </c>
      <c r="O76" s="145">
        <f t="shared" si="46"/>
        <v>0</v>
      </c>
      <c r="P76" s="194">
        <v>71</v>
      </c>
      <c r="Q76" s="144">
        <f t="shared" si="55"/>
        <v>0</v>
      </c>
      <c r="R76" s="144">
        <f t="shared" si="64"/>
        <v>0</v>
      </c>
      <c r="S76" s="144">
        <f t="shared" si="65"/>
        <v>0</v>
      </c>
      <c r="T76" s="144">
        <f t="shared" si="47"/>
        <v>0</v>
      </c>
      <c r="U76" s="144">
        <f t="shared" si="56"/>
        <v>0</v>
      </c>
      <c r="V76" s="144">
        <f t="shared" si="48"/>
        <v>0</v>
      </c>
      <c r="W76" s="144">
        <v>0</v>
      </c>
      <c r="X76" s="144">
        <f t="shared" si="49"/>
        <v>0</v>
      </c>
      <c r="Y76" s="173">
        <f t="shared" si="50"/>
        <v>0</v>
      </c>
      <c r="AA76" s="210">
        <v>71</v>
      </c>
      <c r="AB76" s="144">
        <f t="shared" si="51"/>
        <v>0</v>
      </c>
      <c r="AC76" s="243">
        <f t="shared" si="52"/>
        <v>0</v>
      </c>
      <c r="AD76" s="243">
        <f t="shared" si="53"/>
        <v>0</v>
      </c>
      <c r="AE76" s="243">
        <f t="shared" si="54"/>
        <v>0</v>
      </c>
      <c r="AF76" s="144">
        <f t="shared" si="57"/>
        <v>0</v>
      </c>
      <c r="AG76" s="144">
        <f t="shared" si="58"/>
        <v>0</v>
      </c>
      <c r="AH76" s="144">
        <f t="shared" si="59"/>
        <v>0</v>
      </c>
      <c r="AI76" s="217">
        <f t="shared" si="66"/>
        <v>0</v>
      </c>
      <c r="AK76" s="210"/>
      <c r="AL76" s="144"/>
      <c r="AM76" s="144"/>
      <c r="AN76" s="144"/>
      <c r="AO76" s="144"/>
      <c r="AP76" s="144"/>
      <c r="AQ76" s="318"/>
      <c r="AR76" s="318"/>
      <c r="AS76" s="318"/>
      <c r="AT76" s="318"/>
      <c r="AU76" s="144"/>
      <c r="AV76" s="144"/>
      <c r="AW76" s="144"/>
      <c r="AX76" s="144"/>
      <c r="AY76" s="217"/>
    </row>
    <row r="77" spans="2:51" x14ac:dyDescent="0.25">
      <c r="B77" s="179"/>
      <c r="C77" s="309"/>
      <c r="D77" s="289"/>
      <c r="E77" s="294"/>
      <c r="F77" s="181"/>
      <c r="G77" s="190"/>
      <c r="I77" s="194">
        <v>72</v>
      </c>
      <c r="J77" s="144">
        <f t="shared" si="60"/>
        <v>0</v>
      </c>
      <c r="K77" s="144">
        <f t="shared" si="61"/>
        <v>0</v>
      </c>
      <c r="L77" s="144">
        <f t="shared" si="62"/>
        <v>0</v>
      </c>
      <c r="M77" s="144">
        <f t="shared" si="63"/>
        <v>0</v>
      </c>
      <c r="N77" s="144">
        <f t="shared" si="45"/>
        <v>0</v>
      </c>
      <c r="O77" s="145">
        <f t="shared" si="46"/>
        <v>0</v>
      </c>
      <c r="P77" s="194">
        <v>72</v>
      </c>
      <c r="Q77" s="144">
        <f t="shared" si="55"/>
        <v>0</v>
      </c>
      <c r="R77" s="144">
        <f t="shared" si="64"/>
        <v>0</v>
      </c>
      <c r="S77" s="144">
        <f t="shared" si="65"/>
        <v>0</v>
      </c>
      <c r="T77" s="144">
        <f t="shared" si="47"/>
        <v>0</v>
      </c>
      <c r="U77" s="144">
        <f t="shared" si="56"/>
        <v>0</v>
      </c>
      <c r="V77" s="144">
        <f t="shared" si="48"/>
        <v>0</v>
      </c>
      <c r="W77" s="144">
        <v>0</v>
      </c>
      <c r="X77" s="144">
        <f t="shared" si="49"/>
        <v>0</v>
      </c>
      <c r="Y77" s="173">
        <f t="shared" si="50"/>
        <v>0</v>
      </c>
      <c r="AA77" s="210">
        <v>72</v>
      </c>
      <c r="AB77" s="144">
        <f t="shared" si="51"/>
        <v>0</v>
      </c>
      <c r="AC77" s="243">
        <f t="shared" si="52"/>
        <v>0</v>
      </c>
      <c r="AD77" s="243">
        <f t="shared" si="53"/>
        <v>0</v>
      </c>
      <c r="AE77" s="243">
        <f t="shared" si="54"/>
        <v>0</v>
      </c>
      <c r="AF77" s="144">
        <f t="shared" si="57"/>
        <v>0</v>
      </c>
      <c r="AG77" s="144">
        <f t="shared" si="58"/>
        <v>0</v>
      </c>
      <c r="AH77" s="144">
        <f t="shared" si="59"/>
        <v>0</v>
      </c>
      <c r="AI77" s="217">
        <f t="shared" si="66"/>
        <v>0</v>
      </c>
      <c r="AK77" s="210"/>
      <c r="AL77" s="144"/>
      <c r="AM77" s="144"/>
      <c r="AN77" s="144"/>
      <c r="AO77" s="144"/>
      <c r="AP77" s="144"/>
      <c r="AQ77" s="318"/>
      <c r="AR77" s="318"/>
      <c r="AS77" s="318"/>
      <c r="AT77" s="318"/>
      <c r="AU77" s="144"/>
      <c r="AV77" s="144"/>
      <c r="AW77" s="144"/>
      <c r="AX77" s="144"/>
      <c r="AY77" s="217"/>
    </row>
    <row r="78" spans="2:51" x14ac:dyDescent="0.25">
      <c r="B78" s="182"/>
      <c r="C78" s="310"/>
      <c r="D78" s="311"/>
      <c r="E78" s="298"/>
      <c r="F78" s="183"/>
      <c r="G78" s="191"/>
      <c r="I78" s="194">
        <v>73</v>
      </c>
      <c r="J78" s="144">
        <f t="shared" si="60"/>
        <v>0</v>
      </c>
      <c r="K78" s="144">
        <f t="shared" si="61"/>
        <v>0</v>
      </c>
      <c r="L78" s="144">
        <f t="shared" si="62"/>
        <v>0</v>
      </c>
      <c r="M78" s="144">
        <f t="shared" si="63"/>
        <v>0</v>
      </c>
      <c r="N78" s="144">
        <f t="shared" si="45"/>
        <v>0</v>
      </c>
      <c r="O78" s="145">
        <f t="shared" si="46"/>
        <v>0</v>
      </c>
      <c r="P78" s="194">
        <v>73</v>
      </c>
      <c r="Q78" s="144">
        <f t="shared" si="55"/>
        <v>0</v>
      </c>
      <c r="R78" s="144">
        <f t="shared" si="64"/>
        <v>0</v>
      </c>
      <c r="S78" s="144">
        <f t="shared" si="65"/>
        <v>0</v>
      </c>
      <c r="T78" s="144">
        <f t="shared" si="47"/>
        <v>0</v>
      </c>
      <c r="U78" s="144">
        <f t="shared" si="56"/>
        <v>0</v>
      </c>
      <c r="V78" s="144">
        <f t="shared" si="48"/>
        <v>0</v>
      </c>
      <c r="W78" s="144">
        <v>0</v>
      </c>
      <c r="X78" s="144">
        <f t="shared" si="49"/>
        <v>0</v>
      </c>
      <c r="Y78" s="173">
        <f t="shared" si="50"/>
        <v>0</v>
      </c>
      <c r="AA78" s="210">
        <v>73</v>
      </c>
      <c r="AB78" s="144">
        <f t="shared" si="51"/>
        <v>0</v>
      </c>
      <c r="AC78" s="243">
        <f t="shared" si="52"/>
        <v>0</v>
      </c>
      <c r="AD78" s="243">
        <f t="shared" si="53"/>
        <v>0</v>
      </c>
      <c r="AE78" s="243">
        <f t="shared" si="54"/>
        <v>0</v>
      </c>
      <c r="AF78" s="144">
        <f t="shared" si="57"/>
        <v>0</v>
      </c>
      <c r="AG78" s="144">
        <f t="shared" si="58"/>
        <v>0</v>
      </c>
      <c r="AH78" s="144">
        <f t="shared" si="59"/>
        <v>0</v>
      </c>
      <c r="AI78" s="217">
        <f t="shared" si="66"/>
        <v>0</v>
      </c>
      <c r="AK78" s="210"/>
      <c r="AL78" s="144"/>
      <c r="AM78" s="144"/>
      <c r="AN78" s="144"/>
      <c r="AO78" s="144"/>
      <c r="AP78" s="144"/>
      <c r="AQ78" s="318"/>
      <c r="AR78" s="318"/>
      <c r="AS78" s="318"/>
      <c r="AT78" s="318"/>
      <c r="AU78" s="144"/>
      <c r="AV78" s="144"/>
      <c r="AW78" s="144"/>
      <c r="AX78" s="144"/>
      <c r="AY78" s="217"/>
    </row>
    <row r="79" spans="2:51" x14ac:dyDescent="0.25">
      <c r="I79" s="194">
        <v>74</v>
      </c>
      <c r="J79" s="144">
        <f t="shared" si="60"/>
        <v>0</v>
      </c>
      <c r="K79" s="144">
        <f t="shared" si="61"/>
        <v>0</v>
      </c>
      <c r="L79" s="144">
        <f t="shared" si="62"/>
        <v>0</v>
      </c>
      <c r="M79" s="144">
        <f t="shared" si="63"/>
        <v>0</v>
      </c>
      <c r="N79" s="144">
        <f t="shared" si="45"/>
        <v>0</v>
      </c>
      <c r="O79" s="145">
        <f t="shared" si="46"/>
        <v>0</v>
      </c>
      <c r="P79" s="194">
        <v>74</v>
      </c>
      <c r="Q79" s="144">
        <f t="shared" si="55"/>
        <v>0</v>
      </c>
      <c r="R79" s="144">
        <f t="shared" si="64"/>
        <v>0</v>
      </c>
      <c r="S79" s="144">
        <f t="shared" si="65"/>
        <v>0</v>
      </c>
      <c r="T79" s="144">
        <f t="shared" si="47"/>
        <v>0</v>
      </c>
      <c r="U79" s="144">
        <f t="shared" si="56"/>
        <v>0</v>
      </c>
      <c r="V79" s="144">
        <f t="shared" si="48"/>
        <v>0</v>
      </c>
      <c r="W79" s="144">
        <v>0</v>
      </c>
      <c r="X79" s="144">
        <f t="shared" si="49"/>
        <v>0</v>
      </c>
      <c r="Y79" s="173">
        <f t="shared" si="50"/>
        <v>0</v>
      </c>
      <c r="AA79" s="210">
        <v>74</v>
      </c>
      <c r="AB79" s="144">
        <f t="shared" si="51"/>
        <v>0</v>
      </c>
      <c r="AC79" s="243">
        <f t="shared" si="52"/>
        <v>0</v>
      </c>
      <c r="AD79" s="243">
        <f t="shared" si="53"/>
        <v>0</v>
      </c>
      <c r="AE79" s="243">
        <f t="shared" si="54"/>
        <v>0</v>
      </c>
      <c r="AF79" s="144">
        <f t="shared" si="57"/>
        <v>0</v>
      </c>
      <c r="AG79" s="144">
        <f t="shared" si="58"/>
        <v>0</v>
      </c>
      <c r="AH79" s="144">
        <f t="shared" si="59"/>
        <v>0</v>
      </c>
      <c r="AI79" s="217">
        <f t="shared" si="66"/>
        <v>0</v>
      </c>
      <c r="AK79" s="210"/>
      <c r="AL79" s="144"/>
      <c r="AM79" s="144"/>
      <c r="AN79" s="144"/>
      <c r="AO79" s="144"/>
      <c r="AP79" s="144"/>
      <c r="AQ79" s="318"/>
      <c r="AR79" s="318"/>
      <c r="AS79" s="318"/>
      <c r="AT79" s="318"/>
      <c r="AU79" s="144"/>
      <c r="AV79" s="144"/>
      <c r="AW79" s="144"/>
      <c r="AX79" s="144"/>
      <c r="AY79" s="217"/>
    </row>
    <row r="80" spans="2:51" x14ac:dyDescent="0.25">
      <c r="B80" s="382" t="s">
        <v>320</v>
      </c>
      <c r="C80" s="383"/>
      <c r="D80" s="383"/>
      <c r="E80" s="383"/>
      <c r="F80" s="383"/>
      <c r="G80" s="384"/>
      <c r="H80" s="109"/>
      <c r="I80" s="194">
        <v>75</v>
      </c>
      <c r="J80" s="144">
        <f t="shared" si="60"/>
        <v>0</v>
      </c>
      <c r="K80" s="144">
        <f t="shared" si="61"/>
        <v>0</v>
      </c>
      <c r="L80" s="144">
        <f t="shared" si="62"/>
        <v>0</v>
      </c>
      <c r="M80" s="144">
        <f t="shared" si="63"/>
        <v>0</v>
      </c>
      <c r="N80" s="144">
        <f t="shared" si="45"/>
        <v>0</v>
      </c>
      <c r="O80" s="145">
        <f t="shared" si="46"/>
        <v>0</v>
      </c>
      <c r="P80" s="194">
        <v>75</v>
      </c>
      <c r="Q80" s="144">
        <f t="shared" si="55"/>
        <v>0</v>
      </c>
      <c r="R80" s="144">
        <f t="shared" si="64"/>
        <v>0</v>
      </c>
      <c r="S80" s="144">
        <f t="shared" si="65"/>
        <v>0</v>
      </c>
      <c r="T80" s="144">
        <f t="shared" si="47"/>
        <v>0</v>
      </c>
      <c r="U80" s="144">
        <f t="shared" si="56"/>
        <v>0</v>
      </c>
      <c r="V80" s="144">
        <f t="shared" si="48"/>
        <v>0</v>
      </c>
      <c r="W80" s="144">
        <v>0</v>
      </c>
      <c r="X80" s="144">
        <f t="shared" si="49"/>
        <v>0</v>
      </c>
      <c r="Y80" s="173">
        <f t="shared" si="50"/>
        <v>0</v>
      </c>
      <c r="AA80" s="210">
        <v>75</v>
      </c>
      <c r="AB80" s="144">
        <f t="shared" si="51"/>
        <v>0</v>
      </c>
      <c r="AC80" s="243">
        <f t="shared" si="52"/>
        <v>0</v>
      </c>
      <c r="AD80" s="243">
        <f t="shared" si="53"/>
        <v>0</v>
      </c>
      <c r="AE80" s="243">
        <f t="shared" si="54"/>
        <v>0</v>
      </c>
      <c r="AF80" s="144">
        <f t="shared" si="57"/>
        <v>0</v>
      </c>
      <c r="AG80" s="144">
        <f t="shared" si="58"/>
        <v>0</v>
      </c>
      <c r="AH80" s="144">
        <f t="shared" si="59"/>
        <v>0</v>
      </c>
      <c r="AI80" s="217">
        <f t="shared" si="66"/>
        <v>0</v>
      </c>
      <c r="AK80" s="210"/>
      <c r="AL80" s="144"/>
      <c r="AM80" s="144"/>
      <c r="AN80" s="144"/>
      <c r="AO80" s="144"/>
      <c r="AP80" s="144"/>
      <c r="AQ80" s="318"/>
      <c r="AR80" s="318"/>
      <c r="AS80" s="318"/>
      <c r="AT80" s="318"/>
      <c r="AU80" s="144"/>
      <c r="AV80" s="144"/>
      <c r="AW80" s="144"/>
      <c r="AX80" s="144"/>
      <c r="AY80" s="217"/>
    </row>
    <row r="81" spans="2:51" x14ac:dyDescent="0.25">
      <c r="B81" s="291" t="s">
        <v>129</v>
      </c>
      <c r="C81" s="277" t="s">
        <v>316</v>
      </c>
      <c r="D81" s="275" t="s">
        <v>163</v>
      </c>
      <c r="E81" s="275" t="s">
        <v>166</v>
      </c>
      <c r="F81" s="275" t="s">
        <v>165</v>
      </c>
      <c r="G81" s="276" t="s">
        <v>164</v>
      </c>
      <c r="H81" s="196"/>
      <c r="I81" s="194">
        <v>76</v>
      </c>
      <c r="J81" s="144">
        <f t="shared" si="60"/>
        <v>0</v>
      </c>
      <c r="K81" s="144">
        <f t="shared" si="61"/>
        <v>0</v>
      </c>
      <c r="L81" s="144">
        <f t="shared" si="62"/>
        <v>0</v>
      </c>
      <c r="M81" s="144">
        <f t="shared" si="63"/>
        <v>0</v>
      </c>
      <c r="N81" s="144">
        <f t="shared" si="45"/>
        <v>0</v>
      </c>
      <c r="O81" s="145">
        <f t="shared" si="46"/>
        <v>0</v>
      </c>
      <c r="P81" s="194">
        <v>76</v>
      </c>
      <c r="Q81" s="144">
        <f t="shared" si="55"/>
        <v>0</v>
      </c>
      <c r="R81" s="144">
        <f t="shared" si="64"/>
        <v>0</v>
      </c>
      <c r="S81" s="144">
        <f t="shared" si="65"/>
        <v>0</v>
      </c>
      <c r="T81" s="144">
        <f t="shared" si="47"/>
        <v>0</v>
      </c>
      <c r="U81" s="144">
        <f t="shared" si="56"/>
        <v>0</v>
      </c>
      <c r="V81" s="144">
        <f t="shared" si="48"/>
        <v>0</v>
      </c>
      <c r="W81" s="144">
        <v>0</v>
      </c>
      <c r="X81" s="144">
        <f t="shared" si="49"/>
        <v>0</v>
      </c>
      <c r="Y81" s="173">
        <f t="shared" si="50"/>
        <v>0</v>
      </c>
      <c r="AA81" s="210">
        <v>76</v>
      </c>
      <c r="AB81" s="144">
        <f t="shared" si="51"/>
        <v>0</v>
      </c>
      <c r="AC81" s="243">
        <f t="shared" si="52"/>
        <v>0</v>
      </c>
      <c r="AD81" s="243">
        <f t="shared" si="53"/>
        <v>0</v>
      </c>
      <c r="AE81" s="243">
        <f t="shared" si="54"/>
        <v>0</v>
      </c>
      <c r="AF81" s="144">
        <f t="shared" si="57"/>
        <v>0</v>
      </c>
      <c r="AG81" s="144">
        <f t="shared" si="58"/>
        <v>0</v>
      </c>
      <c r="AH81" s="144">
        <f t="shared" si="59"/>
        <v>0</v>
      </c>
      <c r="AI81" s="217">
        <f t="shared" si="66"/>
        <v>0</v>
      </c>
      <c r="AK81" s="210"/>
      <c r="AL81" s="144"/>
      <c r="AM81" s="144"/>
      <c r="AN81" s="144"/>
      <c r="AO81" s="144"/>
      <c r="AP81" s="144"/>
      <c r="AQ81" s="318"/>
      <c r="AR81" s="318"/>
      <c r="AS81" s="318"/>
      <c r="AT81" s="318"/>
      <c r="AU81" s="144"/>
      <c r="AV81" s="144"/>
      <c r="AW81" s="144"/>
      <c r="AX81" s="144"/>
      <c r="AY81" s="217"/>
    </row>
    <row r="82" spans="2:51" x14ac:dyDescent="0.25">
      <c r="B82" s="299">
        <v>20</v>
      </c>
      <c r="C82" s="300">
        <v>70</v>
      </c>
      <c r="D82" s="301"/>
      <c r="E82" s="314">
        <f>IF(G82+D82&lt;&gt;1,(1-(G82+D82))*56%,0)</f>
        <v>0.56000000000000005</v>
      </c>
      <c r="F82" s="314">
        <f>IF(G82+D82&lt;&gt;1,(1-(G82+D82))*44%,0)</f>
        <v>0.44</v>
      </c>
      <c r="G82" s="302"/>
      <c r="H82" s="197">
        <f t="shared" ref="H82:H94" si="67">IF(C82=0,0,IF(SUM(D82:G82)&lt;&gt;1,"erreur",))</f>
        <v>0</v>
      </c>
      <c r="I82" s="194">
        <v>77</v>
      </c>
      <c r="J82" s="144">
        <f t="shared" si="60"/>
        <v>0</v>
      </c>
      <c r="K82" s="144">
        <f t="shared" si="61"/>
        <v>0</v>
      </c>
      <c r="L82" s="144">
        <f t="shared" si="62"/>
        <v>0</v>
      </c>
      <c r="M82" s="144">
        <f t="shared" si="63"/>
        <v>0</v>
      </c>
      <c r="N82" s="144">
        <f t="shared" si="45"/>
        <v>0</v>
      </c>
      <c r="O82" s="145">
        <f t="shared" si="46"/>
        <v>0</v>
      </c>
      <c r="P82" s="194">
        <v>77</v>
      </c>
      <c r="Q82" s="144">
        <f t="shared" si="55"/>
        <v>0</v>
      </c>
      <c r="R82" s="144">
        <f t="shared" si="64"/>
        <v>0</v>
      </c>
      <c r="S82" s="144">
        <f t="shared" si="65"/>
        <v>0</v>
      </c>
      <c r="T82" s="144">
        <f t="shared" si="47"/>
        <v>0</v>
      </c>
      <c r="U82" s="144">
        <f t="shared" si="56"/>
        <v>0</v>
      </c>
      <c r="V82" s="144">
        <f t="shared" si="48"/>
        <v>0</v>
      </c>
      <c r="W82" s="144">
        <v>0</v>
      </c>
      <c r="X82" s="144">
        <f t="shared" si="49"/>
        <v>0</v>
      </c>
      <c r="Y82" s="173">
        <f t="shared" si="50"/>
        <v>0</v>
      </c>
      <c r="AA82" s="210">
        <v>77</v>
      </c>
      <c r="AB82" s="144">
        <f t="shared" si="51"/>
        <v>0</v>
      </c>
      <c r="AC82" s="243">
        <f t="shared" si="52"/>
        <v>0</v>
      </c>
      <c r="AD82" s="243">
        <f t="shared" si="53"/>
        <v>0</v>
      </c>
      <c r="AE82" s="243">
        <f t="shared" si="54"/>
        <v>0</v>
      </c>
      <c r="AF82" s="144">
        <f t="shared" si="57"/>
        <v>0</v>
      </c>
      <c r="AG82" s="144">
        <f t="shared" si="58"/>
        <v>0</v>
      </c>
      <c r="AH82" s="144">
        <f t="shared" si="59"/>
        <v>0</v>
      </c>
      <c r="AI82" s="217">
        <f t="shared" si="66"/>
        <v>0</v>
      </c>
      <c r="AK82" s="210"/>
      <c r="AL82" s="144"/>
      <c r="AM82" s="144"/>
      <c r="AN82" s="144"/>
      <c r="AO82" s="144"/>
      <c r="AP82" s="144"/>
      <c r="AQ82" s="318"/>
      <c r="AR82" s="318"/>
      <c r="AS82" s="318"/>
      <c r="AT82" s="318"/>
      <c r="AU82" s="144"/>
      <c r="AV82" s="144"/>
      <c r="AW82" s="144"/>
      <c r="AX82" s="144"/>
      <c r="AY82" s="217"/>
    </row>
    <row r="83" spans="2:51" x14ac:dyDescent="0.25">
      <c r="B83" s="278">
        <v>27</v>
      </c>
      <c r="C83" s="303">
        <v>70</v>
      </c>
      <c r="D83" s="304"/>
      <c r="E83" s="315">
        <f t="shared" ref="E83:E86" si="68">IF(G83+D83&lt;&gt;1,(1-(G83+D83))*56%,0)</f>
        <v>0.56000000000000005</v>
      </c>
      <c r="F83" s="315">
        <f t="shared" ref="F83:F86" si="69">IF(G83+D83&lt;&gt;1,(1-(G83+D83))*44%,0)</f>
        <v>0.44</v>
      </c>
      <c r="G83" s="305"/>
      <c r="H83" s="197">
        <f t="shared" si="67"/>
        <v>0</v>
      </c>
      <c r="I83" s="194">
        <v>78</v>
      </c>
      <c r="J83" s="144">
        <f t="shared" si="60"/>
        <v>0</v>
      </c>
      <c r="K83" s="144">
        <f t="shared" si="61"/>
        <v>0</v>
      </c>
      <c r="L83" s="144">
        <f t="shared" si="62"/>
        <v>0</v>
      </c>
      <c r="M83" s="144">
        <f t="shared" si="63"/>
        <v>0</v>
      </c>
      <c r="N83" s="144">
        <f t="shared" si="45"/>
        <v>0</v>
      </c>
      <c r="O83" s="145">
        <f t="shared" si="46"/>
        <v>0</v>
      </c>
      <c r="P83" s="194">
        <v>78</v>
      </c>
      <c r="Q83" s="144">
        <f t="shared" si="55"/>
        <v>0</v>
      </c>
      <c r="R83" s="144">
        <f t="shared" si="64"/>
        <v>0</v>
      </c>
      <c r="S83" s="144">
        <f t="shared" si="65"/>
        <v>0</v>
      </c>
      <c r="T83" s="144">
        <f t="shared" si="47"/>
        <v>0</v>
      </c>
      <c r="U83" s="144">
        <f t="shared" si="56"/>
        <v>0</v>
      </c>
      <c r="V83" s="144">
        <f t="shared" si="48"/>
        <v>0</v>
      </c>
      <c r="W83" s="144">
        <v>0</v>
      </c>
      <c r="X83" s="144">
        <f t="shared" si="49"/>
        <v>0</v>
      </c>
      <c r="Y83" s="173">
        <f t="shared" si="50"/>
        <v>0</v>
      </c>
      <c r="AA83" s="210">
        <v>78</v>
      </c>
      <c r="AB83" s="144">
        <f t="shared" si="51"/>
        <v>0</v>
      </c>
      <c r="AC83" s="243">
        <f t="shared" si="52"/>
        <v>0</v>
      </c>
      <c r="AD83" s="243">
        <f t="shared" si="53"/>
        <v>0</v>
      </c>
      <c r="AE83" s="243">
        <f t="shared" si="54"/>
        <v>0</v>
      </c>
      <c r="AF83" s="144">
        <f t="shared" si="57"/>
        <v>0</v>
      </c>
      <c r="AG83" s="144">
        <f t="shared" si="58"/>
        <v>0</v>
      </c>
      <c r="AH83" s="144">
        <f t="shared" si="59"/>
        <v>0</v>
      </c>
      <c r="AI83" s="217">
        <f t="shared" si="66"/>
        <v>0</v>
      </c>
      <c r="AK83" s="210"/>
      <c r="AL83" s="144"/>
      <c r="AM83" s="144"/>
      <c r="AN83" s="144"/>
      <c r="AO83" s="144"/>
      <c r="AP83" s="144"/>
      <c r="AQ83" s="318"/>
      <c r="AR83" s="318"/>
      <c r="AS83" s="318"/>
      <c r="AT83" s="318"/>
      <c r="AU83" s="144"/>
      <c r="AV83" s="144"/>
      <c r="AW83" s="144"/>
      <c r="AX83" s="144"/>
      <c r="AY83" s="217"/>
    </row>
    <row r="84" spans="2:51" x14ac:dyDescent="0.25">
      <c r="B84" s="278">
        <v>34</v>
      </c>
      <c r="C84" s="303">
        <v>70</v>
      </c>
      <c r="D84" s="304">
        <v>0.5</v>
      </c>
      <c r="E84" s="315">
        <f t="shared" si="68"/>
        <v>0.28000000000000003</v>
      </c>
      <c r="F84" s="315">
        <f t="shared" si="69"/>
        <v>0.22</v>
      </c>
      <c r="G84" s="305"/>
      <c r="H84" s="197">
        <f t="shared" si="67"/>
        <v>0</v>
      </c>
      <c r="I84" s="194">
        <v>79</v>
      </c>
      <c r="J84" s="144">
        <f t="shared" si="60"/>
        <v>0</v>
      </c>
      <c r="K84" s="144">
        <f t="shared" si="61"/>
        <v>0</v>
      </c>
      <c r="L84" s="144">
        <f t="shared" si="62"/>
        <v>0</v>
      </c>
      <c r="M84" s="144">
        <f t="shared" si="63"/>
        <v>0</v>
      </c>
      <c r="N84" s="144">
        <f t="shared" si="45"/>
        <v>0</v>
      </c>
      <c r="O84" s="145">
        <f t="shared" si="46"/>
        <v>0</v>
      </c>
      <c r="P84" s="194">
        <v>79</v>
      </c>
      <c r="Q84" s="144">
        <f t="shared" si="55"/>
        <v>0</v>
      </c>
      <c r="R84" s="144">
        <f t="shared" si="64"/>
        <v>0</v>
      </c>
      <c r="S84" s="144">
        <f t="shared" si="65"/>
        <v>0</v>
      </c>
      <c r="T84" s="144">
        <f t="shared" si="47"/>
        <v>0</v>
      </c>
      <c r="U84" s="144">
        <f t="shared" si="56"/>
        <v>0</v>
      </c>
      <c r="V84" s="144">
        <f t="shared" si="48"/>
        <v>0</v>
      </c>
      <c r="W84" s="144">
        <v>0</v>
      </c>
      <c r="X84" s="144">
        <f t="shared" si="49"/>
        <v>0</v>
      </c>
      <c r="Y84" s="173">
        <f t="shared" si="50"/>
        <v>0</v>
      </c>
      <c r="AA84" s="210">
        <v>79</v>
      </c>
      <c r="AB84" s="144">
        <f t="shared" si="51"/>
        <v>0</v>
      </c>
      <c r="AC84" s="243">
        <f t="shared" si="52"/>
        <v>0</v>
      </c>
      <c r="AD84" s="243">
        <f t="shared" si="53"/>
        <v>0</v>
      </c>
      <c r="AE84" s="243">
        <f t="shared" si="54"/>
        <v>0</v>
      </c>
      <c r="AF84" s="144">
        <f t="shared" si="57"/>
        <v>0</v>
      </c>
      <c r="AG84" s="144">
        <f t="shared" si="58"/>
        <v>0</v>
      </c>
      <c r="AH84" s="144">
        <f t="shared" si="59"/>
        <v>0</v>
      </c>
      <c r="AI84" s="217">
        <f t="shared" si="66"/>
        <v>0</v>
      </c>
      <c r="AK84" s="210"/>
      <c r="AL84" s="144"/>
      <c r="AM84" s="144"/>
      <c r="AN84" s="144"/>
      <c r="AO84" s="144"/>
      <c r="AP84" s="144"/>
      <c r="AQ84" s="318"/>
      <c r="AR84" s="318"/>
      <c r="AS84" s="318"/>
      <c r="AT84" s="318"/>
      <c r="AU84" s="144"/>
      <c r="AV84" s="144"/>
      <c r="AW84" s="144"/>
      <c r="AX84" s="144"/>
      <c r="AY84" s="217"/>
    </row>
    <row r="85" spans="2:51" x14ac:dyDescent="0.25">
      <c r="B85" s="278">
        <v>41</v>
      </c>
      <c r="C85" s="303">
        <v>70</v>
      </c>
      <c r="D85" s="304">
        <v>0.5</v>
      </c>
      <c r="E85" s="315">
        <f t="shared" si="68"/>
        <v>0.28000000000000003</v>
      </c>
      <c r="F85" s="315">
        <f t="shared" si="69"/>
        <v>0.22</v>
      </c>
      <c r="G85" s="305"/>
      <c r="H85" s="197">
        <f t="shared" si="67"/>
        <v>0</v>
      </c>
      <c r="I85" s="194">
        <v>80</v>
      </c>
      <c r="J85" s="144">
        <f t="shared" si="60"/>
        <v>0</v>
      </c>
      <c r="K85" s="144">
        <f t="shared" si="61"/>
        <v>0</v>
      </c>
      <c r="L85" s="144">
        <f t="shared" si="62"/>
        <v>0</v>
      </c>
      <c r="M85" s="144">
        <f t="shared" si="63"/>
        <v>0</v>
      </c>
      <c r="N85" s="144">
        <f t="shared" si="45"/>
        <v>0</v>
      </c>
      <c r="O85" s="145">
        <f t="shared" si="46"/>
        <v>0</v>
      </c>
      <c r="P85" s="194">
        <v>80</v>
      </c>
      <c r="Q85" s="144">
        <f t="shared" si="55"/>
        <v>0</v>
      </c>
      <c r="R85" s="144">
        <f t="shared" si="64"/>
        <v>0</v>
      </c>
      <c r="S85" s="144">
        <f t="shared" si="65"/>
        <v>0</v>
      </c>
      <c r="T85" s="144">
        <f t="shared" si="47"/>
        <v>0</v>
      </c>
      <c r="U85" s="144">
        <f t="shared" si="56"/>
        <v>0</v>
      </c>
      <c r="V85" s="144">
        <f t="shared" si="48"/>
        <v>0</v>
      </c>
      <c r="W85" s="144">
        <v>0</v>
      </c>
      <c r="X85" s="144">
        <f t="shared" si="49"/>
        <v>0</v>
      </c>
      <c r="Y85" s="173">
        <f t="shared" si="50"/>
        <v>0</v>
      </c>
      <c r="AA85" s="210">
        <v>80</v>
      </c>
      <c r="AB85" s="144">
        <f t="shared" si="51"/>
        <v>0</v>
      </c>
      <c r="AC85" s="243">
        <f t="shared" si="52"/>
        <v>0</v>
      </c>
      <c r="AD85" s="243">
        <f t="shared" si="53"/>
        <v>0</v>
      </c>
      <c r="AE85" s="243">
        <f t="shared" si="54"/>
        <v>0</v>
      </c>
      <c r="AF85" s="144">
        <f t="shared" si="57"/>
        <v>0</v>
      </c>
      <c r="AG85" s="144">
        <f t="shared" si="58"/>
        <v>0</v>
      </c>
      <c r="AH85" s="144">
        <f t="shared" si="59"/>
        <v>0</v>
      </c>
      <c r="AI85" s="217">
        <f t="shared" si="66"/>
        <v>0</v>
      </c>
      <c r="AK85" s="210"/>
      <c r="AL85" s="144"/>
      <c r="AM85" s="144"/>
      <c r="AN85" s="144"/>
      <c r="AO85" s="144"/>
      <c r="AP85" s="144"/>
      <c r="AQ85" s="318"/>
      <c r="AR85" s="318"/>
      <c r="AS85" s="318"/>
      <c r="AT85" s="318"/>
      <c r="AU85" s="144"/>
      <c r="AV85" s="144"/>
      <c r="AW85" s="144"/>
      <c r="AX85" s="144"/>
      <c r="AY85" s="217"/>
    </row>
    <row r="86" spans="2:51" x14ac:dyDescent="0.25">
      <c r="B86" s="278">
        <v>48</v>
      </c>
      <c r="C86" s="303">
        <v>70</v>
      </c>
      <c r="D86" s="304">
        <v>0.5</v>
      </c>
      <c r="E86" s="315">
        <f t="shared" si="68"/>
        <v>0.28000000000000003</v>
      </c>
      <c r="F86" s="315">
        <f t="shared" si="69"/>
        <v>0.22</v>
      </c>
      <c r="G86" s="305"/>
      <c r="H86" s="197">
        <f t="shared" si="67"/>
        <v>0</v>
      </c>
      <c r="I86" s="194">
        <v>81</v>
      </c>
      <c r="J86" s="144">
        <f t="shared" si="60"/>
        <v>0</v>
      </c>
      <c r="K86" s="144">
        <f t="shared" si="61"/>
        <v>0</v>
      </c>
      <c r="L86" s="144">
        <f t="shared" si="62"/>
        <v>0</v>
      </c>
      <c r="M86" s="144">
        <f t="shared" si="63"/>
        <v>0</v>
      </c>
      <c r="N86" s="144">
        <f t="shared" si="45"/>
        <v>0</v>
      </c>
      <c r="O86" s="145">
        <f t="shared" si="46"/>
        <v>0</v>
      </c>
      <c r="P86" s="194">
        <v>81</v>
      </c>
      <c r="Q86" s="144">
        <f t="shared" si="55"/>
        <v>0</v>
      </c>
      <c r="R86" s="144">
        <f t="shared" si="64"/>
        <v>0</v>
      </c>
      <c r="S86" s="144">
        <f t="shared" si="65"/>
        <v>0</v>
      </c>
      <c r="T86" s="144">
        <f t="shared" si="47"/>
        <v>0</v>
      </c>
      <c r="U86" s="144">
        <f t="shared" si="56"/>
        <v>0</v>
      </c>
      <c r="V86" s="144">
        <f t="shared" si="48"/>
        <v>0</v>
      </c>
      <c r="W86" s="144">
        <v>0</v>
      </c>
      <c r="X86" s="144">
        <f t="shared" si="49"/>
        <v>0</v>
      </c>
      <c r="Y86" s="173">
        <f t="shared" si="50"/>
        <v>0</v>
      </c>
      <c r="AA86" s="210">
        <v>81</v>
      </c>
      <c r="AB86" s="144">
        <f t="shared" si="51"/>
        <v>0</v>
      </c>
      <c r="AC86" s="243">
        <f t="shared" si="52"/>
        <v>0</v>
      </c>
      <c r="AD86" s="243">
        <f t="shared" si="53"/>
        <v>0</v>
      </c>
      <c r="AE86" s="243">
        <f t="shared" si="54"/>
        <v>0</v>
      </c>
      <c r="AF86" s="144">
        <f t="shared" si="57"/>
        <v>0</v>
      </c>
      <c r="AG86" s="144">
        <f t="shared" si="58"/>
        <v>0</v>
      </c>
      <c r="AH86" s="144">
        <f t="shared" si="59"/>
        <v>0</v>
      </c>
      <c r="AI86" s="217">
        <f t="shared" si="66"/>
        <v>0</v>
      </c>
      <c r="AK86" s="210"/>
      <c r="AL86" s="144"/>
      <c r="AM86" s="144"/>
      <c r="AN86" s="144"/>
      <c r="AO86" s="144"/>
      <c r="AP86" s="144"/>
      <c r="AQ86" s="318"/>
      <c r="AR86" s="318"/>
      <c r="AS86" s="318"/>
      <c r="AT86" s="318"/>
      <c r="AU86" s="144"/>
      <c r="AV86" s="144"/>
      <c r="AW86" s="144"/>
      <c r="AX86" s="144"/>
      <c r="AY86" s="217"/>
    </row>
    <row r="87" spans="2:51" x14ac:dyDescent="0.25">
      <c r="B87" s="278"/>
      <c r="C87" s="303"/>
      <c r="D87" s="304"/>
      <c r="E87" s="274"/>
      <c r="F87" s="274"/>
      <c r="G87" s="305"/>
      <c r="H87" s="197">
        <f t="shared" si="67"/>
        <v>0</v>
      </c>
      <c r="I87" s="194">
        <v>82</v>
      </c>
      <c r="J87" s="144">
        <f t="shared" si="60"/>
        <v>0</v>
      </c>
      <c r="K87" s="144">
        <f t="shared" si="61"/>
        <v>0</v>
      </c>
      <c r="L87" s="144">
        <f t="shared" si="62"/>
        <v>0</v>
      </c>
      <c r="M87" s="144">
        <f t="shared" si="63"/>
        <v>0</v>
      </c>
      <c r="N87" s="144">
        <f t="shared" si="45"/>
        <v>0</v>
      </c>
      <c r="O87" s="145">
        <f t="shared" si="46"/>
        <v>0</v>
      </c>
      <c r="P87" s="194">
        <v>82</v>
      </c>
      <c r="Q87" s="144">
        <f t="shared" si="55"/>
        <v>0</v>
      </c>
      <c r="R87" s="144">
        <f t="shared" si="64"/>
        <v>0</v>
      </c>
      <c r="S87" s="144">
        <f t="shared" si="65"/>
        <v>0</v>
      </c>
      <c r="T87" s="144">
        <f t="shared" si="47"/>
        <v>0</v>
      </c>
      <c r="U87" s="144">
        <f t="shared" si="56"/>
        <v>0</v>
      </c>
      <c r="V87" s="144">
        <f t="shared" si="48"/>
        <v>0</v>
      </c>
      <c r="W87" s="144">
        <v>0</v>
      </c>
      <c r="X87" s="144">
        <f t="shared" si="49"/>
        <v>0</v>
      </c>
      <c r="Y87" s="173">
        <f t="shared" si="50"/>
        <v>0</v>
      </c>
      <c r="AA87" s="210">
        <v>82</v>
      </c>
      <c r="AB87" s="144">
        <f t="shared" si="51"/>
        <v>0</v>
      </c>
      <c r="AC87" s="243">
        <f t="shared" si="52"/>
        <v>0</v>
      </c>
      <c r="AD87" s="243">
        <f t="shared" si="53"/>
        <v>0</v>
      </c>
      <c r="AE87" s="243">
        <f t="shared" si="54"/>
        <v>0</v>
      </c>
      <c r="AF87" s="144">
        <f t="shared" si="57"/>
        <v>0</v>
      </c>
      <c r="AG87" s="144">
        <f t="shared" si="58"/>
        <v>0</v>
      </c>
      <c r="AH87" s="144">
        <f t="shared" si="59"/>
        <v>0</v>
      </c>
      <c r="AI87" s="217">
        <f t="shared" si="66"/>
        <v>0</v>
      </c>
      <c r="AK87" s="210"/>
      <c r="AL87" s="144"/>
      <c r="AM87" s="144"/>
      <c r="AN87" s="144"/>
      <c r="AO87" s="144"/>
      <c r="AP87" s="144"/>
      <c r="AQ87" s="318"/>
      <c r="AR87" s="318"/>
      <c r="AS87" s="318"/>
      <c r="AT87" s="318"/>
      <c r="AU87" s="144"/>
      <c r="AV87" s="144"/>
      <c r="AW87" s="144"/>
      <c r="AX87" s="144"/>
      <c r="AY87" s="217"/>
    </row>
    <row r="88" spans="2:51" x14ac:dyDescent="0.25">
      <c r="B88" s="278"/>
      <c r="C88" s="303"/>
      <c r="D88" s="304"/>
      <c r="E88" s="274"/>
      <c r="F88" s="274"/>
      <c r="G88" s="305"/>
      <c r="H88" s="197">
        <f t="shared" si="67"/>
        <v>0</v>
      </c>
      <c r="I88" s="194">
        <v>83</v>
      </c>
      <c r="J88" s="144">
        <f t="shared" si="60"/>
        <v>0</v>
      </c>
      <c r="K88" s="144">
        <f t="shared" si="61"/>
        <v>0</v>
      </c>
      <c r="L88" s="144">
        <f t="shared" si="62"/>
        <v>0</v>
      </c>
      <c r="M88" s="144">
        <f t="shared" si="63"/>
        <v>0</v>
      </c>
      <c r="N88" s="144">
        <f t="shared" si="45"/>
        <v>0</v>
      </c>
      <c r="O88" s="145">
        <f t="shared" si="46"/>
        <v>0</v>
      </c>
      <c r="P88" s="194">
        <v>83</v>
      </c>
      <c r="Q88" s="144">
        <f t="shared" si="55"/>
        <v>0</v>
      </c>
      <c r="R88" s="144">
        <f t="shared" si="64"/>
        <v>0</v>
      </c>
      <c r="S88" s="144">
        <f t="shared" si="65"/>
        <v>0</v>
      </c>
      <c r="T88" s="144">
        <f t="shared" si="47"/>
        <v>0</v>
      </c>
      <c r="U88" s="144">
        <f t="shared" si="56"/>
        <v>0</v>
      </c>
      <c r="V88" s="144">
        <f t="shared" si="48"/>
        <v>0</v>
      </c>
      <c r="W88" s="144">
        <v>0</v>
      </c>
      <c r="X88" s="144">
        <f t="shared" si="49"/>
        <v>0</v>
      </c>
      <c r="Y88" s="173">
        <f t="shared" si="50"/>
        <v>0</v>
      </c>
      <c r="AA88" s="210">
        <v>83</v>
      </c>
      <c r="AB88" s="144">
        <f t="shared" si="51"/>
        <v>0</v>
      </c>
      <c r="AC88" s="243">
        <f t="shared" si="52"/>
        <v>0</v>
      </c>
      <c r="AD88" s="243">
        <f t="shared" si="53"/>
        <v>0</v>
      </c>
      <c r="AE88" s="243">
        <f t="shared" si="54"/>
        <v>0</v>
      </c>
      <c r="AF88" s="144">
        <f t="shared" si="57"/>
        <v>0</v>
      </c>
      <c r="AG88" s="144">
        <f t="shared" si="58"/>
        <v>0</v>
      </c>
      <c r="AH88" s="144">
        <f t="shared" si="59"/>
        <v>0</v>
      </c>
      <c r="AI88" s="217">
        <f t="shared" si="66"/>
        <v>0</v>
      </c>
      <c r="AK88" s="210"/>
      <c r="AL88" s="144"/>
      <c r="AM88" s="144"/>
      <c r="AN88" s="144"/>
      <c r="AO88" s="144"/>
      <c r="AP88" s="144"/>
      <c r="AQ88" s="318"/>
      <c r="AR88" s="318"/>
      <c r="AS88" s="318"/>
      <c r="AT88" s="318"/>
      <c r="AU88" s="144"/>
      <c r="AV88" s="144"/>
      <c r="AW88" s="144"/>
      <c r="AX88" s="144"/>
      <c r="AY88" s="217"/>
    </row>
    <row r="89" spans="2:51" x14ac:dyDescent="0.25">
      <c r="B89" s="278"/>
      <c r="C89" s="303"/>
      <c r="D89" s="304"/>
      <c r="E89" s="274"/>
      <c r="F89" s="274"/>
      <c r="G89" s="305"/>
      <c r="H89" s="197">
        <f t="shared" si="67"/>
        <v>0</v>
      </c>
      <c r="I89" s="194">
        <v>84</v>
      </c>
      <c r="J89" s="144">
        <f t="shared" si="60"/>
        <v>0</v>
      </c>
      <c r="K89" s="144">
        <f t="shared" si="61"/>
        <v>0</v>
      </c>
      <c r="L89" s="144">
        <f t="shared" si="62"/>
        <v>0</v>
      </c>
      <c r="M89" s="144">
        <f t="shared" si="63"/>
        <v>0</v>
      </c>
      <c r="N89" s="144">
        <f t="shared" si="45"/>
        <v>0</v>
      </c>
      <c r="O89" s="145">
        <f t="shared" si="46"/>
        <v>0</v>
      </c>
      <c r="P89" s="194">
        <v>84</v>
      </c>
      <c r="Q89" s="144">
        <f t="shared" si="55"/>
        <v>0</v>
      </c>
      <c r="R89" s="144">
        <f t="shared" si="64"/>
        <v>0</v>
      </c>
      <c r="S89" s="144">
        <f t="shared" si="65"/>
        <v>0</v>
      </c>
      <c r="T89" s="144">
        <f t="shared" si="47"/>
        <v>0</v>
      </c>
      <c r="U89" s="144">
        <f t="shared" si="56"/>
        <v>0</v>
      </c>
      <c r="V89" s="144">
        <f t="shared" si="48"/>
        <v>0</v>
      </c>
      <c r="W89" s="144">
        <v>0</v>
      </c>
      <c r="X89" s="144">
        <f t="shared" si="49"/>
        <v>0</v>
      </c>
      <c r="Y89" s="173">
        <f t="shared" si="50"/>
        <v>0</v>
      </c>
      <c r="AA89" s="210">
        <v>84</v>
      </c>
      <c r="AB89" s="144">
        <f t="shared" si="51"/>
        <v>0</v>
      </c>
      <c r="AC89" s="243">
        <f t="shared" si="52"/>
        <v>0</v>
      </c>
      <c r="AD89" s="243">
        <f t="shared" si="53"/>
        <v>0</v>
      </c>
      <c r="AE89" s="243">
        <f t="shared" si="54"/>
        <v>0</v>
      </c>
      <c r="AF89" s="144">
        <f t="shared" si="57"/>
        <v>0</v>
      </c>
      <c r="AG89" s="144">
        <f t="shared" si="58"/>
        <v>0</v>
      </c>
      <c r="AH89" s="144">
        <f t="shared" si="59"/>
        <v>0</v>
      </c>
      <c r="AI89" s="217">
        <f t="shared" si="66"/>
        <v>0</v>
      </c>
      <c r="AK89" s="210"/>
      <c r="AL89" s="144"/>
      <c r="AM89" s="144"/>
      <c r="AN89" s="144"/>
      <c r="AO89" s="144"/>
      <c r="AP89" s="144"/>
      <c r="AQ89" s="318"/>
      <c r="AR89" s="318"/>
      <c r="AS89" s="318"/>
      <c r="AT89" s="318"/>
      <c r="AU89" s="144"/>
      <c r="AV89" s="144"/>
      <c r="AW89" s="144"/>
      <c r="AX89" s="144"/>
      <c r="AY89" s="217"/>
    </row>
    <row r="90" spans="2:51" x14ac:dyDescent="0.25">
      <c r="B90" s="278"/>
      <c r="C90" s="303"/>
      <c r="D90" s="304"/>
      <c r="E90" s="274"/>
      <c r="F90" s="274"/>
      <c r="G90" s="305"/>
      <c r="H90" s="197">
        <f t="shared" si="67"/>
        <v>0</v>
      </c>
      <c r="I90" s="194">
        <v>85</v>
      </c>
      <c r="J90" s="144">
        <f t="shared" si="60"/>
        <v>0</v>
      </c>
      <c r="K90" s="144">
        <f t="shared" si="61"/>
        <v>0</v>
      </c>
      <c r="L90" s="144">
        <f t="shared" si="62"/>
        <v>0</v>
      </c>
      <c r="M90" s="144">
        <f t="shared" si="63"/>
        <v>0</v>
      </c>
      <c r="N90" s="144">
        <f t="shared" si="45"/>
        <v>0</v>
      </c>
      <c r="O90" s="145">
        <f t="shared" si="46"/>
        <v>0</v>
      </c>
      <c r="P90" s="194">
        <v>85</v>
      </c>
      <c r="Q90" s="144">
        <f t="shared" si="55"/>
        <v>0</v>
      </c>
      <c r="R90" s="144">
        <f t="shared" si="64"/>
        <v>0</v>
      </c>
      <c r="S90" s="144">
        <f t="shared" si="65"/>
        <v>0</v>
      </c>
      <c r="T90" s="144">
        <f t="shared" si="47"/>
        <v>0</v>
      </c>
      <c r="U90" s="144">
        <f t="shared" si="56"/>
        <v>0</v>
      </c>
      <c r="V90" s="144">
        <f t="shared" si="48"/>
        <v>0</v>
      </c>
      <c r="W90" s="144">
        <v>0</v>
      </c>
      <c r="X90" s="144">
        <f t="shared" si="49"/>
        <v>0</v>
      </c>
      <c r="Y90" s="173">
        <f t="shared" si="50"/>
        <v>0</v>
      </c>
      <c r="AA90" s="210">
        <v>85</v>
      </c>
      <c r="AB90" s="144">
        <f t="shared" si="51"/>
        <v>0</v>
      </c>
      <c r="AC90" s="243">
        <f t="shared" si="52"/>
        <v>0</v>
      </c>
      <c r="AD90" s="243">
        <f t="shared" si="53"/>
        <v>0</v>
      </c>
      <c r="AE90" s="243">
        <f t="shared" si="54"/>
        <v>0</v>
      </c>
      <c r="AF90" s="144">
        <f t="shared" si="57"/>
        <v>0</v>
      </c>
      <c r="AG90" s="144">
        <f t="shared" si="58"/>
        <v>0</v>
      </c>
      <c r="AH90" s="144">
        <f t="shared" si="59"/>
        <v>0</v>
      </c>
      <c r="AI90" s="217">
        <f t="shared" si="66"/>
        <v>0</v>
      </c>
      <c r="AK90" s="210"/>
      <c r="AL90" s="144"/>
      <c r="AM90" s="144"/>
      <c r="AN90" s="144"/>
      <c r="AO90" s="144"/>
      <c r="AP90" s="144"/>
      <c r="AQ90" s="318"/>
      <c r="AR90" s="318"/>
      <c r="AS90" s="318"/>
      <c r="AT90" s="318"/>
      <c r="AU90" s="144"/>
      <c r="AV90" s="144"/>
      <c r="AW90" s="144"/>
      <c r="AX90" s="144"/>
      <c r="AY90" s="217"/>
    </row>
    <row r="91" spans="2:51" x14ac:dyDescent="0.25">
      <c r="B91" s="278"/>
      <c r="C91" s="303"/>
      <c r="D91" s="304"/>
      <c r="E91" s="274"/>
      <c r="F91" s="274"/>
      <c r="G91" s="305"/>
      <c r="H91" s="197">
        <f t="shared" si="67"/>
        <v>0</v>
      </c>
      <c r="I91" s="194">
        <v>86</v>
      </c>
      <c r="J91" s="144">
        <f t="shared" si="60"/>
        <v>0</v>
      </c>
      <c r="K91" s="144">
        <f t="shared" si="61"/>
        <v>0</v>
      </c>
      <c r="L91" s="144">
        <f t="shared" si="62"/>
        <v>0</v>
      </c>
      <c r="M91" s="144">
        <f t="shared" si="63"/>
        <v>0</v>
      </c>
      <c r="N91" s="144">
        <f t="shared" si="45"/>
        <v>0</v>
      </c>
      <c r="O91" s="145">
        <f t="shared" si="46"/>
        <v>0</v>
      </c>
      <c r="P91" s="194">
        <v>86</v>
      </c>
      <c r="Q91" s="144">
        <f t="shared" si="55"/>
        <v>0</v>
      </c>
      <c r="R91" s="144">
        <f t="shared" si="64"/>
        <v>0</v>
      </c>
      <c r="S91" s="144">
        <f t="shared" si="65"/>
        <v>0</v>
      </c>
      <c r="T91" s="144">
        <f t="shared" si="47"/>
        <v>0</v>
      </c>
      <c r="U91" s="144">
        <f t="shared" si="56"/>
        <v>0</v>
      </c>
      <c r="V91" s="144">
        <f t="shared" si="48"/>
        <v>0</v>
      </c>
      <c r="W91" s="144">
        <v>0</v>
      </c>
      <c r="X91" s="144">
        <f t="shared" si="49"/>
        <v>0</v>
      </c>
      <c r="Y91" s="173">
        <f t="shared" si="50"/>
        <v>0</v>
      </c>
      <c r="AA91" s="210">
        <v>86</v>
      </c>
      <c r="AB91" s="144">
        <f t="shared" si="51"/>
        <v>0</v>
      </c>
      <c r="AC91" s="243">
        <f t="shared" si="52"/>
        <v>0</v>
      </c>
      <c r="AD91" s="243">
        <f t="shared" si="53"/>
        <v>0</v>
      </c>
      <c r="AE91" s="243">
        <f t="shared" si="54"/>
        <v>0</v>
      </c>
      <c r="AF91" s="144">
        <f t="shared" si="57"/>
        <v>0</v>
      </c>
      <c r="AG91" s="144">
        <f t="shared" si="58"/>
        <v>0</v>
      </c>
      <c r="AH91" s="144">
        <f t="shared" si="59"/>
        <v>0</v>
      </c>
      <c r="AI91" s="217">
        <f t="shared" si="66"/>
        <v>0</v>
      </c>
      <c r="AK91" s="210"/>
      <c r="AL91" s="144"/>
      <c r="AM91" s="144"/>
      <c r="AN91" s="144"/>
      <c r="AO91" s="144"/>
      <c r="AP91" s="144"/>
      <c r="AQ91" s="318"/>
      <c r="AR91" s="318"/>
      <c r="AS91" s="318"/>
      <c r="AT91" s="318"/>
      <c r="AU91" s="144"/>
      <c r="AV91" s="144"/>
      <c r="AW91" s="144"/>
      <c r="AX91" s="144"/>
      <c r="AY91" s="217"/>
    </row>
    <row r="92" spans="2:51" x14ac:dyDescent="0.25">
      <c r="B92" s="278"/>
      <c r="C92" s="303"/>
      <c r="D92" s="304"/>
      <c r="E92" s="274"/>
      <c r="F92" s="274"/>
      <c r="G92" s="305"/>
      <c r="H92" s="197">
        <f t="shared" si="67"/>
        <v>0</v>
      </c>
      <c r="I92" s="194">
        <v>87</v>
      </c>
      <c r="J92" s="144">
        <f t="shared" si="60"/>
        <v>0</v>
      </c>
      <c r="K92" s="144">
        <f t="shared" si="61"/>
        <v>0</v>
      </c>
      <c r="L92" s="144">
        <f t="shared" si="62"/>
        <v>0</v>
      </c>
      <c r="M92" s="144">
        <f t="shared" si="63"/>
        <v>0</v>
      </c>
      <c r="N92" s="144">
        <f t="shared" si="45"/>
        <v>0</v>
      </c>
      <c r="O92" s="145">
        <f t="shared" si="46"/>
        <v>0</v>
      </c>
      <c r="P92" s="194">
        <v>87</v>
      </c>
      <c r="Q92" s="144">
        <f t="shared" si="55"/>
        <v>0</v>
      </c>
      <c r="R92" s="144">
        <f t="shared" si="64"/>
        <v>0</v>
      </c>
      <c r="S92" s="144">
        <f t="shared" si="65"/>
        <v>0</v>
      </c>
      <c r="T92" s="144">
        <f t="shared" si="47"/>
        <v>0</v>
      </c>
      <c r="U92" s="144">
        <f t="shared" si="56"/>
        <v>0</v>
      </c>
      <c r="V92" s="144">
        <f t="shared" si="48"/>
        <v>0</v>
      </c>
      <c r="W92" s="144">
        <v>0</v>
      </c>
      <c r="X92" s="144">
        <f t="shared" si="49"/>
        <v>0</v>
      </c>
      <c r="Y92" s="173">
        <f t="shared" si="50"/>
        <v>0</v>
      </c>
      <c r="AA92" s="210">
        <v>87</v>
      </c>
      <c r="AB92" s="144">
        <f t="shared" si="51"/>
        <v>0</v>
      </c>
      <c r="AC92" s="243">
        <f t="shared" si="52"/>
        <v>0</v>
      </c>
      <c r="AD92" s="243">
        <f t="shared" si="53"/>
        <v>0</v>
      </c>
      <c r="AE92" s="243">
        <f t="shared" si="54"/>
        <v>0</v>
      </c>
      <c r="AF92" s="144">
        <f t="shared" si="57"/>
        <v>0</v>
      </c>
      <c r="AG92" s="144">
        <f t="shared" si="58"/>
        <v>0</v>
      </c>
      <c r="AH92" s="144">
        <f t="shared" si="59"/>
        <v>0</v>
      </c>
      <c r="AI92" s="217">
        <f t="shared" si="66"/>
        <v>0</v>
      </c>
      <c r="AK92" s="210"/>
      <c r="AL92" s="144"/>
      <c r="AM92" s="144"/>
      <c r="AN92" s="144"/>
      <c r="AO92" s="144"/>
      <c r="AP92" s="144"/>
      <c r="AQ92" s="318"/>
      <c r="AR92" s="318"/>
      <c r="AS92" s="318"/>
      <c r="AT92" s="318"/>
      <c r="AU92" s="144"/>
      <c r="AV92" s="144"/>
      <c r="AW92" s="144"/>
      <c r="AX92" s="144"/>
      <c r="AY92" s="217"/>
    </row>
    <row r="93" spans="2:51" x14ac:dyDescent="0.25">
      <c r="B93" s="278"/>
      <c r="C93" s="303"/>
      <c r="D93" s="304"/>
      <c r="E93" s="274"/>
      <c r="F93" s="274"/>
      <c r="G93" s="305"/>
      <c r="H93" s="197">
        <f t="shared" si="67"/>
        <v>0</v>
      </c>
      <c r="I93" s="194">
        <v>88</v>
      </c>
      <c r="J93" s="144">
        <f t="shared" si="60"/>
        <v>0</v>
      </c>
      <c r="K93" s="144">
        <f t="shared" si="61"/>
        <v>0</v>
      </c>
      <c r="L93" s="144">
        <f t="shared" si="62"/>
        <v>0</v>
      </c>
      <c r="M93" s="144">
        <f t="shared" si="63"/>
        <v>0</v>
      </c>
      <c r="N93" s="144">
        <f t="shared" si="45"/>
        <v>0</v>
      </c>
      <c r="O93" s="145">
        <f t="shared" si="46"/>
        <v>0</v>
      </c>
      <c r="P93" s="194">
        <v>88</v>
      </c>
      <c r="Q93" s="144">
        <f t="shared" si="55"/>
        <v>0</v>
      </c>
      <c r="R93" s="144">
        <f t="shared" si="64"/>
        <v>0</v>
      </c>
      <c r="S93" s="144">
        <f t="shared" si="65"/>
        <v>0</v>
      </c>
      <c r="T93" s="144">
        <f t="shared" si="47"/>
        <v>0</v>
      </c>
      <c r="U93" s="144">
        <f t="shared" si="56"/>
        <v>0</v>
      </c>
      <c r="V93" s="144">
        <f t="shared" si="48"/>
        <v>0</v>
      </c>
      <c r="W93" s="144">
        <v>0</v>
      </c>
      <c r="X93" s="144">
        <f t="shared" si="49"/>
        <v>0</v>
      </c>
      <c r="Y93" s="173">
        <f t="shared" si="50"/>
        <v>0</v>
      </c>
      <c r="AA93" s="210">
        <v>88</v>
      </c>
      <c r="AB93" s="144">
        <f t="shared" si="51"/>
        <v>0</v>
      </c>
      <c r="AC93" s="243">
        <f t="shared" si="52"/>
        <v>0</v>
      </c>
      <c r="AD93" s="243">
        <f t="shared" si="53"/>
        <v>0</v>
      </c>
      <c r="AE93" s="243">
        <f t="shared" si="54"/>
        <v>0</v>
      </c>
      <c r="AF93" s="144">
        <f t="shared" si="57"/>
        <v>0</v>
      </c>
      <c r="AG93" s="144">
        <f t="shared" si="58"/>
        <v>0</v>
      </c>
      <c r="AH93" s="144">
        <f t="shared" si="59"/>
        <v>0</v>
      </c>
      <c r="AI93" s="217">
        <f t="shared" si="66"/>
        <v>0</v>
      </c>
      <c r="AK93" s="210"/>
      <c r="AL93" s="144"/>
      <c r="AM93" s="144"/>
      <c r="AN93" s="144"/>
      <c r="AO93" s="144"/>
      <c r="AP93" s="144"/>
      <c r="AQ93" s="318"/>
      <c r="AR93" s="318"/>
      <c r="AS93" s="318"/>
      <c r="AT93" s="318"/>
      <c r="AU93" s="144"/>
      <c r="AV93" s="144"/>
      <c r="AW93" s="144"/>
      <c r="AX93" s="144"/>
      <c r="AY93" s="217"/>
    </row>
    <row r="94" spans="2:51" x14ac:dyDescent="0.25">
      <c r="B94" s="279"/>
      <c r="C94" s="306"/>
      <c r="D94" s="307"/>
      <c r="E94" s="273"/>
      <c r="F94" s="273"/>
      <c r="G94" s="308"/>
      <c r="H94" s="197">
        <f t="shared" si="67"/>
        <v>0</v>
      </c>
      <c r="I94" s="194">
        <v>89</v>
      </c>
      <c r="J94" s="144">
        <f t="shared" si="60"/>
        <v>0</v>
      </c>
      <c r="K94" s="144">
        <f t="shared" si="61"/>
        <v>0</v>
      </c>
      <c r="L94" s="144">
        <f t="shared" si="62"/>
        <v>0</v>
      </c>
      <c r="M94" s="144">
        <f t="shared" si="63"/>
        <v>0</v>
      </c>
      <c r="N94" s="144">
        <f t="shared" si="45"/>
        <v>0</v>
      </c>
      <c r="O94" s="145">
        <f t="shared" si="46"/>
        <v>0</v>
      </c>
      <c r="P94" s="194">
        <v>89</v>
      </c>
      <c r="Q94" s="144">
        <f t="shared" si="55"/>
        <v>0</v>
      </c>
      <c r="R94" s="144">
        <f t="shared" si="64"/>
        <v>0</v>
      </c>
      <c r="S94" s="144">
        <f t="shared" si="65"/>
        <v>0</v>
      </c>
      <c r="T94" s="144">
        <f t="shared" si="47"/>
        <v>0</v>
      </c>
      <c r="U94" s="144">
        <f t="shared" si="56"/>
        <v>0</v>
      </c>
      <c r="V94" s="144">
        <f t="shared" si="48"/>
        <v>0</v>
      </c>
      <c r="W94" s="144">
        <v>0</v>
      </c>
      <c r="X94" s="144">
        <f t="shared" si="49"/>
        <v>0</v>
      </c>
      <c r="Y94" s="173">
        <f t="shared" si="50"/>
        <v>0</v>
      </c>
      <c r="AA94" s="210">
        <v>89</v>
      </c>
      <c r="AB94" s="144">
        <f t="shared" si="51"/>
        <v>0</v>
      </c>
      <c r="AC94" s="243">
        <f t="shared" si="52"/>
        <v>0</v>
      </c>
      <c r="AD94" s="243">
        <f t="shared" si="53"/>
        <v>0</v>
      </c>
      <c r="AE94" s="243">
        <f t="shared" si="54"/>
        <v>0</v>
      </c>
      <c r="AF94" s="144">
        <f t="shared" si="57"/>
        <v>0</v>
      </c>
      <c r="AG94" s="144">
        <f t="shared" si="58"/>
        <v>0</v>
      </c>
      <c r="AH94" s="144">
        <f t="shared" si="59"/>
        <v>0</v>
      </c>
      <c r="AI94" s="217">
        <f t="shared" si="66"/>
        <v>0</v>
      </c>
      <c r="AK94" s="210"/>
      <c r="AL94" s="144"/>
      <c r="AM94" s="144"/>
      <c r="AN94" s="144"/>
      <c r="AO94" s="144"/>
      <c r="AP94" s="144"/>
      <c r="AQ94" s="318"/>
      <c r="AR94" s="318"/>
      <c r="AS94" s="318"/>
      <c r="AT94" s="318"/>
      <c r="AU94" s="144"/>
      <c r="AV94" s="144"/>
      <c r="AW94" s="144"/>
      <c r="AX94" s="144"/>
      <c r="AY94" s="217"/>
    </row>
    <row r="95" spans="2:51" x14ac:dyDescent="0.25">
      <c r="I95" s="194">
        <v>90</v>
      </c>
      <c r="J95" s="144">
        <f t="shared" si="60"/>
        <v>0</v>
      </c>
      <c r="K95" s="144">
        <f t="shared" si="61"/>
        <v>0</v>
      </c>
      <c r="L95" s="144">
        <f t="shared" si="62"/>
        <v>0</v>
      </c>
      <c r="M95" s="144">
        <f t="shared" si="63"/>
        <v>0</v>
      </c>
      <c r="N95" s="144">
        <f t="shared" si="45"/>
        <v>0</v>
      </c>
      <c r="O95" s="145">
        <f t="shared" si="46"/>
        <v>0</v>
      </c>
      <c r="P95" s="194">
        <v>90</v>
      </c>
      <c r="Q95" s="144">
        <f t="shared" si="55"/>
        <v>0</v>
      </c>
      <c r="R95" s="144">
        <f t="shared" si="64"/>
        <v>0</v>
      </c>
      <c r="S95" s="144">
        <f t="shared" si="65"/>
        <v>0</v>
      </c>
      <c r="T95" s="144">
        <f t="shared" si="47"/>
        <v>0</v>
      </c>
      <c r="U95" s="144">
        <f t="shared" si="56"/>
        <v>0</v>
      </c>
      <c r="V95" s="144">
        <f t="shared" si="48"/>
        <v>0</v>
      </c>
      <c r="W95" s="144">
        <v>0</v>
      </c>
      <c r="X95" s="144">
        <f t="shared" si="49"/>
        <v>0</v>
      </c>
      <c r="Y95" s="173">
        <f t="shared" si="50"/>
        <v>0</v>
      </c>
      <c r="AA95" s="210">
        <v>90</v>
      </c>
      <c r="AB95" s="144">
        <f t="shared" si="51"/>
        <v>0</v>
      </c>
      <c r="AC95" s="243">
        <f t="shared" si="52"/>
        <v>0</v>
      </c>
      <c r="AD95" s="243">
        <f t="shared" si="53"/>
        <v>0</v>
      </c>
      <c r="AE95" s="243">
        <f t="shared" si="54"/>
        <v>0</v>
      </c>
      <c r="AF95" s="144">
        <f t="shared" si="57"/>
        <v>0</v>
      </c>
      <c r="AG95" s="144">
        <f t="shared" si="58"/>
        <v>0</v>
      </c>
      <c r="AH95" s="144">
        <f t="shared" si="59"/>
        <v>0</v>
      </c>
      <c r="AI95" s="217">
        <f t="shared" si="66"/>
        <v>0</v>
      </c>
      <c r="AK95" s="210"/>
      <c r="AL95" s="144"/>
      <c r="AM95" s="144"/>
      <c r="AN95" s="144"/>
      <c r="AO95" s="144"/>
      <c r="AP95" s="144"/>
      <c r="AQ95" s="318"/>
      <c r="AR95" s="318"/>
      <c r="AS95" s="318"/>
      <c r="AT95" s="318"/>
      <c r="AU95" s="144"/>
      <c r="AV95" s="144"/>
      <c r="AW95" s="144"/>
      <c r="AX95" s="144"/>
      <c r="AY95" s="217"/>
    </row>
    <row r="96" spans="2:51" x14ac:dyDescent="0.25">
      <c r="C96" s="206" t="s">
        <v>314</v>
      </c>
      <c r="D96" t="s">
        <v>297</v>
      </c>
      <c r="E96" s="11"/>
      <c r="I96" s="194">
        <v>91</v>
      </c>
      <c r="J96" s="144">
        <f t="shared" si="60"/>
        <v>0</v>
      </c>
      <c r="K96" s="144">
        <f t="shared" si="61"/>
        <v>0</v>
      </c>
      <c r="L96" s="144">
        <f t="shared" si="62"/>
        <v>0</v>
      </c>
      <c r="M96" s="144">
        <f t="shared" si="63"/>
        <v>0</v>
      </c>
      <c r="N96" s="144">
        <f t="shared" si="45"/>
        <v>0</v>
      </c>
      <c r="O96" s="145">
        <f t="shared" si="46"/>
        <v>0</v>
      </c>
      <c r="P96" s="194">
        <v>91</v>
      </c>
      <c r="Q96" s="144">
        <f t="shared" si="55"/>
        <v>0</v>
      </c>
      <c r="R96" s="144">
        <f t="shared" si="64"/>
        <v>0</v>
      </c>
      <c r="S96" s="144">
        <f t="shared" si="65"/>
        <v>0</v>
      </c>
      <c r="T96" s="144">
        <f t="shared" si="47"/>
        <v>0</v>
      </c>
      <c r="U96" s="144">
        <f t="shared" si="56"/>
        <v>0</v>
      </c>
      <c r="V96" s="144">
        <f t="shared" si="48"/>
        <v>0</v>
      </c>
      <c r="W96" s="144">
        <v>0</v>
      </c>
      <c r="X96" s="144">
        <f t="shared" si="49"/>
        <v>0</v>
      </c>
      <c r="Y96" s="173">
        <f t="shared" si="50"/>
        <v>0</v>
      </c>
      <c r="AA96" s="210">
        <v>91</v>
      </c>
      <c r="AB96" s="144">
        <f t="shared" si="51"/>
        <v>0</v>
      </c>
      <c r="AC96" s="243">
        <f t="shared" si="52"/>
        <v>0</v>
      </c>
      <c r="AD96" s="243">
        <f t="shared" si="53"/>
        <v>0</v>
      </c>
      <c r="AE96" s="243">
        <f t="shared" si="54"/>
        <v>0</v>
      </c>
      <c r="AF96" s="144">
        <f t="shared" si="57"/>
        <v>0</v>
      </c>
      <c r="AG96" s="144">
        <f t="shared" si="58"/>
        <v>0</v>
      </c>
      <c r="AH96" s="144">
        <f t="shared" si="59"/>
        <v>0</v>
      </c>
      <c r="AI96" s="217">
        <f t="shared" si="66"/>
        <v>0</v>
      </c>
      <c r="AK96" s="210"/>
      <c r="AL96" s="144"/>
      <c r="AM96" s="144"/>
      <c r="AN96" s="144"/>
      <c r="AO96" s="144"/>
      <c r="AP96" s="144"/>
      <c r="AQ96" s="318"/>
      <c r="AR96" s="318"/>
      <c r="AS96" s="318"/>
      <c r="AT96" s="318"/>
      <c r="AU96" s="144"/>
      <c r="AV96" s="144"/>
      <c r="AW96" s="144"/>
      <c r="AX96" s="144"/>
      <c r="AY96" s="217"/>
    </row>
    <row r="97" spans="2:51" x14ac:dyDescent="0.25">
      <c r="B97" s="2" t="s">
        <v>4</v>
      </c>
      <c r="C97">
        <v>32</v>
      </c>
      <c r="D97">
        <v>0</v>
      </c>
      <c r="E97" s="11"/>
      <c r="I97" s="194">
        <v>92</v>
      </c>
      <c r="J97" s="144">
        <f t="shared" si="60"/>
        <v>0</v>
      </c>
      <c r="K97" s="144">
        <f t="shared" si="61"/>
        <v>0</v>
      </c>
      <c r="L97" s="144">
        <f t="shared" si="62"/>
        <v>0</v>
      </c>
      <c r="M97" s="144">
        <f t="shared" si="63"/>
        <v>0</v>
      </c>
      <c r="N97" s="144">
        <f t="shared" si="45"/>
        <v>0</v>
      </c>
      <c r="O97" s="145">
        <f t="shared" si="46"/>
        <v>0</v>
      </c>
      <c r="P97" s="194">
        <v>92</v>
      </c>
      <c r="Q97" s="144">
        <f t="shared" si="55"/>
        <v>0</v>
      </c>
      <c r="R97" s="144">
        <f t="shared" si="64"/>
        <v>0</v>
      </c>
      <c r="S97" s="144">
        <f t="shared" si="65"/>
        <v>0</v>
      </c>
      <c r="T97" s="144">
        <f t="shared" si="47"/>
        <v>0</v>
      </c>
      <c r="U97" s="144">
        <f t="shared" si="56"/>
        <v>0</v>
      </c>
      <c r="V97" s="144">
        <f t="shared" si="48"/>
        <v>0</v>
      </c>
      <c r="W97" s="144">
        <v>0</v>
      </c>
      <c r="X97" s="144">
        <f t="shared" si="49"/>
        <v>0</v>
      </c>
      <c r="Y97" s="173">
        <f t="shared" si="50"/>
        <v>0</v>
      </c>
      <c r="AA97" s="210">
        <v>92</v>
      </c>
      <c r="AB97" s="144">
        <f t="shared" si="51"/>
        <v>0</v>
      </c>
      <c r="AC97" s="243">
        <f t="shared" si="52"/>
        <v>0</v>
      </c>
      <c r="AD97" s="243">
        <f t="shared" si="53"/>
        <v>0</v>
      </c>
      <c r="AE97" s="243">
        <f t="shared" si="54"/>
        <v>0</v>
      </c>
      <c r="AF97" s="144">
        <f t="shared" si="57"/>
        <v>0</v>
      </c>
      <c r="AG97" s="144">
        <f t="shared" si="58"/>
        <v>0</v>
      </c>
      <c r="AH97" s="144">
        <f t="shared" si="59"/>
        <v>0</v>
      </c>
      <c r="AI97" s="217">
        <f t="shared" si="66"/>
        <v>0</v>
      </c>
      <c r="AK97" s="210"/>
      <c r="AL97" s="144"/>
      <c r="AM97" s="144"/>
      <c r="AN97" s="144"/>
      <c r="AO97" s="144"/>
      <c r="AP97" s="144"/>
      <c r="AQ97" s="318"/>
      <c r="AR97" s="318"/>
      <c r="AS97" s="318"/>
      <c r="AT97" s="318"/>
      <c r="AU97" s="144"/>
      <c r="AV97" s="144"/>
      <c r="AW97" s="144"/>
      <c r="AX97" s="144"/>
      <c r="AY97" s="217"/>
    </row>
    <row r="98" spans="2:51" x14ac:dyDescent="0.25">
      <c r="B98" s="2" t="s">
        <v>5</v>
      </c>
      <c r="C98">
        <v>45</v>
      </c>
      <c r="D98">
        <v>0</v>
      </c>
      <c r="E98" s="11"/>
      <c r="I98" s="194">
        <v>93</v>
      </c>
      <c r="J98" s="144">
        <f t="shared" si="60"/>
        <v>0</v>
      </c>
      <c r="K98" s="144">
        <f t="shared" si="61"/>
        <v>0</v>
      </c>
      <c r="L98" s="144">
        <f t="shared" si="62"/>
        <v>0</v>
      </c>
      <c r="M98" s="144">
        <f t="shared" si="63"/>
        <v>0</v>
      </c>
      <c r="N98" s="144">
        <f t="shared" si="45"/>
        <v>0</v>
      </c>
      <c r="O98" s="145">
        <f t="shared" si="46"/>
        <v>0</v>
      </c>
      <c r="P98" s="194">
        <v>93</v>
      </c>
      <c r="Q98" s="144">
        <f t="shared" si="55"/>
        <v>0</v>
      </c>
      <c r="R98" s="144">
        <f t="shared" si="64"/>
        <v>0</v>
      </c>
      <c r="S98" s="144">
        <f t="shared" si="65"/>
        <v>0</v>
      </c>
      <c r="T98" s="144">
        <f t="shared" si="47"/>
        <v>0</v>
      </c>
      <c r="U98" s="144">
        <f t="shared" si="56"/>
        <v>0</v>
      </c>
      <c r="V98" s="144">
        <f t="shared" si="48"/>
        <v>0</v>
      </c>
      <c r="W98" s="144">
        <v>0</v>
      </c>
      <c r="X98" s="144">
        <f t="shared" si="49"/>
        <v>0</v>
      </c>
      <c r="Y98" s="173">
        <f t="shared" si="50"/>
        <v>0</v>
      </c>
      <c r="AA98" s="210">
        <v>93</v>
      </c>
      <c r="AB98" s="144">
        <f t="shared" si="51"/>
        <v>0</v>
      </c>
      <c r="AC98" s="243">
        <f t="shared" si="52"/>
        <v>0</v>
      </c>
      <c r="AD98" s="243">
        <f t="shared" si="53"/>
        <v>0</v>
      </c>
      <c r="AE98" s="243">
        <f t="shared" si="54"/>
        <v>0</v>
      </c>
      <c r="AF98" s="144">
        <f t="shared" si="57"/>
        <v>0</v>
      </c>
      <c r="AG98" s="144">
        <f t="shared" si="58"/>
        <v>0</v>
      </c>
      <c r="AH98" s="144">
        <f t="shared" si="59"/>
        <v>0</v>
      </c>
      <c r="AI98" s="217">
        <f t="shared" si="66"/>
        <v>0</v>
      </c>
      <c r="AK98" s="210"/>
      <c r="AL98" s="144"/>
      <c r="AM98" s="144"/>
      <c r="AN98" s="144"/>
      <c r="AO98" s="144"/>
      <c r="AP98" s="144"/>
      <c r="AQ98" s="318"/>
      <c r="AR98" s="318"/>
      <c r="AS98" s="318"/>
      <c r="AT98" s="318"/>
      <c r="AU98" s="144"/>
      <c r="AV98" s="144"/>
      <c r="AW98" s="144"/>
      <c r="AX98" s="144"/>
      <c r="AY98" s="217"/>
    </row>
    <row r="99" spans="2:51" x14ac:dyDescent="0.25">
      <c r="B99" s="2" t="s">
        <v>6</v>
      </c>
      <c r="C99">
        <v>70</v>
      </c>
      <c r="D99">
        <v>0</v>
      </c>
      <c r="E99" s="11"/>
      <c r="I99" s="194">
        <v>94</v>
      </c>
      <c r="J99" s="144">
        <f t="shared" si="60"/>
        <v>0</v>
      </c>
      <c r="K99" s="144">
        <f t="shared" si="61"/>
        <v>0</v>
      </c>
      <c r="L99" s="144">
        <f t="shared" si="62"/>
        <v>0</v>
      </c>
      <c r="M99" s="144">
        <f t="shared" si="63"/>
        <v>0</v>
      </c>
      <c r="N99" s="144">
        <f t="shared" si="45"/>
        <v>0</v>
      </c>
      <c r="O99" s="145">
        <f t="shared" si="46"/>
        <v>0</v>
      </c>
      <c r="P99" s="194">
        <v>94</v>
      </c>
      <c r="Q99" s="144">
        <f t="shared" si="55"/>
        <v>0</v>
      </c>
      <c r="R99" s="144">
        <f t="shared" si="64"/>
        <v>0</v>
      </c>
      <c r="S99" s="144">
        <f t="shared" si="65"/>
        <v>0</v>
      </c>
      <c r="T99" s="144">
        <f t="shared" si="47"/>
        <v>0</v>
      </c>
      <c r="U99" s="144">
        <f t="shared" si="56"/>
        <v>0</v>
      </c>
      <c r="V99" s="144">
        <f t="shared" si="48"/>
        <v>0</v>
      </c>
      <c r="W99" s="144">
        <v>0</v>
      </c>
      <c r="X99" s="144">
        <f t="shared" si="49"/>
        <v>0</v>
      </c>
      <c r="Y99" s="173">
        <f t="shared" si="50"/>
        <v>0</v>
      </c>
      <c r="AA99" s="210">
        <v>94</v>
      </c>
      <c r="AB99" s="144">
        <f t="shared" si="51"/>
        <v>0</v>
      </c>
      <c r="AC99" s="243">
        <f t="shared" si="52"/>
        <v>0</v>
      </c>
      <c r="AD99" s="243">
        <f t="shared" si="53"/>
        <v>0</v>
      </c>
      <c r="AE99" s="243">
        <f t="shared" si="54"/>
        <v>0</v>
      </c>
      <c r="AF99" s="144">
        <f t="shared" si="57"/>
        <v>0</v>
      </c>
      <c r="AG99" s="144">
        <f t="shared" si="58"/>
        <v>0</v>
      </c>
      <c r="AH99" s="144">
        <f t="shared" si="59"/>
        <v>0</v>
      </c>
      <c r="AI99" s="217">
        <f t="shared" si="66"/>
        <v>0</v>
      </c>
      <c r="AK99" s="210"/>
      <c r="AL99" s="144"/>
      <c r="AM99" s="144"/>
      <c r="AN99" s="144"/>
      <c r="AO99" s="144"/>
      <c r="AP99" s="144"/>
      <c r="AQ99" s="318"/>
      <c r="AR99" s="318"/>
      <c r="AS99" s="318"/>
      <c r="AT99" s="318"/>
      <c r="AU99" s="144"/>
      <c r="AV99" s="144"/>
      <c r="AW99" s="144"/>
      <c r="AX99" s="144"/>
      <c r="AY99" s="217"/>
    </row>
    <row r="100" spans="2:51" x14ac:dyDescent="0.25">
      <c r="B100" s="2" t="s">
        <v>295</v>
      </c>
      <c r="C100">
        <v>70</v>
      </c>
      <c r="D100">
        <v>5</v>
      </c>
      <c r="E100" s="11"/>
      <c r="I100" s="194">
        <v>95</v>
      </c>
      <c r="J100" s="144">
        <f t="shared" si="60"/>
        <v>0</v>
      </c>
      <c r="K100" s="144">
        <f t="shared" si="61"/>
        <v>0</v>
      </c>
      <c r="L100" s="144">
        <f t="shared" si="62"/>
        <v>0</v>
      </c>
      <c r="M100" s="144">
        <f t="shared" si="63"/>
        <v>0</v>
      </c>
      <c r="N100" s="144">
        <f t="shared" si="45"/>
        <v>0</v>
      </c>
      <c r="O100" s="145">
        <f t="shared" si="46"/>
        <v>0</v>
      </c>
      <c r="P100" s="194">
        <v>95</v>
      </c>
      <c r="Q100" s="144">
        <f t="shared" si="55"/>
        <v>0</v>
      </c>
      <c r="R100" s="144">
        <f t="shared" si="64"/>
        <v>0</v>
      </c>
      <c r="S100" s="144">
        <f t="shared" si="65"/>
        <v>0</v>
      </c>
      <c r="T100" s="144">
        <f t="shared" si="47"/>
        <v>0</v>
      </c>
      <c r="U100" s="144">
        <f t="shared" si="56"/>
        <v>0</v>
      </c>
      <c r="V100" s="144">
        <f t="shared" si="48"/>
        <v>0</v>
      </c>
      <c r="W100" s="144">
        <v>0</v>
      </c>
      <c r="X100" s="144">
        <f t="shared" si="49"/>
        <v>0</v>
      </c>
      <c r="Y100" s="173">
        <f t="shared" si="50"/>
        <v>0</v>
      </c>
      <c r="AA100" s="210">
        <v>95</v>
      </c>
      <c r="AB100" s="144">
        <f t="shared" si="51"/>
        <v>0</v>
      </c>
      <c r="AC100" s="243">
        <f t="shared" si="52"/>
        <v>0</v>
      </c>
      <c r="AD100" s="243">
        <f t="shared" si="53"/>
        <v>0</v>
      </c>
      <c r="AE100" s="243">
        <f t="shared" si="54"/>
        <v>0</v>
      </c>
      <c r="AF100" s="144">
        <f t="shared" si="57"/>
        <v>0</v>
      </c>
      <c r="AG100" s="144">
        <f t="shared" si="58"/>
        <v>0</v>
      </c>
      <c r="AH100" s="144">
        <f t="shared" si="59"/>
        <v>0</v>
      </c>
      <c r="AI100" s="217">
        <f t="shared" si="66"/>
        <v>0</v>
      </c>
      <c r="AK100" s="210"/>
      <c r="AL100" s="144"/>
      <c r="AM100" s="144"/>
      <c r="AN100" s="144"/>
      <c r="AO100" s="144"/>
      <c r="AP100" s="144"/>
      <c r="AQ100" s="318"/>
      <c r="AR100" s="318"/>
      <c r="AS100" s="318"/>
      <c r="AT100" s="318"/>
      <c r="AU100" s="144"/>
      <c r="AV100" s="144"/>
      <c r="AW100" s="144"/>
      <c r="AX100" s="144"/>
      <c r="AY100" s="217"/>
    </row>
    <row r="101" spans="2:51" x14ac:dyDescent="0.25">
      <c r="C101" s="128"/>
      <c r="E101" s="11"/>
      <c r="I101" s="194">
        <v>96</v>
      </c>
      <c r="J101" s="144">
        <f t="shared" si="60"/>
        <v>0</v>
      </c>
      <c r="K101" s="144">
        <f t="shared" si="61"/>
        <v>0</v>
      </c>
      <c r="L101" s="144">
        <f t="shared" si="62"/>
        <v>0</v>
      </c>
      <c r="M101" s="144">
        <f t="shared" si="63"/>
        <v>0</v>
      </c>
      <c r="N101" s="144">
        <f t="shared" si="45"/>
        <v>0</v>
      </c>
      <c r="O101" s="145">
        <f t="shared" si="46"/>
        <v>0</v>
      </c>
      <c r="P101" s="194">
        <v>96</v>
      </c>
      <c r="Q101" s="144">
        <f t="shared" si="55"/>
        <v>0</v>
      </c>
      <c r="R101" s="144">
        <f t="shared" si="64"/>
        <v>0</v>
      </c>
      <c r="S101" s="144">
        <f t="shared" si="65"/>
        <v>0</v>
      </c>
      <c r="T101" s="144">
        <f t="shared" si="47"/>
        <v>0</v>
      </c>
      <c r="U101" s="144">
        <f t="shared" si="56"/>
        <v>0</v>
      </c>
      <c r="V101" s="144">
        <f t="shared" si="48"/>
        <v>0</v>
      </c>
      <c r="W101" s="144">
        <v>0</v>
      </c>
      <c r="X101" s="144">
        <f t="shared" si="49"/>
        <v>0</v>
      </c>
      <c r="Y101" s="173">
        <f t="shared" si="50"/>
        <v>0</v>
      </c>
      <c r="AA101" s="210">
        <v>96</v>
      </c>
      <c r="AB101" s="144">
        <f t="shared" si="51"/>
        <v>0</v>
      </c>
      <c r="AC101" s="243">
        <f t="shared" si="52"/>
        <v>0</v>
      </c>
      <c r="AD101" s="243">
        <f t="shared" si="53"/>
        <v>0</v>
      </c>
      <c r="AE101" s="243">
        <f t="shared" si="54"/>
        <v>0</v>
      </c>
      <c r="AF101" s="144">
        <f t="shared" si="57"/>
        <v>0</v>
      </c>
      <c r="AG101" s="144">
        <f t="shared" si="58"/>
        <v>0</v>
      </c>
      <c r="AH101" s="144">
        <f t="shared" si="59"/>
        <v>0</v>
      </c>
      <c r="AI101" s="217">
        <f t="shared" si="66"/>
        <v>0</v>
      </c>
      <c r="AK101" s="210"/>
      <c r="AL101" s="144"/>
      <c r="AM101" s="144"/>
      <c r="AN101" s="144"/>
      <c r="AO101" s="144"/>
      <c r="AP101" s="144"/>
      <c r="AQ101" s="318"/>
      <c r="AR101" s="318"/>
      <c r="AS101" s="318"/>
      <c r="AT101" s="318"/>
      <c r="AU101" s="144"/>
      <c r="AV101" s="144"/>
      <c r="AW101" s="144"/>
      <c r="AX101" s="144"/>
      <c r="AY101" s="217"/>
    </row>
    <row r="102" spans="2:51" x14ac:dyDescent="0.25">
      <c r="C102" s="128"/>
      <c r="E102" s="11"/>
      <c r="I102" s="194">
        <v>97</v>
      </c>
      <c r="J102" s="144">
        <f t="shared" si="60"/>
        <v>0</v>
      </c>
      <c r="K102" s="144">
        <f t="shared" si="61"/>
        <v>0</v>
      </c>
      <c r="L102" s="144">
        <f t="shared" si="62"/>
        <v>0</v>
      </c>
      <c r="M102" s="144">
        <f t="shared" si="63"/>
        <v>0</v>
      </c>
      <c r="N102" s="144">
        <f t="shared" si="45"/>
        <v>0</v>
      </c>
      <c r="O102" s="145">
        <f t="shared" si="46"/>
        <v>0</v>
      </c>
      <c r="P102" s="194">
        <v>97</v>
      </c>
      <c r="Q102" s="144">
        <f t="shared" si="55"/>
        <v>0</v>
      </c>
      <c r="R102" s="144">
        <f t="shared" si="64"/>
        <v>0</v>
      </c>
      <c r="S102" s="144">
        <f t="shared" si="65"/>
        <v>0</v>
      </c>
      <c r="T102" s="144">
        <f t="shared" si="47"/>
        <v>0</v>
      </c>
      <c r="U102" s="144">
        <f t="shared" si="56"/>
        <v>0</v>
      </c>
      <c r="V102" s="144">
        <f t="shared" si="48"/>
        <v>0</v>
      </c>
      <c r="W102" s="144">
        <v>0</v>
      </c>
      <c r="X102" s="144">
        <f t="shared" si="49"/>
        <v>0</v>
      </c>
      <c r="Y102" s="173">
        <f t="shared" si="50"/>
        <v>0</v>
      </c>
      <c r="AA102" s="210">
        <v>97</v>
      </c>
      <c r="AB102" s="144">
        <f t="shared" si="51"/>
        <v>0</v>
      </c>
      <c r="AC102" s="243">
        <f t="shared" si="52"/>
        <v>0</v>
      </c>
      <c r="AD102" s="243">
        <f t="shared" si="53"/>
        <v>0</v>
      </c>
      <c r="AE102" s="243">
        <f t="shared" si="54"/>
        <v>0</v>
      </c>
      <c r="AF102" s="144">
        <f t="shared" si="57"/>
        <v>0</v>
      </c>
      <c r="AG102" s="144">
        <f t="shared" si="58"/>
        <v>0</v>
      </c>
      <c r="AH102" s="144">
        <f t="shared" si="59"/>
        <v>0</v>
      </c>
      <c r="AI102" s="217">
        <f t="shared" si="66"/>
        <v>0</v>
      </c>
      <c r="AK102" s="210"/>
      <c r="AL102" s="144"/>
      <c r="AM102" s="144"/>
      <c r="AN102" s="144"/>
      <c r="AO102" s="144"/>
      <c r="AP102" s="144"/>
      <c r="AQ102" s="318"/>
      <c r="AR102" s="318"/>
      <c r="AS102" s="318"/>
      <c r="AT102" s="318"/>
      <c r="AU102" s="144"/>
      <c r="AV102" s="144"/>
      <c r="AW102" s="144"/>
      <c r="AX102" s="144"/>
      <c r="AY102" s="217"/>
    </row>
    <row r="103" spans="2:51" x14ac:dyDescent="0.25">
      <c r="C103" s="114" t="s">
        <v>317</v>
      </c>
      <c r="D103" s="290" t="s">
        <v>318</v>
      </c>
      <c r="F103"/>
      <c r="I103" s="194">
        <v>98</v>
      </c>
      <c r="J103" s="144">
        <f t="shared" si="60"/>
        <v>0</v>
      </c>
      <c r="K103" s="144">
        <f t="shared" si="61"/>
        <v>0</v>
      </c>
      <c r="L103" s="144">
        <f t="shared" si="62"/>
        <v>0</v>
      </c>
      <c r="M103" s="144">
        <f t="shared" si="63"/>
        <v>0</v>
      </c>
      <c r="N103" s="144">
        <f t="shared" si="45"/>
        <v>0</v>
      </c>
      <c r="O103" s="145">
        <f t="shared" si="46"/>
        <v>0</v>
      </c>
      <c r="P103" s="194">
        <v>98</v>
      </c>
      <c r="Q103" s="144">
        <f t="shared" si="55"/>
        <v>0</v>
      </c>
      <c r="R103" s="144">
        <f t="shared" si="64"/>
        <v>0</v>
      </c>
      <c r="S103" s="144">
        <f t="shared" si="65"/>
        <v>0</v>
      </c>
      <c r="T103" s="144">
        <f t="shared" si="47"/>
        <v>0</v>
      </c>
      <c r="U103" s="144">
        <f t="shared" si="56"/>
        <v>0</v>
      </c>
      <c r="V103" s="144">
        <f t="shared" si="48"/>
        <v>0</v>
      </c>
      <c r="W103" s="144">
        <v>0</v>
      </c>
      <c r="X103" s="144">
        <f t="shared" si="49"/>
        <v>0</v>
      </c>
      <c r="Y103" s="173">
        <f t="shared" si="50"/>
        <v>0</v>
      </c>
      <c r="AA103" s="210">
        <v>98</v>
      </c>
      <c r="AB103" s="144">
        <f t="shared" si="51"/>
        <v>0</v>
      </c>
      <c r="AC103" s="243">
        <f t="shared" si="52"/>
        <v>0</v>
      </c>
      <c r="AD103" s="243">
        <f t="shared" si="53"/>
        <v>0</v>
      </c>
      <c r="AE103" s="243">
        <f t="shared" si="54"/>
        <v>0</v>
      </c>
      <c r="AF103" s="144">
        <f t="shared" si="57"/>
        <v>0</v>
      </c>
      <c r="AG103" s="144">
        <f t="shared" si="58"/>
        <v>0</v>
      </c>
      <c r="AH103" s="144">
        <f t="shared" si="59"/>
        <v>0</v>
      </c>
      <c r="AI103" s="217">
        <f t="shared" si="66"/>
        <v>0</v>
      </c>
      <c r="AK103" s="210"/>
      <c r="AL103" s="144"/>
      <c r="AM103" s="144"/>
      <c r="AN103" s="144"/>
      <c r="AO103" s="144"/>
      <c r="AP103" s="144"/>
      <c r="AQ103" s="318"/>
      <c r="AR103" s="318"/>
      <c r="AS103" s="318"/>
      <c r="AT103" s="318"/>
      <c r="AU103" s="144"/>
      <c r="AV103" s="144"/>
      <c r="AW103" s="144"/>
      <c r="AX103" s="144"/>
      <c r="AY103" s="217"/>
    </row>
    <row r="104" spans="2:51" x14ac:dyDescent="0.25">
      <c r="B104" t="s">
        <v>163</v>
      </c>
      <c r="C104">
        <v>1.52</v>
      </c>
      <c r="D104">
        <v>35</v>
      </c>
      <c r="F104"/>
      <c r="I104" s="194">
        <v>99</v>
      </c>
      <c r="J104" s="144">
        <f t="shared" si="60"/>
        <v>0</v>
      </c>
      <c r="K104" s="144">
        <f t="shared" si="61"/>
        <v>0</v>
      </c>
      <c r="L104" s="144">
        <f t="shared" si="62"/>
        <v>0</v>
      </c>
      <c r="M104" s="144">
        <f t="shared" si="63"/>
        <v>0</v>
      </c>
      <c r="N104" s="144">
        <f t="shared" si="45"/>
        <v>0</v>
      </c>
      <c r="O104" s="145">
        <f t="shared" si="46"/>
        <v>0</v>
      </c>
      <c r="P104" s="194">
        <v>99</v>
      </c>
      <c r="Q104" s="144">
        <f t="shared" si="55"/>
        <v>0</v>
      </c>
      <c r="R104" s="144">
        <f t="shared" si="64"/>
        <v>0</v>
      </c>
      <c r="S104" s="144">
        <f t="shared" si="65"/>
        <v>0</v>
      </c>
      <c r="T104" s="144">
        <f t="shared" si="47"/>
        <v>0</v>
      </c>
      <c r="U104" s="144">
        <f t="shared" si="56"/>
        <v>0</v>
      </c>
      <c r="V104" s="144">
        <f t="shared" si="48"/>
        <v>0</v>
      </c>
      <c r="W104" s="144">
        <v>0</v>
      </c>
      <c r="X104" s="144">
        <f t="shared" si="49"/>
        <v>0</v>
      </c>
      <c r="Y104" s="173">
        <f t="shared" si="50"/>
        <v>0</v>
      </c>
      <c r="AA104" s="210">
        <v>99</v>
      </c>
      <c r="AB104" s="144">
        <f t="shared" si="51"/>
        <v>0</v>
      </c>
      <c r="AC104" s="243">
        <f t="shared" si="52"/>
        <v>0</v>
      </c>
      <c r="AD104" s="243">
        <f t="shared" si="53"/>
        <v>0</v>
      </c>
      <c r="AE104" s="243">
        <f t="shared" si="54"/>
        <v>0</v>
      </c>
      <c r="AF104" s="144">
        <f t="shared" si="57"/>
        <v>0</v>
      </c>
      <c r="AG104" s="144">
        <f t="shared" si="58"/>
        <v>0</v>
      </c>
      <c r="AH104" s="144">
        <f t="shared" si="59"/>
        <v>0</v>
      </c>
      <c r="AI104" s="217">
        <f t="shared" si="66"/>
        <v>0</v>
      </c>
      <c r="AK104" s="210"/>
      <c r="AL104" s="144"/>
      <c r="AM104" s="144"/>
      <c r="AN104" s="144"/>
      <c r="AO104" s="144"/>
      <c r="AP104" s="144"/>
      <c r="AQ104" s="318"/>
      <c r="AR104" s="318"/>
      <c r="AS104" s="318"/>
      <c r="AT104" s="318"/>
      <c r="AU104" s="144"/>
      <c r="AV104" s="144"/>
      <c r="AW104" s="144"/>
      <c r="AX104" s="144"/>
      <c r="AY104" s="217"/>
    </row>
    <row r="105" spans="2:51" x14ac:dyDescent="0.25">
      <c r="B105" t="s">
        <v>165</v>
      </c>
      <c r="C105">
        <v>0</v>
      </c>
      <c r="D105">
        <v>2</v>
      </c>
      <c r="F105"/>
      <c r="I105" s="194">
        <v>100</v>
      </c>
      <c r="J105" s="144">
        <f t="shared" si="60"/>
        <v>0</v>
      </c>
      <c r="K105" s="144">
        <f t="shared" si="61"/>
        <v>0</v>
      </c>
      <c r="L105" s="144">
        <f t="shared" si="62"/>
        <v>0</v>
      </c>
      <c r="M105" s="144">
        <f t="shared" si="63"/>
        <v>0</v>
      </c>
      <c r="N105" s="144">
        <f t="shared" si="45"/>
        <v>0</v>
      </c>
      <c r="O105" s="145">
        <f t="shared" si="46"/>
        <v>0</v>
      </c>
      <c r="P105" s="194">
        <v>100</v>
      </c>
      <c r="Q105" s="144">
        <f t="shared" si="55"/>
        <v>0</v>
      </c>
      <c r="R105" s="144">
        <f t="shared" si="64"/>
        <v>0</v>
      </c>
      <c r="S105" s="144">
        <f t="shared" si="65"/>
        <v>0</v>
      </c>
      <c r="T105" s="144">
        <f t="shared" si="47"/>
        <v>0</v>
      </c>
      <c r="U105" s="144">
        <f t="shared" si="56"/>
        <v>0</v>
      </c>
      <c r="V105" s="144">
        <f t="shared" si="48"/>
        <v>0</v>
      </c>
      <c r="W105" s="144">
        <v>0</v>
      </c>
      <c r="X105" s="144">
        <f t="shared" si="49"/>
        <v>0</v>
      </c>
      <c r="Y105" s="173">
        <f t="shared" si="50"/>
        <v>0</v>
      </c>
      <c r="AA105" s="210">
        <v>100</v>
      </c>
      <c r="AB105" s="144">
        <f t="shared" si="51"/>
        <v>0</v>
      </c>
      <c r="AC105" s="243">
        <f t="shared" si="52"/>
        <v>0</v>
      </c>
      <c r="AD105" s="243">
        <f t="shared" si="53"/>
        <v>0</v>
      </c>
      <c r="AE105" s="243">
        <f t="shared" si="54"/>
        <v>0</v>
      </c>
      <c r="AF105" s="144">
        <f t="shared" si="57"/>
        <v>0</v>
      </c>
      <c r="AG105" s="144">
        <f t="shared" si="58"/>
        <v>0</v>
      </c>
      <c r="AH105" s="144">
        <f t="shared" si="59"/>
        <v>0</v>
      </c>
      <c r="AI105" s="217">
        <f t="shared" si="66"/>
        <v>0</v>
      </c>
      <c r="AK105" s="210"/>
      <c r="AL105" s="144"/>
      <c r="AM105" s="144"/>
      <c r="AN105" s="144"/>
      <c r="AO105" s="144"/>
      <c r="AP105" s="144"/>
      <c r="AQ105" s="318"/>
      <c r="AR105" s="318"/>
      <c r="AS105" s="318"/>
      <c r="AT105" s="318"/>
      <c r="AU105" s="144"/>
      <c r="AV105" s="144"/>
      <c r="AW105" s="144"/>
      <c r="AX105" s="144"/>
      <c r="AY105" s="217"/>
    </row>
    <row r="106" spans="2:51" x14ac:dyDescent="0.25">
      <c r="B106" t="s">
        <v>166</v>
      </c>
      <c r="C106">
        <v>0.77</v>
      </c>
      <c r="D106">
        <v>25</v>
      </c>
      <c r="F106"/>
      <c r="I106" s="194">
        <v>101</v>
      </c>
      <c r="J106" s="144">
        <f t="shared" si="60"/>
        <v>0</v>
      </c>
      <c r="K106" s="144">
        <f t="shared" si="61"/>
        <v>0</v>
      </c>
      <c r="L106" s="144">
        <f t="shared" si="62"/>
        <v>0</v>
      </c>
      <c r="M106" s="144">
        <f t="shared" si="63"/>
        <v>0</v>
      </c>
      <c r="N106" s="144">
        <f t="shared" si="45"/>
        <v>0</v>
      </c>
      <c r="O106" s="145">
        <f t="shared" si="46"/>
        <v>0</v>
      </c>
      <c r="P106" s="194">
        <v>101</v>
      </c>
      <c r="Q106" s="144">
        <f t="shared" si="55"/>
        <v>0</v>
      </c>
      <c r="R106" s="144">
        <f t="shared" si="64"/>
        <v>0</v>
      </c>
      <c r="S106" s="144">
        <f t="shared" si="65"/>
        <v>0</v>
      </c>
      <c r="T106" s="144">
        <f t="shared" si="47"/>
        <v>0</v>
      </c>
      <c r="U106" s="144">
        <f t="shared" si="56"/>
        <v>0</v>
      </c>
      <c r="V106" s="144">
        <f t="shared" si="48"/>
        <v>0</v>
      </c>
      <c r="W106" s="144">
        <v>0</v>
      </c>
      <c r="X106" s="144">
        <f t="shared" si="49"/>
        <v>0</v>
      </c>
      <c r="Y106" s="173">
        <f t="shared" si="50"/>
        <v>0</v>
      </c>
      <c r="AA106" s="210">
        <v>101</v>
      </c>
      <c r="AB106" s="144">
        <f t="shared" si="51"/>
        <v>0</v>
      </c>
      <c r="AC106" s="243">
        <f t="shared" si="52"/>
        <v>0</v>
      </c>
      <c r="AD106" s="243">
        <f t="shared" si="53"/>
        <v>0</v>
      </c>
      <c r="AE106" s="243">
        <f t="shared" si="54"/>
        <v>0</v>
      </c>
      <c r="AF106" s="144">
        <f t="shared" si="57"/>
        <v>0</v>
      </c>
      <c r="AG106" s="144">
        <f t="shared" si="58"/>
        <v>0</v>
      </c>
      <c r="AH106" s="144">
        <f t="shared" si="59"/>
        <v>0</v>
      </c>
      <c r="AI106" s="217">
        <f t="shared" si="66"/>
        <v>0</v>
      </c>
      <c r="AK106" s="210"/>
      <c r="AL106" s="144"/>
      <c r="AM106" s="144"/>
      <c r="AN106" s="144"/>
      <c r="AO106" s="144"/>
      <c r="AP106" s="144"/>
      <c r="AQ106" s="318"/>
      <c r="AR106" s="318"/>
      <c r="AS106" s="318"/>
      <c r="AT106" s="318"/>
      <c r="AU106" s="144"/>
      <c r="AV106" s="144"/>
      <c r="AW106" s="144"/>
      <c r="AX106" s="144"/>
      <c r="AY106" s="217"/>
    </row>
    <row r="107" spans="2:51" x14ac:dyDescent="0.25">
      <c r="B107" t="s">
        <v>169</v>
      </c>
      <c r="C107">
        <f>44%*C105+56%*C106</f>
        <v>0.43120000000000003</v>
      </c>
      <c r="D107">
        <f>44%*D105+56%*D106</f>
        <v>14.880000000000003</v>
      </c>
      <c r="F107"/>
      <c r="I107" s="194">
        <v>102</v>
      </c>
      <c r="J107" s="144">
        <f t="shared" si="60"/>
        <v>0</v>
      </c>
      <c r="K107" s="144">
        <f t="shared" si="61"/>
        <v>0</v>
      </c>
      <c r="L107" s="144">
        <f t="shared" si="62"/>
        <v>0</v>
      </c>
      <c r="M107" s="144">
        <f t="shared" si="63"/>
        <v>0</v>
      </c>
      <c r="N107" s="144">
        <f t="shared" si="45"/>
        <v>0</v>
      </c>
      <c r="O107" s="145">
        <f t="shared" si="46"/>
        <v>0</v>
      </c>
      <c r="P107" s="194">
        <v>102</v>
      </c>
      <c r="Q107" s="144">
        <f t="shared" si="55"/>
        <v>0</v>
      </c>
      <c r="R107" s="144">
        <f t="shared" si="64"/>
        <v>0</v>
      </c>
      <c r="S107" s="144">
        <f t="shared" si="65"/>
        <v>0</v>
      </c>
      <c r="T107" s="144">
        <f t="shared" si="47"/>
        <v>0</v>
      </c>
      <c r="U107" s="144">
        <f t="shared" si="56"/>
        <v>0</v>
      </c>
      <c r="V107" s="144">
        <f t="shared" si="48"/>
        <v>0</v>
      </c>
      <c r="W107" s="144">
        <v>0</v>
      </c>
      <c r="X107" s="144">
        <f t="shared" si="49"/>
        <v>0</v>
      </c>
      <c r="Y107" s="173">
        <f t="shared" si="50"/>
        <v>0</v>
      </c>
      <c r="AA107" s="210">
        <v>102</v>
      </c>
      <c r="AB107" s="144">
        <f t="shared" si="51"/>
        <v>0</v>
      </c>
      <c r="AC107" s="243">
        <f t="shared" si="52"/>
        <v>0</v>
      </c>
      <c r="AD107" s="243">
        <f t="shared" si="53"/>
        <v>0</v>
      </c>
      <c r="AE107" s="243">
        <f t="shared" si="54"/>
        <v>0</v>
      </c>
      <c r="AF107" s="144">
        <f t="shared" si="57"/>
        <v>0</v>
      </c>
      <c r="AG107" s="144">
        <f t="shared" si="58"/>
        <v>0</v>
      </c>
      <c r="AH107" s="144">
        <f t="shared" si="59"/>
        <v>0</v>
      </c>
      <c r="AI107" s="217">
        <f t="shared" si="66"/>
        <v>0</v>
      </c>
      <c r="AK107" s="210"/>
      <c r="AL107" s="144"/>
      <c r="AM107" s="144"/>
      <c r="AN107" s="144"/>
      <c r="AO107" s="144"/>
      <c r="AP107" s="144"/>
      <c r="AQ107" s="318"/>
      <c r="AR107" s="318"/>
      <c r="AS107" s="318"/>
      <c r="AT107" s="318"/>
      <c r="AU107" s="144"/>
      <c r="AV107" s="144"/>
      <c r="AW107" s="144"/>
      <c r="AX107" s="144"/>
      <c r="AY107" s="217"/>
    </row>
    <row r="108" spans="2:51" x14ac:dyDescent="0.25">
      <c r="B108" t="s">
        <v>164</v>
      </c>
      <c r="C108">
        <v>0.25</v>
      </c>
      <c r="D108">
        <v>0</v>
      </c>
      <c r="F108"/>
      <c r="I108" s="194">
        <v>103</v>
      </c>
      <c r="J108" s="144">
        <f t="shared" si="60"/>
        <v>0</v>
      </c>
      <c r="K108" s="144">
        <f t="shared" si="61"/>
        <v>0</v>
      </c>
      <c r="L108" s="144">
        <f t="shared" si="62"/>
        <v>0</v>
      </c>
      <c r="M108" s="144">
        <f t="shared" si="63"/>
        <v>0</v>
      </c>
      <c r="N108" s="144">
        <f t="shared" si="45"/>
        <v>0</v>
      </c>
      <c r="O108" s="145">
        <f t="shared" si="46"/>
        <v>0</v>
      </c>
      <c r="P108" s="194">
        <v>103</v>
      </c>
      <c r="Q108" s="144">
        <f t="shared" si="55"/>
        <v>0</v>
      </c>
      <c r="R108" s="144">
        <f t="shared" si="64"/>
        <v>0</v>
      </c>
      <c r="S108" s="144">
        <f t="shared" si="65"/>
        <v>0</v>
      </c>
      <c r="T108" s="144">
        <f t="shared" si="47"/>
        <v>0</v>
      </c>
      <c r="U108" s="144">
        <f t="shared" si="56"/>
        <v>0</v>
      </c>
      <c r="V108" s="144">
        <f t="shared" si="48"/>
        <v>0</v>
      </c>
      <c r="W108" s="144">
        <v>0</v>
      </c>
      <c r="X108" s="144">
        <f t="shared" si="49"/>
        <v>0</v>
      </c>
      <c r="Y108" s="173">
        <f t="shared" si="50"/>
        <v>0</v>
      </c>
      <c r="AA108" s="210">
        <v>103</v>
      </c>
      <c r="AB108" s="144">
        <f t="shared" si="51"/>
        <v>0</v>
      </c>
      <c r="AC108" s="243">
        <f t="shared" si="52"/>
        <v>0</v>
      </c>
      <c r="AD108" s="243">
        <f t="shared" si="53"/>
        <v>0</v>
      </c>
      <c r="AE108" s="243">
        <f t="shared" si="54"/>
        <v>0</v>
      </c>
      <c r="AF108" s="144">
        <f t="shared" si="57"/>
        <v>0</v>
      </c>
      <c r="AG108" s="144">
        <f t="shared" si="58"/>
        <v>0</v>
      </c>
      <c r="AH108" s="144">
        <f t="shared" si="59"/>
        <v>0</v>
      </c>
      <c r="AI108" s="217">
        <f t="shared" si="66"/>
        <v>0</v>
      </c>
      <c r="AK108" s="210"/>
      <c r="AL108" s="144"/>
      <c r="AM108" s="144"/>
      <c r="AN108" s="144"/>
      <c r="AO108" s="144"/>
      <c r="AP108" s="144"/>
      <c r="AQ108" s="318"/>
      <c r="AR108" s="318"/>
      <c r="AS108" s="318"/>
      <c r="AT108" s="318"/>
      <c r="AU108" s="144"/>
      <c r="AV108" s="144"/>
      <c r="AW108" s="144"/>
      <c r="AX108" s="144"/>
      <c r="AY108" s="217"/>
    </row>
    <row r="109" spans="2:51" x14ac:dyDescent="0.25">
      <c r="I109" s="194">
        <v>104</v>
      </c>
      <c r="J109" s="144">
        <f t="shared" si="60"/>
        <v>0</v>
      </c>
      <c r="K109" s="144">
        <f t="shared" si="61"/>
        <v>0</v>
      </c>
      <c r="L109" s="144">
        <f t="shared" si="62"/>
        <v>0</v>
      </c>
      <c r="M109" s="144">
        <f t="shared" si="63"/>
        <v>0</v>
      </c>
      <c r="N109" s="144">
        <f t="shared" si="45"/>
        <v>0</v>
      </c>
      <c r="O109" s="145">
        <f t="shared" si="46"/>
        <v>0</v>
      </c>
      <c r="P109" s="194">
        <v>104</v>
      </c>
      <c r="Q109" s="144">
        <f t="shared" si="55"/>
        <v>0</v>
      </c>
      <c r="R109" s="144">
        <f t="shared" si="64"/>
        <v>0</v>
      </c>
      <c r="S109" s="144">
        <f t="shared" si="65"/>
        <v>0</v>
      </c>
      <c r="T109" s="144">
        <f t="shared" si="47"/>
        <v>0</v>
      </c>
      <c r="U109" s="144">
        <f t="shared" si="56"/>
        <v>0</v>
      </c>
      <c r="V109" s="144">
        <f t="shared" si="48"/>
        <v>0</v>
      </c>
      <c r="W109" s="144">
        <v>0</v>
      </c>
      <c r="X109" s="144">
        <f t="shared" si="49"/>
        <v>0</v>
      </c>
      <c r="Y109" s="173">
        <f t="shared" si="50"/>
        <v>0</v>
      </c>
      <c r="AA109" s="210">
        <v>104</v>
      </c>
      <c r="AB109" s="144">
        <f t="shared" si="51"/>
        <v>0</v>
      </c>
      <c r="AC109" s="243">
        <f t="shared" si="52"/>
        <v>0</v>
      </c>
      <c r="AD109" s="243">
        <f t="shared" si="53"/>
        <v>0</v>
      </c>
      <c r="AE109" s="243">
        <f t="shared" si="54"/>
        <v>0</v>
      </c>
      <c r="AF109" s="144">
        <f t="shared" si="57"/>
        <v>0</v>
      </c>
      <c r="AG109" s="144">
        <f t="shared" si="58"/>
        <v>0</v>
      </c>
      <c r="AH109" s="144">
        <f t="shared" si="59"/>
        <v>0</v>
      </c>
      <c r="AI109" s="217">
        <f t="shared" si="66"/>
        <v>0</v>
      </c>
      <c r="AK109" s="210"/>
      <c r="AL109" s="144"/>
      <c r="AM109" s="144"/>
      <c r="AN109" s="144"/>
      <c r="AO109" s="144"/>
      <c r="AP109" s="144"/>
      <c r="AQ109" s="318"/>
      <c r="AR109" s="318"/>
      <c r="AS109" s="318"/>
      <c r="AT109" s="318"/>
      <c r="AU109" s="144"/>
      <c r="AV109" s="144"/>
      <c r="AW109" s="144"/>
      <c r="AX109" s="144"/>
      <c r="AY109" s="217"/>
    </row>
    <row r="110" spans="2:51" x14ac:dyDescent="0.25">
      <c r="I110" s="194">
        <v>105</v>
      </c>
      <c r="J110" s="144">
        <f t="shared" si="60"/>
        <v>0</v>
      </c>
      <c r="K110" s="144">
        <f t="shared" si="61"/>
        <v>0</v>
      </c>
      <c r="L110" s="144">
        <f t="shared" si="62"/>
        <v>0</v>
      </c>
      <c r="M110" s="144">
        <f t="shared" si="63"/>
        <v>0</v>
      </c>
      <c r="N110" s="144">
        <f t="shared" si="45"/>
        <v>0</v>
      </c>
      <c r="O110" s="145">
        <f t="shared" si="46"/>
        <v>0</v>
      </c>
      <c r="P110" s="194">
        <v>105</v>
      </c>
      <c r="Q110" s="144">
        <f t="shared" si="55"/>
        <v>0</v>
      </c>
      <c r="R110" s="144">
        <f t="shared" si="64"/>
        <v>0</v>
      </c>
      <c r="S110" s="144">
        <f t="shared" si="65"/>
        <v>0</v>
      </c>
      <c r="T110" s="144">
        <f t="shared" si="47"/>
        <v>0</v>
      </c>
      <c r="U110" s="144">
        <f t="shared" si="56"/>
        <v>0</v>
      </c>
      <c r="V110" s="144">
        <f t="shared" si="48"/>
        <v>0</v>
      </c>
      <c r="W110" s="144">
        <v>0</v>
      </c>
      <c r="X110" s="144">
        <f t="shared" si="49"/>
        <v>0</v>
      </c>
      <c r="Y110" s="173">
        <f t="shared" si="50"/>
        <v>0</v>
      </c>
      <c r="AA110" s="210">
        <v>105</v>
      </c>
      <c r="AB110" s="144">
        <f t="shared" si="51"/>
        <v>0</v>
      </c>
      <c r="AC110" s="243">
        <f t="shared" si="52"/>
        <v>0</v>
      </c>
      <c r="AD110" s="243">
        <f t="shared" si="53"/>
        <v>0</v>
      </c>
      <c r="AE110" s="243">
        <f t="shared" si="54"/>
        <v>0</v>
      </c>
      <c r="AF110" s="144">
        <f t="shared" si="57"/>
        <v>0</v>
      </c>
      <c r="AG110" s="144">
        <f t="shared" si="58"/>
        <v>0</v>
      </c>
      <c r="AH110" s="144">
        <f t="shared" si="59"/>
        <v>0</v>
      </c>
      <c r="AI110" s="217">
        <f t="shared" si="66"/>
        <v>0</v>
      </c>
      <c r="AK110" s="210"/>
      <c r="AL110" s="144"/>
      <c r="AM110" s="144"/>
      <c r="AN110" s="144"/>
      <c r="AO110" s="144"/>
      <c r="AP110" s="144"/>
      <c r="AQ110" s="318"/>
      <c r="AR110" s="318"/>
      <c r="AS110" s="318"/>
      <c r="AT110" s="318"/>
      <c r="AU110" s="144"/>
      <c r="AV110" s="144"/>
      <c r="AW110" s="144"/>
      <c r="AX110" s="144"/>
      <c r="AY110" s="217"/>
    </row>
    <row r="111" spans="2:51" x14ac:dyDescent="0.25">
      <c r="C111" s="290" t="s">
        <v>330</v>
      </c>
      <c r="D111" s="290"/>
      <c r="E111" s="290"/>
      <c r="I111" s="194">
        <v>106</v>
      </c>
      <c r="J111" s="144">
        <f t="shared" si="60"/>
        <v>0</v>
      </c>
      <c r="K111" s="144">
        <f t="shared" si="61"/>
        <v>0</v>
      </c>
      <c r="L111" s="144">
        <f t="shared" si="62"/>
        <v>0</v>
      </c>
      <c r="M111" s="144">
        <f t="shared" si="63"/>
        <v>0</v>
      </c>
      <c r="N111" s="144">
        <f t="shared" si="45"/>
        <v>0</v>
      </c>
      <c r="O111" s="145">
        <f t="shared" si="46"/>
        <v>0</v>
      </c>
      <c r="P111" s="194">
        <v>106</v>
      </c>
      <c r="Q111" s="144">
        <f t="shared" si="55"/>
        <v>0</v>
      </c>
      <c r="R111" s="144">
        <f t="shared" si="64"/>
        <v>0</v>
      </c>
      <c r="S111" s="144">
        <f t="shared" si="65"/>
        <v>0</v>
      </c>
      <c r="T111" s="144">
        <f t="shared" si="47"/>
        <v>0</v>
      </c>
      <c r="U111" s="144">
        <f t="shared" si="56"/>
        <v>0</v>
      </c>
      <c r="V111" s="144">
        <f t="shared" si="48"/>
        <v>0</v>
      </c>
      <c r="W111" s="144">
        <v>0</v>
      </c>
      <c r="X111" s="144">
        <f t="shared" si="49"/>
        <v>0</v>
      </c>
      <c r="Y111" s="173">
        <f t="shared" si="50"/>
        <v>0</v>
      </c>
      <c r="AA111" s="210">
        <v>106</v>
      </c>
      <c r="AB111" s="144">
        <f t="shared" si="51"/>
        <v>0</v>
      </c>
      <c r="AC111" s="243">
        <f t="shared" si="52"/>
        <v>0</v>
      </c>
      <c r="AD111" s="243">
        <f t="shared" si="53"/>
        <v>0</v>
      </c>
      <c r="AE111" s="243">
        <f t="shared" si="54"/>
        <v>0</v>
      </c>
      <c r="AF111" s="144">
        <f t="shared" si="57"/>
        <v>0</v>
      </c>
      <c r="AG111" s="144">
        <f t="shared" si="58"/>
        <v>0</v>
      </c>
      <c r="AH111" s="144">
        <f t="shared" si="59"/>
        <v>0</v>
      </c>
      <c r="AI111" s="217">
        <f t="shared" si="66"/>
        <v>0</v>
      </c>
      <c r="AK111" s="210"/>
      <c r="AL111" s="144"/>
      <c r="AM111" s="144"/>
      <c r="AN111" s="144"/>
      <c r="AO111" s="144"/>
      <c r="AP111" s="144"/>
      <c r="AQ111" s="318"/>
      <c r="AR111" s="318"/>
      <c r="AS111" s="318"/>
      <c r="AT111" s="318"/>
      <c r="AU111" s="144"/>
      <c r="AV111" s="144"/>
      <c r="AW111" s="144"/>
      <c r="AX111" s="144"/>
      <c r="AY111" s="217"/>
    </row>
    <row r="112" spans="2:51" x14ac:dyDescent="0.25">
      <c r="C112" s="215" t="s">
        <v>305</v>
      </c>
      <c r="D112" s="215" t="s">
        <v>81</v>
      </c>
      <c r="E112" s="215" t="s">
        <v>327</v>
      </c>
      <c r="I112" s="194">
        <v>107</v>
      </c>
      <c r="J112" s="144">
        <f t="shared" si="60"/>
        <v>0</v>
      </c>
      <c r="K112" s="144">
        <f t="shared" si="61"/>
        <v>0</v>
      </c>
      <c r="L112" s="144">
        <f t="shared" si="62"/>
        <v>0</v>
      </c>
      <c r="M112" s="144">
        <f t="shared" si="63"/>
        <v>0</v>
      </c>
      <c r="N112" s="144">
        <f t="shared" si="45"/>
        <v>0</v>
      </c>
      <c r="O112" s="145">
        <f t="shared" si="46"/>
        <v>0</v>
      </c>
      <c r="P112" s="194">
        <v>107</v>
      </c>
      <c r="Q112" s="144">
        <f t="shared" si="55"/>
        <v>0</v>
      </c>
      <c r="R112" s="144">
        <f t="shared" si="64"/>
        <v>0</v>
      </c>
      <c r="S112" s="144">
        <f t="shared" si="65"/>
        <v>0</v>
      </c>
      <c r="T112" s="144">
        <f t="shared" si="47"/>
        <v>0</v>
      </c>
      <c r="U112" s="144">
        <f t="shared" si="56"/>
        <v>0</v>
      </c>
      <c r="V112" s="144">
        <f t="shared" si="48"/>
        <v>0</v>
      </c>
      <c r="W112" s="144">
        <v>0</v>
      </c>
      <c r="X112" s="144">
        <f t="shared" si="49"/>
        <v>0</v>
      </c>
      <c r="Y112" s="173">
        <f t="shared" si="50"/>
        <v>0</v>
      </c>
      <c r="AA112" s="210">
        <v>107</v>
      </c>
      <c r="AB112" s="144">
        <f t="shared" si="51"/>
        <v>0</v>
      </c>
      <c r="AC112" s="243">
        <f t="shared" si="52"/>
        <v>0</v>
      </c>
      <c r="AD112" s="243">
        <f t="shared" si="53"/>
        <v>0</v>
      </c>
      <c r="AE112" s="243">
        <f t="shared" si="54"/>
        <v>0</v>
      </c>
      <c r="AF112" s="144">
        <f t="shared" si="57"/>
        <v>0</v>
      </c>
      <c r="AG112" s="144">
        <f t="shared" si="58"/>
        <v>0</v>
      </c>
      <c r="AH112" s="144">
        <f t="shared" si="59"/>
        <v>0</v>
      </c>
      <c r="AI112" s="217">
        <f t="shared" si="66"/>
        <v>0</v>
      </c>
      <c r="AK112" s="210"/>
      <c r="AL112" s="144"/>
      <c r="AM112" s="144"/>
      <c r="AN112" s="144"/>
      <c r="AO112" s="144"/>
      <c r="AP112" s="144"/>
      <c r="AQ112" s="318"/>
      <c r="AR112" s="318"/>
      <c r="AS112" s="318"/>
      <c r="AT112" s="318"/>
      <c r="AU112" s="144"/>
      <c r="AV112" s="144"/>
      <c r="AW112" s="144"/>
      <c r="AX112" s="144"/>
      <c r="AY112" s="217"/>
    </row>
    <row r="113" spans="2:51" x14ac:dyDescent="0.25">
      <c r="B113" s="206" t="s">
        <v>328</v>
      </c>
      <c r="C113" s="221">
        <f>1/$F$18*SUM(X6:X205)</f>
        <v>591.6765748176864</v>
      </c>
      <c r="D113" s="221">
        <f>1/$F$10*SUM(O6:O205)</f>
        <v>256.66666666666646</v>
      </c>
      <c r="E113" s="220">
        <f>C113-D113</f>
        <v>335.00990815101994</v>
      </c>
      <c r="I113" s="194">
        <v>108</v>
      </c>
      <c r="J113" s="144">
        <f t="shared" si="60"/>
        <v>0</v>
      </c>
      <c r="K113" s="144">
        <f t="shared" si="61"/>
        <v>0</v>
      </c>
      <c r="L113" s="144">
        <f t="shared" si="62"/>
        <v>0</v>
      </c>
      <c r="M113" s="144">
        <f t="shared" si="63"/>
        <v>0</v>
      </c>
      <c r="N113" s="144">
        <f t="shared" si="45"/>
        <v>0</v>
      </c>
      <c r="O113" s="145">
        <f t="shared" si="46"/>
        <v>0</v>
      </c>
      <c r="P113" s="194">
        <v>108</v>
      </c>
      <c r="Q113" s="144">
        <f t="shared" si="55"/>
        <v>0</v>
      </c>
      <c r="R113" s="144">
        <f t="shared" si="64"/>
        <v>0</v>
      </c>
      <c r="S113" s="144">
        <f t="shared" si="65"/>
        <v>0</v>
      </c>
      <c r="T113" s="144">
        <f t="shared" si="47"/>
        <v>0</v>
      </c>
      <c r="U113" s="144">
        <f t="shared" si="56"/>
        <v>0</v>
      </c>
      <c r="V113" s="144">
        <f t="shared" si="48"/>
        <v>0</v>
      </c>
      <c r="W113" s="144">
        <v>0</v>
      </c>
      <c r="X113" s="144">
        <f t="shared" si="49"/>
        <v>0</v>
      </c>
      <c r="Y113" s="173">
        <f t="shared" si="50"/>
        <v>0</v>
      </c>
      <c r="AA113" s="210">
        <v>108</v>
      </c>
      <c r="AB113" s="144">
        <f t="shared" si="51"/>
        <v>0</v>
      </c>
      <c r="AC113" s="243">
        <f t="shared" si="52"/>
        <v>0</v>
      </c>
      <c r="AD113" s="243">
        <f t="shared" si="53"/>
        <v>0</v>
      </c>
      <c r="AE113" s="243">
        <f t="shared" si="54"/>
        <v>0</v>
      </c>
      <c r="AF113" s="144">
        <f t="shared" si="57"/>
        <v>0</v>
      </c>
      <c r="AG113" s="144">
        <f t="shared" si="58"/>
        <v>0</v>
      </c>
      <c r="AH113" s="144">
        <f t="shared" si="59"/>
        <v>0</v>
      </c>
      <c r="AI113" s="217">
        <f t="shared" si="66"/>
        <v>0</v>
      </c>
      <c r="AK113" s="210"/>
      <c r="AL113" s="144"/>
      <c r="AM113" s="144"/>
      <c r="AN113" s="144"/>
      <c r="AO113" s="144"/>
      <c r="AP113" s="144"/>
      <c r="AQ113" s="318"/>
      <c r="AR113" s="318"/>
      <c r="AS113" s="318"/>
      <c r="AT113" s="318"/>
      <c r="AU113" s="144"/>
      <c r="AV113" s="144"/>
      <c r="AW113" s="144"/>
      <c r="AX113" s="144"/>
      <c r="AY113" s="217"/>
    </row>
    <row r="114" spans="2:51" x14ac:dyDescent="0.25">
      <c r="B114" s="206" t="s">
        <v>329</v>
      </c>
      <c r="C114" s="221">
        <f>X35</f>
        <v>583.58649143224739</v>
      </c>
      <c r="D114" s="221">
        <f>O35</f>
        <v>256.66666666666669</v>
      </c>
      <c r="E114" s="220">
        <f>VLOOKUP(30,I5:Y205,17,FALSE)</f>
        <v>326.9198247655807</v>
      </c>
      <c r="I114" s="194">
        <v>109</v>
      </c>
      <c r="J114" s="144">
        <f t="shared" si="60"/>
        <v>0</v>
      </c>
      <c r="K114" s="144">
        <f t="shared" si="61"/>
        <v>0</v>
      </c>
      <c r="L114" s="144">
        <f t="shared" si="62"/>
        <v>0</v>
      </c>
      <c r="M114" s="144">
        <f t="shared" si="63"/>
        <v>0</v>
      </c>
      <c r="N114" s="144">
        <f t="shared" si="45"/>
        <v>0</v>
      </c>
      <c r="O114" s="145">
        <f t="shared" si="46"/>
        <v>0</v>
      </c>
      <c r="P114" s="194">
        <v>109</v>
      </c>
      <c r="Q114" s="144">
        <f t="shared" si="55"/>
        <v>0</v>
      </c>
      <c r="R114" s="144">
        <f t="shared" si="64"/>
        <v>0</v>
      </c>
      <c r="S114" s="144">
        <f t="shared" si="65"/>
        <v>0</v>
      </c>
      <c r="T114" s="144">
        <f t="shared" si="47"/>
        <v>0</v>
      </c>
      <c r="U114" s="144">
        <f t="shared" si="56"/>
        <v>0</v>
      </c>
      <c r="V114" s="144">
        <f t="shared" si="48"/>
        <v>0</v>
      </c>
      <c r="W114" s="144">
        <v>0</v>
      </c>
      <c r="X114" s="144">
        <f t="shared" si="49"/>
        <v>0</v>
      </c>
      <c r="Y114" s="173">
        <f t="shared" si="50"/>
        <v>0</v>
      </c>
      <c r="AA114" s="210">
        <v>109</v>
      </c>
      <c r="AB114" s="144">
        <f t="shared" si="51"/>
        <v>0</v>
      </c>
      <c r="AC114" s="243">
        <f t="shared" si="52"/>
        <v>0</v>
      </c>
      <c r="AD114" s="243">
        <f t="shared" si="53"/>
        <v>0</v>
      </c>
      <c r="AE114" s="243">
        <f t="shared" si="54"/>
        <v>0</v>
      </c>
      <c r="AF114" s="144">
        <f t="shared" si="57"/>
        <v>0</v>
      </c>
      <c r="AG114" s="144">
        <f t="shared" si="58"/>
        <v>0</v>
      </c>
      <c r="AH114" s="144">
        <f t="shared" si="59"/>
        <v>0</v>
      </c>
      <c r="AI114" s="217">
        <f t="shared" si="66"/>
        <v>0</v>
      </c>
      <c r="AK114" s="210"/>
      <c r="AL114" s="144"/>
      <c r="AM114" s="144"/>
      <c r="AN114" s="144"/>
      <c r="AO114" s="144"/>
      <c r="AP114" s="144"/>
      <c r="AQ114" s="318"/>
      <c r="AR114" s="318"/>
      <c r="AS114" s="318"/>
      <c r="AT114" s="318"/>
      <c r="AU114" s="144"/>
      <c r="AV114" s="144"/>
      <c r="AW114" s="144"/>
      <c r="AX114" s="144"/>
      <c r="AY114" s="217"/>
    </row>
    <row r="115" spans="2:51" x14ac:dyDescent="0.25">
      <c r="C115" s="222"/>
      <c r="D115" s="222"/>
      <c r="E115" s="222"/>
      <c r="I115" s="194">
        <v>110</v>
      </c>
      <c r="J115" s="144">
        <f t="shared" si="60"/>
        <v>0</v>
      </c>
      <c r="K115" s="144">
        <f t="shared" si="61"/>
        <v>0</v>
      </c>
      <c r="L115" s="144">
        <f t="shared" si="62"/>
        <v>0</v>
      </c>
      <c r="M115" s="144">
        <f t="shared" si="63"/>
        <v>0</v>
      </c>
      <c r="N115" s="144">
        <f t="shared" si="45"/>
        <v>0</v>
      </c>
      <c r="O115" s="145">
        <f t="shared" si="46"/>
        <v>0</v>
      </c>
      <c r="P115" s="194">
        <v>110</v>
      </c>
      <c r="Q115" s="144">
        <f t="shared" si="55"/>
        <v>0</v>
      </c>
      <c r="R115" s="144">
        <f t="shared" si="64"/>
        <v>0</v>
      </c>
      <c r="S115" s="144">
        <f t="shared" si="65"/>
        <v>0</v>
      </c>
      <c r="T115" s="144">
        <f t="shared" si="47"/>
        <v>0</v>
      </c>
      <c r="U115" s="144">
        <f t="shared" si="56"/>
        <v>0</v>
      </c>
      <c r="V115" s="144">
        <f t="shared" si="48"/>
        <v>0</v>
      </c>
      <c r="W115" s="144">
        <v>0</v>
      </c>
      <c r="X115" s="144">
        <f t="shared" si="49"/>
        <v>0</v>
      </c>
      <c r="Y115" s="173">
        <f t="shared" si="50"/>
        <v>0</v>
      </c>
      <c r="AA115" s="210">
        <v>110</v>
      </c>
      <c r="AB115" s="144">
        <f t="shared" si="51"/>
        <v>0</v>
      </c>
      <c r="AC115" s="243">
        <f t="shared" si="52"/>
        <v>0</v>
      </c>
      <c r="AD115" s="243">
        <f t="shared" si="53"/>
        <v>0</v>
      </c>
      <c r="AE115" s="243">
        <f t="shared" si="54"/>
        <v>0</v>
      </c>
      <c r="AF115" s="144">
        <f t="shared" si="57"/>
        <v>0</v>
      </c>
      <c r="AG115" s="144">
        <f t="shared" si="58"/>
        <v>0</v>
      </c>
      <c r="AH115" s="144">
        <f t="shared" si="59"/>
        <v>0</v>
      </c>
      <c r="AI115" s="217">
        <f t="shared" si="66"/>
        <v>0</v>
      </c>
      <c r="AK115" s="210"/>
      <c r="AL115" s="144"/>
      <c r="AM115" s="144"/>
      <c r="AN115" s="144"/>
      <c r="AO115" s="144"/>
      <c r="AP115" s="144"/>
      <c r="AQ115" s="318"/>
      <c r="AR115" s="318"/>
      <c r="AS115" s="318"/>
      <c r="AT115" s="318"/>
      <c r="AU115" s="144"/>
      <c r="AV115" s="144"/>
      <c r="AW115" s="144"/>
      <c r="AX115" s="144"/>
      <c r="AY115" s="217"/>
    </row>
    <row r="116" spans="2:51" x14ac:dyDescent="0.25">
      <c r="C116" s="285" t="s">
        <v>277</v>
      </c>
      <c r="D116" s="285"/>
      <c r="E116" s="285"/>
      <c r="I116" s="194">
        <v>111</v>
      </c>
      <c r="J116" s="144">
        <f t="shared" si="60"/>
        <v>0</v>
      </c>
      <c r="K116" s="144">
        <f t="shared" si="61"/>
        <v>0</v>
      </c>
      <c r="L116" s="144">
        <f t="shared" si="62"/>
        <v>0</v>
      </c>
      <c r="M116" s="144">
        <f t="shared" si="63"/>
        <v>0</v>
      </c>
      <c r="N116" s="144">
        <f t="shared" si="45"/>
        <v>0</v>
      </c>
      <c r="O116" s="145">
        <f t="shared" si="46"/>
        <v>0</v>
      </c>
      <c r="P116" s="194">
        <v>111</v>
      </c>
      <c r="Q116" s="144">
        <f t="shared" si="55"/>
        <v>0</v>
      </c>
      <c r="R116" s="144">
        <f t="shared" si="64"/>
        <v>0</v>
      </c>
      <c r="S116" s="144">
        <f t="shared" si="65"/>
        <v>0</v>
      </c>
      <c r="T116" s="144">
        <f t="shared" si="47"/>
        <v>0</v>
      </c>
      <c r="U116" s="144">
        <f t="shared" si="56"/>
        <v>0</v>
      </c>
      <c r="V116" s="144">
        <f t="shared" si="48"/>
        <v>0</v>
      </c>
      <c r="W116" s="144">
        <v>0</v>
      </c>
      <c r="X116" s="144">
        <f t="shared" si="49"/>
        <v>0</v>
      </c>
      <c r="Y116" s="173">
        <f t="shared" si="50"/>
        <v>0</v>
      </c>
      <c r="AA116" s="210">
        <v>111</v>
      </c>
      <c r="AB116" s="144">
        <f t="shared" si="51"/>
        <v>0</v>
      </c>
      <c r="AC116" s="243">
        <f t="shared" si="52"/>
        <v>0</v>
      </c>
      <c r="AD116" s="243">
        <f t="shared" si="53"/>
        <v>0</v>
      </c>
      <c r="AE116" s="243">
        <f t="shared" si="54"/>
        <v>0</v>
      </c>
      <c r="AF116" s="144">
        <f t="shared" si="57"/>
        <v>0</v>
      </c>
      <c r="AG116" s="144">
        <f t="shared" si="58"/>
        <v>0</v>
      </c>
      <c r="AH116" s="144">
        <f t="shared" si="59"/>
        <v>0</v>
      </c>
      <c r="AI116" s="217">
        <f t="shared" si="66"/>
        <v>0</v>
      </c>
      <c r="AK116" s="210"/>
      <c r="AL116" s="144"/>
      <c r="AM116" s="144"/>
      <c r="AN116" s="144"/>
      <c r="AO116" s="144"/>
      <c r="AP116" s="144"/>
      <c r="AQ116" s="318"/>
      <c r="AR116" s="318"/>
      <c r="AS116" s="318"/>
      <c r="AT116" s="318"/>
      <c r="AU116" s="144"/>
      <c r="AV116" s="144"/>
      <c r="AW116" s="144"/>
      <c r="AX116" s="144"/>
      <c r="AY116" s="217"/>
    </row>
    <row r="117" spans="2:51" x14ac:dyDescent="0.25">
      <c r="C117" s="285" t="s">
        <v>305</v>
      </c>
      <c r="D117" s="285" t="s">
        <v>81</v>
      </c>
      <c r="E117" s="223" t="s">
        <v>327</v>
      </c>
      <c r="I117" s="194">
        <v>112</v>
      </c>
      <c r="J117" s="144">
        <f t="shared" si="60"/>
        <v>0</v>
      </c>
      <c r="K117" s="144">
        <f t="shared" si="61"/>
        <v>0</v>
      </c>
      <c r="L117" s="144">
        <f t="shared" si="62"/>
        <v>0</v>
      </c>
      <c r="M117" s="144">
        <f t="shared" si="63"/>
        <v>0</v>
      </c>
      <c r="N117" s="144">
        <f t="shared" si="45"/>
        <v>0</v>
      </c>
      <c r="O117" s="145">
        <f t="shared" si="46"/>
        <v>0</v>
      </c>
      <c r="P117" s="194">
        <v>112</v>
      </c>
      <c r="Q117" s="144">
        <f t="shared" si="55"/>
        <v>0</v>
      </c>
      <c r="R117" s="144">
        <f t="shared" si="64"/>
        <v>0</v>
      </c>
      <c r="S117" s="144">
        <f t="shared" si="65"/>
        <v>0</v>
      </c>
      <c r="T117" s="144">
        <f t="shared" si="47"/>
        <v>0</v>
      </c>
      <c r="U117" s="144">
        <f t="shared" si="56"/>
        <v>0</v>
      </c>
      <c r="V117" s="144">
        <f t="shared" si="48"/>
        <v>0</v>
      </c>
      <c r="W117" s="144">
        <v>0</v>
      </c>
      <c r="X117" s="144">
        <f t="shared" si="49"/>
        <v>0</v>
      </c>
      <c r="Y117" s="173">
        <f t="shared" si="50"/>
        <v>0</v>
      </c>
      <c r="AA117" s="210">
        <v>112</v>
      </c>
      <c r="AB117" s="144">
        <f t="shared" si="51"/>
        <v>0</v>
      </c>
      <c r="AC117" s="243">
        <f t="shared" si="52"/>
        <v>0</v>
      </c>
      <c r="AD117" s="243">
        <f t="shared" si="53"/>
        <v>0</v>
      </c>
      <c r="AE117" s="243">
        <f t="shared" si="54"/>
        <v>0</v>
      </c>
      <c r="AF117" s="144">
        <f t="shared" si="57"/>
        <v>0</v>
      </c>
      <c r="AG117" s="144">
        <f t="shared" si="58"/>
        <v>0</v>
      </c>
      <c r="AH117" s="144">
        <f t="shared" si="59"/>
        <v>0</v>
      </c>
      <c r="AI117" s="217">
        <f t="shared" si="66"/>
        <v>0</v>
      </c>
      <c r="AK117" s="210"/>
      <c r="AL117" s="144"/>
      <c r="AM117" s="144"/>
      <c r="AN117" s="144"/>
      <c r="AO117" s="144"/>
      <c r="AP117" s="144"/>
      <c r="AQ117" s="318"/>
      <c r="AR117" s="318"/>
      <c r="AS117" s="318"/>
      <c r="AT117" s="318"/>
      <c r="AU117" s="144"/>
      <c r="AV117" s="144"/>
      <c r="AW117" s="144"/>
      <c r="AX117" s="144"/>
      <c r="AY117" s="217"/>
    </row>
    <row r="118" spans="2:51" x14ac:dyDescent="0.25">
      <c r="B118" s="206" t="s">
        <v>328</v>
      </c>
      <c r="C118" s="224">
        <f>1/$F$18*SUM(AI6:AI205)</f>
        <v>58.604001733945523</v>
      </c>
      <c r="D118" s="221">
        <v>0</v>
      </c>
      <c r="E118" s="220">
        <f>C118-D118</f>
        <v>58.604001733945523</v>
      </c>
      <c r="I118" s="194">
        <v>113</v>
      </c>
      <c r="J118" s="144">
        <f t="shared" si="60"/>
        <v>0</v>
      </c>
      <c r="K118" s="144">
        <f t="shared" si="61"/>
        <v>0</v>
      </c>
      <c r="L118" s="144">
        <f t="shared" si="62"/>
        <v>0</v>
      </c>
      <c r="M118" s="144">
        <f t="shared" si="63"/>
        <v>0</v>
      </c>
      <c r="N118" s="144">
        <f t="shared" si="45"/>
        <v>0</v>
      </c>
      <c r="O118" s="145">
        <f t="shared" si="46"/>
        <v>0</v>
      </c>
      <c r="P118" s="194">
        <v>113</v>
      </c>
      <c r="Q118" s="144">
        <f t="shared" si="55"/>
        <v>0</v>
      </c>
      <c r="R118" s="144">
        <f t="shared" si="64"/>
        <v>0</v>
      </c>
      <c r="S118" s="144">
        <f t="shared" si="65"/>
        <v>0</v>
      </c>
      <c r="T118" s="144">
        <f t="shared" si="47"/>
        <v>0</v>
      </c>
      <c r="U118" s="144">
        <f t="shared" si="56"/>
        <v>0</v>
      </c>
      <c r="V118" s="144">
        <f t="shared" si="48"/>
        <v>0</v>
      </c>
      <c r="W118" s="144">
        <v>0</v>
      </c>
      <c r="X118" s="144">
        <f t="shared" si="49"/>
        <v>0</v>
      </c>
      <c r="Y118" s="173">
        <f t="shared" si="50"/>
        <v>0</v>
      </c>
      <c r="AA118" s="210">
        <v>113</v>
      </c>
      <c r="AB118" s="144">
        <f t="shared" si="51"/>
        <v>0</v>
      </c>
      <c r="AC118" s="243">
        <f t="shared" si="52"/>
        <v>0</v>
      </c>
      <c r="AD118" s="243">
        <f t="shared" si="53"/>
        <v>0</v>
      </c>
      <c r="AE118" s="243">
        <f t="shared" si="54"/>
        <v>0</v>
      </c>
      <c r="AF118" s="144">
        <f t="shared" si="57"/>
        <v>0</v>
      </c>
      <c r="AG118" s="144">
        <f t="shared" si="58"/>
        <v>0</v>
      </c>
      <c r="AH118" s="144">
        <f t="shared" si="59"/>
        <v>0</v>
      </c>
      <c r="AI118" s="217">
        <f t="shared" si="66"/>
        <v>0</v>
      </c>
      <c r="AK118" s="210"/>
      <c r="AL118" s="144"/>
      <c r="AM118" s="144"/>
      <c r="AN118" s="144"/>
      <c r="AO118" s="144"/>
      <c r="AP118" s="144"/>
      <c r="AQ118" s="318"/>
      <c r="AR118" s="318"/>
      <c r="AS118" s="318"/>
      <c r="AT118" s="318"/>
      <c r="AU118" s="144"/>
      <c r="AV118" s="144"/>
      <c r="AW118" s="144"/>
      <c r="AX118" s="144"/>
      <c r="AY118" s="217"/>
    </row>
    <row r="119" spans="2:51" x14ac:dyDescent="0.25">
      <c r="B119" s="206" t="s">
        <v>329</v>
      </c>
      <c r="C119" s="224">
        <f>AI35</f>
        <v>60.00104205660385</v>
      </c>
      <c r="D119" s="221">
        <v>0</v>
      </c>
      <c r="E119" s="220">
        <f>C119-D119</f>
        <v>60.00104205660385</v>
      </c>
      <c r="I119" s="194">
        <v>114</v>
      </c>
      <c r="J119" s="144">
        <f t="shared" si="60"/>
        <v>0</v>
      </c>
      <c r="K119" s="144">
        <f t="shared" si="61"/>
        <v>0</v>
      </c>
      <c r="L119" s="144">
        <f t="shared" si="62"/>
        <v>0</v>
      </c>
      <c r="M119" s="144">
        <f t="shared" si="63"/>
        <v>0</v>
      </c>
      <c r="N119" s="144">
        <f t="shared" si="45"/>
        <v>0</v>
      </c>
      <c r="O119" s="145">
        <f t="shared" si="46"/>
        <v>0</v>
      </c>
      <c r="P119" s="194">
        <v>114</v>
      </c>
      <c r="Q119" s="144">
        <f t="shared" si="55"/>
        <v>0</v>
      </c>
      <c r="R119" s="144">
        <f t="shared" si="64"/>
        <v>0</v>
      </c>
      <c r="S119" s="144">
        <f t="shared" si="65"/>
        <v>0</v>
      </c>
      <c r="T119" s="144">
        <f t="shared" si="47"/>
        <v>0</v>
      </c>
      <c r="U119" s="144">
        <f t="shared" si="56"/>
        <v>0</v>
      </c>
      <c r="V119" s="144">
        <f t="shared" si="48"/>
        <v>0</v>
      </c>
      <c r="W119" s="144">
        <v>0</v>
      </c>
      <c r="X119" s="144">
        <f t="shared" si="49"/>
        <v>0</v>
      </c>
      <c r="Y119" s="173">
        <f t="shared" si="50"/>
        <v>0</v>
      </c>
      <c r="AA119" s="210">
        <v>114</v>
      </c>
      <c r="AB119" s="144">
        <f t="shared" si="51"/>
        <v>0</v>
      </c>
      <c r="AC119" s="243">
        <f t="shared" si="52"/>
        <v>0</v>
      </c>
      <c r="AD119" s="243">
        <f t="shared" si="53"/>
        <v>0</v>
      </c>
      <c r="AE119" s="243">
        <f t="shared" si="54"/>
        <v>0</v>
      </c>
      <c r="AF119" s="144">
        <f t="shared" si="57"/>
        <v>0</v>
      </c>
      <c r="AG119" s="144">
        <f t="shared" si="58"/>
        <v>0</v>
      </c>
      <c r="AH119" s="144">
        <f t="shared" si="59"/>
        <v>0</v>
      </c>
      <c r="AI119" s="217">
        <f t="shared" si="66"/>
        <v>0</v>
      </c>
      <c r="AK119" s="210"/>
      <c r="AL119" s="144"/>
      <c r="AM119" s="144"/>
      <c r="AN119" s="144"/>
      <c r="AO119" s="144"/>
      <c r="AP119" s="144"/>
      <c r="AQ119" s="318"/>
      <c r="AR119" s="318"/>
      <c r="AS119" s="318"/>
      <c r="AT119" s="318"/>
      <c r="AU119" s="144"/>
      <c r="AV119" s="144"/>
      <c r="AW119" s="144"/>
      <c r="AX119" s="144"/>
      <c r="AY119" s="217"/>
    </row>
    <row r="120" spans="2:51" x14ac:dyDescent="0.25">
      <c r="C120" s="222"/>
      <c r="D120" s="222"/>
      <c r="E120" s="225"/>
      <c r="I120" s="194">
        <v>115</v>
      </c>
      <c r="J120" s="144">
        <f t="shared" si="60"/>
        <v>0</v>
      </c>
      <c r="K120" s="144">
        <f t="shared" si="61"/>
        <v>0</v>
      </c>
      <c r="L120" s="144">
        <f t="shared" si="62"/>
        <v>0</v>
      </c>
      <c r="M120" s="144">
        <f t="shared" si="63"/>
        <v>0</v>
      </c>
      <c r="N120" s="144">
        <f t="shared" si="45"/>
        <v>0</v>
      </c>
      <c r="O120" s="145">
        <f t="shared" si="46"/>
        <v>0</v>
      </c>
      <c r="P120" s="194">
        <v>115</v>
      </c>
      <c r="Q120" s="144">
        <f t="shared" si="55"/>
        <v>0</v>
      </c>
      <c r="R120" s="144">
        <f t="shared" si="64"/>
        <v>0</v>
      </c>
      <c r="S120" s="144">
        <f t="shared" si="65"/>
        <v>0</v>
      </c>
      <c r="T120" s="144">
        <f t="shared" si="47"/>
        <v>0</v>
      </c>
      <c r="U120" s="144">
        <f t="shared" si="56"/>
        <v>0</v>
      </c>
      <c r="V120" s="144">
        <f t="shared" si="48"/>
        <v>0</v>
      </c>
      <c r="W120" s="144">
        <v>0</v>
      </c>
      <c r="X120" s="144">
        <f t="shared" si="49"/>
        <v>0</v>
      </c>
      <c r="Y120" s="173">
        <f t="shared" si="50"/>
        <v>0</v>
      </c>
      <c r="AA120" s="210">
        <v>115</v>
      </c>
      <c r="AB120" s="144">
        <f t="shared" si="51"/>
        <v>0</v>
      </c>
      <c r="AC120" s="243">
        <f t="shared" si="52"/>
        <v>0</v>
      </c>
      <c r="AD120" s="243">
        <f t="shared" si="53"/>
        <v>0</v>
      </c>
      <c r="AE120" s="243">
        <f t="shared" si="54"/>
        <v>0</v>
      </c>
      <c r="AF120" s="144">
        <f t="shared" si="57"/>
        <v>0</v>
      </c>
      <c r="AG120" s="144">
        <f t="shared" si="58"/>
        <v>0</v>
      </c>
      <c r="AH120" s="144">
        <f t="shared" si="59"/>
        <v>0</v>
      </c>
      <c r="AI120" s="217">
        <f t="shared" si="66"/>
        <v>0</v>
      </c>
      <c r="AK120" s="210"/>
      <c r="AL120" s="144"/>
      <c r="AM120" s="144"/>
      <c r="AN120" s="144"/>
      <c r="AO120" s="144"/>
      <c r="AP120" s="144"/>
      <c r="AQ120" s="318"/>
      <c r="AR120" s="318"/>
      <c r="AS120" s="318"/>
      <c r="AT120" s="318"/>
      <c r="AU120" s="144"/>
      <c r="AV120" s="144"/>
      <c r="AW120" s="144"/>
      <c r="AX120" s="144"/>
      <c r="AY120" s="217"/>
    </row>
    <row r="121" spans="2:51" x14ac:dyDescent="0.25">
      <c r="C121" s="285" t="s">
        <v>321</v>
      </c>
      <c r="D121" s="285"/>
      <c r="E121" s="285"/>
      <c r="I121" s="194">
        <v>116</v>
      </c>
      <c r="J121" s="144">
        <f t="shared" si="60"/>
        <v>0</v>
      </c>
      <c r="K121" s="144">
        <f t="shared" si="61"/>
        <v>0</v>
      </c>
      <c r="L121" s="144">
        <f t="shared" si="62"/>
        <v>0</v>
      </c>
      <c r="M121" s="144">
        <f t="shared" si="63"/>
        <v>0</v>
      </c>
      <c r="N121" s="144">
        <f t="shared" si="45"/>
        <v>0</v>
      </c>
      <c r="O121" s="145">
        <f t="shared" si="46"/>
        <v>0</v>
      </c>
      <c r="P121" s="194">
        <v>116</v>
      </c>
      <c r="Q121" s="144">
        <f t="shared" si="55"/>
        <v>0</v>
      </c>
      <c r="R121" s="144">
        <f t="shared" si="64"/>
        <v>0</v>
      </c>
      <c r="S121" s="144">
        <f t="shared" si="65"/>
        <v>0</v>
      </c>
      <c r="T121" s="144">
        <f t="shared" si="47"/>
        <v>0</v>
      </c>
      <c r="U121" s="144">
        <f t="shared" si="56"/>
        <v>0</v>
      </c>
      <c r="V121" s="144">
        <f t="shared" si="48"/>
        <v>0</v>
      </c>
      <c r="W121" s="144">
        <v>0</v>
      </c>
      <c r="X121" s="144">
        <f t="shared" si="49"/>
        <v>0</v>
      </c>
      <c r="Y121" s="173">
        <f t="shared" si="50"/>
        <v>0</v>
      </c>
      <c r="AA121" s="210">
        <v>116</v>
      </c>
      <c r="AB121" s="144">
        <f t="shared" si="51"/>
        <v>0</v>
      </c>
      <c r="AC121" s="243">
        <f t="shared" si="52"/>
        <v>0</v>
      </c>
      <c r="AD121" s="243">
        <f t="shared" si="53"/>
        <v>0</v>
      </c>
      <c r="AE121" s="243">
        <f t="shared" si="54"/>
        <v>0</v>
      </c>
      <c r="AF121" s="144">
        <f t="shared" si="57"/>
        <v>0</v>
      </c>
      <c r="AG121" s="144">
        <f t="shared" si="58"/>
        <v>0</v>
      </c>
      <c r="AH121" s="144">
        <f t="shared" si="59"/>
        <v>0</v>
      </c>
      <c r="AI121" s="217">
        <f t="shared" si="66"/>
        <v>0</v>
      </c>
      <c r="AK121" s="210"/>
      <c r="AL121" s="144"/>
      <c r="AM121" s="144"/>
      <c r="AN121" s="144"/>
      <c r="AO121" s="144"/>
      <c r="AP121" s="144"/>
      <c r="AQ121" s="318"/>
      <c r="AR121" s="318"/>
      <c r="AS121" s="318"/>
      <c r="AT121" s="318"/>
      <c r="AU121" s="144"/>
      <c r="AV121" s="144"/>
      <c r="AW121" s="144"/>
      <c r="AX121" s="144"/>
      <c r="AY121" s="217"/>
    </row>
    <row r="122" spans="2:51" x14ac:dyDescent="0.25">
      <c r="C122" s="285" t="s">
        <v>305</v>
      </c>
      <c r="D122" s="285" t="s">
        <v>81</v>
      </c>
      <c r="E122" s="223" t="s">
        <v>327</v>
      </c>
      <c r="I122" s="194">
        <v>117</v>
      </c>
      <c r="J122" s="144">
        <f t="shared" si="60"/>
        <v>0</v>
      </c>
      <c r="K122" s="144">
        <f t="shared" si="61"/>
        <v>0</v>
      </c>
      <c r="L122" s="144">
        <f t="shared" si="62"/>
        <v>0</v>
      </c>
      <c r="M122" s="144">
        <f t="shared" si="63"/>
        <v>0</v>
      </c>
      <c r="N122" s="144">
        <f t="shared" si="45"/>
        <v>0</v>
      </c>
      <c r="O122" s="145">
        <f t="shared" si="46"/>
        <v>0</v>
      </c>
      <c r="P122" s="194">
        <v>117</v>
      </c>
      <c r="Q122" s="144">
        <f t="shared" si="55"/>
        <v>0</v>
      </c>
      <c r="R122" s="144">
        <f t="shared" si="64"/>
        <v>0</v>
      </c>
      <c r="S122" s="144">
        <f t="shared" si="65"/>
        <v>0</v>
      </c>
      <c r="T122" s="144">
        <f t="shared" si="47"/>
        <v>0</v>
      </c>
      <c r="U122" s="144">
        <f t="shared" si="56"/>
        <v>0</v>
      </c>
      <c r="V122" s="144">
        <f t="shared" si="48"/>
        <v>0</v>
      </c>
      <c r="W122" s="144">
        <v>0</v>
      </c>
      <c r="X122" s="144">
        <f t="shared" si="49"/>
        <v>0</v>
      </c>
      <c r="Y122" s="173">
        <f t="shared" si="50"/>
        <v>0</v>
      </c>
      <c r="AA122" s="210">
        <v>117</v>
      </c>
      <c r="AB122" s="144">
        <f t="shared" si="51"/>
        <v>0</v>
      </c>
      <c r="AC122" s="243">
        <f t="shared" si="52"/>
        <v>0</v>
      </c>
      <c r="AD122" s="243">
        <f t="shared" si="53"/>
        <v>0</v>
      </c>
      <c r="AE122" s="243">
        <f t="shared" si="54"/>
        <v>0</v>
      </c>
      <c r="AF122" s="144">
        <f t="shared" si="57"/>
        <v>0</v>
      </c>
      <c r="AG122" s="144">
        <f t="shared" si="58"/>
        <v>0</v>
      </c>
      <c r="AH122" s="144">
        <f t="shared" si="59"/>
        <v>0</v>
      </c>
      <c r="AI122" s="217">
        <f t="shared" si="66"/>
        <v>0</v>
      </c>
      <c r="AK122" s="210"/>
      <c r="AL122" s="144"/>
      <c r="AM122" s="144"/>
      <c r="AN122" s="144"/>
      <c r="AO122" s="144"/>
      <c r="AP122" s="144"/>
      <c r="AQ122" s="318"/>
      <c r="AR122" s="318"/>
      <c r="AS122" s="318"/>
      <c r="AT122" s="318"/>
      <c r="AU122" s="144"/>
      <c r="AV122" s="144"/>
      <c r="AW122" s="144"/>
      <c r="AX122" s="144"/>
      <c r="AY122" s="217"/>
    </row>
    <row r="123" spans="2:51" x14ac:dyDescent="0.25">
      <c r="B123" s="206" t="s">
        <v>329</v>
      </c>
      <c r="C123" s="224">
        <f>AY35</f>
        <v>60.368000000000002</v>
      </c>
      <c r="D123" s="221">
        <v>0</v>
      </c>
      <c r="E123" s="220">
        <f>C123-D123</f>
        <v>60.368000000000002</v>
      </c>
      <c r="I123" s="194">
        <v>118</v>
      </c>
      <c r="J123" s="144">
        <f t="shared" si="60"/>
        <v>0</v>
      </c>
      <c r="K123" s="144">
        <f t="shared" si="61"/>
        <v>0</v>
      </c>
      <c r="L123" s="144">
        <f t="shared" si="62"/>
        <v>0</v>
      </c>
      <c r="M123" s="144">
        <f t="shared" si="63"/>
        <v>0</v>
      </c>
      <c r="N123" s="144">
        <f t="shared" si="45"/>
        <v>0</v>
      </c>
      <c r="O123" s="145">
        <f t="shared" si="46"/>
        <v>0</v>
      </c>
      <c r="P123" s="194">
        <v>118</v>
      </c>
      <c r="Q123" s="144">
        <f t="shared" si="55"/>
        <v>0</v>
      </c>
      <c r="R123" s="144">
        <f t="shared" si="64"/>
        <v>0</v>
      </c>
      <c r="S123" s="144">
        <f t="shared" si="65"/>
        <v>0</v>
      </c>
      <c r="T123" s="144">
        <f t="shared" si="47"/>
        <v>0</v>
      </c>
      <c r="U123" s="144">
        <f t="shared" si="56"/>
        <v>0</v>
      </c>
      <c r="V123" s="144">
        <f t="shared" si="48"/>
        <v>0</v>
      </c>
      <c r="W123" s="144">
        <v>0</v>
      </c>
      <c r="X123" s="144">
        <f t="shared" si="49"/>
        <v>0</v>
      </c>
      <c r="Y123" s="173">
        <f t="shared" si="50"/>
        <v>0</v>
      </c>
      <c r="AA123" s="210">
        <v>118</v>
      </c>
      <c r="AB123" s="144">
        <f t="shared" si="51"/>
        <v>0</v>
      </c>
      <c r="AC123" s="243">
        <f t="shared" si="52"/>
        <v>0</v>
      </c>
      <c r="AD123" s="243">
        <f t="shared" si="53"/>
        <v>0</v>
      </c>
      <c r="AE123" s="243">
        <f t="shared" si="54"/>
        <v>0</v>
      </c>
      <c r="AF123" s="144">
        <f t="shared" si="57"/>
        <v>0</v>
      </c>
      <c r="AG123" s="144">
        <f t="shared" si="58"/>
        <v>0</v>
      </c>
      <c r="AH123" s="144">
        <f t="shared" si="59"/>
        <v>0</v>
      </c>
      <c r="AI123" s="217">
        <f t="shared" si="66"/>
        <v>0</v>
      </c>
      <c r="AK123" s="210"/>
      <c r="AL123" s="144"/>
      <c r="AM123" s="144"/>
      <c r="AN123" s="144"/>
      <c r="AO123" s="144"/>
      <c r="AP123" s="144"/>
      <c r="AQ123" s="318"/>
      <c r="AR123" s="318"/>
      <c r="AS123" s="318"/>
      <c r="AT123" s="318"/>
      <c r="AU123" s="144"/>
      <c r="AV123" s="144"/>
      <c r="AW123" s="144"/>
      <c r="AX123" s="144"/>
      <c r="AY123" s="217"/>
    </row>
    <row r="124" spans="2:51" x14ac:dyDescent="0.25">
      <c r="I124" s="194">
        <v>119</v>
      </c>
      <c r="J124" s="144">
        <f t="shared" si="60"/>
        <v>0</v>
      </c>
      <c r="K124" s="144">
        <f t="shared" si="61"/>
        <v>0</v>
      </c>
      <c r="L124" s="144">
        <f t="shared" si="62"/>
        <v>0</v>
      </c>
      <c r="M124" s="144">
        <f t="shared" si="63"/>
        <v>0</v>
      </c>
      <c r="N124" s="144">
        <f t="shared" si="45"/>
        <v>0</v>
      </c>
      <c r="O124" s="145">
        <f t="shared" si="46"/>
        <v>0</v>
      </c>
      <c r="P124" s="194">
        <v>119</v>
      </c>
      <c r="Q124" s="144">
        <f t="shared" si="55"/>
        <v>0</v>
      </c>
      <c r="R124" s="144">
        <f t="shared" si="64"/>
        <v>0</v>
      </c>
      <c r="S124" s="144">
        <f t="shared" si="65"/>
        <v>0</v>
      </c>
      <c r="T124" s="144">
        <f t="shared" si="47"/>
        <v>0</v>
      </c>
      <c r="U124" s="144">
        <f t="shared" si="56"/>
        <v>0</v>
      </c>
      <c r="V124" s="144">
        <f t="shared" si="48"/>
        <v>0</v>
      </c>
      <c r="W124" s="144">
        <v>0</v>
      </c>
      <c r="X124" s="144">
        <f t="shared" si="49"/>
        <v>0</v>
      </c>
      <c r="Y124" s="173">
        <f t="shared" si="50"/>
        <v>0</v>
      </c>
      <c r="AA124" s="210">
        <v>119</v>
      </c>
      <c r="AB124" s="144">
        <f t="shared" si="51"/>
        <v>0</v>
      </c>
      <c r="AC124" s="243">
        <f t="shared" si="52"/>
        <v>0</v>
      </c>
      <c r="AD124" s="243">
        <f t="shared" si="53"/>
        <v>0</v>
      </c>
      <c r="AE124" s="243">
        <f t="shared" si="54"/>
        <v>0</v>
      </c>
      <c r="AF124" s="144">
        <f t="shared" si="57"/>
        <v>0</v>
      </c>
      <c r="AG124" s="144">
        <f t="shared" si="58"/>
        <v>0</v>
      </c>
      <c r="AH124" s="144">
        <f t="shared" si="59"/>
        <v>0</v>
      </c>
      <c r="AI124" s="217">
        <f t="shared" si="66"/>
        <v>0</v>
      </c>
      <c r="AK124" s="210"/>
      <c r="AL124" s="144"/>
      <c r="AM124" s="144"/>
      <c r="AN124" s="144"/>
      <c r="AO124" s="144"/>
      <c r="AP124" s="144"/>
      <c r="AQ124" s="318"/>
      <c r="AR124" s="318"/>
      <c r="AS124" s="318"/>
      <c r="AT124" s="318"/>
      <c r="AU124" s="144"/>
      <c r="AV124" s="144"/>
      <c r="AW124" s="144"/>
      <c r="AX124" s="144"/>
      <c r="AY124" s="217"/>
    </row>
    <row r="125" spans="2:51" x14ac:dyDescent="0.25">
      <c r="C125" s="222"/>
      <c r="D125" s="222"/>
      <c r="E125" s="225"/>
      <c r="I125" s="194">
        <v>120</v>
      </c>
      <c r="J125" s="144">
        <f t="shared" si="60"/>
        <v>0</v>
      </c>
      <c r="K125" s="144">
        <f t="shared" si="61"/>
        <v>0</v>
      </c>
      <c r="L125" s="144">
        <f t="shared" si="62"/>
        <v>0</v>
      </c>
      <c r="M125" s="144">
        <f t="shared" si="63"/>
        <v>0</v>
      </c>
      <c r="N125" s="144">
        <f t="shared" si="45"/>
        <v>0</v>
      </c>
      <c r="O125" s="145">
        <f t="shared" si="46"/>
        <v>0</v>
      </c>
      <c r="P125" s="194">
        <v>120</v>
      </c>
      <c r="Q125" s="144">
        <f t="shared" si="55"/>
        <v>0</v>
      </c>
      <c r="R125" s="144">
        <f t="shared" si="64"/>
        <v>0</v>
      </c>
      <c r="S125" s="144">
        <f t="shared" si="65"/>
        <v>0</v>
      </c>
      <c r="T125" s="144">
        <f t="shared" si="47"/>
        <v>0</v>
      </c>
      <c r="U125" s="144">
        <f t="shared" si="56"/>
        <v>0</v>
      </c>
      <c r="V125" s="144">
        <f t="shared" si="48"/>
        <v>0</v>
      </c>
      <c r="W125" s="144">
        <v>0</v>
      </c>
      <c r="X125" s="144">
        <f t="shared" si="49"/>
        <v>0</v>
      </c>
      <c r="Y125" s="173">
        <f t="shared" si="50"/>
        <v>0</v>
      </c>
      <c r="AA125" s="210">
        <v>120</v>
      </c>
      <c r="AB125" s="144">
        <f t="shared" si="51"/>
        <v>0</v>
      </c>
      <c r="AC125" s="243">
        <f t="shared" si="52"/>
        <v>0</v>
      </c>
      <c r="AD125" s="243">
        <f t="shared" si="53"/>
        <v>0</v>
      </c>
      <c r="AE125" s="243">
        <f t="shared" si="54"/>
        <v>0</v>
      </c>
      <c r="AF125" s="144">
        <f t="shared" si="57"/>
        <v>0</v>
      </c>
      <c r="AG125" s="144">
        <f t="shared" si="58"/>
        <v>0</v>
      </c>
      <c r="AH125" s="144">
        <f t="shared" si="59"/>
        <v>0</v>
      </c>
      <c r="AI125" s="217">
        <f t="shared" si="66"/>
        <v>0</v>
      </c>
      <c r="AK125" s="210"/>
      <c r="AL125" s="144"/>
      <c r="AM125" s="144"/>
      <c r="AN125" s="144"/>
      <c r="AO125" s="144"/>
      <c r="AP125" s="144"/>
      <c r="AQ125" s="318"/>
      <c r="AR125" s="318"/>
      <c r="AS125" s="318"/>
      <c r="AT125" s="318"/>
      <c r="AU125" s="144"/>
      <c r="AV125" s="144"/>
      <c r="AW125" s="144"/>
      <c r="AX125" s="144"/>
      <c r="AY125" s="217"/>
    </row>
    <row r="126" spans="2:51" x14ac:dyDescent="0.25">
      <c r="C126" s="226" t="s">
        <v>289</v>
      </c>
      <c r="D126" s="226" t="s">
        <v>290</v>
      </c>
      <c r="E126" s="226" t="s">
        <v>321</v>
      </c>
      <c r="F126" s="290" t="s">
        <v>331</v>
      </c>
      <c r="I126" s="194">
        <v>121</v>
      </c>
      <c r="J126" s="144">
        <f t="shared" si="60"/>
        <v>0</v>
      </c>
      <c r="K126" s="144">
        <f t="shared" si="61"/>
        <v>0</v>
      </c>
      <c r="L126" s="144">
        <f t="shared" si="62"/>
        <v>0</v>
      </c>
      <c r="M126" s="144">
        <f t="shared" si="63"/>
        <v>0</v>
      </c>
      <c r="N126" s="144">
        <f t="shared" si="45"/>
        <v>0</v>
      </c>
      <c r="O126" s="145">
        <f t="shared" si="46"/>
        <v>0</v>
      </c>
      <c r="P126" s="194">
        <v>121</v>
      </c>
      <c r="Q126" s="144">
        <f t="shared" si="55"/>
        <v>0</v>
      </c>
      <c r="R126" s="144">
        <f t="shared" si="64"/>
        <v>0</v>
      </c>
      <c r="S126" s="144">
        <f t="shared" si="65"/>
        <v>0</v>
      </c>
      <c r="T126" s="144">
        <f t="shared" si="47"/>
        <v>0</v>
      </c>
      <c r="U126" s="144">
        <f t="shared" si="56"/>
        <v>0</v>
      </c>
      <c r="V126" s="144">
        <f t="shared" si="48"/>
        <v>0</v>
      </c>
      <c r="W126" s="144">
        <v>0</v>
      </c>
      <c r="X126" s="144">
        <f t="shared" si="49"/>
        <v>0</v>
      </c>
      <c r="Y126" s="173">
        <f t="shared" si="50"/>
        <v>0</v>
      </c>
      <c r="AA126" s="210">
        <v>121</v>
      </c>
      <c r="AB126" s="144">
        <f t="shared" si="51"/>
        <v>0</v>
      </c>
      <c r="AC126" s="243">
        <f t="shared" si="52"/>
        <v>0</v>
      </c>
      <c r="AD126" s="243">
        <f t="shared" si="53"/>
        <v>0</v>
      </c>
      <c r="AE126" s="243">
        <f t="shared" si="54"/>
        <v>0</v>
      </c>
      <c r="AF126" s="144">
        <f t="shared" si="57"/>
        <v>0</v>
      </c>
      <c r="AG126" s="144">
        <f t="shared" si="58"/>
        <v>0</v>
      </c>
      <c r="AH126" s="144">
        <f t="shared" si="59"/>
        <v>0</v>
      </c>
      <c r="AI126" s="217">
        <f t="shared" si="66"/>
        <v>0</v>
      </c>
      <c r="AK126" s="210"/>
      <c r="AL126" s="144"/>
      <c r="AM126" s="144"/>
      <c r="AN126" s="144"/>
      <c r="AO126" s="144"/>
      <c r="AP126" s="144"/>
      <c r="AQ126" s="318"/>
      <c r="AR126" s="318"/>
      <c r="AS126" s="318"/>
      <c r="AT126" s="318"/>
      <c r="AU126" s="144"/>
      <c r="AV126" s="144"/>
      <c r="AW126" s="144"/>
      <c r="AX126" s="144"/>
      <c r="AY126" s="217"/>
    </row>
    <row r="127" spans="2:51" x14ac:dyDescent="0.25">
      <c r="C127" s="227">
        <f>MIN(E113:E114)</f>
        <v>326.9198247655807</v>
      </c>
      <c r="D127" s="224">
        <f>MIN(E118:E119)</f>
        <v>58.604001733945523</v>
      </c>
      <c r="E127" s="227">
        <f>E123</f>
        <v>60.368000000000002</v>
      </c>
      <c r="F127" s="228">
        <f>SUM(C127:E127)</f>
        <v>445.89182649952619</v>
      </c>
      <c r="I127" s="194">
        <v>122</v>
      </c>
      <c r="J127" s="144">
        <f t="shared" si="60"/>
        <v>0</v>
      </c>
      <c r="K127" s="144">
        <f t="shared" si="61"/>
        <v>0</v>
      </c>
      <c r="L127" s="144">
        <f t="shared" si="62"/>
        <v>0</v>
      </c>
      <c r="M127" s="144">
        <f t="shared" si="63"/>
        <v>0</v>
      </c>
      <c r="N127" s="144">
        <f t="shared" si="45"/>
        <v>0</v>
      </c>
      <c r="O127" s="145">
        <f t="shared" si="46"/>
        <v>0</v>
      </c>
      <c r="P127" s="194">
        <v>122</v>
      </c>
      <c r="Q127" s="144">
        <f t="shared" si="55"/>
        <v>0</v>
      </c>
      <c r="R127" s="144">
        <f t="shared" si="64"/>
        <v>0</v>
      </c>
      <c r="S127" s="144">
        <f t="shared" si="65"/>
        <v>0</v>
      </c>
      <c r="T127" s="144">
        <f t="shared" si="47"/>
        <v>0</v>
      </c>
      <c r="U127" s="144">
        <f t="shared" si="56"/>
        <v>0</v>
      </c>
      <c r="V127" s="144">
        <f t="shared" si="48"/>
        <v>0</v>
      </c>
      <c r="W127" s="144">
        <v>0</v>
      </c>
      <c r="X127" s="144">
        <f t="shared" si="49"/>
        <v>0</v>
      </c>
      <c r="Y127" s="173">
        <f t="shared" si="50"/>
        <v>0</v>
      </c>
      <c r="AA127" s="210">
        <v>122</v>
      </c>
      <c r="AB127" s="144">
        <f t="shared" si="51"/>
        <v>0</v>
      </c>
      <c r="AC127" s="243">
        <f t="shared" si="52"/>
        <v>0</v>
      </c>
      <c r="AD127" s="243">
        <f t="shared" si="53"/>
        <v>0</v>
      </c>
      <c r="AE127" s="243">
        <f t="shared" si="54"/>
        <v>0</v>
      </c>
      <c r="AF127" s="144">
        <f t="shared" si="57"/>
        <v>0</v>
      </c>
      <c r="AG127" s="144">
        <f t="shared" si="58"/>
        <v>0</v>
      </c>
      <c r="AH127" s="144">
        <f t="shared" si="59"/>
        <v>0</v>
      </c>
      <c r="AI127" s="217">
        <f t="shared" si="66"/>
        <v>0</v>
      </c>
      <c r="AK127" s="210"/>
      <c r="AL127" s="144"/>
      <c r="AM127" s="144"/>
      <c r="AN127" s="144"/>
      <c r="AO127" s="144"/>
      <c r="AP127" s="144"/>
      <c r="AQ127" s="318"/>
      <c r="AR127" s="318"/>
      <c r="AS127" s="318"/>
      <c r="AT127" s="318"/>
      <c r="AU127" s="144"/>
      <c r="AV127" s="144"/>
      <c r="AW127" s="144"/>
      <c r="AX127" s="144"/>
      <c r="AY127" s="217"/>
    </row>
    <row r="128" spans="2:51" x14ac:dyDescent="0.25">
      <c r="E128" s="110"/>
      <c r="I128" s="194">
        <v>123</v>
      </c>
      <c r="J128" s="144">
        <f t="shared" si="60"/>
        <v>0</v>
      </c>
      <c r="K128" s="144">
        <f t="shared" si="61"/>
        <v>0</v>
      </c>
      <c r="L128" s="144">
        <f t="shared" si="62"/>
        <v>0</v>
      </c>
      <c r="M128" s="144">
        <f t="shared" si="63"/>
        <v>0</v>
      </c>
      <c r="N128" s="144">
        <f t="shared" si="45"/>
        <v>0</v>
      </c>
      <c r="O128" s="145">
        <f t="shared" si="46"/>
        <v>0</v>
      </c>
      <c r="P128" s="194">
        <v>123</v>
      </c>
      <c r="Q128" s="144">
        <f t="shared" si="55"/>
        <v>0</v>
      </c>
      <c r="R128" s="144">
        <f t="shared" si="64"/>
        <v>0</v>
      </c>
      <c r="S128" s="144">
        <f t="shared" si="65"/>
        <v>0</v>
      </c>
      <c r="T128" s="144">
        <f t="shared" si="47"/>
        <v>0</v>
      </c>
      <c r="U128" s="144">
        <f t="shared" si="56"/>
        <v>0</v>
      </c>
      <c r="V128" s="144">
        <f t="shared" si="48"/>
        <v>0</v>
      </c>
      <c r="W128" s="144">
        <v>0</v>
      </c>
      <c r="X128" s="144">
        <f t="shared" si="49"/>
        <v>0</v>
      </c>
      <c r="Y128" s="173">
        <f t="shared" si="50"/>
        <v>0</v>
      </c>
      <c r="AA128" s="210">
        <v>123</v>
      </c>
      <c r="AB128" s="144">
        <f t="shared" si="51"/>
        <v>0</v>
      </c>
      <c r="AC128" s="243">
        <f t="shared" si="52"/>
        <v>0</v>
      </c>
      <c r="AD128" s="243">
        <f t="shared" si="53"/>
        <v>0</v>
      </c>
      <c r="AE128" s="243">
        <f t="shared" si="54"/>
        <v>0</v>
      </c>
      <c r="AF128" s="144">
        <f t="shared" si="57"/>
        <v>0</v>
      </c>
      <c r="AG128" s="144">
        <f t="shared" si="58"/>
        <v>0</v>
      </c>
      <c r="AH128" s="144">
        <f t="shared" si="59"/>
        <v>0</v>
      </c>
      <c r="AI128" s="217">
        <f t="shared" si="66"/>
        <v>0</v>
      </c>
      <c r="AK128" s="210"/>
      <c r="AL128" s="144"/>
      <c r="AM128" s="144"/>
      <c r="AN128" s="144"/>
      <c r="AO128" s="144"/>
      <c r="AP128" s="144"/>
      <c r="AQ128" s="318"/>
      <c r="AR128" s="318"/>
      <c r="AS128" s="318"/>
      <c r="AT128" s="318"/>
      <c r="AU128" s="144"/>
      <c r="AV128" s="144"/>
      <c r="AW128" s="144"/>
      <c r="AX128" s="144"/>
      <c r="AY128" s="217"/>
    </row>
    <row r="129" spans="5:51" x14ac:dyDescent="0.25">
      <c r="E129" s="110"/>
      <c r="I129" s="194">
        <v>124</v>
      </c>
      <c r="J129" s="144">
        <f t="shared" si="60"/>
        <v>0</v>
      </c>
      <c r="K129" s="144">
        <f t="shared" si="61"/>
        <v>0</v>
      </c>
      <c r="L129" s="144">
        <f t="shared" si="62"/>
        <v>0</v>
      </c>
      <c r="M129" s="144">
        <f t="shared" si="63"/>
        <v>0</v>
      </c>
      <c r="N129" s="144">
        <f t="shared" si="45"/>
        <v>0</v>
      </c>
      <c r="O129" s="145">
        <f t="shared" si="46"/>
        <v>0</v>
      </c>
      <c r="P129" s="194">
        <v>124</v>
      </c>
      <c r="Q129" s="144">
        <f t="shared" si="55"/>
        <v>0</v>
      </c>
      <c r="R129" s="144">
        <f t="shared" si="64"/>
        <v>0</v>
      </c>
      <c r="S129" s="144">
        <f t="shared" si="65"/>
        <v>0</v>
      </c>
      <c r="T129" s="144">
        <f t="shared" si="47"/>
        <v>0</v>
      </c>
      <c r="U129" s="144">
        <f t="shared" si="56"/>
        <v>0</v>
      </c>
      <c r="V129" s="144">
        <f t="shared" si="48"/>
        <v>0</v>
      </c>
      <c r="W129" s="144">
        <v>0</v>
      </c>
      <c r="X129" s="144">
        <f t="shared" si="49"/>
        <v>0</v>
      </c>
      <c r="Y129" s="173">
        <f t="shared" si="50"/>
        <v>0</v>
      </c>
      <c r="AA129" s="210">
        <v>124</v>
      </c>
      <c r="AB129" s="144">
        <f t="shared" si="51"/>
        <v>0</v>
      </c>
      <c r="AC129" s="243">
        <f t="shared" si="52"/>
        <v>0</v>
      </c>
      <c r="AD129" s="243">
        <f t="shared" si="53"/>
        <v>0</v>
      </c>
      <c r="AE129" s="243">
        <f t="shared" si="54"/>
        <v>0</v>
      </c>
      <c r="AF129" s="144">
        <f t="shared" si="57"/>
        <v>0</v>
      </c>
      <c r="AG129" s="144">
        <f t="shared" si="58"/>
        <v>0</v>
      </c>
      <c r="AH129" s="144">
        <f t="shared" si="59"/>
        <v>0</v>
      </c>
      <c r="AI129" s="217">
        <f t="shared" si="66"/>
        <v>0</v>
      </c>
      <c r="AK129" s="210"/>
      <c r="AL129" s="144"/>
      <c r="AM129" s="144"/>
      <c r="AN129" s="144"/>
      <c r="AO129" s="144"/>
      <c r="AP129" s="144"/>
      <c r="AQ129" s="318"/>
      <c r="AR129" s="318"/>
      <c r="AS129" s="318"/>
      <c r="AT129" s="318"/>
      <c r="AU129" s="144"/>
      <c r="AV129" s="144"/>
      <c r="AW129" s="144"/>
      <c r="AX129" s="144"/>
      <c r="AY129" s="217"/>
    </row>
    <row r="130" spans="5:51" x14ac:dyDescent="0.25">
      <c r="E130" s="110"/>
      <c r="I130" s="194">
        <v>125</v>
      </c>
      <c r="J130" s="144">
        <f t="shared" si="60"/>
        <v>0</v>
      </c>
      <c r="K130" s="144">
        <f t="shared" si="61"/>
        <v>0</v>
      </c>
      <c r="L130" s="144">
        <f t="shared" si="62"/>
        <v>0</v>
      </c>
      <c r="M130" s="144">
        <f t="shared" si="63"/>
        <v>0</v>
      </c>
      <c r="N130" s="144">
        <f t="shared" si="45"/>
        <v>0</v>
      </c>
      <c r="O130" s="145">
        <f t="shared" si="46"/>
        <v>0</v>
      </c>
      <c r="P130" s="194">
        <v>125</v>
      </c>
      <c r="Q130" s="144">
        <f t="shared" si="55"/>
        <v>0</v>
      </c>
      <c r="R130" s="144">
        <f t="shared" si="64"/>
        <v>0</v>
      </c>
      <c r="S130" s="144">
        <f t="shared" si="65"/>
        <v>0</v>
      </c>
      <c r="T130" s="144">
        <f t="shared" si="47"/>
        <v>0</v>
      </c>
      <c r="U130" s="144">
        <f t="shared" si="56"/>
        <v>0</v>
      </c>
      <c r="V130" s="144">
        <f t="shared" si="48"/>
        <v>0</v>
      </c>
      <c r="W130" s="144">
        <v>0</v>
      </c>
      <c r="X130" s="144">
        <f t="shared" si="49"/>
        <v>0</v>
      </c>
      <c r="Y130" s="173">
        <f t="shared" si="50"/>
        <v>0</v>
      </c>
      <c r="AA130" s="210">
        <v>125</v>
      </c>
      <c r="AB130" s="144">
        <f t="shared" si="51"/>
        <v>0</v>
      </c>
      <c r="AC130" s="243">
        <f t="shared" si="52"/>
        <v>0</v>
      </c>
      <c r="AD130" s="243">
        <f t="shared" si="53"/>
        <v>0</v>
      </c>
      <c r="AE130" s="243">
        <f t="shared" si="54"/>
        <v>0</v>
      </c>
      <c r="AF130" s="144">
        <f t="shared" si="57"/>
        <v>0</v>
      </c>
      <c r="AG130" s="144">
        <f t="shared" si="58"/>
        <v>0</v>
      </c>
      <c r="AH130" s="144">
        <f t="shared" si="59"/>
        <v>0</v>
      </c>
      <c r="AI130" s="217">
        <f t="shared" si="66"/>
        <v>0</v>
      </c>
      <c r="AK130" s="210"/>
      <c r="AL130" s="144"/>
      <c r="AM130" s="144"/>
      <c r="AN130" s="144"/>
      <c r="AO130" s="144"/>
      <c r="AP130" s="144"/>
      <c r="AQ130" s="318"/>
      <c r="AR130" s="318"/>
      <c r="AS130" s="318"/>
      <c r="AT130" s="318"/>
      <c r="AU130" s="144"/>
      <c r="AV130" s="144"/>
      <c r="AW130" s="144"/>
      <c r="AX130" s="144"/>
      <c r="AY130" s="217"/>
    </row>
    <row r="131" spans="5:51" x14ac:dyDescent="0.25">
      <c r="E131" s="110"/>
      <c r="I131" s="194">
        <v>126</v>
      </c>
      <c r="J131" s="144">
        <f t="shared" si="60"/>
        <v>0</v>
      </c>
      <c r="K131" s="144">
        <f t="shared" si="61"/>
        <v>0</v>
      </c>
      <c r="L131" s="144">
        <f t="shared" si="62"/>
        <v>0</v>
      </c>
      <c r="M131" s="144">
        <f t="shared" si="63"/>
        <v>0</v>
      </c>
      <c r="N131" s="144">
        <f t="shared" si="45"/>
        <v>0</v>
      </c>
      <c r="O131" s="145">
        <f t="shared" si="46"/>
        <v>0</v>
      </c>
      <c r="P131" s="194">
        <v>126</v>
      </c>
      <c r="Q131" s="144">
        <f t="shared" si="55"/>
        <v>0</v>
      </c>
      <c r="R131" s="144">
        <f t="shared" si="64"/>
        <v>0</v>
      </c>
      <c r="S131" s="144">
        <f t="shared" si="65"/>
        <v>0</v>
      </c>
      <c r="T131" s="144">
        <f t="shared" si="47"/>
        <v>0</v>
      </c>
      <c r="U131" s="144">
        <f t="shared" si="56"/>
        <v>0</v>
      </c>
      <c r="V131" s="144">
        <f t="shared" si="48"/>
        <v>0</v>
      </c>
      <c r="W131" s="144">
        <v>0</v>
      </c>
      <c r="X131" s="144">
        <f t="shared" si="49"/>
        <v>0</v>
      </c>
      <c r="Y131" s="173">
        <f t="shared" si="50"/>
        <v>0</v>
      </c>
      <c r="AA131" s="210">
        <v>126</v>
      </c>
      <c r="AB131" s="144">
        <f t="shared" si="51"/>
        <v>0</v>
      </c>
      <c r="AC131" s="243">
        <f t="shared" si="52"/>
        <v>0</v>
      </c>
      <c r="AD131" s="243">
        <f t="shared" si="53"/>
        <v>0</v>
      </c>
      <c r="AE131" s="243">
        <f t="shared" si="54"/>
        <v>0</v>
      </c>
      <c r="AF131" s="144">
        <f t="shared" si="57"/>
        <v>0</v>
      </c>
      <c r="AG131" s="144">
        <f t="shared" si="58"/>
        <v>0</v>
      </c>
      <c r="AH131" s="144">
        <f t="shared" si="59"/>
        <v>0</v>
      </c>
      <c r="AI131" s="217">
        <f t="shared" si="66"/>
        <v>0</v>
      </c>
      <c r="AK131" s="210"/>
      <c r="AL131" s="144"/>
      <c r="AM131" s="144"/>
      <c r="AN131" s="144"/>
      <c r="AO131" s="144"/>
      <c r="AP131" s="144"/>
      <c r="AQ131" s="318"/>
      <c r="AR131" s="318"/>
      <c r="AS131" s="318"/>
      <c r="AT131" s="318"/>
      <c r="AU131" s="144"/>
      <c r="AV131" s="144"/>
      <c r="AW131" s="144"/>
      <c r="AX131" s="144"/>
      <c r="AY131" s="217"/>
    </row>
    <row r="132" spans="5:51" x14ac:dyDescent="0.25">
      <c r="E132" s="110"/>
      <c r="I132" s="194">
        <v>127</v>
      </c>
      <c r="J132" s="144">
        <f t="shared" si="60"/>
        <v>0</v>
      </c>
      <c r="K132" s="144">
        <f t="shared" si="61"/>
        <v>0</v>
      </c>
      <c r="L132" s="144">
        <f t="shared" si="62"/>
        <v>0</v>
      </c>
      <c r="M132" s="144">
        <f t="shared" si="63"/>
        <v>0</v>
      </c>
      <c r="N132" s="144">
        <f t="shared" si="45"/>
        <v>0</v>
      </c>
      <c r="O132" s="145">
        <f t="shared" si="46"/>
        <v>0</v>
      </c>
      <c r="P132" s="194">
        <v>127</v>
      </c>
      <c r="Q132" s="144">
        <f t="shared" si="55"/>
        <v>0</v>
      </c>
      <c r="R132" s="144">
        <f t="shared" si="64"/>
        <v>0</v>
      </c>
      <c r="S132" s="144">
        <f t="shared" si="65"/>
        <v>0</v>
      </c>
      <c r="T132" s="144">
        <f t="shared" si="47"/>
        <v>0</v>
      </c>
      <c r="U132" s="144">
        <f t="shared" si="56"/>
        <v>0</v>
      </c>
      <c r="V132" s="144">
        <f t="shared" si="48"/>
        <v>0</v>
      </c>
      <c r="W132" s="144">
        <v>0</v>
      </c>
      <c r="X132" s="144">
        <f t="shared" si="49"/>
        <v>0</v>
      </c>
      <c r="Y132" s="173">
        <f t="shared" si="50"/>
        <v>0</v>
      </c>
      <c r="AA132" s="210">
        <v>127</v>
      </c>
      <c r="AB132" s="144">
        <f t="shared" si="51"/>
        <v>0</v>
      </c>
      <c r="AC132" s="243">
        <f t="shared" si="52"/>
        <v>0</v>
      </c>
      <c r="AD132" s="243">
        <f t="shared" si="53"/>
        <v>0</v>
      </c>
      <c r="AE132" s="243">
        <f t="shared" si="54"/>
        <v>0</v>
      </c>
      <c r="AF132" s="144">
        <f t="shared" si="57"/>
        <v>0</v>
      </c>
      <c r="AG132" s="144">
        <f t="shared" si="58"/>
        <v>0</v>
      </c>
      <c r="AH132" s="144">
        <f t="shared" si="59"/>
        <v>0</v>
      </c>
      <c r="AI132" s="217">
        <f t="shared" si="66"/>
        <v>0</v>
      </c>
      <c r="AK132" s="210"/>
      <c r="AL132" s="144"/>
      <c r="AM132" s="144"/>
      <c r="AN132" s="144"/>
      <c r="AO132" s="144"/>
      <c r="AP132" s="144"/>
      <c r="AQ132" s="318"/>
      <c r="AR132" s="318"/>
      <c r="AS132" s="318"/>
      <c r="AT132" s="318"/>
      <c r="AU132" s="144"/>
      <c r="AV132" s="144"/>
      <c r="AW132" s="144"/>
      <c r="AX132" s="144"/>
      <c r="AY132" s="217"/>
    </row>
    <row r="133" spans="5:51" x14ac:dyDescent="0.25">
      <c r="E133" s="110"/>
      <c r="I133" s="194">
        <v>128</v>
      </c>
      <c r="J133" s="144">
        <f t="shared" si="60"/>
        <v>0</v>
      </c>
      <c r="K133" s="144">
        <f t="shared" si="61"/>
        <v>0</v>
      </c>
      <c r="L133" s="144">
        <f t="shared" si="62"/>
        <v>0</v>
      </c>
      <c r="M133" s="144">
        <f t="shared" si="63"/>
        <v>0</v>
      </c>
      <c r="N133" s="144">
        <f t="shared" ref="N133:N196" si="70">IF(P134&lt;=$F$18,0,)</f>
        <v>0</v>
      </c>
      <c r="O133" s="145">
        <f t="shared" ref="O133:O196" si="71">((J133+K133)*0.475+L133+M133+N133)*44/12</f>
        <v>0</v>
      </c>
      <c r="P133" s="194">
        <v>128</v>
      </c>
      <c r="Q133" s="144">
        <f t="shared" si="55"/>
        <v>0</v>
      </c>
      <c r="R133" s="144">
        <f t="shared" si="64"/>
        <v>0</v>
      </c>
      <c r="S133" s="144">
        <f t="shared" si="65"/>
        <v>0</v>
      </c>
      <c r="T133" s="144">
        <f t="shared" ref="T133:T196" si="72">IF(S133=0,0,EXP(-1.0587+0.8836*LN(S133)+0.284))</f>
        <v>0</v>
      </c>
      <c r="U133" s="144">
        <f t="shared" si="56"/>
        <v>0</v>
      </c>
      <c r="V133" s="144">
        <f t="shared" ref="V133:V196" si="73">IF(P133&lt;=$F$18,IF(P133&lt;=30,P133*($F$16-$F$6)/30,$F$16-$F$6),)</f>
        <v>0</v>
      </c>
      <c r="W133" s="144">
        <v>0</v>
      </c>
      <c r="X133" s="144">
        <f t="shared" ref="X133:X196" si="74">((S133+T133)*0.475+U133+V133+W133)*44/12</f>
        <v>0</v>
      </c>
      <c r="Y133" s="173">
        <f t="shared" ref="Y133:Y196" si="75">IF(P133&lt;=$F$18,X133-O133,)</f>
        <v>0</v>
      </c>
      <c r="AA133" s="210">
        <v>128</v>
      </c>
      <c r="AB133" s="144">
        <f t="shared" ref="AB133:AB196" si="76">IF(AA133&lt;=$F$18,IFERROR(VLOOKUP($AA133,$B$82:$G$94,2,FALSE),0),)</f>
        <v>0</v>
      </c>
      <c r="AC133" s="243">
        <f t="shared" ref="AC133:AC196" si="77">IF(AA133&lt;=$F$18,IFERROR(VLOOKUP($AA133,$B$82:$G$94,3,FALSE),0),)</f>
        <v>0</v>
      </c>
      <c r="AD133" s="243">
        <f t="shared" ref="AD133:AD196" si="78">IF(AA133&lt;=$F$18,IFERROR(VLOOKUP($AA133,$B$82:$G$94,4,FALSE),0),)</f>
        <v>0</v>
      </c>
      <c r="AE133" s="243">
        <f t="shared" ref="AE133:AE196" si="79">IF(AA133&lt;=$F$18,IFERROR(VLOOKUP($AA133,$B$82:$G$94,5,FALSE),0),)</f>
        <v>0</v>
      </c>
      <c r="AF133" s="144">
        <f t="shared" si="57"/>
        <v>0</v>
      </c>
      <c r="AG133" s="144">
        <f t="shared" si="58"/>
        <v>0</v>
      </c>
      <c r="AH133" s="144">
        <f t="shared" si="59"/>
        <v>0</v>
      </c>
      <c r="AI133" s="217">
        <f t="shared" si="66"/>
        <v>0</v>
      </c>
      <c r="AK133" s="210"/>
      <c r="AL133" s="144"/>
      <c r="AM133" s="144"/>
      <c r="AN133" s="144"/>
      <c r="AO133" s="144"/>
      <c r="AP133" s="144"/>
      <c r="AQ133" s="318"/>
      <c r="AR133" s="318"/>
      <c r="AS133" s="318"/>
      <c r="AT133" s="318"/>
      <c r="AU133" s="144"/>
      <c r="AV133" s="144"/>
      <c r="AW133" s="144"/>
      <c r="AX133" s="144"/>
      <c r="AY133" s="217"/>
    </row>
    <row r="134" spans="5:51" x14ac:dyDescent="0.25">
      <c r="E134" s="110"/>
      <c r="I134" s="194">
        <v>129</v>
      </c>
      <c r="J134" s="144">
        <f t="shared" si="60"/>
        <v>0</v>
      </c>
      <c r="K134" s="144">
        <f t="shared" si="61"/>
        <v>0</v>
      </c>
      <c r="L134" s="144">
        <f t="shared" si="62"/>
        <v>0</v>
      </c>
      <c r="M134" s="144">
        <f t="shared" si="63"/>
        <v>0</v>
      </c>
      <c r="N134" s="144">
        <f t="shared" si="70"/>
        <v>0</v>
      </c>
      <c r="O134" s="145">
        <f t="shared" si="71"/>
        <v>0</v>
      </c>
      <c r="P134" s="194">
        <v>129</v>
      </c>
      <c r="Q134" s="144">
        <f t="shared" ref="Q134:Q197" si="80">IF(P134&lt;=$F$18,LOOKUP(P134-1,$B$25:$B$78,$G$25:$G$78),)</f>
        <v>0</v>
      </c>
      <c r="R134" s="144">
        <f t="shared" si="64"/>
        <v>0</v>
      </c>
      <c r="S134" s="144">
        <f t="shared" si="65"/>
        <v>0</v>
      </c>
      <c r="T134" s="144">
        <f t="shared" si="72"/>
        <v>0</v>
      </c>
      <c r="U134" s="144">
        <f t="shared" ref="U134:U197" si="81">IF(P134&lt;=$F$18,$F$5+($F$15-$F$5)*(1-EXP(-0.0175*P134)),)</f>
        <v>0</v>
      </c>
      <c r="V134" s="144">
        <f t="shared" si="73"/>
        <v>0</v>
      </c>
      <c r="W134" s="144">
        <v>0</v>
      </c>
      <c r="X134" s="144">
        <f t="shared" si="74"/>
        <v>0</v>
      </c>
      <c r="Y134" s="173">
        <f t="shared" si="75"/>
        <v>0</v>
      </c>
      <c r="AA134" s="210">
        <v>129</v>
      </c>
      <c r="AB134" s="144">
        <f t="shared" si="76"/>
        <v>0</v>
      </c>
      <c r="AC134" s="243">
        <f t="shared" si="77"/>
        <v>0</v>
      </c>
      <c r="AD134" s="243">
        <f t="shared" si="78"/>
        <v>0</v>
      </c>
      <c r="AE134" s="243">
        <f t="shared" si="79"/>
        <v>0</v>
      </c>
      <c r="AF134" s="144">
        <f t="shared" ref="AF134:AF197" si="82">IF(AA134&lt;=$F$18,EXP(-LN(2)/$D$104)*AF133+((1-EXP(-LN(2)/$D$104))/(LN(2)/$D$104))*$AB134*AC134*0.475*$F$19*44/12,)</f>
        <v>0</v>
      </c>
      <c r="AG134" s="144">
        <f t="shared" ref="AG134:AG197" si="83">IF(AA134&lt;=$F$18,EXP(-LN(2)/$D$106)*AG133+((1-EXP(-LN(2)/$D$106))/(LN(2)/$D$106))*$AB134*AD134*0.475*$F$19*44/12,)</f>
        <v>0</v>
      </c>
      <c r="AH134" s="144">
        <f t="shared" ref="AH134:AH197" si="84">IF(AA134&lt;=$F$18,EXP(-LN(2)/$D$105)*AH133+((1-EXP(-LN(2)/$D$105))/(LN(2)/$D$105))*$AB134*AE134*0.475*$F$19*44/12,)</f>
        <v>0</v>
      </c>
      <c r="AI134" s="217">
        <f t="shared" si="66"/>
        <v>0</v>
      </c>
      <c r="AK134" s="210"/>
      <c r="AL134" s="144"/>
      <c r="AM134" s="144"/>
      <c r="AN134" s="144"/>
      <c r="AO134" s="144"/>
      <c r="AP134" s="144"/>
      <c r="AQ134" s="318"/>
      <c r="AR134" s="318"/>
      <c r="AS134" s="318"/>
      <c r="AT134" s="318"/>
      <c r="AU134" s="144"/>
      <c r="AV134" s="144"/>
      <c r="AW134" s="144"/>
      <c r="AX134" s="144"/>
      <c r="AY134" s="217"/>
    </row>
    <row r="135" spans="5:51" x14ac:dyDescent="0.25">
      <c r="E135" s="110"/>
      <c r="I135" s="194">
        <v>130</v>
      </c>
      <c r="J135" s="144">
        <f t="shared" ref="J135:J198" si="85">IF($I135&lt;=$F$10,$F$11*$F$13+J134,)</f>
        <v>0</v>
      </c>
      <c r="K135" s="144">
        <f t="shared" ref="K135:K198" si="86">IF(J135=0,0,EXP(-1.0587+0.8836*LN(J135)+0.284))</f>
        <v>0</v>
      </c>
      <c r="L135" s="144">
        <f t="shared" ref="L135:L198" si="87">IF(I135&lt;=$F$10,$F$5+($F$8-$F$5)*(1-EXP(-0.0175*I135)),)</f>
        <v>0</v>
      </c>
      <c r="M135" s="144">
        <f t="shared" ref="M135:M198" si="88">IF(I135&lt;=$F$10,IF(I135&lt;=30,I135*($F$9-$F$6)/30,$F$9-$F$6),)</f>
        <v>0</v>
      </c>
      <c r="N135" s="144">
        <f t="shared" si="70"/>
        <v>0</v>
      </c>
      <c r="O135" s="145">
        <f t="shared" si="71"/>
        <v>0</v>
      </c>
      <c r="P135" s="194">
        <v>130</v>
      </c>
      <c r="Q135" s="144">
        <f t="shared" si="80"/>
        <v>0</v>
      </c>
      <c r="R135" s="144">
        <f t="shared" ref="R135:R198" si="89">IF(P135&lt;=$F$18,Q135+R134,)</f>
        <v>0</v>
      </c>
      <c r="S135" s="144">
        <f t="shared" ref="S135:S198" si="90">$F$19*R135</f>
        <v>0</v>
      </c>
      <c r="T135" s="144">
        <f t="shared" si="72"/>
        <v>0</v>
      </c>
      <c r="U135" s="144">
        <f t="shared" si="81"/>
        <v>0</v>
      </c>
      <c r="V135" s="144">
        <f t="shared" si="73"/>
        <v>0</v>
      </c>
      <c r="W135" s="144">
        <v>0</v>
      </c>
      <c r="X135" s="144">
        <f t="shared" si="74"/>
        <v>0</v>
      </c>
      <c r="Y135" s="173">
        <f t="shared" si="75"/>
        <v>0</v>
      </c>
      <c r="AA135" s="210">
        <v>130</v>
      </c>
      <c r="AB135" s="144">
        <f t="shared" si="76"/>
        <v>0</v>
      </c>
      <c r="AC135" s="243">
        <f t="shared" si="77"/>
        <v>0</v>
      </c>
      <c r="AD135" s="243">
        <f t="shared" si="78"/>
        <v>0</v>
      </c>
      <c r="AE135" s="243">
        <f t="shared" si="79"/>
        <v>0</v>
      </c>
      <c r="AF135" s="144">
        <f t="shared" si="82"/>
        <v>0</v>
      </c>
      <c r="AG135" s="144">
        <f t="shared" si="83"/>
        <v>0</v>
      </c>
      <c r="AH135" s="144">
        <f t="shared" si="84"/>
        <v>0</v>
      </c>
      <c r="AI135" s="217">
        <f t="shared" ref="AI135:AI198" si="91">IF(AA135&lt;=$F$18,SUM(AF135:AH135),)</f>
        <v>0</v>
      </c>
      <c r="AK135" s="210"/>
      <c r="AL135" s="144"/>
      <c r="AM135" s="144"/>
      <c r="AN135" s="144"/>
      <c r="AO135" s="144"/>
      <c r="AP135" s="144"/>
      <c r="AQ135" s="318"/>
      <c r="AR135" s="318"/>
      <c r="AS135" s="318"/>
      <c r="AT135" s="318"/>
      <c r="AU135" s="144"/>
      <c r="AV135" s="144"/>
      <c r="AW135" s="144"/>
      <c r="AX135" s="144"/>
      <c r="AY135" s="217"/>
    </row>
    <row r="136" spans="5:51" x14ac:dyDescent="0.25">
      <c r="E136" s="110"/>
      <c r="I136" s="194">
        <v>131</v>
      </c>
      <c r="J136" s="144">
        <f t="shared" si="85"/>
        <v>0</v>
      </c>
      <c r="K136" s="144">
        <f t="shared" si="86"/>
        <v>0</v>
      </c>
      <c r="L136" s="144">
        <f t="shared" si="87"/>
        <v>0</v>
      </c>
      <c r="M136" s="144">
        <f t="shared" si="88"/>
        <v>0</v>
      </c>
      <c r="N136" s="144">
        <f t="shared" si="70"/>
        <v>0</v>
      </c>
      <c r="O136" s="145">
        <f t="shared" si="71"/>
        <v>0</v>
      </c>
      <c r="P136" s="194">
        <v>131</v>
      </c>
      <c r="Q136" s="144">
        <f t="shared" si="80"/>
        <v>0</v>
      </c>
      <c r="R136" s="144">
        <f t="shared" si="89"/>
        <v>0</v>
      </c>
      <c r="S136" s="144">
        <f t="shared" si="90"/>
        <v>0</v>
      </c>
      <c r="T136" s="144">
        <f t="shared" si="72"/>
        <v>0</v>
      </c>
      <c r="U136" s="144">
        <f t="shared" si="81"/>
        <v>0</v>
      </c>
      <c r="V136" s="144">
        <f t="shared" si="73"/>
        <v>0</v>
      </c>
      <c r="W136" s="144">
        <v>0</v>
      </c>
      <c r="X136" s="144">
        <f t="shared" si="74"/>
        <v>0</v>
      </c>
      <c r="Y136" s="173">
        <f t="shared" si="75"/>
        <v>0</v>
      </c>
      <c r="AA136" s="210">
        <v>131</v>
      </c>
      <c r="AB136" s="144">
        <f t="shared" si="76"/>
        <v>0</v>
      </c>
      <c r="AC136" s="243">
        <f t="shared" si="77"/>
        <v>0</v>
      </c>
      <c r="AD136" s="243">
        <f t="shared" si="78"/>
        <v>0</v>
      </c>
      <c r="AE136" s="243">
        <f t="shared" si="79"/>
        <v>0</v>
      </c>
      <c r="AF136" s="144">
        <f t="shared" si="82"/>
        <v>0</v>
      </c>
      <c r="AG136" s="144">
        <f t="shared" si="83"/>
        <v>0</v>
      </c>
      <c r="AH136" s="144">
        <f t="shared" si="84"/>
        <v>0</v>
      </c>
      <c r="AI136" s="217">
        <f t="shared" si="91"/>
        <v>0</v>
      </c>
      <c r="AK136" s="210"/>
      <c r="AL136" s="144"/>
      <c r="AM136" s="144"/>
      <c r="AN136" s="144"/>
      <c r="AO136" s="144"/>
      <c r="AP136" s="144"/>
      <c r="AQ136" s="318"/>
      <c r="AR136" s="318"/>
      <c r="AS136" s="318"/>
      <c r="AT136" s="318"/>
      <c r="AU136" s="144"/>
      <c r="AV136" s="144"/>
      <c r="AW136" s="144"/>
      <c r="AX136" s="144"/>
      <c r="AY136" s="217"/>
    </row>
    <row r="137" spans="5:51" x14ac:dyDescent="0.25">
      <c r="E137" s="110"/>
      <c r="I137" s="194">
        <v>132</v>
      </c>
      <c r="J137" s="144">
        <f t="shared" si="85"/>
        <v>0</v>
      </c>
      <c r="K137" s="144">
        <f t="shared" si="86"/>
        <v>0</v>
      </c>
      <c r="L137" s="144">
        <f t="shared" si="87"/>
        <v>0</v>
      </c>
      <c r="M137" s="144">
        <f t="shared" si="88"/>
        <v>0</v>
      </c>
      <c r="N137" s="144">
        <f t="shared" si="70"/>
        <v>0</v>
      </c>
      <c r="O137" s="145">
        <f t="shared" si="71"/>
        <v>0</v>
      </c>
      <c r="P137" s="194">
        <v>132</v>
      </c>
      <c r="Q137" s="144">
        <f t="shared" si="80"/>
        <v>0</v>
      </c>
      <c r="R137" s="144">
        <f t="shared" si="89"/>
        <v>0</v>
      </c>
      <c r="S137" s="144">
        <f t="shared" si="90"/>
        <v>0</v>
      </c>
      <c r="T137" s="144">
        <f t="shared" si="72"/>
        <v>0</v>
      </c>
      <c r="U137" s="144">
        <f t="shared" si="81"/>
        <v>0</v>
      </c>
      <c r="V137" s="144">
        <f t="shared" si="73"/>
        <v>0</v>
      </c>
      <c r="W137" s="144">
        <v>0</v>
      </c>
      <c r="X137" s="144">
        <f t="shared" si="74"/>
        <v>0</v>
      </c>
      <c r="Y137" s="173">
        <f t="shared" si="75"/>
        <v>0</v>
      </c>
      <c r="AA137" s="210">
        <v>132</v>
      </c>
      <c r="AB137" s="144">
        <f t="shared" si="76"/>
        <v>0</v>
      </c>
      <c r="AC137" s="243">
        <f t="shared" si="77"/>
        <v>0</v>
      </c>
      <c r="AD137" s="243">
        <f t="shared" si="78"/>
        <v>0</v>
      </c>
      <c r="AE137" s="243">
        <f t="shared" si="79"/>
        <v>0</v>
      </c>
      <c r="AF137" s="144">
        <f t="shared" si="82"/>
        <v>0</v>
      </c>
      <c r="AG137" s="144">
        <f t="shared" si="83"/>
        <v>0</v>
      </c>
      <c r="AH137" s="144">
        <f t="shared" si="84"/>
        <v>0</v>
      </c>
      <c r="AI137" s="217">
        <f t="shared" si="91"/>
        <v>0</v>
      </c>
      <c r="AK137" s="210"/>
      <c r="AL137" s="144"/>
      <c r="AM137" s="144"/>
      <c r="AN137" s="144"/>
      <c r="AO137" s="144"/>
      <c r="AP137" s="144"/>
      <c r="AQ137" s="318"/>
      <c r="AR137" s="318"/>
      <c r="AS137" s="318"/>
      <c r="AT137" s="318"/>
      <c r="AU137" s="144"/>
      <c r="AV137" s="144"/>
      <c r="AW137" s="144"/>
      <c r="AX137" s="144"/>
      <c r="AY137" s="217"/>
    </row>
    <row r="138" spans="5:51" x14ac:dyDescent="0.25">
      <c r="E138" s="110"/>
      <c r="I138" s="194">
        <v>133</v>
      </c>
      <c r="J138" s="144">
        <f t="shared" si="85"/>
        <v>0</v>
      </c>
      <c r="K138" s="144">
        <f t="shared" si="86"/>
        <v>0</v>
      </c>
      <c r="L138" s="144">
        <f t="shared" si="87"/>
        <v>0</v>
      </c>
      <c r="M138" s="144">
        <f t="shared" si="88"/>
        <v>0</v>
      </c>
      <c r="N138" s="144">
        <f t="shared" si="70"/>
        <v>0</v>
      </c>
      <c r="O138" s="145">
        <f t="shared" si="71"/>
        <v>0</v>
      </c>
      <c r="P138" s="194">
        <v>133</v>
      </c>
      <c r="Q138" s="144">
        <f t="shared" si="80"/>
        <v>0</v>
      </c>
      <c r="R138" s="144">
        <f t="shared" si="89"/>
        <v>0</v>
      </c>
      <c r="S138" s="144">
        <f t="shared" si="90"/>
        <v>0</v>
      </c>
      <c r="T138" s="144">
        <f t="shared" si="72"/>
        <v>0</v>
      </c>
      <c r="U138" s="144">
        <f t="shared" si="81"/>
        <v>0</v>
      </c>
      <c r="V138" s="144">
        <f t="shared" si="73"/>
        <v>0</v>
      </c>
      <c r="W138" s="144">
        <v>0</v>
      </c>
      <c r="X138" s="144">
        <f t="shared" si="74"/>
        <v>0</v>
      </c>
      <c r="Y138" s="173">
        <f t="shared" si="75"/>
        <v>0</v>
      </c>
      <c r="AA138" s="210">
        <v>133</v>
      </c>
      <c r="AB138" s="144">
        <f t="shared" si="76"/>
        <v>0</v>
      </c>
      <c r="AC138" s="243">
        <f t="shared" si="77"/>
        <v>0</v>
      </c>
      <c r="AD138" s="243">
        <f t="shared" si="78"/>
        <v>0</v>
      </c>
      <c r="AE138" s="243">
        <f t="shared" si="79"/>
        <v>0</v>
      </c>
      <c r="AF138" s="144">
        <f t="shared" si="82"/>
        <v>0</v>
      </c>
      <c r="AG138" s="144">
        <f t="shared" si="83"/>
        <v>0</v>
      </c>
      <c r="AH138" s="144">
        <f t="shared" si="84"/>
        <v>0</v>
      </c>
      <c r="AI138" s="217">
        <f t="shared" si="91"/>
        <v>0</v>
      </c>
      <c r="AK138" s="210"/>
      <c r="AL138" s="144"/>
      <c r="AM138" s="144"/>
      <c r="AN138" s="144"/>
      <c r="AO138" s="144"/>
      <c r="AP138" s="144"/>
      <c r="AQ138" s="318"/>
      <c r="AR138" s="318"/>
      <c r="AS138" s="318"/>
      <c r="AT138" s="318"/>
      <c r="AU138" s="144"/>
      <c r="AV138" s="144"/>
      <c r="AW138" s="144"/>
      <c r="AX138" s="144"/>
      <c r="AY138" s="217"/>
    </row>
    <row r="139" spans="5:51" x14ac:dyDescent="0.25">
      <c r="E139" s="110"/>
      <c r="I139" s="194">
        <v>134</v>
      </c>
      <c r="J139" s="144">
        <f t="shared" si="85"/>
        <v>0</v>
      </c>
      <c r="K139" s="144">
        <f t="shared" si="86"/>
        <v>0</v>
      </c>
      <c r="L139" s="144">
        <f t="shared" si="87"/>
        <v>0</v>
      </c>
      <c r="M139" s="144">
        <f t="shared" si="88"/>
        <v>0</v>
      </c>
      <c r="N139" s="144">
        <f t="shared" si="70"/>
        <v>0</v>
      </c>
      <c r="O139" s="145">
        <f t="shared" si="71"/>
        <v>0</v>
      </c>
      <c r="P139" s="194">
        <v>134</v>
      </c>
      <c r="Q139" s="144">
        <f t="shared" si="80"/>
        <v>0</v>
      </c>
      <c r="R139" s="144">
        <f t="shared" si="89"/>
        <v>0</v>
      </c>
      <c r="S139" s="144">
        <f t="shared" si="90"/>
        <v>0</v>
      </c>
      <c r="T139" s="144">
        <f t="shared" si="72"/>
        <v>0</v>
      </c>
      <c r="U139" s="144">
        <f t="shared" si="81"/>
        <v>0</v>
      </c>
      <c r="V139" s="144">
        <f t="shared" si="73"/>
        <v>0</v>
      </c>
      <c r="W139" s="144">
        <v>0</v>
      </c>
      <c r="X139" s="144">
        <f t="shared" si="74"/>
        <v>0</v>
      </c>
      <c r="Y139" s="173">
        <f t="shared" si="75"/>
        <v>0</v>
      </c>
      <c r="AA139" s="210">
        <v>134</v>
      </c>
      <c r="AB139" s="144">
        <f t="shared" si="76"/>
        <v>0</v>
      </c>
      <c r="AC139" s="243">
        <f t="shared" si="77"/>
        <v>0</v>
      </c>
      <c r="AD139" s="243">
        <f t="shared" si="78"/>
        <v>0</v>
      </c>
      <c r="AE139" s="243">
        <f t="shared" si="79"/>
        <v>0</v>
      </c>
      <c r="AF139" s="144">
        <f t="shared" si="82"/>
        <v>0</v>
      </c>
      <c r="AG139" s="144">
        <f t="shared" si="83"/>
        <v>0</v>
      </c>
      <c r="AH139" s="144">
        <f t="shared" si="84"/>
        <v>0</v>
      </c>
      <c r="AI139" s="217">
        <f t="shared" si="91"/>
        <v>0</v>
      </c>
      <c r="AK139" s="210"/>
      <c r="AL139" s="144"/>
      <c r="AM139" s="144"/>
      <c r="AN139" s="144"/>
      <c r="AO139" s="144"/>
      <c r="AP139" s="144"/>
      <c r="AQ139" s="318"/>
      <c r="AR139" s="318"/>
      <c r="AS139" s="318"/>
      <c r="AT139" s="318"/>
      <c r="AU139" s="144"/>
      <c r="AV139" s="144"/>
      <c r="AW139" s="144"/>
      <c r="AX139" s="144"/>
      <c r="AY139" s="217"/>
    </row>
    <row r="140" spans="5:51" x14ac:dyDescent="0.25">
      <c r="E140" s="110"/>
      <c r="I140" s="194">
        <v>135</v>
      </c>
      <c r="J140" s="144">
        <f t="shared" si="85"/>
        <v>0</v>
      </c>
      <c r="K140" s="144">
        <f t="shared" si="86"/>
        <v>0</v>
      </c>
      <c r="L140" s="144">
        <f t="shared" si="87"/>
        <v>0</v>
      </c>
      <c r="M140" s="144">
        <f t="shared" si="88"/>
        <v>0</v>
      </c>
      <c r="N140" s="144">
        <f t="shared" si="70"/>
        <v>0</v>
      </c>
      <c r="O140" s="145">
        <f t="shared" si="71"/>
        <v>0</v>
      </c>
      <c r="P140" s="194">
        <v>135</v>
      </c>
      <c r="Q140" s="144">
        <f t="shared" si="80"/>
        <v>0</v>
      </c>
      <c r="R140" s="144">
        <f t="shared" si="89"/>
        <v>0</v>
      </c>
      <c r="S140" s="144">
        <f t="shared" si="90"/>
        <v>0</v>
      </c>
      <c r="T140" s="144">
        <f t="shared" si="72"/>
        <v>0</v>
      </c>
      <c r="U140" s="144">
        <f t="shared" si="81"/>
        <v>0</v>
      </c>
      <c r="V140" s="144">
        <f t="shared" si="73"/>
        <v>0</v>
      </c>
      <c r="W140" s="144">
        <v>0</v>
      </c>
      <c r="X140" s="144">
        <f t="shared" si="74"/>
        <v>0</v>
      </c>
      <c r="Y140" s="173">
        <f t="shared" si="75"/>
        <v>0</v>
      </c>
      <c r="AA140" s="210">
        <v>135</v>
      </c>
      <c r="AB140" s="144">
        <f t="shared" si="76"/>
        <v>0</v>
      </c>
      <c r="AC140" s="243">
        <f t="shared" si="77"/>
        <v>0</v>
      </c>
      <c r="AD140" s="243">
        <f t="shared" si="78"/>
        <v>0</v>
      </c>
      <c r="AE140" s="243">
        <f t="shared" si="79"/>
        <v>0</v>
      </c>
      <c r="AF140" s="144">
        <f t="shared" si="82"/>
        <v>0</v>
      </c>
      <c r="AG140" s="144">
        <f t="shared" si="83"/>
        <v>0</v>
      </c>
      <c r="AH140" s="144">
        <f t="shared" si="84"/>
        <v>0</v>
      </c>
      <c r="AI140" s="217">
        <f t="shared" si="91"/>
        <v>0</v>
      </c>
      <c r="AK140" s="210"/>
      <c r="AL140" s="144"/>
      <c r="AM140" s="144"/>
      <c r="AN140" s="144"/>
      <c r="AO140" s="144"/>
      <c r="AP140" s="144"/>
      <c r="AQ140" s="318"/>
      <c r="AR140" s="318"/>
      <c r="AS140" s="318"/>
      <c r="AT140" s="318"/>
      <c r="AU140" s="144"/>
      <c r="AV140" s="144"/>
      <c r="AW140" s="144"/>
      <c r="AX140" s="144"/>
      <c r="AY140" s="217"/>
    </row>
    <row r="141" spans="5:51" x14ac:dyDescent="0.25">
      <c r="E141" s="110"/>
      <c r="I141" s="194">
        <v>136</v>
      </c>
      <c r="J141" s="144">
        <f t="shared" si="85"/>
        <v>0</v>
      </c>
      <c r="K141" s="144">
        <f t="shared" si="86"/>
        <v>0</v>
      </c>
      <c r="L141" s="144">
        <f t="shared" si="87"/>
        <v>0</v>
      </c>
      <c r="M141" s="144">
        <f t="shared" si="88"/>
        <v>0</v>
      </c>
      <c r="N141" s="144">
        <f t="shared" si="70"/>
        <v>0</v>
      </c>
      <c r="O141" s="145">
        <f t="shared" si="71"/>
        <v>0</v>
      </c>
      <c r="P141" s="194">
        <v>136</v>
      </c>
      <c r="Q141" s="144">
        <f t="shared" si="80"/>
        <v>0</v>
      </c>
      <c r="R141" s="144">
        <f t="shared" si="89"/>
        <v>0</v>
      </c>
      <c r="S141" s="144">
        <f t="shared" si="90"/>
        <v>0</v>
      </c>
      <c r="T141" s="144">
        <f t="shared" si="72"/>
        <v>0</v>
      </c>
      <c r="U141" s="144">
        <f t="shared" si="81"/>
        <v>0</v>
      </c>
      <c r="V141" s="144">
        <f t="shared" si="73"/>
        <v>0</v>
      </c>
      <c r="W141" s="144">
        <v>0</v>
      </c>
      <c r="X141" s="144">
        <f t="shared" si="74"/>
        <v>0</v>
      </c>
      <c r="Y141" s="173">
        <f t="shared" si="75"/>
        <v>0</v>
      </c>
      <c r="AA141" s="210">
        <v>136</v>
      </c>
      <c r="AB141" s="144">
        <f t="shared" si="76"/>
        <v>0</v>
      </c>
      <c r="AC141" s="243">
        <f t="shared" si="77"/>
        <v>0</v>
      </c>
      <c r="AD141" s="243">
        <f t="shared" si="78"/>
        <v>0</v>
      </c>
      <c r="AE141" s="243">
        <f t="shared" si="79"/>
        <v>0</v>
      </c>
      <c r="AF141" s="144">
        <f t="shared" si="82"/>
        <v>0</v>
      </c>
      <c r="AG141" s="144">
        <f t="shared" si="83"/>
        <v>0</v>
      </c>
      <c r="AH141" s="144">
        <f t="shared" si="84"/>
        <v>0</v>
      </c>
      <c r="AI141" s="217">
        <f t="shared" si="91"/>
        <v>0</v>
      </c>
      <c r="AK141" s="210"/>
      <c r="AL141" s="144"/>
      <c r="AM141" s="144"/>
      <c r="AN141" s="144"/>
      <c r="AO141" s="144"/>
      <c r="AP141" s="144"/>
      <c r="AQ141" s="318"/>
      <c r="AR141" s="318"/>
      <c r="AS141" s="318"/>
      <c r="AT141" s="318"/>
      <c r="AU141" s="144"/>
      <c r="AV141" s="144"/>
      <c r="AW141" s="144"/>
      <c r="AX141" s="144"/>
      <c r="AY141" s="217"/>
    </row>
    <row r="142" spans="5:51" x14ac:dyDescent="0.25">
      <c r="E142" s="110"/>
      <c r="I142" s="194">
        <v>137</v>
      </c>
      <c r="J142" s="144">
        <f t="shared" si="85"/>
        <v>0</v>
      </c>
      <c r="K142" s="144">
        <f t="shared" si="86"/>
        <v>0</v>
      </c>
      <c r="L142" s="144">
        <f t="shared" si="87"/>
        <v>0</v>
      </c>
      <c r="M142" s="144">
        <f t="shared" si="88"/>
        <v>0</v>
      </c>
      <c r="N142" s="144">
        <f t="shared" si="70"/>
        <v>0</v>
      </c>
      <c r="O142" s="145">
        <f t="shared" si="71"/>
        <v>0</v>
      </c>
      <c r="P142" s="194">
        <v>137</v>
      </c>
      <c r="Q142" s="144">
        <f t="shared" si="80"/>
        <v>0</v>
      </c>
      <c r="R142" s="144">
        <f t="shared" si="89"/>
        <v>0</v>
      </c>
      <c r="S142" s="144">
        <f t="shared" si="90"/>
        <v>0</v>
      </c>
      <c r="T142" s="144">
        <f t="shared" si="72"/>
        <v>0</v>
      </c>
      <c r="U142" s="144">
        <f t="shared" si="81"/>
        <v>0</v>
      </c>
      <c r="V142" s="144">
        <f t="shared" si="73"/>
        <v>0</v>
      </c>
      <c r="W142" s="144">
        <v>0</v>
      </c>
      <c r="X142" s="144">
        <f t="shared" si="74"/>
        <v>0</v>
      </c>
      <c r="Y142" s="173">
        <f t="shared" si="75"/>
        <v>0</v>
      </c>
      <c r="AA142" s="210">
        <v>137</v>
      </c>
      <c r="AB142" s="144">
        <f t="shared" si="76"/>
        <v>0</v>
      </c>
      <c r="AC142" s="243">
        <f t="shared" si="77"/>
        <v>0</v>
      </c>
      <c r="AD142" s="243">
        <f t="shared" si="78"/>
        <v>0</v>
      </c>
      <c r="AE142" s="243">
        <f t="shared" si="79"/>
        <v>0</v>
      </c>
      <c r="AF142" s="144">
        <f t="shared" si="82"/>
        <v>0</v>
      </c>
      <c r="AG142" s="144">
        <f t="shared" si="83"/>
        <v>0</v>
      </c>
      <c r="AH142" s="144">
        <f t="shared" si="84"/>
        <v>0</v>
      </c>
      <c r="AI142" s="217">
        <f t="shared" si="91"/>
        <v>0</v>
      </c>
      <c r="AK142" s="210"/>
      <c r="AL142" s="144"/>
      <c r="AM142" s="144"/>
      <c r="AN142" s="144"/>
      <c r="AO142" s="144"/>
      <c r="AP142" s="144"/>
      <c r="AQ142" s="318"/>
      <c r="AR142" s="318"/>
      <c r="AS142" s="318"/>
      <c r="AT142" s="318"/>
      <c r="AU142" s="144"/>
      <c r="AV142" s="144"/>
      <c r="AW142" s="144"/>
      <c r="AX142" s="144"/>
      <c r="AY142" s="217"/>
    </row>
    <row r="143" spans="5:51" x14ac:dyDescent="0.25">
      <c r="E143" s="110"/>
      <c r="I143" s="194">
        <v>138</v>
      </c>
      <c r="J143" s="144">
        <f t="shared" si="85"/>
        <v>0</v>
      </c>
      <c r="K143" s="144">
        <f t="shared" si="86"/>
        <v>0</v>
      </c>
      <c r="L143" s="144">
        <f t="shared" si="87"/>
        <v>0</v>
      </c>
      <c r="M143" s="144">
        <f t="shared" si="88"/>
        <v>0</v>
      </c>
      <c r="N143" s="144">
        <f t="shared" si="70"/>
        <v>0</v>
      </c>
      <c r="O143" s="145">
        <f t="shared" si="71"/>
        <v>0</v>
      </c>
      <c r="P143" s="194">
        <v>138</v>
      </c>
      <c r="Q143" s="144">
        <f t="shared" si="80"/>
        <v>0</v>
      </c>
      <c r="R143" s="144">
        <f t="shared" si="89"/>
        <v>0</v>
      </c>
      <c r="S143" s="144">
        <f t="shared" si="90"/>
        <v>0</v>
      </c>
      <c r="T143" s="144">
        <f t="shared" si="72"/>
        <v>0</v>
      </c>
      <c r="U143" s="144">
        <f t="shared" si="81"/>
        <v>0</v>
      </c>
      <c r="V143" s="144">
        <f t="shared" si="73"/>
        <v>0</v>
      </c>
      <c r="W143" s="144">
        <v>0</v>
      </c>
      <c r="X143" s="144">
        <f t="shared" si="74"/>
        <v>0</v>
      </c>
      <c r="Y143" s="173">
        <f t="shared" si="75"/>
        <v>0</v>
      </c>
      <c r="AA143" s="210">
        <v>138</v>
      </c>
      <c r="AB143" s="144">
        <f t="shared" si="76"/>
        <v>0</v>
      </c>
      <c r="AC143" s="243">
        <f t="shared" si="77"/>
        <v>0</v>
      </c>
      <c r="AD143" s="243">
        <f t="shared" si="78"/>
        <v>0</v>
      </c>
      <c r="AE143" s="243">
        <f t="shared" si="79"/>
        <v>0</v>
      </c>
      <c r="AF143" s="144">
        <f t="shared" si="82"/>
        <v>0</v>
      </c>
      <c r="AG143" s="144">
        <f t="shared" si="83"/>
        <v>0</v>
      </c>
      <c r="AH143" s="144">
        <f t="shared" si="84"/>
        <v>0</v>
      </c>
      <c r="AI143" s="217">
        <f t="shared" si="91"/>
        <v>0</v>
      </c>
      <c r="AK143" s="210"/>
      <c r="AL143" s="144"/>
      <c r="AM143" s="144"/>
      <c r="AN143" s="144"/>
      <c r="AO143" s="144"/>
      <c r="AP143" s="144"/>
      <c r="AQ143" s="318"/>
      <c r="AR143" s="318"/>
      <c r="AS143" s="318"/>
      <c r="AT143" s="318"/>
      <c r="AU143" s="144"/>
      <c r="AV143" s="144"/>
      <c r="AW143" s="144"/>
      <c r="AX143" s="144"/>
      <c r="AY143" s="217"/>
    </row>
    <row r="144" spans="5:51" x14ac:dyDescent="0.25">
      <c r="E144" s="110"/>
      <c r="I144" s="194">
        <v>139</v>
      </c>
      <c r="J144" s="144">
        <f t="shared" si="85"/>
        <v>0</v>
      </c>
      <c r="K144" s="144">
        <f t="shared" si="86"/>
        <v>0</v>
      </c>
      <c r="L144" s="144">
        <f t="shared" si="87"/>
        <v>0</v>
      </c>
      <c r="M144" s="144">
        <f t="shared" si="88"/>
        <v>0</v>
      </c>
      <c r="N144" s="144">
        <f t="shared" si="70"/>
        <v>0</v>
      </c>
      <c r="O144" s="145">
        <f t="shared" si="71"/>
        <v>0</v>
      </c>
      <c r="P144" s="194">
        <v>139</v>
      </c>
      <c r="Q144" s="144">
        <f t="shared" si="80"/>
        <v>0</v>
      </c>
      <c r="R144" s="144">
        <f t="shared" si="89"/>
        <v>0</v>
      </c>
      <c r="S144" s="144">
        <f t="shared" si="90"/>
        <v>0</v>
      </c>
      <c r="T144" s="144">
        <f t="shared" si="72"/>
        <v>0</v>
      </c>
      <c r="U144" s="144">
        <f t="shared" si="81"/>
        <v>0</v>
      </c>
      <c r="V144" s="144">
        <f t="shared" si="73"/>
        <v>0</v>
      </c>
      <c r="W144" s="144">
        <v>0</v>
      </c>
      <c r="X144" s="144">
        <f t="shared" si="74"/>
        <v>0</v>
      </c>
      <c r="Y144" s="173">
        <f t="shared" si="75"/>
        <v>0</v>
      </c>
      <c r="AA144" s="210">
        <v>139</v>
      </c>
      <c r="AB144" s="144">
        <f t="shared" si="76"/>
        <v>0</v>
      </c>
      <c r="AC144" s="243">
        <f t="shared" si="77"/>
        <v>0</v>
      </c>
      <c r="AD144" s="243">
        <f t="shared" si="78"/>
        <v>0</v>
      </c>
      <c r="AE144" s="243">
        <f t="shared" si="79"/>
        <v>0</v>
      </c>
      <c r="AF144" s="144">
        <f t="shared" si="82"/>
        <v>0</v>
      </c>
      <c r="AG144" s="144">
        <f t="shared" si="83"/>
        <v>0</v>
      </c>
      <c r="AH144" s="144">
        <f t="shared" si="84"/>
        <v>0</v>
      </c>
      <c r="AI144" s="217">
        <f t="shared" si="91"/>
        <v>0</v>
      </c>
      <c r="AK144" s="210"/>
      <c r="AL144" s="144"/>
      <c r="AM144" s="144"/>
      <c r="AN144" s="144"/>
      <c r="AO144" s="144"/>
      <c r="AP144" s="144"/>
      <c r="AQ144" s="318"/>
      <c r="AR144" s="318"/>
      <c r="AS144" s="318"/>
      <c r="AT144" s="318"/>
      <c r="AU144" s="144"/>
      <c r="AV144" s="144"/>
      <c r="AW144" s="144"/>
      <c r="AX144" s="144"/>
      <c r="AY144" s="217"/>
    </row>
    <row r="145" spans="5:51" x14ac:dyDescent="0.25">
      <c r="E145" s="110"/>
      <c r="I145" s="194">
        <v>140</v>
      </c>
      <c r="J145" s="144">
        <f t="shared" si="85"/>
        <v>0</v>
      </c>
      <c r="K145" s="144">
        <f t="shared" si="86"/>
        <v>0</v>
      </c>
      <c r="L145" s="144">
        <f t="shared" si="87"/>
        <v>0</v>
      </c>
      <c r="M145" s="144">
        <f t="shared" si="88"/>
        <v>0</v>
      </c>
      <c r="N145" s="144">
        <f t="shared" si="70"/>
        <v>0</v>
      </c>
      <c r="O145" s="145">
        <f t="shared" si="71"/>
        <v>0</v>
      </c>
      <c r="P145" s="194">
        <v>140</v>
      </c>
      <c r="Q145" s="144">
        <f t="shared" si="80"/>
        <v>0</v>
      </c>
      <c r="R145" s="144">
        <f t="shared" si="89"/>
        <v>0</v>
      </c>
      <c r="S145" s="144">
        <f t="shared" si="90"/>
        <v>0</v>
      </c>
      <c r="T145" s="144">
        <f t="shared" si="72"/>
        <v>0</v>
      </c>
      <c r="U145" s="144">
        <f t="shared" si="81"/>
        <v>0</v>
      </c>
      <c r="V145" s="144">
        <f t="shared" si="73"/>
        <v>0</v>
      </c>
      <c r="W145" s="144">
        <v>0</v>
      </c>
      <c r="X145" s="144">
        <f t="shared" si="74"/>
        <v>0</v>
      </c>
      <c r="Y145" s="173">
        <f t="shared" si="75"/>
        <v>0</v>
      </c>
      <c r="AA145" s="210">
        <v>140</v>
      </c>
      <c r="AB145" s="144">
        <f t="shared" si="76"/>
        <v>0</v>
      </c>
      <c r="AC145" s="243">
        <f t="shared" si="77"/>
        <v>0</v>
      </c>
      <c r="AD145" s="243">
        <f t="shared" si="78"/>
        <v>0</v>
      </c>
      <c r="AE145" s="243">
        <f t="shared" si="79"/>
        <v>0</v>
      </c>
      <c r="AF145" s="144">
        <f t="shared" si="82"/>
        <v>0</v>
      </c>
      <c r="AG145" s="144">
        <f t="shared" si="83"/>
        <v>0</v>
      </c>
      <c r="AH145" s="144">
        <f t="shared" si="84"/>
        <v>0</v>
      </c>
      <c r="AI145" s="217">
        <f t="shared" si="91"/>
        <v>0</v>
      </c>
      <c r="AK145" s="210"/>
      <c r="AL145" s="144"/>
      <c r="AM145" s="144"/>
      <c r="AN145" s="144"/>
      <c r="AO145" s="144"/>
      <c r="AP145" s="144"/>
      <c r="AQ145" s="318"/>
      <c r="AR145" s="318"/>
      <c r="AS145" s="318"/>
      <c r="AT145" s="318"/>
      <c r="AU145" s="144"/>
      <c r="AV145" s="144"/>
      <c r="AW145" s="144"/>
      <c r="AX145" s="144"/>
      <c r="AY145" s="217"/>
    </row>
    <row r="146" spans="5:51" x14ac:dyDescent="0.25">
      <c r="E146" s="110"/>
      <c r="I146" s="194">
        <v>141</v>
      </c>
      <c r="J146" s="144">
        <f t="shared" si="85"/>
        <v>0</v>
      </c>
      <c r="K146" s="144">
        <f t="shared" si="86"/>
        <v>0</v>
      </c>
      <c r="L146" s="144">
        <f t="shared" si="87"/>
        <v>0</v>
      </c>
      <c r="M146" s="144">
        <f t="shared" si="88"/>
        <v>0</v>
      </c>
      <c r="N146" s="144">
        <f t="shared" si="70"/>
        <v>0</v>
      </c>
      <c r="O146" s="145">
        <f t="shared" si="71"/>
        <v>0</v>
      </c>
      <c r="P146" s="194">
        <v>141</v>
      </c>
      <c r="Q146" s="144">
        <f t="shared" si="80"/>
        <v>0</v>
      </c>
      <c r="R146" s="144">
        <f t="shared" si="89"/>
        <v>0</v>
      </c>
      <c r="S146" s="144">
        <f t="shared" si="90"/>
        <v>0</v>
      </c>
      <c r="T146" s="144">
        <f t="shared" si="72"/>
        <v>0</v>
      </c>
      <c r="U146" s="144">
        <f t="shared" si="81"/>
        <v>0</v>
      </c>
      <c r="V146" s="144">
        <f t="shared" si="73"/>
        <v>0</v>
      </c>
      <c r="W146" s="144">
        <v>0</v>
      </c>
      <c r="X146" s="144">
        <f t="shared" si="74"/>
        <v>0</v>
      </c>
      <c r="Y146" s="173">
        <f t="shared" si="75"/>
        <v>0</v>
      </c>
      <c r="AA146" s="210">
        <v>141</v>
      </c>
      <c r="AB146" s="144">
        <f t="shared" si="76"/>
        <v>0</v>
      </c>
      <c r="AC146" s="243">
        <f t="shared" si="77"/>
        <v>0</v>
      </c>
      <c r="AD146" s="243">
        <f t="shared" si="78"/>
        <v>0</v>
      </c>
      <c r="AE146" s="243">
        <f t="shared" si="79"/>
        <v>0</v>
      </c>
      <c r="AF146" s="144">
        <f t="shared" si="82"/>
        <v>0</v>
      </c>
      <c r="AG146" s="144">
        <f t="shared" si="83"/>
        <v>0</v>
      </c>
      <c r="AH146" s="144">
        <f t="shared" si="84"/>
        <v>0</v>
      </c>
      <c r="AI146" s="217">
        <f t="shared" si="91"/>
        <v>0</v>
      </c>
      <c r="AK146" s="210"/>
      <c r="AL146" s="144"/>
      <c r="AM146" s="144"/>
      <c r="AN146" s="144"/>
      <c r="AO146" s="144"/>
      <c r="AP146" s="144"/>
      <c r="AQ146" s="318"/>
      <c r="AR146" s="318"/>
      <c r="AS146" s="318"/>
      <c r="AT146" s="318"/>
      <c r="AU146" s="144"/>
      <c r="AV146" s="144"/>
      <c r="AW146" s="144"/>
      <c r="AX146" s="144"/>
      <c r="AY146" s="217"/>
    </row>
    <row r="147" spans="5:51" x14ac:dyDescent="0.25">
      <c r="E147" s="110"/>
      <c r="I147" s="194">
        <v>142</v>
      </c>
      <c r="J147" s="144">
        <f t="shared" si="85"/>
        <v>0</v>
      </c>
      <c r="K147" s="144">
        <f t="shared" si="86"/>
        <v>0</v>
      </c>
      <c r="L147" s="144">
        <f t="shared" si="87"/>
        <v>0</v>
      </c>
      <c r="M147" s="144">
        <f t="shared" si="88"/>
        <v>0</v>
      </c>
      <c r="N147" s="144">
        <f t="shared" si="70"/>
        <v>0</v>
      </c>
      <c r="O147" s="145">
        <f t="shared" si="71"/>
        <v>0</v>
      </c>
      <c r="P147" s="194">
        <v>142</v>
      </c>
      <c r="Q147" s="144">
        <f t="shared" si="80"/>
        <v>0</v>
      </c>
      <c r="R147" s="144">
        <f t="shared" si="89"/>
        <v>0</v>
      </c>
      <c r="S147" s="144">
        <f t="shared" si="90"/>
        <v>0</v>
      </c>
      <c r="T147" s="144">
        <f t="shared" si="72"/>
        <v>0</v>
      </c>
      <c r="U147" s="144">
        <f t="shared" si="81"/>
        <v>0</v>
      </c>
      <c r="V147" s="144">
        <f t="shared" si="73"/>
        <v>0</v>
      </c>
      <c r="W147" s="144">
        <v>0</v>
      </c>
      <c r="X147" s="144">
        <f t="shared" si="74"/>
        <v>0</v>
      </c>
      <c r="Y147" s="173">
        <f t="shared" si="75"/>
        <v>0</v>
      </c>
      <c r="AA147" s="210">
        <v>142</v>
      </c>
      <c r="AB147" s="144">
        <f t="shared" si="76"/>
        <v>0</v>
      </c>
      <c r="AC147" s="243">
        <f t="shared" si="77"/>
        <v>0</v>
      </c>
      <c r="AD147" s="243">
        <f t="shared" si="78"/>
        <v>0</v>
      </c>
      <c r="AE147" s="243">
        <f t="shared" si="79"/>
        <v>0</v>
      </c>
      <c r="AF147" s="144">
        <f t="shared" si="82"/>
        <v>0</v>
      </c>
      <c r="AG147" s="144">
        <f t="shared" si="83"/>
        <v>0</v>
      </c>
      <c r="AH147" s="144">
        <f t="shared" si="84"/>
        <v>0</v>
      </c>
      <c r="AI147" s="217">
        <f t="shared" si="91"/>
        <v>0</v>
      </c>
      <c r="AK147" s="210"/>
      <c r="AL147" s="144"/>
      <c r="AM147" s="144"/>
      <c r="AN147" s="144"/>
      <c r="AO147" s="144"/>
      <c r="AP147" s="144"/>
      <c r="AQ147" s="318"/>
      <c r="AR147" s="318"/>
      <c r="AS147" s="318"/>
      <c r="AT147" s="318"/>
      <c r="AU147" s="144"/>
      <c r="AV147" s="144"/>
      <c r="AW147" s="144"/>
      <c r="AX147" s="144"/>
      <c r="AY147" s="217"/>
    </row>
    <row r="148" spans="5:51" x14ac:dyDescent="0.25">
      <c r="E148" s="110"/>
      <c r="I148" s="194">
        <v>143</v>
      </c>
      <c r="J148" s="144">
        <f t="shared" si="85"/>
        <v>0</v>
      </c>
      <c r="K148" s="144">
        <f t="shared" si="86"/>
        <v>0</v>
      </c>
      <c r="L148" s="144">
        <f t="shared" si="87"/>
        <v>0</v>
      </c>
      <c r="M148" s="144">
        <f t="shared" si="88"/>
        <v>0</v>
      </c>
      <c r="N148" s="144">
        <f t="shared" si="70"/>
        <v>0</v>
      </c>
      <c r="O148" s="145">
        <f t="shared" si="71"/>
        <v>0</v>
      </c>
      <c r="P148" s="194">
        <v>143</v>
      </c>
      <c r="Q148" s="144">
        <f t="shared" si="80"/>
        <v>0</v>
      </c>
      <c r="R148" s="144">
        <f t="shared" si="89"/>
        <v>0</v>
      </c>
      <c r="S148" s="144">
        <f t="shared" si="90"/>
        <v>0</v>
      </c>
      <c r="T148" s="144">
        <f t="shared" si="72"/>
        <v>0</v>
      </c>
      <c r="U148" s="144">
        <f t="shared" si="81"/>
        <v>0</v>
      </c>
      <c r="V148" s="144">
        <f t="shared" si="73"/>
        <v>0</v>
      </c>
      <c r="W148" s="144">
        <v>0</v>
      </c>
      <c r="X148" s="144">
        <f t="shared" si="74"/>
        <v>0</v>
      </c>
      <c r="Y148" s="173">
        <f t="shared" si="75"/>
        <v>0</v>
      </c>
      <c r="AA148" s="210">
        <v>143</v>
      </c>
      <c r="AB148" s="144">
        <f t="shared" si="76"/>
        <v>0</v>
      </c>
      <c r="AC148" s="243">
        <f t="shared" si="77"/>
        <v>0</v>
      </c>
      <c r="AD148" s="243">
        <f t="shared" si="78"/>
        <v>0</v>
      </c>
      <c r="AE148" s="243">
        <f t="shared" si="79"/>
        <v>0</v>
      </c>
      <c r="AF148" s="144">
        <f t="shared" si="82"/>
        <v>0</v>
      </c>
      <c r="AG148" s="144">
        <f t="shared" si="83"/>
        <v>0</v>
      </c>
      <c r="AH148" s="144">
        <f t="shared" si="84"/>
        <v>0</v>
      </c>
      <c r="AI148" s="217">
        <f t="shared" si="91"/>
        <v>0</v>
      </c>
      <c r="AK148" s="210"/>
      <c r="AL148" s="144"/>
      <c r="AM148" s="144"/>
      <c r="AN148" s="144"/>
      <c r="AO148" s="144"/>
      <c r="AP148" s="144"/>
      <c r="AQ148" s="318"/>
      <c r="AR148" s="318"/>
      <c r="AS148" s="318"/>
      <c r="AT148" s="318"/>
      <c r="AU148" s="144"/>
      <c r="AV148" s="144"/>
      <c r="AW148" s="144"/>
      <c r="AX148" s="144"/>
      <c r="AY148" s="217"/>
    </row>
    <row r="149" spans="5:51" x14ac:dyDescent="0.25">
      <c r="E149" s="110"/>
      <c r="I149" s="194">
        <v>144</v>
      </c>
      <c r="J149" s="144">
        <f t="shared" si="85"/>
        <v>0</v>
      </c>
      <c r="K149" s="144">
        <f t="shared" si="86"/>
        <v>0</v>
      </c>
      <c r="L149" s="144">
        <f t="shared" si="87"/>
        <v>0</v>
      </c>
      <c r="M149" s="144">
        <f t="shared" si="88"/>
        <v>0</v>
      </c>
      <c r="N149" s="144">
        <f t="shared" si="70"/>
        <v>0</v>
      </c>
      <c r="O149" s="145">
        <f t="shared" si="71"/>
        <v>0</v>
      </c>
      <c r="P149" s="194">
        <v>144</v>
      </c>
      <c r="Q149" s="144">
        <f t="shared" si="80"/>
        <v>0</v>
      </c>
      <c r="R149" s="144">
        <f t="shared" si="89"/>
        <v>0</v>
      </c>
      <c r="S149" s="144">
        <f t="shared" si="90"/>
        <v>0</v>
      </c>
      <c r="T149" s="144">
        <f t="shared" si="72"/>
        <v>0</v>
      </c>
      <c r="U149" s="144">
        <f t="shared" si="81"/>
        <v>0</v>
      </c>
      <c r="V149" s="144">
        <f t="shared" si="73"/>
        <v>0</v>
      </c>
      <c r="W149" s="144">
        <v>0</v>
      </c>
      <c r="X149" s="144">
        <f t="shared" si="74"/>
        <v>0</v>
      </c>
      <c r="Y149" s="173">
        <f t="shared" si="75"/>
        <v>0</v>
      </c>
      <c r="AA149" s="210">
        <v>144</v>
      </c>
      <c r="AB149" s="144">
        <f t="shared" si="76"/>
        <v>0</v>
      </c>
      <c r="AC149" s="243">
        <f t="shared" si="77"/>
        <v>0</v>
      </c>
      <c r="AD149" s="243">
        <f t="shared" si="78"/>
        <v>0</v>
      </c>
      <c r="AE149" s="243">
        <f t="shared" si="79"/>
        <v>0</v>
      </c>
      <c r="AF149" s="144">
        <f t="shared" si="82"/>
        <v>0</v>
      </c>
      <c r="AG149" s="144">
        <f t="shared" si="83"/>
        <v>0</v>
      </c>
      <c r="AH149" s="144">
        <f t="shared" si="84"/>
        <v>0</v>
      </c>
      <c r="AI149" s="217">
        <f t="shared" si="91"/>
        <v>0</v>
      </c>
      <c r="AK149" s="210"/>
      <c r="AL149" s="144"/>
      <c r="AM149" s="144"/>
      <c r="AN149" s="144"/>
      <c r="AO149" s="144"/>
      <c r="AP149" s="144"/>
      <c r="AQ149" s="318"/>
      <c r="AR149" s="318"/>
      <c r="AS149" s="318"/>
      <c r="AT149" s="318"/>
      <c r="AU149" s="144"/>
      <c r="AV149" s="144"/>
      <c r="AW149" s="144"/>
      <c r="AX149" s="144"/>
      <c r="AY149" s="217"/>
    </row>
    <row r="150" spans="5:51" x14ac:dyDescent="0.25">
      <c r="E150" s="110"/>
      <c r="I150" s="194">
        <v>145</v>
      </c>
      <c r="J150" s="144">
        <f t="shared" si="85"/>
        <v>0</v>
      </c>
      <c r="K150" s="144">
        <f t="shared" si="86"/>
        <v>0</v>
      </c>
      <c r="L150" s="144">
        <f t="shared" si="87"/>
        <v>0</v>
      </c>
      <c r="M150" s="144">
        <f t="shared" si="88"/>
        <v>0</v>
      </c>
      <c r="N150" s="144">
        <f t="shared" si="70"/>
        <v>0</v>
      </c>
      <c r="O150" s="145">
        <f t="shared" si="71"/>
        <v>0</v>
      </c>
      <c r="P150" s="194">
        <v>145</v>
      </c>
      <c r="Q150" s="144">
        <f t="shared" si="80"/>
        <v>0</v>
      </c>
      <c r="R150" s="144">
        <f t="shared" si="89"/>
        <v>0</v>
      </c>
      <c r="S150" s="144">
        <f t="shared" si="90"/>
        <v>0</v>
      </c>
      <c r="T150" s="144">
        <f t="shared" si="72"/>
        <v>0</v>
      </c>
      <c r="U150" s="144">
        <f t="shared" si="81"/>
        <v>0</v>
      </c>
      <c r="V150" s="144">
        <f t="shared" si="73"/>
        <v>0</v>
      </c>
      <c r="W150" s="144">
        <v>0</v>
      </c>
      <c r="X150" s="144">
        <f t="shared" si="74"/>
        <v>0</v>
      </c>
      <c r="Y150" s="173">
        <f t="shared" si="75"/>
        <v>0</v>
      </c>
      <c r="AA150" s="210">
        <v>145</v>
      </c>
      <c r="AB150" s="144">
        <f t="shared" si="76"/>
        <v>0</v>
      </c>
      <c r="AC150" s="243">
        <f t="shared" si="77"/>
        <v>0</v>
      </c>
      <c r="AD150" s="243">
        <f t="shared" si="78"/>
        <v>0</v>
      </c>
      <c r="AE150" s="243">
        <f t="shared" si="79"/>
        <v>0</v>
      </c>
      <c r="AF150" s="144">
        <f t="shared" si="82"/>
        <v>0</v>
      </c>
      <c r="AG150" s="144">
        <f t="shared" si="83"/>
        <v>0</v>
      </c>
      <c r="AH150" s="144">
        <f t="shared" si="84"/>
        <v>0</v>
      </c>
      <c r="AI150" s="217">
        <f t="shared" si="91"/>
        <v>0</v>
      </c>
      <c r="AK150" s="210"/>
      <c r="AL150" s="144"/>
      <c r="AM150" s="144"/>
      <c r="AN150" s="144"/>
      <c r="AO150" s="144"/>
      <c r="AP150" s="144"/>
      <c r="AQ150" s="318"/>
      <c r="AR150" s="318"/>
      <c r="AS150" s="318"/>
      <c r="AT150" s="318"/>
      <c r="AU150" s="144"/>
      <c r="AV150" s="144"/>
      <c r="AW150" s="144"/>
      <c r="AX150" s="144"/>
      <c r="AY150" s="217"/>
    </row>
    <row r="151" spans="5:51" x14ac:dyDescent="0.25">
      <c r="E151" s="110"/>
      <c r="I151" s="194">
        <v>146</v>
      </c>
      <c r="J151" s="144">
        <f t="shared" si="85"/>
        <v>0</v>
      </c>
      <c r="K151" s="144">
        <f t="shared" si="86"/>
        <v>0</v>
      </c>
      <c r="L151" s="144">
        <f t="shared" si="87"/>
        <v>0</v>
      </c>
      <c r="M151" s="144">
        <f t="shared" si="88"/>
        <v>0</v>
      </c>
      <c r="N151" s="144">
        <f t="shared" si="70"/>
        <v>0</v>
      </c>
      <c r="O151" s="145">
        <f t="shared" si="71"/>
        <v>0</v>
      </c>
      <c r="P151" s="194">
        <v>146</v>
      </c>
      <c r="Q151" s="144">
        <f t="shared" si="80"/>
        <v>0</v>
      </c>
      <c r="R151" s="144">
        <f t="shared" si="89"/>
        <v>0</v>
      </c>
      <c r="S151" s="144">
        <f t="shared" si="90"/>
        <v>0</v>
      </c>
      <c r="T151" s="144">
        <f t="shared" si="72"/>
        <v>0</v>
      </c>
      <c r="U151" s="144">
        <f t="shared" si="81"/>
        <v>0</v>
      </c>
      <c r="V151" s="144">
        <f t="shared" si="73"/>
        <v>0</v>
      </c>
      <c r="W151" s="144">
        <v>0</v>
      </c>
      <c r="X151" s="144">
        <f t="shared" si="74"/>
        <v>0</v>
      </c>
      <c r="Y151" s="173">
        <f t="shared" si="75"/>
        <v>0</v>
      </c>
      <c r="AA151" s="210">
        <v>146</v>
      </c>
      <c r="AB151" s="144">
        <f t="shared" si="76"/>
        <v>0</v>
      </c>
      <c r="AC151" s="243">
        <f t="shared" si="77"/>
        <v>0</v>
      </c>
      <c r="AD151" s="243">
        <f t="shared" si="78"/>
        <v>0</v>
      </c>
      <c r="AE151" s="243">
        <f t="shared" si="79"/>
        <v>0</v>
      </c>
      <c r="AF151" s="144">
        <f t="shared" si="82"/>
        <v>0</v>
      </c>
      <c r="AG151" s="144">
        <f t="shared" si="83"/>
        <v>0</v>
      </c>
      <c r="AH151" s="144">
        <f t="shared" si="84"/>
        <v>0</v>
      </c>
      <c r="AI151" s="217">
        <f t="shared" si="91"/>
        <v>0</v>
      </c>
      <c r="AK151" s="210"/>
      <c r="AL151" s="144"/>
      <c r="AM151" s="144"/>
      <c r="AN151" s="144"/>
      <c r="AO151" s="144"/>
      <c r="AP151" s="144"/>
      <c r="AQ151" s="318"/>
      <c r="AR151" s="318"/>
      <c r="AS151" s="318"/>
      <c r="AT151" s="318"/>
      <c r="AU151" s="144"/>
      <c r="AV151" s="144"/>
      <c r="AW151" s="144"/>
      <c r="AX151" s="144"/>
      <c r="AY151" s="217"/>
    </row>
    <row r="152" spans="5:51" x14ac:dyDescent="0.25">
      <c r="E152" s="110"/>
      <c r="I152" s="194">
        <v>147</v>
      </c>
      <c r="J152" s="144">
        <f t="shared" si="85"/>
        <v>0</v>
      </c>
      <c r="K152" s="144">
        <f t="shared" si="86"/>
        <v>0</v>
      </c>
      <c r="L152" s="144">
        <f t="shared" si="87"/>
        <v>0</v>
      </c>
      <c r="M152" s="144">
        <f t="shared" si="88"/>
        <v>0</v>
      </c>
      <c r="N152" s="144">
        <f t="shared" si="70"/>
        <v>0</v>
      </c>
      <c r="O152" s="145">
        <f t="shared" si="71"/>
        <v>0</v>
      </c>
      <c r="P152" s="194">
        <v>147</v>
      </c>
      <c r="Q152" s="144">
        <f t="shared" si="80"/>
        <v>0</v>
      </c>
      <c r="R152" s="144">
        <f t="shared" si="89"/>
        <v>0</v>
      </c>
      <c r="S152" s="144">
        <f t="shared" si="90"/>
        <v>0</v>
      </c>
      <c r="T152" s="144">
        <f t="shared" si="72"/>
        <v>0</v>
      </c>
      <c r="U152" s="144">
        <f t="shared" si="81"/>
        <v>0</v>
      </c>
      <c r="V152" s="144">
        <f t="shared" si="73"/>
        <v>0</v>
      </c>
      <c r="W152" s="144">
        <v>0</v>
      </c>
      <c r="X152" s="144">
        <f t="shared" si="74"/>
        <v>0</v>
      </c>
      <c r="Y152" s="173">
        <f t="shared" si="75"/>
        <v>0</v>
      </c>
      <c r="AA152" s="210">
        <v>147</v>
      </c>
      <c r="AB152" s="144">
        <f t="shared" si="76"/>
        <v>0</v>
      </c>
      <c r="AC152" s="243">
        <f t="shared" si="77"/>
        <v>0</v>
      </c>
      <c r="AD152" s="243">
        <f t="shared" si="78"/>
        <v>0</v>
      </c>
      <c r="AE152" s="243">
        <f t="shared" si="79"/>
        <v>0</v>
      </c>
      <c r="AF152" s="144">
        <f t="shared" si="82"/>
        <v>0</v>
      </c>
      <c r="AG152" s="144">
        <f t="shared" si="83"/>
        <v>0</v>
      </c>
      <c r="AH152" s="144">
        <f t="shared" si="84"/>
        <v>0</v>
      </c>
      <c r="AI152" s="217">
        <f t="shared" si="91"/>
        <v>0</v>
      </c>
      <c r="AK152" s="210"/>
      <c r="AL152" s="144"/>
      <c r="AM152" s="144"/>
      <c r="AN152" s="144"/>
      <c r="AO152" s="144"/>
      <c r="AP152" s="144"/>
      <c r="AQ152" s="318"/>
      <c r="AR152" s="318"/>
      <c r="AS152" s="318"/>
      <c r="AT152" s="318"/>
      <c r="AU152" s="144"/>
      <c r="AV152" s="144"/>
      <c r="AW152" s="144"/>
      <c r="AX152" s="144"/>
      <c r="AY152" s="217"/>
    </row>
    <row r="153" spans="5:51" x14ac:dyDescent="0.25">
      <c r="E153" s="110"/>
      <c r="I153" s="194">
        <v>148</v>
      </c>
      <c r="J153" s="144">
        <f t="shared" si="85"/>
        <v>0</v>
      </c>
      <c r="K153" s="144">
        <f t="shared" si="86"/>
        <v>0</v>
      </c>
      <c r="L153" s="144">
        <f t="shared" si="87"/>
        <v>0</v>
      </c>
      <c r="M153" s="144">
        <f t="shared" si="88"/>
        <v>0</v>
      </c>
      <c r="N153" s="144">
        <f t="shared" si="70"/>
        <v>0</v>
      </c>
      <c r="O153" s="145">
        <f t="shared" si="71"/>
        <v>0</v>
      </c>
      <c r="P153" s="194">
        <v>148</v>
      </c>
      <c r="Q153" s="144">
        <f t="shared" si="80"/>
        <v>0</v>
      </c>
      <c r="R153" s="144">
        <f t="shared" si="89"/>
        <v>0</v>
      </c>
      <c r="S153" s="144">
        <f t="shared" si="90"/>
        <v>0</v>
      </c>
      <c r="T153" s="144">
        <f t="shared" si="72"/>
        <v>0</v>
      </c>
      <c r="U153" s="144">
        <f t="shared" si="81"/>
        <v>0</v>
      </c>
      <c r="V153" s="144">
        <f t="shared" si="73"/>
        <v>0</v>
      </c>
      <c r="W153" s="144">
        <v>0</v>
      </c>
      <c r="X153" s="144">
        <f t="shared" si="74"/>
        <v>0</v>
      </c>
      <c r="Y153" s="173">
        <f t="shared" si="75"/>
        <v>0</v>
      </c>
      <c r="AA153" s="210">
        <v>148</v>
      </c>
      <c r="AB153" s="144">
        <f t="shared" si="76"/>
        <v>0</v>
      </c>
      <c r="AC153" s="243">
        <f t="shared" si="77"/>
        <v>0</v>
      </c>
      <c r="AD153" s="243">
        <f t="shared" si="78"/>
        <v>0</v>
      </c>
      <c r="AE153" s="243">
        <f t="shared" si="79"/>
        <v>0</v>
      </c>
      <c r="AF153" s="144">
        <f t="shared" si="82"/>
        <v>0</v>
      </c>
      <c r="AG153" s="144">
        <f t="shared" si="83"/>
        <v>0</v>
      </c>
      <c r="AH153" s="144">
        <f t="shared" si="84"/>
        <v>0</v>
      </c>
      <c r="AI153" s="217">
        <f t="shared" si="91"/>
        <v>0</v>
      </c>
      <c r="AK153" s="210"/>
      <c r="AL153" s="144"/>
      <c r="AM153" s="144"/>
      <c r="AN153" s="144"/>
      <c r="AO153" s="144"/>
      <c r="AP153" s="144"/>
      <c r="AQ153" s="318"/>
      <c r="AR153" s="318"/>
      <c r="AS153" s="318"/>
      <c r="AT153" s="318"/>
      <c r="AU153" s="144"/>
      <c r="AV153" s="144"/>
      <c r="AW153" s="144"/>
      <c r="AX153" s="144"/>
      <c r="AY153" s="217"/>
    </row>
    <row r="154" spans="5:51" x14ac:dyDescent="0.25">
      <c r="E154" s="110"/>
      <c r="I154" s="194">
        <v>149</v>
      </c>
      <c r="J154" s="144">
        <f t="shared" si="85"/>
        <v>0</v>
      </c>
      <c r="K154" s="144">
        <f t="shared" si="86"/>
        <v>0</v>
      </c>
      <c r="L154" s="144">
        <f t="shared" si="87"/>
        <v>0</v>
      </c>
      <c r="M154" s="144">
        <f t="shared" si="88"/>
        <v>0</v>
      </c>
      <c r="N154" s="144">
        <f t="shared" si="70"/>
        <v>0</v>
      </c>
      <c r="O154" s="145">
        <f t="shared" si="71"/>
        <v>0</v>
      </c>
      <c r="P154" s="194">
        <v>149</v>
      </c>
      <c r="Q154" s="144">
        <f t="shared" si="80"/>
        <v>0</v>
      </c>
      <c r="R154" s="144">
        <f t="shared" si="89"/>
        <v>0</v>
      </c>
      <c r="S154" s="144">
        <f t="shared" si="90"/>
        <v>0</v>
      </c>
      <c r="T154" s="144">
        <f t="shared" si="72"/>
        <v>0</v>
      </c>
      <c r="U154" s="144">
        <f t="shared" si="81"/>
        <v>0</v>
      </c>
      <c r="V154" s="144">
        <f t="shared" si="73"/>
        <v>0</v>
      </c>
      <c r="W154" s="144">
        <v>0</v>
      </c>
      <c r="X154" s="144">
        <f t="shared" si="74"/>
        <v>0</v>
      </c>
      <c r="Y154" s="173">
        <f t="shared" si="75"/>
        <v>0</v>
      </c>
      <c r="AA154" s="210">
        <v>149</v>
      </c>
      <c r="AB154" s="144">
        <f t="shared" si="76"/>
        <v>0</v>
      </c>
      <c r="AC154" s="243">
        <f t="shared" si="77"/>
        <v>0</v>
      </c>
      <c r="AD154" s="243">
        <f t="shared" si="78"/>
        <v>0</v>
      </c>
      <c r="AE154" s="243">
        <f t="shared" si="79"/>
        <v>0</v>
      </c>
      <c r="AF154" s="144">
        <f t="shared" si="82"/>
        <v>0</v>
      </c>
      <c r="AG154" s="144">
        <f t="shared" si="83"/>
        <v>0</v>
      </c>
      <c r="AH154" s="144">
        <f t="shared" si="84"/>
        <v>0</v>
      </c>
      <c r="AI154" s="217">
        <f t="shared" si="91"/>
        <v>0</v>
      </c>
      <c r="AK154" s="210"/>
      <c r="AL154" s="144"/>
      <c r="AM154" s="144"/>
      <c r="AN154" s="144"/>
      <c r="AO154" s="144"/>
      <c r="AP154" s="144"/>
      <c r="AQ154" s="318"/>
      <c r="AR154" s="318"/>
      <c r="AS154" s="318"/>
      <c r="AT154" s="318"/>
      <c r="AU154" s="144"/>
      <c r="AV154" s="144"/>
      <c r="AW154" s="144"/>
      <c r="AX154" s="144"/>
      <c r="AY154" s="217"/>
    </row>
    <row r="155" spans="5:51" x14ac:dyDescent="0.25">
      <c r="E155" s="110"/>
      <c r="I155" s="194">
        <v>150</v>
      </c>
      <c r="J155" s="144">
        <f t="shared" si="85"/>
        <v>0</v>
      </c>
      <c r="K155" s="144">
        <f t="shared" si="86"/>
        <v>0</v>
      </c>
      <c r="L155" s="144">
        <f t="shared" si="87"/>
        <v>0</v>
      </c>
      <c r="M155" s="144">
        <f t="shared" si="88"/>
        <v>0</v>
      </c>
      <c r="N155" s="144">
        <f t="shared" si="70"/>
        <v>0</v>
      </c>
      <c r="O155" s="145">
        <f t="shared" si="71"/>
        <v>0</v>
      </c>
      <c r="P155" s="194">
        <v>150</v>
      </c>
      <c r="Q155" s="144">
        <f t="shared" si="80"/>
        <v>0</v>
      </c>
      <c r="R155" s="144">
        <f t="shared" si="89"/>
        <v>0</v>
      </c>
      <c r="S155" s="144">
        <f t="shared" si="90"/>
        <v>0</v>
      </c>
      <c r="T155" s="144">
        <f t="shared" si="72"/>
        <v>0</v>
      </c>
      <c r="U155" s="144">
        <f t="shared" si="81"/>
        <v>0</v>
      </c>
      <c r="V155" s="144">
        <f t="shared" si="73"/>
        <v>0</v>
      </c>
      <c r="W155" s="144">
        <v>0</v>
      </c>
      <c r="X155" s="144">
        <f t="shared" si="74"/>
        <v>0</v>
      </c>
      <c r="Y155" s="173">
        <f t="shared" si="75"/>
        <v>0</v>
      </c>
      <c r="AA155" s="210">
        <v>150</v>
      </c>
      <c r="AB155" s="144">
        <f t="shared" si="76"/>
        <v>0</v>
      </c>
      <c r="AC155" s="243">
        <f t="shared" si="77"/>
        <v>0</v>
      </c>
      <c r="AD155" s="243">
        <f t="shared" si="78"/>
        <v>0</v>
      </c>
      <c r="AE155" s="243">
        <f t="shared" si="79"/>
        <v>0</v>
      </c>
      <c r="AF155" s="144">
        <f t="shared" si="82"/>
        <v>0</v>
      </c>
      <c r="AG155" s="144">
        <f t="shared" si="83"/>
        <v>0</v>
      </c>
      <c r="AH155" s="144">
        <f t="shared" si="84"/>
        <v>0</v>
      </c>
      <c r="AI155" s="217">
        <f t="shared" si="91"/>
        <v>0</v>
      </c>
      <c r="AK155" s="210"/>
      <c r="AL155" s="144"/>
      <c r="AM155" s="144"/>
      <c r="AN155" s="144"/>
      <c r="AO155" s="144"/>
      <c r="AP155" s="144"/>
      <c r="AQ155" s="318"/>
      <c r="AR155" s="318"/>
      <c r="AS155" s="318"/>
      <c r="AT155" s="318"/>
      <c r="AU155" s="144"/>
      <c r="AV155" s="144"/>
      <c r="AW155" s="144"/>
      <c r="AX155" s="144"/>
      <c r="AY155" s="217"/>
    </row>
    <row r="156" spans="5:51" x14ac:dyDescent="0.25">
      <c r="E156" s="110"/>
      <c r="I156" s="194">
        <v>151</v>
      </c>
      <c r="J156" s="144">
        <f t="shared" si="85"/>
        <v>0</v>
      </c>
      <c r="K156" s="144">
        <f t="shared" si="86"/>
        <v>0</v>
      </c>
      <c r="L156" s="144">
        <f t="shared" si="87"/>
        <v>0</v>
      </c>
      <c r="M156" s="144">
        <f t="shared" si="88"/>
        <v>0</v>
      </c>
      <c r="N156" s="144">
        <f t="shared" si="70"/>
        <v>0</v>
      </c>
      <c r="O156" s="145">
        <f t="shared" si="71"/>
        <v>0</v>
      </c>
      <c r="P156" s="194">
        <v>151</v>
      </c>
      <c r="Q156" s="144">
        <f t="shared" si="80"/>
        <v>0</v>
      </c>
      <c r="R156" s="144">
        <f t="shared" si="89"/>
        <v>0</v>
      </c>
      <c r="S156" s="144">
        <f t="shared" si="90"/>
        <v>0</v>
      </c>
      <c r="T156" s="144">
        <f t="shared" si="72"/>
        <v>0</v>
      </c>
      <c r="U156" s="144">
        <f t="shared" si="81"/>
        <v>0</v>
      </c>
      <c r="V156" s="144">
        <f t="shared" si="73"/>
        <v>0</v>
      </c>
      <c r="W156" s="144">
        <v>0</v>
      </c>
      <c r="X156" s="144">
        <f t="shared" si="74"/>
        <v>0</v>
      </c>
      <c r="Y156" s="173">
        <f t="shared" si="75"/>
        <v>0</v>
      </c>
      <c r="AA156" s="210">
        <v>151</v>
      </c>
      <c r="AB156" s="144">
        <f t="shared" si="76"/>
        <v>0</v>
      </c>
      <c r="AC156" s="243">
        <f t="shared" si="77"/>
        <v>0</v>
      </c>
      <c r="AD156" s="243">
        <f t="shared" si="78"/>
        <v>0</v>
      </c>
      <c r="AE156" s="243">
        <f t="shared" si="79"/>
        <v>0</v>
      </c>
      <c r="AF156" s="144">
        <f t="shared" si="82"/>
        <v>0</v>
      </c>
      <c r="AG156" s="144">
        <f t="shared" si="83"/>
        <v>0</v>
      </c>
      <c r="AH156" s="144">
        <f t="shared" si="84"/>
        <v>0</v>
      </c>
      <c r="AI156" s="217">
        <f t="shared" si="91"/>
        <v>0</v>
      </c>
      <c r="AK156" s="210"/>
      <c r="AL156" s="144"/>
      <c r="AM156" s="144"/>
      <c r="AN156" s="144"/>
      <c r="AO156" s="144"/>
      <c r="AP156" s="144"/>
      <c r="AQ156" s="318"/>
      <c r="AR156" s="318"/>
      <c r="AS156" s="318"/>
      <c r="AT156" s="318"/>
      <c r="AU156" s="144"/>
      <c r="AV156" s="144"/>
      <c r="AW156" s="144"/>
      <c r="AX156" s="144"/>
      <c r="AY156" s="217"/>
    </row>
    <row r="157" spans="5:51" x14ac:dyDescent="0.25">
      <c r="E157" s="110"/>
      <c r="I157" s="194">
        <v>152</v>
      </c>
      <c r="J157" s="144">
        <f t="shared" si="85"/>
        <v>0</v>
      </c>
      <c r="K157" s="144">
        <f t="shared" si="86"/>
        <v>0</v>
      </c>
      <c r="L157" s="144">
        <f t="shared" si="87"/>
        <v>0</v>
      </c>
      <c r="M157" s="144">
        <f t="shared" si="88"/>
        <v>0</v>
      </c>
      <c r="N157" s="144">
        <f t="shared" si="70"/>
        <v>0</v>
      </c>
      <c r="O157" s="145">
        <f t="shared" si="71"/>
        <v>0</v>
      </c>
      <c r="P157" s="194">
        <v>152</v>
      </c>
      <c r="Q157" s="144">
        <f t="shared" si="80"/>
        <v>0</v>
      </c>
      <c r="R157" s="144">
        <f t="shared" si="89"/>
        <v>0</v>
      </c>
      <c r="S157" s="144">
        <f t="shared" si="90"/>
        <v>0</v>
      </c>
      <c r="T157" s="144">
        <f t="shared" si="72"/>
        <v>0</v>
      </c>
      <c r="U157" s="144">
        <f t="shared" si="81"/>
        <v>0</v>
      </c>
      <c r="V157" s="144">
        <f t="shared" si="73"/>
        <v>0</v>
      </c>
      <c r="W157" s="144">
        <v>0</v>
      </c>
      <c r="X157" s="144">
        <f t="shared" si="74"/>
        <v>0</v>
      </c>
      <c r="Y157" s="173">
        <f t="shared" si="75"/>
        <v>0</v>
      </c>
      <c r="AA157" s="210">
        <v>152</v>
      </c>
      <c r="AB157" s="144">
        <f t="shared" si="76"/>
        <v>0</v>
      </c>
      <c r="AC157" s="243">
        <f t="shared" si="77"/>
        <v>0</v>
      </c>
      <c r="AD157" s="243">
        <f t="shared" si="78"/>
        <v>0</v>
      </c>
      <c r="AE157" s="243">
        <f t="shared" si="79"/>
        <v>0</v>
      </c>
      <c r="AF157" s="144">
        <f t="shared" si="82"/>
        <v>0</v>
      </c>
      <c r="AG157" s="144">
        <f t="shared" si="83"/>
        <v>0</v>
      </c>
      <c r="AH157" s="144">
        <f t="shared" si="84"/>
        <v>0</v>
      </c>
      <c r="AI157" s="217">
        <f t="shared" si="91"/>
        <v>0</v>
      </c>
      <c r="AK157" s="210"/>
      <c r="AL157" s="144"/>
      <c r="AM157" s="144"/>
      <c r="AN157" s="144"/>
      <c r="AO157" s="144"/>
      <c r="AP157" s="144"/>
      <c r="AQ157" s="318"/>
      <c r="AR157" s="318"/>
      <c r="AS157" s="318"/>
      <c r="AT157" s="318"/>
      <c r="AU157" s="144"/>
      <c r="AV157" s="144"/>
      <c r="AW157" s="144"/>
      <c r="AX157" s="144"/>
      <c r="AY157" s="217"/>
    </row>
    <row r="158" spans="5:51" x14ac:dyDescent="0.25">
      <c r="E158" s="110"/>
      <c r="I158" s="194">
        <v>153</v>
      </c>
      <c r="J158" s="144">
        <f t="shared" si="85"/>
        <v>0</v>
      </c>
      <c r="K158" s="144">
        <f t="shared" si="86"/>
        <v>0</v>
      </c>
      <c r="L158" s="144">
        <f t="shared" si="87"/>
        <v>0</v>
      </c>
      <c r="M158" s="144">
        <f t="shared" si="88"/>
        <v>0</v>
      </c>
      <c r="N158" s="144">
        <f t="shared" si="70"/>
        <v>0</v>
      </c>
      <c r="O158" s="145">
        <f t="shared" si="71"/>
        <v>0</v>
      </c>
      <c r="P158" s="194">
        <v>153</v>
      </c>
      <c r="Q158" s="144">
        <f t="shared" si="80"/>
        <v>0</v>
      </c>
      <c r="R158" s="144">
        <f t="shared" si="89"/>
        <v>0</v>
      </c>
      <c r="S158" s="144">
        <f t="shared" si="90"/>
        <v>0</v>
      </c>
      <c r="T158" s="144">
        <f t="shared" si="72"/>
        <v>0</v>
      </c>
      <c r="U158" s="144">
        <f t="shared" si="81"/>
        <v>0</v>
      </c>
      <c r="V158" s="144">
        <f t="shared" si="73"/>
        <v>0</v>
      </c>
      <c r="W158" s="144">
        <v>0</v>
      </c>
      <c r="X158" s="144">
        <f t="shared" si="74"/>
        <v>0</v>
      </c>
      <c r="Y158" s="173">
        <f t="shared" si="75"/>
        <v>0</v>
      </c>
      <c r="AA158" s="210">
        <v>153</v>
      </c>
      <c r="AB158" s="144">
        <f t="shared" si="76"/>
        <v>0</v>
      </c>
      <c r="AC158" s="243">
        <f t="shared" si="77"/>
        <v>0</v>
      </c>
      <c r="AD158" s="243">
        <f t="shared" si="78"/>
        <v>0</v>
      </c>
      <c r="AE158" s="243">
        <f t="shared" si="79"/>
        <v>0</v>
      </c>
      <c r="AF158" s="144">
        <f t="shared" si="82"/>
        <v>0</v>
      </c>
      <c r="AG158" s="144">
        <f t="shared" si="83"/>
        <v>0</v>
      </c>
      <c r="AH158" s="144">
        <f t="shared" si="84"/>
        <v>0</v>
      </c>
      <c r="AI158" s="217">
        <f t="shared" si="91"/>
        <v>0</v>
      </c>
      <c r="AK158" s="210"/>
      <c r="AL158" s="144"/>
      <c r="AM158" s="144"/>
      <c r="AN158" s="144"/>
      <c r="AO158" s="144"/>
      <c r="AP158" s="144"/>
      <c r="AQ158" s="318"/>
      <c r="AR158" s="318"/>
      <c r="AS158" s="318"/>
      <c r="AT158" s="318"/>
      <c r="AU158" s="144"/>
      <c r="AV158" s="144"/>
      <c r="AW158" s="144"/>
      <c r="AX158" s="144"/>
      <c r="AY158" s="217"/>
    </row>
    <row r="159" spans="5:51" x14ac:dyDescent="0.25">
      <c r="E159" s="110"/>
      <c r="I159" s="194">
        <v>154</v>
      </c>
      <c r="J159" s="144">
        <f t="shared" si="85"/>
        <v>0</v>
      </c>
      <c r="K159" s="144">
        <f t="shared" si="86"/>
        <v>0</v>
      </c>
      <c r="L159" s="144">
        <f t="shared" si="87"/>
        <v>0</v>
      </c>
      <c r="M159" s="144">
        <f t="shared" si="88"/>
        <v>0</v>
      </c>
      <c r="N159" s="144">
        <f t="shared" si="70"/>
        <v>0</v>
      </c>
      <c r="O159" s="145">
        <f t="shared" si="71"/>
        <v>0</v>
      </c>
      <c r="P159" s="194">
        <v>154</v>
      </c>
      <c r="Q159" s="144">
        <f t="shared" si="80"/>
        <v>0</v>
      </c>
      <c r="R159" s="144">
        <f t="shared" si="89"/>
        <v>0</v>
      </c>
      <c r="S159" s="144">
        <f t="shared" si="90"/>
        <v>0</v>
      </c>
      <c r="T159" s="144">
        <f t="shared" si="72"/>
        <v>0</v>
      </c>
      <c r="U159" s="144">
        <f t="shared" si="81"/>
        <v>0</v>
      </c>
      <c r="V159" s="144">
        <f t="shared" si="73"/>
        <v>0</v>
      </c>
      <c r="W159" s="144">
        <v>0</v>
      </c>
      <c r="X159" s="144">
        <f t="shared" si="74"/>
        <v>0</v>
      </c>
      <c r="Y159" s="173">
        <f t="shared" si="75"/>
        <v>0</v>
      </c>
      <c r="AA159" s="210">
        <v>154</v>
      </c>
      <c r="AB159" s="144">
        <f t="shared" si="76"/>
        <v>0</v>
      </c>
      <c r="AC159" s="243">
        <f t="shared" si="77"/>
        <v>0</v>
      </c>
      <c r="AD159" s="243">
        <f t="shared" si="78"/>
        <v>0</v>
      </c>
      <c r="AE159" s="243">
        <f t="shared" si="79"/>
        <v>0</v>
      </c>
      <c r="AF159" s="144">
        <f t="shared" si="82"/>
        <v>0</v>
      </c>
      <c r="AG159" s="144">
        <f t="shared" si="83"/>
        <v>0</v>
      </c>
      <c r="AH159" s="144">
        <f t="shared" si="84"/>
        <v>0</v>
      </c>
      <c r="AI159" s="217">
        <f t="shared" si="91"/>
        <v>0</v>
      </c>
      <c r="AK159" s="210"/>
      <c r="AL159" s="144"/>
      <c r="AM159" s="144"/>
      <c r="AN159" s="144"/>
      <c r="AO159" s="144"/>
      <c r="AP159" s="144"/>
      <c r="AQ159" s="318"/>
      <c r="AR159" s="318"/>
      <c r="AS159" s="318"/>
      <c r="AT159" s="318"/>
      <c r="AU159" s="144"/>
      <c r="AV159" s="144"/>
      <c r="AW159" s="144"/>
      <c r="AX159" s="144"/>
      <c r="AY159" s="217"/>
    </row>
    <row r="160" spans="5:51" x14ac:dyDescent="0.25">
      <c r="E160" s="110"/>
      <c r="I160" s="194">
        <v>155</v>
      </c>
      <c r="J160" s="144">
        <f t="shared" si="85"/>
        <v>0</v>
      </c>
      <c r="K160" s="144">
        <f t="shared" si="86"/>
        <v>0</v>
      </c>
      <c r="L160" s="144">
        <f t="shared" si="87"/>
        <v>0</v>
      </c>
      <c r="M160" s="144">
        <f t="shared" si="88"/>
        <v>0</v>
      </c>
      <c r="N160" s="144">
        <f t="shared" si="70"/>
        <v>0</v>
      </c>
      <c r="O160" s="145">
        <f t="shared" si="71"/>
        <v>0</v>
      </c>
      <c r="P160" s="194">
        <v>155</v>
      </c>
      <c r="Q160" s="144">
        <f t="shared" si="80"/>
        <v>0</v>
      </c>
      <c r="R160" s="144">
        <f t="shared" si="89"/>
        <v>0</v>
      </c>
      <c r="S160" s="144">
        <f t="shared" si="90"/>
        <v>0</v>
      </c>
      <c r="T160" s="144">
        <f t="shared" si="72"/>
        <v>0</v>
      </c>
      <c r="U160" s="144">
        <f t="shared" si="81"/>
        <v>0</v>
      </c>
      <c r="V160" s="144">
        <f t="shared" si="73"/>
        <v>0</v>
      </c>
      <c r="W160" s="144">
        <v>0</v>
      </c>
      <c r="X160" s="144">
        <f t="shared" si="74"/>
        <v>0</v>
      </c>
      <c r="Y160" s="173">
        <f t="shared" si="75"/>
        <v>0</v>
      </c>
      <c r="AA160" s="210">
        <v>155</v>
      </c>
      <c r="AB160" s="144">
        <f t="shared" si="76"/>
        <v>0</v>
      </c>
      <c r="AC160" s="243">
        <f t="shared" si="77"/>
        <v>0</v>
      </c>
      <c r="AD160" s="243">
        <f t="shared" si="78"/>
        <v>0</v>
      </c>
      <c r="AE160" s="243">
        <f t="shared" si="79"/>
        <v>0</v>
      </c>
      <c r="AF160" s="144">
        <f t="shared" si="82"/>
        <v>0</v>
      </c>
      <c r="AG160" s="144">
        <f t="shared" si="83"/>
        <v>0</v>
      </c>
      <c r="AH160" s="144">
        <f t="shared" si="84"/>
        <v>0</v>
      </c>
      <c r="AI160" s="217">
        <f t="shared" si="91"/>
        <v>0</v>
      </c>
      <c r="AK160" s="210"/>
      <c r="AL160" s="144"/>
      <c r="AM160" s="144"/>
      <c r="AN160" s="144"/>
      <c r="AO160" s="144"/>
      <c r="AP160" s="144"/>
      <c r="AQ160" s="318"/>
      <c r="AR160" s="318"/>
      <c r="AS160" s="318"/>
      <c r="AT160" s="318"/>
      <c r="AU160" s="144"/>
      <c r="AV160" s="144"/>
      <c r="AW160" s="144"/>
      <c r="AX160" s="144"/>
      <c r="AY160" s="217"/>
    </row>
    <row r="161" spans="5:51" x14ac:dyDescent="0.25">
      <c r="E161" s="110"/>
      <c r="I161" s="194">
        <v>156</v>
      </c>
      <c r="J161" s="144">
        <f t="shared" si="85"/>
        <v>0</v>
      </c>
      <c r="K161" s="144">
        <f t="shared" si="86"/>
        <v>0</v>
      </c>
      <c r="L161" s="144">
        <f t="shared" si="87"/>
        <v>0</v>
      </c>
      <c r="M161" s="144">
        <f t="shared" si="88"/>
        <v>0</v>
      </c>
      <c r="N161" s="144">
        <f t="shared" si="70"/>
        <v>0</v>
      </c>
      <c r="O161" s="145">
        <f t="shared" si="71"/>
        <v>0</v>
      </c>
      <c r="P161" s="194">
        <v>156</v>
      </c>
      <c r="Q161" s="144">
        <f t="shared" si="80"/>
        <v>0</v>
      </c>
      <c r="R161" s="144">
        <f t="shared" si="89"/>
        <v>0</v>
      </c>
      <c r="S161" s="144">
        <f t="shared" si="90"/>
        <v>0</v>
      </c>
      <c r="T161" s="144">
        <f t="shared" si="72"/>
        <v>0</v>
      </c>
      <c r="U161" s="144">
        <f t="shared" si="81"/>
        <v>0</v>
      </c>
      <c r="V161" s="144">
        <f t="shared" si="73"/>
        <v>0</v>
      </c>
      <c r="W161" s="144">
        <v>0</v>
      </c>
      <c r="X161" s="144">
        <f t="shared" si="74"/>
        <v>0</v>
      </c>
      <c r="Y161" s="173">
        <f t="shared" si="75"/>
        <v>0</v>
      </c>
      <c r="AA161" s="210">
        <v>156</v>
      </c>
      <c r="AB161" s="144">
        <f t="shared" si="76"/>
        <v>0</v>
      </c>
      <c r="AC161" s="243">
        <f t="shared" si="77"/>
        <v>0</v>
      </c>
      <c r="AD161" s="243">
        <f t="shared" si="78"/>
        <v>0</v>
      </c>
      <c r="AE161" s="243">
        <f t="shared" si="79"/>
        <v>0</v>
      </c>
      <c r="AF161" s="144">
        <f t="shared" si="82"/>
        <v>0</v>
      </c>
      <c r="AG161" s="144">
        <f t="shared" si="83"/>
        <v>0</v>
      </c>
      <c r="AH161" s="144">
        <f t="shared" si="84"/>
        <v>0</v>
      </c>
      <c r="AI161" s="217">
        <f t="shared" si="91"/>
        <v>0</v>
      </c>
      <c r="AK161" s="210"/>
      <c r="AL161" s="144"/>
      <c r="AM161" s="144"/>
      <c r="AN161" s="144"/>
      <c r="AO161" s="144"/>
      <c r="AP161" s="144"/>
      <c r="AQ161" s="318"/>
      <c r="AR161" s="318"/>
      <c r="AS161" s="318"/>
      <c r="AT161" s="318"/>
      <c r="AU161" s="144"/>
      <c r="AV161" s="144"/>
      <c r="AW161" s="144"/>
      <c r="AX161" s="144"/>
      <c r="AY161" s="217"/>
    </row>
    <row r="162" spans="5:51" x14ac:dyDescent="0.25">
      <c r="E162" s="110"/>
      <c r="I162" s="194">
        <v>157</v>
      </c>
      <c r="J162" s="144">
        <f t="shared" si="85"/>
        <v>0</v>
      </c>
      <c r="K162" s="144">
        <f t="shared" si="86"/>
        <v>0</v>
      </c>
      <c r="L162" s="144">
        <f t="shared" si="87"/>
        <v>0</v>
      </c>
      <c r="M162" s="144">
        <f t="shared" si="88"/>
        <v>0</v>
      </c>
      <c r="N162" s="144">
        <f t="shared" si="70"/>
        <v>0</v>
      </c>
      <c r="O162" s="145">
        <f t="shared" si="71"/>
        <v>0</v>
      </c>
      <c r="P162" s="194">
        <v>157</v>
      </c>
      <c r="Q162" s="144">
        <f t="shared" si="80"/>
        <v>0</v>
      </c>
      <c r="R162" s="144">
        <f t="shared" si="89"/>
        <v>0</v>
      </c>
      <c r="S162" s="144">
        <f t="shared" si="90"/>
        <v>0</v>
      </c>
      <c r="T162" s="144">
        <f t="shared" si="72"/>
        <v>0</v>
      </c>
      <c r="U162" s="144">
        <f t="shared" si="81"/>
        <v>0</v>
      </c>
      <c r="V162" s="144">
        <f t="shared" si="73"/>
        <v>0</v>
      </c>
      <c r="W162" s="144">
        <v>0</v>
      </c>
      <c r="X162" s="144">
        <f t="shared" si="74"/>
        <v>0</v>
      </c>
      <c r="Y162" s="173">
        <f t="shared" si="75"/>
        <v>0</v>
      </c>
      <c r="AA162" s="210">
        <v>157</v>
      </c>
      <c r="AB162" s="144">
        <f t="shared" si="76"/>
        <v>0</v>
      </c>
      <c r="AC162" s="243">
        <f t="shared" si="77"/>
        <v>0</v>
      </c>
      <c r="AD162" s="243">
        <f t="shared" si="78"/>
        <v>0</v>
      </c>
      <c r="AE162" s="243">
        <f t="shared" si="79"/>
        <v>0</v>
      </c>
      <c r="AF162" s="144">
        <f t="shared" si="82"/>
        <v>0</v>
      </c>
      <c r="AG162" s="144">
        <f t="shared" si="83"/>
        <v>0</v>
      </c>
      <c r="AH162" s="144">
        <f t="shared" si="84"/>
        <v>0</v>
      </c>
      <c r="AI162" s="217">
        <f t="shared" si="91"/>
        <v>0</v>
      </c>
      <c r="AK162" s="210"/>
      <c r="AL162" s="144"/>
      <c r="AM162" s="144"/>
      <c r="AN162" s="144"/>
      <c r="AO162" s="144"/>
      <c r="AP162" s="144"/>
      <c r="AQ162" s="318"/>
      <c r="AR162" s="318"/>
      <c r="AS162" s="318"/>
      <c r="AT162" s="318"/>
      <c r="AU162" s="144"/>
      <c r="AV162" s="144"/>
      <c r="AW162" s="144"/>
      <c r="AX162" s="144"/>
      <c r="AY162" s="217"/>
    </row>
    <row r="163" spans="5:51" x14ac:dyDescent="0.25">
      <c r="E163" s="110"/>
      <c r="I163" s="194">
        <v>158</v>
      </c>
      <c r="J163" s="144">
        <f t="shared" si="85"/>
        <v>0</v>
      </c>
      <c r="K163" s="144">
        <f t="shared" si="86"/>
        <v>0</v>
      </c>
      <c r="L163" s="144">
        <f t="shared" si="87"/>
        <v>0</v>
      </c>
      <c r="M163" s="144">
        <f t="shared" si="88"/>
        <v>0</v>
      </c>
      <c r="N163" s="144">
        <f t="shared" si="70"/>
        <v>0</v>
      </c>
      <c r="O163" s="145">
        <f t="shared" si="71"/>
        <v>0</v>
      </c>
      <c r="P163" s="194">
        <v>158</v>
      </c>
      <c r="Q163" s="144">
        <f t="shared" si="80"/>
        <v>0</v>
      </c>
      <c r="R163" s="144">
        <f t="shared" si="89"/>
        <v>0</v>
      </c>
      <c r="S163" s="144">
        <f t="shared" si="90"/>
        <v>0</v>
      </c>
      <c r="T163" s="144">
        <f t="shared" si="72"/>
        <v>0</v>
      </c>
      <c r="U163" s="144">
        <f t="shared" si="81"/>
        <v>0</v>
      </c>
      <c r="V163" s="144">
        <f t="shared" si="73"/>
        <v>0</v>
      </c>
      <c r="W163" s="144">
        <v>0</v>
      </c>
      <c r="X163" s="144">
        <f t="shared" si="74"/>
        <v>0</v>
      </c>
      <c r="Y163" s="173">
        <f t="shared" si="75"/>
        <v>0</v>
      </c>
      <c r="AA163" s="210">
        <v>158</v>
      </c>
      <c r="AB163" s="144">
        <f t="shared" si="76"/>
        <v>0</v>
      </c>
      <c r="AC163" s="243">
        <f t="shared" si="77"/>
        <v>0</v>
      </c>
      <c r="AD163" s="243">
        <f t="shared" si="78"/>
        <v>0</v>
      </c>
      <c r="AE163" s="243">
        <f t="shared" si="79"/>
        <v>0</v>
      </c>
      <c r="AF163" s="144">
        <f t="shared" si="82"/>
        <v>0</v>
      </c>
      <c r="AG163" s="144">
        <f t="shared" si="83"/>
        <v>0</v>
      </c>
      <c r="AH163" s="144">
        <f t="shared" si="84"/>
        <v>0</v>
      </c>
      <c r="AI163" s="217">
        <f t="shared" si="91"/>
        <v>0</v>
      </c>
      <c r="AK163" s="210"/>
      <c r="AL163" s="144"/>
      <c r="AM163" s="144"/>
      <c r="AN163" s="144"/>
      <c r="AO163" s="144"/>
      <c r="AP163" s="144"/>
      <c r="AQ163" s="318"/>
      <c r="AR163" s="318"/>
      <c r="AS163" s="318"/>
      <c r="AT163" s="318"/>
      <c r="AU163" s="144"/>
      <c r="AV163" s="144"/>
      <c r="AW163" s="144"/>
      <c r="AX163" s="144"/>
      <c r="AY163" s="217"/>
    </row>
    <row r="164" spans="5:51" x14ac:dyDescent="0.25">
      <c r="E164" s="110"/>
      <c r="I164" s="194">
        <v>159</v>
      </c>
      <c r="J164" s="144">
        <f t="shared" si="85"/>
        <v>0</v>
      </c>
      <c r="K164" s="144">
        <f t="shared" si="86"/>
        <v>0</v>
      </c>
      <c r="L164" s="144">
        <f t="shared" si="87"/>
        <v>0</v>
      </c>
      <c r="M164" s="144">
        <f t="shared" si="88"/>
        <v>0</v>
      </c>
      <c r="N164" s="144">
        <f t="shared" si="70"/>
        <v>0</v>
      </c>
      <c r="O164" s="145">
        <f t="shared" si="71"/>
        <v>0</v>
      </c>
      <c r="P164" s="194">
        <v>159</v>
      </c>
      <c r="Q164" s="144">
        <f t="shared" si="80"/>
        <v>0</v>
      </c>
      <c r="R164" s="144">
        <f t="shared" si="89"/>
        <v>0</v>
      </c>
      <c r="S164" s="144">
        <f t="shared" si="90"/>
        <v>0</v>
      </c>
      <c r="T164" s="144">
        <f t="shared" si="72"/>
        <v>0</v>
      </c>
      <c r="U164" s="144">
        <f t="shared" si="81"/>
        <v>0</v>
      </c>
      <c r="V164" s="144">
        <f t="shared" si="73"/>
        <v>0</v>
      </c>
      <c r="W164" s="144">
        <v>0</v>
      </c>
      <c r="X164" s="144">
        <f t="shared" si="74"/>
        <v>0</v>
      </c>
      <c r="Y164" s="173">
        <f t="shared" si="75"/>
        <v>0</v>
      </c>
      <c r="AA164" s="210">
        <v>159</v>
      </c>
      <c r="AB164" s="144">
        <f t="shared" si="76"/>
        <v>0</v>
      </c>
      <c r="AC164" s="243">
        <f t="shared" si="77"/>
        <v>0</v>
      </c>
      <c r="AD164" s="243">
        <f t="shared" si="78"/>
        <v>0</v>
      </c>
      <c r="AE164" s="243">
        <f t="shared" si="79"/>
        <v>0</v>
      </c>
      <c r="AF164" s="144">
        <f t="shared" si="82"/>
        <v>0</v>
      </c>
      <c r="AG164" s="144">
        <f t="shared" si="83"/>
        <v>0</v>
      </c>
      <c r="AH164" s="144">
        <f t="shared" si="84"/>
        <v>0</v>
      </c>
      <c r="AI164" s="217">
        <f t="shared" si="91"/>
        <v>0</v>
      </c>
      <c r="AK164" s="210"/>
      <c r="AL164" s="144"/>
      <c r="AM164" s="144"/>
      <c r="AN164" s="144"/>
      <c r="AO164" s="144"/>
      <c r="AP164" s="144"/>
      <c r="AQ164" s="318"/>
      <c r="AR164" s="318"/>
      <c r="AS164" s="318"/>
      <c r="AT164" s="318"/>
      <c r="AU164" s="144"/>
      <c r="AV164" s="144"/>
      <c r="AW164" s="144"/>
      <c r="AX164" s="144"/>
      <c r="AY164" s="217"/>
    </row>
    <row r="165" spans="5:51" x14ac:dyDescent="0.25">
      <c r="E165" s="110"/>
      <c r="I165" s="194">
        <v>160</v>
      </c>
      <c r="J165" s="144">
        <f t="shared" si="85"/>
        <v>0</v>
      </c>
      <c r="K165" s="144">
        <f t="shared" si="86"/>
        <v>0</v>
      </c>
      <c r="L165" s="144">
        <f t="shared" si="87"/>
        <v>0</v>
      </c>
      <c r="M165" s="144">
        <f t="shared" si="88"/>
        <v>0</v>
      </c>
      <c r="N165" s="144">
        <f t="shared" si="70"/>
        <v>0</v>
      </c>
      <c r="O165" s="145">
        <f t="shared" si="71"/>
        <v>0</v>
      </c>
      <c r="P165" s="194">
        <v>160</v>
      </c>
      <c r="Q165" s="144">
        <f t="shared" si="80"/>
        <v>0</v>
      </c>
      <c r="R165" s="144">
        <f t="shared" si="89"/>
        <v>0</v>
      </c>
      <c r="S165" s="144">
        <f t="shared" si="90"/>
        <v>0</v>
      </c>
      <c r="T165" s="144">
        <f t="shared" si="72"/>
        <v>0</v>
      </c>
      <c r="U165" s="144">
        <f t="shared" si="81"/>
        <v>0</v>
      </c>
      <c r="V165" s="144">
        <f t="shared" si="73"/>
        <v>0</v>
      </c>
      <c r="W165" s="144">
        <v>0</v>
      </c>
      <c r="X165" s="144">
        <f t="shared" si="74"/>
        <v>0</v>
      </c>
      <c r="Y165" s="173">
        <f t="shared" si="75"/>
        <v>0</v>
      </c>
      <c r="AA165" s="210">
        <v>160</v>
      </c>
      <c r="AB165" s="144">
        <f t="shared" si="76"/>
        <v>0</v>
      </c>
      <c r="AC165" s="243">
        <f t="shared" si="77"/>
        <v>0</v>
      </c>
      <c r="AD165" s="243">
        <f t="shared" si="78"/>
        <v>0</v>
      </c>
      <c r="AE165" s="243">
        <f t="shared" si="79"/>
        <v>0</v>
      </c>
      <c r="AF165" s="144">
        <f t="shared" si="82"/>
        <v>0</v>
      </c>
      <c r="AG165" s="144">
        <f t="shared" si="83"/>
        <v>0</v>
      </c>
      <c r="AH165" s="144">
        <f t="shared" si="84"/>
        <v>0</v>
      </c>
      <c r="AI165" s="217">
        <f t="shared" si="91"/>
        <v>0</v>
      </c>
      <c r="AK165" s="210"/>
      <c r="AL165" s="144"/>
      <c r="AM165" s="144"/>
      <c r="AN165" s="144"/>
      <c r="AO165" s="144"/>
      <c r="AP165" s="144"/>
      <c r="AQ165" s="318"/>
      <c r="AR165" s="318"/>
      <c r="AS165" s="318"/>
      <c r="AT165" s="318"/>
      <c r="AU165" s="144"/>
      <c r="AV165" s="144"/>
      <c r="AW165" s="144"/>
      <c r="AX165" s="144"/>
      <c r="AY165" s="217"/>
    </row>
    <row r="166" spans="5:51" x14ac:dyDescent="0.25">
      <c r="E166" s="110"/>
      <c r="I166" s="194">
        <v>161</v>
      </c>
      <c r="J166" s="144">
        <f t="shared" si="85"/>
        <v>0</v>
      </c>
      <c r="K166" s="144">
        <f t="shared" si="86"/>
        <v>0</v>
      </c>
      <c r="L166" s="144">
        <f t="shared" si="87"/>
        <v>0</v>
      </c>
      <c r="M166" s="144">
        <f t="shared" si="88"/>
        <v>0</v>
      </c>
      <c r="N166" s="144">
        <f t="shared" si="70"/>
        <v>0</v>
      </c>
      <c r="O166" s="145">
        <f t="shared" si="71"/>
        <v>0</v>
      </c>
      <c r="P166" s="194">
        <v>161</v>
      </c>
      <c r="Q166" s="144">
        <f t="shared" si="80"/>
        <v>0</v>
      </c>
      <c r="R166" s="144">
        <f t="shared" si="89"/>
        <v>0</v>
      </c>
      <c r="S166" s="144">
        <f t="shared" si="90"/>
        <v>0</v>
      </c>
      <c r="T166" s="144">
        <f t="shared" si="72"/>
        <v>0</v>
      </c>
      <c r="U166" s="144">
        <f t="shared" si="81"/>
        <v>0</v>
      </c>
      <c r="V166" s="144">
        <f t="shared" si="73"/>
        <v>0</v>
      </c>
      <c r="W166" s="144">
        <v>0</v>
      </c>
      <c r="X166" s="144">
        <f t="shared" si="74"/>
        <v>0</v>
      </c>
      <c r="Y166" s="173">
        <f t="shared" si="75"/>
        <v>0</v>
      </c>
      <c r="AA166" s="210">
        <v>161</v>
      </c>
      <c r="AB166" s="144">
        <f t="shared" si="76"/>
        <v>0</v>
      </c>
      <c r="AC166" s="243">
        <f t="shared" si="77"/>
        <v>0</v>
      </c>
      <c r="AD166" s="243">
        <f t="shared" si="78"/>
        <v>0</v>
      </c>
      <c r="AE166" s="243">
        <f t="shared" si="79"/>
        <v>0</v>
      </c>
      <c r="AF166" s="144">
        <f t="shared" si="82"/>
        <v>0</v>
      </c>
      <c r="AG166" s="144">
        <f t="shared" si="83"/>
        <v>0</v>
      </c>
      <c r="AH166" s="144">
        <f t="shared" si="84"/>
        <v>0</v>
      </c>
      <c r="AI166" s="217">
        <f t="shared" si="91"/>
        <v>0</v>
      </c>
      <c r="AK166" s="210"/>
      <c r="AL166" s="144"/>
      <c r="AM166" s="144"/>
      <c r="AN166" s="144"/>
      <c r="AO166" s="144"/>
      <c r="AP166" s="144"/>
      <c r="AQ166" s="318"/>
      <c r="AR166" s="318"/>
      <c r="AS166" s="318"/>
      <c r="AT166" s="318"/>
      <c r="AU166" s="144"/>
      <c r="AV166" s="144"/>
      <c r="AW166" s="144"/>
      <c r="AX166" s="144"/>
      <c r="AY166" s="217"/>
    </row>
    <row r="167" spans="5:51" x14ac:dyDescent="0.25">
      <c r="E167" s="110"/>
      <c r="I167" s="194">
        <v>162</v>
      </c>
      <c r="J167" s="144">
        <f t="shared" si="85"/>
        <v>0</v>
      </c>
      <c r="K167" s="144">
        <f t="shared" si="86"/>
        <v>0</v>
      </c>
      <c r="L167" s="144">
        <f t="shared" si="87"/>
        <v>0</v>
      </c>
      <c r="M167" s="144">
        <f t="shared" si="88"/>
        <v>0</v>
      </c>
      <c r="N167" s="144">
        <f t="shared" si="70"/>
        <v>0</v>
      </c>
      <c r="O167" s="145">
        <f t="shared" si="71"/>
        <v>0</v>
      </c>
      <c r="P167" s="194">
        <v>162</v>
      </c>
      <c r="Q167" s="144">
        <f t="shared" si="80"/>
        <v>0</v>
      </c>
      <c r="R167" s="144">
        <f t="shared" si="89"/>
        <v>0</v>
      </c>
      <c r="S167" s="144">
        <f t="shared" si="90"/>
        <v>0</v>
      </c>
      <c r="T167" s="144">
        <f t="shared" si="72"/>
        <v>0</v>
      </c>
      <c r="U167" s="144">
        <f t="shared" si="81"/>
        <v>0</v>
      </c>
      <c r="V167" s="144">
        <f t="shared" si="73"/>
        <v>0</v>
      </c>
      <c r="W167" s="144">
        <v>0</v>
      </c>
      <c r="X167" s="144">
        <f t="shared" si="74"/>
        <v>0</v>
      </c>
      <c r="Y167" s="173">
        <f t="shared" si="75"/>
        <v>0</v>
      </c>
      <c r="AA167" s="210">
        <v>162</v>
      </c>
      <c r="AB167" s="144">
        <f t="shared" si="76"/>
        <v>0</v>
      </c>
      <c r="AC167" s="243">
        <f t="shared" si="77"/>
        <v>0</v>
      </c>
      <c r="AD167" s="243">
        <f t="shared" si="78"/>
        <v>0</v>
      </c>
      <c r="AE167" s="243">
        <f t="shared" si="79"/>
        <v>0</v>
      </c>
      <c r="AF167" s="144">
        <f t="shared" si="82"/>
        <v>0</v>
      </c>
      <c r="AG167" s="144">
        <f t="shared" si="83"/>
        <v>0</v>
      </c>
      <c r="AH167" s="144">
        <f t="shared" si="84"/>
        <v>0</v>
      </c>
      <c r="AI167" s="217">
        <f t="shared" si="91"/>
        <v>0</v>
      </c>
      <c r="AK167" s="210"/>
      <c r="AL167" s="144"/>
      <c r="AM167" s="144"/>
      <c r="AN167" s="144"/>
      <c r="AO167" s="144"/>
      <c r="AP167" s="144"/>
      <c r="AQ167" s="318"/>
      <c r="AR167" s="318"/>
      <c r="AS167" s="318"/>
      <c r="AT167" s="318"/>
      <c r="AU167" s="144"/>
      <c r="AV167" s="144"/>
      <c r="AW167" s="144"/>
      <c r="AX167" s="144"/>
      <c r="AY167" s="217"/>
    </row>
    <row r="168" spans="5:51" x14ac:dyDescent="0.25">
      <c r="E168" s="110"/>
      <c r="I168" s="194">
        <v>163</v>
      </c>
      <c r="J168" s="144">
        <f t="shared" si="85"/>
        <v>0</v>
      </c>
      <c r="K168" s="144">
        <f t="shared" si="86"/>
        <v>0</v>
      </c>
      <c r="L168" s="144">
        <f t="shared" si="87"/>
        <v>0</v>
      </c>
      <c r="M168" s="144">
        <f t="shared" si="88"/>
        <v>0</v>
      </c>
      <c r="N168" s="144">
        <f t="shared" si="70"/>
        <v>0</v>
      </c>
      <c r="O168" s="145">
        <f t="shared" si="71"/>
        <v>0</v>
      </c>
      <c r="P168" s="194">
        <v>163</v>
      </c>
      <c r="Q168" s="144">
        <f t="shared" si="80"/>
        <v>0</v>
      </c>
      <c r="R168" s="144">
        <f t="shared" si="89"/>
        <v>0</v>
      </c>
      <c r="S168" s="144">
        <f t="shared" si="90"/>
        <v>0</v>
      </c>
      <c r="T168" s="144">
        <f t="shared" si="72"/>
        <v>0</v>
      </c>
      <c r="U168" s="144">
        <f t="shared" si="81"/>
        <v>0</v>
      </c>
      <c r="V168" s="144">
        <f t="shared" si="73"/>
        <v>0</v>
      </c>
      <c r="W168" s="144">
        <v>0</v>
      </c>
      <c r="X168" s="144">
        <f t="shared" si="74"/>
        <v>0</v>
      </c>
      <c r="Y168" s="173">
        <f t="shared" si="75"/>
        <v>0</v>
      </c>
      <c r="AA168" s="210">
        <v>163</v>
      </c>
      <c r="AB168" s="144">
        <f t="shared" si="76"/>
        <v>0</v>
      </c>
      <c r="AC168" s="243">
        <f t="shared" si="77"/>
        <v>0</v>
      </c>
      <c r="AD168" s="243">
        <f t="shared" si="78"/>
        <v>0</v>
      </c>
      <c r="AE168" s="243">
        <f t="shared" si="79"/>
        <v>0</v>
      </c>
      <c r="AF168" s="144">
        <f t="shared" si="82"/>
        <v>0</v>
      </c>
      <c r="AG168" s="144">
        <f t="shared" si="83"/>
        <v>0</v>
      </c>
      <c r="AH168" s="144">
        <f t="shared" si="84"/>
        <v>0</v>
      </c>
      <c r="AI168" s="217">
        <f t="shared" si="91"/>
        <v>0</v>
      </c>
      <c r="AK168" s="210"/>
      <c r="AL168" s="144"/>
      <c r="AM168" s="144"/>
      <c r="AN168" s="144"/>
      <c r="AO168" s="144"/>
      <c r="AP168" s="144"/>
      <c r="AQ168" s="318"/>
      <c r="AR168" s="318"/>
      <c r="AS168" s="318"/>
      <c r="AT168" s="318"/>
      <c r="AU168" s="144"/>
      <c r="AV168" s="144"/>
      <c r="AW168" s="144"/>
      <c r="AX168" s="144"/>
      <c r="AY168" s="217"/>
    </row>
    <row r="169" spans="5:51" x14ac:dyDescent="0.25">
      <c r="E169" s="110"/>
      <c r="I169" s="194">
        <v>164</v>
      </c>
      <c r="J169" s="144">
        <f t="shared" si="85"/>
        <v>0</v>
      </c>
      <c r="K169" s="144">
        <f t="shared" si="86"/>
        <v>0</v>
      </c>
      <c r="L169" s="144">
        <f t="shared" si="87"/>
        <v>0</v>
      </c>
      <c r="M169" s="144">
        <f t="shared" si="88"/>
        <v>0</v>
      </c>
      <c r="N169" s="144">
        <f t="shared" si="70"/>
        <v>0</v>
      </c>
      <c r="O169" s="145">
        <f t="shared" si="71"/>
        <v>0</v>
      </c>
      <c r="P169" s="194">
        <v>164</v>
      </c>
      <c r="Q169" s="144">
        <f t="shared" si="80"/>
        <v>0</v>
      </c>
      <c r="R169" s="144">
        <f t="shared" si="89"/>
        <v>0</v>
      </c>
      <c r="S169" s="144">
        <f t="shared" si="90"/>
        <v>0</v>
      </c>
      <c r="T169" s="144">
        <f t="shared" si="72"/>
        <v>0</v>
      </c>
      <c r="U169" s="144">
        <f t="shared" si="81"/>
        <v>0</v>
      </c>
      <c r="V169" s="144">
        <f t="shared" si="73"/>
        <v>0</v>
      </c>
      <c r="W169" s="144">
        <v>0</v>
      </c>
      <c r="X169" s="144">
        <f t="shared" si="74"/>
        <v>0</v>
      </c>
      <c r="Y169" s="173">
        <f t="shared" si="75"/>
        <v>0</v>
      </c>
      <c r="AA169" s="210">
        <v>164</v>
      </c>
      <c r="AB169" s="144">
        <f t="shared" si="76"/>
        <v>0</v>
      </c>
      <c r="AC169" s="243">
        <f t="shared" si="77"/>
        <v>0</v>
      </c>
      <c r="AD169" s="243">
        <f t="shared" si="78"/>
        <v>0</v>
      </c>
      <c r="AE169" s="243">
        <f t="shared" si="79"/>
        <v>0</v>
      </c>
      <c r="AF169" s="144">
        <f t="shared" si="82"/>
        <v>0</v>
      </c>
      <c r="AG169" s="144">
        <f t="shared" si="83"/>
        <v>0</v>
      </c>
      <c r="AH169" s="144">
        <f t="shared" si="84"/>
        <v>0</v>
      </c>
      <c r="AI169" s="217">
        <f t="shared" si="91"/>
        <v>0</v>
      </c>
      <c r="AK169" s="210"/>
      <c r="AL169" s="144"/>
      <c r="AM169" s="144"/>
      <c r="AN169" s="144"/>
      <c r="AO169" s="144"/>
      <c r="AP169" s="144"/>
      <c r="AQ169" s="318"/>
      <c r="AR169" s="318"/>
      <c r="AS169" s="318"/>
      <c r="AT169" s="318"/>
      <c r="AU169" s="144"/>
      <c r="AV169" s="144"/>
      <c r="AW169" s="144"/>
      <c r="AX169" s="144"/>
      <c r="AY169" s="217"/>
    </row>
    <row r="170" spans="5:51" x14ac:dyDescent="0.25">
      <c r="E170" s="110"/>
      <c r="I170" s="194">
        <v>165</v>
      </c>
      <c r="J170" s="144">
        <f t="shared" si="85"/>
        <v>0</v>
      </c>
      <c r="K170" s="144">
        <f t="shared" si="86"/>
        <v>0</v>
      </c>
      <c r="L170" s="144">
        <f t="shared" si="87"/>
        <v>0</v>
      </c>
      <c r="M170" s="144">
        <f t="shared" si="88"/>
        <v>0</v>
      </c>
      <c r="N170" s="144">
        <f t="shared" si="70"/>
        <v>0</v>
      </c>
      <c r="O170" s="145">
        <f t="shared" si="71"/>
        <v>0</v>
      </c>
      <c r="P170" s="194">
        <v>165</v>
      </c>
      <c r="Q170" s="144">
        <f t="shared" si="80"/>
        <v>0</v>
      </c>
      <c r="R170" s="144">
        <f t="shared" si="89"/>
        <v>0</v>
      </c>
      <c r="S170" s="144">
        <f t="shared" si="90"/>
        <v>0</v>
      </c>
      <c r="T170" s="144">
        <f t="shared" si="72"/>
        <v>0</v>
      </c>
      <c r="U170" s="144">
        <f t="shared" si="81"/>
        <v>0</v>
      </c>
      <c r="V170" s="144">
        <f t="shared" si="73"/>
        <v>0</v>
      </c>
      <c r="W170" s="144">
        <v>0</v>
      </c>
      <c r="X170" s="144">
        <f t="shared" si="74"/>
        <v>0</v>
      </c>
      <c r="Y170" s="173">
        <f t="shared" si="75"/>
        <v>0</v>
      </c>
      <c r="AA170" s="210">
        <v>165</v>
      </c>
      <c r="AB170" s="144">
        <f t="shared" si="76"/>
        <v>0</v>
      </c>
      <c r="AC170" s="243">
        <f t="shared" si="77"/>
        <v>0</v>
      </c>
      <c r="AD170" s="243">
        <f t="shared" si="78"/>
        <v>0</v>
      </c>
      <c r="AE170" s="243">
        <f t="shared" si="79"/>
        <v>0</v>
      </c>
      <c r="AF170" s="144">
        <f t="shared" si="82"/>
        <v>0</v>
      </c>
      <c r="AG170" s="144">
        <f t="shared" si="83"/>
        <v>0</v>
      </c>
      <c r="AH170" s="144">
        <f t="shared" si="84"/>
        <v>0</v>
      </c>
      <c r="AI170" s="217">
        <f t="shared" si="91"/>
        <v>0</v>
      </c>
      <c r="AK170" s="210"/>
      <c r="AL170" s="144"/>
      <c r="AM170" s="144"/>
      <c r="AN170" s="144"/>
      <c r="AO170" s="144"/>
      <c r="AP170" s="144"/>
      <c r="AQ170" s="318"/>
      <c r="AR170" s="318"/>
      <c r="AS170" s="318"/>
      <c r="AT170" s="318"/>
      <c r="AU170" s="144"/>
      <c r="AV170" s="144"/>
      <c r="AW170" s="144"/>
      <c r="AX170" s="144"/>
      <c r="AY170" s="217"/>
    </row>
    <row r="171" spans="5:51" x14ac:dyDescent="0.25">
      <c r="E171" s="110"/>
      <c r="I171" s="194">
        <v>166</v>
      </c>
      <c r="J171" s="144">
        <f t="shared" si="85"/>
        <v>0</v>
      </c>
      <c r="K171" s="144">
        <f t="shared" si="86"/>
        <v>0</v>
      </c>
      <c r="L171" s="144">
        <f t="shared" si="87"/>
        <v>0</v>
      </c>
      <c r="M171" s="144">
        <f t="shared" si="88"/>
        <v>0</v>
      </c>
      <c r="N171" s="144">
        <f t="shared" si="70"/>
        <v>0</v>
      </c>
      <c r="O171" s="145">
        <f t="shared" si="71"/>
        <v>0</v>
      </c>
      <c r="P171" s="194">
        <v>166</v>
      </c>
      <c r="Q171" s="144">
        <f t="shared" si="80"/>
        <v>0</v>
      </c>
      <c r="R171" s="144">
        <f t="shared" si="89"/>
        <v>0</v>
      </c>
      <c r="S171" s="144">
        <f t="shared" si="90"/>
        <v>0</v>
      </c>
      <c r="T171" s="144">
        <f t="shared" si="72"/>
        <v>0</v>
      </c>
      <c r="U171" s="144">
        <f t="shared" si="81"/>
        <v>0</v>
      </c>
      <c r="V171" s="144">
        <f t="shared" si="73"/>
        <v>0</v>
      </c>
      <c r="W171" s="144">
        <v>0</v>
      </c>
      <c r="X171" s="144">
        <f t="shared" si="74"/>
        <v>0</v>
      </c>
      <c r="Y171" s="173">
        <f t="shared" si="75"/>
        <v>0</v>
      </c>
      <c r="AA171" s="210">
        <v>166</v>
      </c>
      <c r="AB171" s="144">
        <f t="shared" si="76"/>
        <v>0</v>
      </c>
      <c r="AC171" s="243">
        <f t="shared" si="77"/>
        <v>0</v>
      </c>
      <c r="AD171" s="243">
        <f t="shared" si="78"/>
        <v>0</v>
      </c>
      <c r="AE171" s="243">
        <f t="shared" si="79"/>
        <v>0</v>
      </c>
      <c r="AF171" s="144">
        <f t="shared" si="82"/>
        <v>0</v>
      </c>
      <c r="AG171" s="144">
        <f t="shared" si="83"/>
        <v>0</v>
      </c>
      <c r="AH171" s="144">
        <f t="shared" si="84"/>
        <v>0</v>
      </c>
      <c r="AI171" s="217">
        <f t="shared" si="91"/>
        <v>0</v>
      </c>
      <c r="AK171" s="210"/>
      <c r="AL171" s="144"/>
      <c r="AM171" s="144"/>
      <c r="AN171" s="144"/>
      <c r="AO171" s="144"/>
      <c r="AP171" s="144"/>
      <c r="AQ171" s="318"/>
      <c r="AR171" s="318"/>
      <c r="AS171" s="318"/>
      <c r="AT171" s="318"/>
      <c r="AU171" s="144"/>
      <c r="AV171" s="144"/>
      <c r="AW171" s="144"/>
      <c r="AX171" s="144"/>
      <c r="AY171" s="217"/>
    </row>
    <row r="172" spans="5:51" x14ac:dyDescent="0.25">
      <c r="E172" s="110"/>
      <c r="I172" s="194">
        <v>167</v>
      </c>
      <c r="J172" s="144">
        <f t="shared" si="85"/>
        <v>0</v>
      </c>
      <c r="K172" s="144">
        <f t="shared" si="86"/>
        <v>0</v>
      </c>
      <c r="L172" s="144">
        <f t="shared" si="87"/>
        <v>0</v>
      </c>
      <c r="M172" s="144">
        <f t="shared" si="88"/>
        <v>0</v>
      </c>
      <c r="N172" s="144">
        <f t="shared" si="70"/>
        <v>0</v>
      </c>
      <c r="O172" s="145">
        <f t="shared" si="71"/>
        <v>0</v>
      </c>
      <c r="P172" s="194">
        <v>167</v>
      </c>
      <c r="Q172" s="144">
        <f t="shared" si="80"/>
        <v>0</v>
      </c>
      <c r="R172" s="144">
        <f t="shared" si="89"/>
        <v>0</v>
      </c>
      <c r="S172" s="144">
        <f t="shared" si="90"/>
        <v>0</v>
      </c>
      <c r="T172" s="144">
        <f t="shared" si="72"/>
        <v>0</v>
      </c>
      <c r="U172" s="144">
        <f t="shared" si="81"/>
        <v>0</v>
      </c>
      <c r="V172" s="144">
        <f t="shared" si="73"/>
        <v>0</v>
      </c>
      <c r="W172" s="144">
        <v>0</v>
      </c>
      <c r="X172" s="144">
        <f t="shared" si="74"/>
        <v>0</v>
      </c>
      <c r="Y172" s="173">
        <f t="shared" si="75"/>
        <v>0</v>
      </c>
      <c r="AA172" s="210">
        <v>167</v>
      </c>
      <c r="AB172" s="144">
        <f t="shared" si="76"/>
        <v>0</v>
      </c>
      <c r="AC172" s="243">
        <f t="shared" si="77"/>
        <v>0</v>
      </c>
      <c r="AD172" s="243">
        <f t="shared" si="78"/>
        <v>0</v>
      </c>
      <c r="AE172" s="243">
        <f t="shared" si="79"/>
        <v>0</v>
      </c>
      <c r="AF172" s="144">
        <f t="shared" si="82"/>
        <v>0</v>
      </c>
      <c r="AG172" s="144">
        <f t="shared" si="83"/>
        <v>0</v>
      </c>
      <c r="AH172" s="144">
        <f t="shared" si="84"/>
        <v>0</v>
      </c>
      <c r="AI172" s="217">
        <f t="shared" si="91"/>
        <v>0</v>
      </c>
      <c r="AK172" s="210"/>
      <c r="AL172" s="144"/>
      <c r="AM172" s="144"/>
      <c r="AN172" s="144"/>
      <c r="AO172" s="144"/>
      <c r="AP172" s="144"/>
      <c r="AQ172" s="318"/>
      <c r="AR172" s="318"/>
      <c r="AS172" s="318"/>
      <c r="AT172" s="318"/>
      <c r="AU172" s="144"/>
      <c r="AV172" s="144"/>
      <c r="AW172" s="144"/>
      <c r="AX172" s="144"/>
      <c r="AY172" s="217"/>
    </row>
    <row r="173" spans="5:51" x14ac:dyDescent="0.25">
      <c r="E173" s="110"/>
      <c r="I173" s="194">
        <v>168</v>
      </c>
      <c r="J173" s="144">
        <f t="shared" si="85"/>
        <v>0</v>
      </c>
      <c r="K173" s="144">
        <f t="shared" si="86"/>
        <v>0</v>
      </c>
      <c r="L173" s="144">
        <f t="shared" si="87"/>
        <v>0</v>
      </c>
      <c r="M173" s="144">
        <f t="shared" si="88"/>
        <v>0</v>
      </c>
      <c r="N173" s="144">
        <f t="shared" si="70"/>
        <v>0</v>
      </c>
      <c r="O173" s="145">
        <f t="shared" si="71"/>
        <v>0</v>
      </c>
      <c r="P173" s="194">
        <v>168</v>
      </c>
      <c r="Q173" s="144">
        <f t="shared" si="80"/>
        <v>0</v>
      </c>
      <c r="R173" s="144">
        <f t="shared" si="89"/>
        <v>0</v>
      </c>
      <c r="S173" s="144">
        <f t="shared" si="90"/>
        <v>0</v>
      </c>
      <c r="T173" s="144">
        <f t="shared" si="72"/>
        <v>0</v>
      </c>
      <c r="U173" s="144">
        <f t="shared" si="81"/>
        <v>0</v>
      </c>
      <c r="V173" s="144">
        <f t="shared" si="73"/>
        <v>0</v>
      </c>
      <c r="W173" s="144">
        <v>0</v>
      </c>
      <c r="X173" s="144">
        <f t="shared" si="74"/>
        <v>0</v>
      </c>
      <c r="Y173" s="173">
        <f t="shared" si="75"/>
        <v>0</v>
      </c>
      <c r="AA173" s="210">
        <v>168</v>
      </c>
      <c r="AB173" s="144">
        <f t="shared" si="76"/>
        <v>0</v>
      </c>
      <c r="AC173" s="243">
        <f t="shared" si="77"/>
        <v>0</v>
      </c>
      <c r="AD173" s="243">
        <f t="shared" si="78"/>
        <v>0</v>
      </c>
      <c r="AE173" s="243">
        <f t="shared" si="79"/>
        <v>0</v>
      </c>
      <c r="AF173" s="144">
        <f t="shared" si="82"/>
        <v>0</v>
      </c>
      <c r="AG173" s="144">
        <f t="shared" si="83"/>
        <v>0</v>
      </c>
      <c r="AH173" s="144">
        <f t="shared" si="84"/>
        <v>0</v>
      </c>
      <c r="AI173" s="217">
        <f t="shared" si="91"/>
        <v>0</v>
      </c>
      <c r="AK173" s="210"/>
      <c r="AL173" s="144"/>
      <c r="AM173" s="144"/>
      <c r="AN173" s="144"/>
      <c r="AO173" s="144"/>
      <c r="AP173" s="144"/>
      <c r="AQ173" s="318"/>
      <c r="AR173" s="318"/>
      <c r="AS173" s="318"/>
      <c r="AT173" s="318"/>
      <c r="AU173" s="144"/>
      <c r="AV173" s="144"/>
      <c r="AW173" s="144"/>
      <c r="AX173" s="144"/>
      <c r="AY173" s="217"/>
    </row>
    <row r="174" spans="5:51" x14ac:dyDescent="0.25">
      <c r="E174" s="110"/>
      <c r="I174" s="194">
        <v>169</v>
      </c>
      <c r="J174" s="144">
        <f t="shared" si="85"/>
        <v>0</v>
      </c>
      <c r="K174" s="144">
        <f t="shared" si="86"/>
        <v>0</v>
      </c>
      <c r="L174" s="144">
        <f t="shared" si="87"/>
        <v>0</v>
      </c>
      <c r="M174" s="144">
        <f t="shared" si="88"/>
        <v>0</v>
      </c>
      <c r="N174" s="144">
        <f t="shared" si="70"/>
        <v>0</v>
      </c>
      <c r="O174" s="145">
        <f t="shared" si="71"/>
        <v>0</v>
      </c>
      <c r="P174" s="194">
        <v>169</v>
      </c>
      <c r="Q174" s="144">
        <f t="shared" si="80"/>
        <v>0</v>
      </c>
      <c r="R174" s="144">
        <f t="shared" si="89"/>
        <v>0</v>
      </c>
      <c r="S174" s="144">
        <f t="shared" si="90"/>
        <v>0</v>
      </c>
      <c r="T174" s="144">
        <f t="shared" si="72"/>
        <v>0</v>
      </c>
      <c r="U174" s="144">
        <f t="shared" si="81"/>
        <v>0</v>
      </c>
      <c r="V174" s="144">
        <f t="shared" si="73"/>
        <v>0</v>
      </c>
      <c r="W174" s="144">
        <v>0</v>
      </c>
      <c r="X174" s="144">
        <f t="shared" si="74"/>
        <v>0</v>
      </c>
      <c r="Y174" s="173">
        <f t="shared" si="75"/>
        <v>0</v>
      </c>
      <c r="AA174" s="210">
        <v>169</v>
      </c>
      <c r="AB174" s="144">
        <f t="shared" si="76"/>
        <v>0</v>
      </c>
      <c r="AC174" s="243">
        <f t="shared" si="77"/>
        <v>0</v>
      </c>
      <c r="AD174" s="243">
        <f t="shared" si="78"/>
        <v>0</v>
      </c>
      <c r="AE174" s="243">
        <f t="shared" si="79"/>
        <v>0</v>
      </c>
      <c r="AF174" s="144">
        <f t="shared" si="82"/>
        <v>0</v>
      </c>
      <c r="AG174" s="144">
        <f t="shared" si="83"/>
        <v>0</v>
      </c>
      <c r="AH174" s="144">
        <f t="shared" si="84"/>
        <v>0</v>
      </c>
      <c r="AI174" s="217">
        <f t="shared" si="91"/>
        <v>0</v>
      </c>
      <c r="AK174" s="210"/>
      <c r="AL174" s="144"/>
      <c r="AM174" s="144"/>
      <c r="AN174" s="144"/>
      <c r="AO174" s="144"/>
      <c r="AP174" s="144"/>
      <c r="AQ174" s="318"/>
      <c r="AR174" s="318"/>
      <c r="AS174" s="318"/>
      <c r="AT174" s="318"/>
      <c r="AU174" s="144"/>
      <c r="AV174" s="144"/>
      <c r="AW174" s="144"/>
      <c r="AX174" s="144"/>
      <c r="AY174" s="217"/>
    </row>
    <row r="175" spans="5:51" x14ac:dyDescent="0.25">
      <c r="E175" s="110"/>
      <c r="I175" s="194">
        <v>170</v>
      </c>
      <c r="J175" s="144">
        <f t="shared" si="85"/>
        <v>0</v>
      </c>
      <c r="K175" s="144">
        <f t="shared" si="86"/>
        <v>0</v>
      </c>
      <c r="L175" s="144">
        <f t="shared" si="87"/>
        <v>0</v>
      </c>
      <c r="M175" s="144">
        <f t="shared" si="88"/>
        <v>0</v>
      </c>
      <c r="N175" s="144">
        <f t="shared" si="70"/>
        <v>0</v>
      </c>
      <c r="O175" s="145">
        <f t="shared" si="71"/>
        <v>0</v>
      </c>
      <c r="P175" s="194">
        <v>170</v>
      </c>
      <c r="Q175" s="144">
        <f t="shared" si="80"/>
        <v>0</v>
      </c>
      <c r="R175" s="144">
        <f t="shared" si="89"/>
        <v>0</v>
      </c>
      <c r="S175" s="144">
        <f t="shared" si="90"/>
        <v>0</v>
      </c>
      <c r="T175" s="144">
        <f t="shared" si="72"/>
        <v>0</v>
      </c>
      <c r="U175" s="144">
        <f t="shared" si="81"/>
        <v>0</v>
      </c>
      <c r="V175" s="144">
        <f t="shared" si="73"/>
        <v>0</v>
      </c>
      <c r="W175" s="144">
        <v>0</v>
      </c>
      <c r="X175" s="144">
        <f t="shared" si="74"/>
        <v>0</v>
      </c>
      <c r="Y175" s="173">
        <f t="shared" si="75"/>
        <v>0</v>
      </c>
      <c r="AA175" s="210">
        <v>170</v>
      </c>
      <c r="AB175" s="144">
        <f t="shared" si="76"/>
        <v>0</v>
      </c>
      <c r="AC175" s="243">
        <f t="shared" si="77"/>
        <v>0</v>
      </c>
      <c r="AD175" s="243">
        <f t="shared" si="78"/>
        <v>0</v>
      </c>
      <c r="AE175" s="243">
        <f t="shared" si="79"/>
        <v>0</v>
      </c>
      <c r="AF175" s="144">
        <f t="shared" si="82"/>
        <v>0</v>
      </c>
      <c r="AG175" s="144">
        <f t="shared" si="83"/>
        <v>0</v>
      </c>
      <c r="AH175" s="144">
        <f t="shared" si="84"/>
        <v>0</v>
      </c>
      <c r="AI175" s="217">
        <f t="shared" si="91"/>
        <v>0</v>
      </c>
      <c r="AK175" s="210"/>
      <c r="AL175" s="144"/>
      <c r="AM175" s="144"/>
      <c r="AN175" s="144"/>
      <c r="AO175" s="144"/>
      <c r="AP175" s="144"/>
      <c r="AQ175" s="318"/>
      <c r="AR175" s="318"/>
      <c r="AS175" s="318"/>
      <c r="AT175" s="318"/>
      <c r="AU175" s="144"/>
      <c r="AV175" s="144"/>
      <c r="AW175" s="144"/>
      <c r="AX175" s="144"/>
      <c r="AY175" s="217"/>
    </row>
    <row r="176" spans="5:51" x14ac:dyDescent="0.25">
      <c r="E176" s="110"/>
      <c r="I176" s="194">
        <v>171</v>
      </c>
      <c r="J176" s="144">
        <f t="shared" si="85"/>
        <v>0</v>
      </c>
      <c r="K176" s="144">
        <f t="shared" si="86"/>
        <v>0</v>
      </c>
      <c r="L176" s="144">
        <f t="shared" si="87"/>
        <v>0</v>
      </c>
      <c r="M176" s="144">
        <f t="shared" si="88"/>
        <v>0</v>
      </c>
      <c r="N176" s="144">
        <f t="shared" si="70"/>
        <v>0</v>
      </c>
      <c r="O176" s="145">
        <f t="shared" si="71"/>
        <v>0</v>
      </c>
      <c r="P176" s="194">
        <v>171</v>
      </c>
      <c r="Q176" s="144">
        <f t="shared" si="80"/>
        <v>0</v>
      </c>
      <c r="R176" s="144">
        <f t="shared" si="89"/>
        <v>0</v>
      </c>
      <c r="S176" s="144">
        <f t="shared" si="90"/>
        <v>0</v>
      </c>
      <c r="T176" s="144">
        <f t="shared" si="72"/>
        <v>0</v>
      </c>
      <c r="U176" s="144">
        <f t="shared" si="81"/>
        <v>0</v>
      </c>
      <c r="V176" s="144">
        <f t="shared" si="73"/>
        <v>0</v>
      </c>
      <c r="W176" s="144">
        <v>0</v>
      </c>
      <c r="X176" s="144">
        <f t="shared" si="74"/>
        <v>0</v>
      </c>
      <c r="Y176" s="173">
        <f t="shared" si="75"/>
        <v>0</v>
      </c>
      <c r="AA176" s="210">
        <v>171</v>
      </c>
      <c r="AB176" s="144">
        <f t="shared" si="76"/>
        <v>0</v>
      </c>
      <c r="AC176" s="243">
        <f t="shared" si="77"/>
        <v>0</v>
      </c>
      <c r="AD176" s="243">
        <f t="shared" si="78"/>
        <v>0</v>
      </c>
      <c r="AE176" s="243">
        <f t="shared" si="79"/>
        <v>0</v>
      </c>
      <c r="AF176" s="144">
        <f t="shared" si="82"/>
        <v>0</v>
      </c>
      <c r="AG176" s="144">
        <f t="shared" si="83"/>
        <v>0</v>
      </c>
      <c r="AH176" s="144">
        <f t="shared" si="84"/>
        <v>0</v>
      </c>
      <c r="AI176" s="217">
        <f t="shared" si="91"/>
        <v>0</v>
      </c>
      <c r="AK176" s="210"/>
      <c r="AL176" s="144"/>
      <c r="AM176" s="144"/>
      <c r="AN176" s="144"/>
      <c r="AO176" s="144"/>
      <c r="AP176" s="144"/>
      <c r="AQ176" s="318"/>
      <c r="AR176" s="318"/>
      <c r="AS176" s="318"/>
      <c r="AT176" s="318"/>
      <c r="AU176" s="144"/>
      <c r="AV176" s="144"/>
      <c r="AW176" s="144"/>
      <c r="AX176" s="144"/>
      <c r="AY176" s="217"/>
    </row>
    <row r="177" spans="5:51" x14ac:dyDescent="0.25">
      <c r="E177" s="110"/>
      <c r="I177" s="194">
        <v>172</v>
      </c>
      <c r="J177" s="144">
        <f t="shared" si="85"/>
        <v>0</v>
      </c>
      <c r="K177" s="144">
        <f t="shared" si="86"/>
        <v>0</v>
      </c>
      <c r="L177" s="144">
        <f t="shared" si="87"/>
        <v>0</v>
      </c>
      <c r="M177" s="144">
        <f t="shared" si="88"/>
        <v>0</v>
      </c>
      <c r="N177" s="144">
        <f t="shared" si="70"/>
        <v>0</v>
      </c>
      <c r="O177" s="145">
        <f t="shared" si="71"/>
        <v>0</v>
      </c>
      <c r="P177" s="194">
        <v>172</v>
      </c>
      <c r="Q177" s="144">
        <f t="shared" si="80"/>
        <v>0</v>
      </c>
      <c r="R177" s="144">
        <f t="shared" si="89"/>
        <v>0</v>
      </c>
      <c r="S177" s="144">
        <f t="shared" si="90"/>
        <v>0</v>
      </c>
      <c r="T177" s="144">
        <f t="shared" si="72"/>
        <v>0</v>
      </c>
      <c r="U177" s="144">
        <f t="shared" si="81"/>
        <v>0</v>
      </c>
      <c r="V177" s="144">
        <f t="shared" si="73"/>
        <v>0</v>
      </c>
      <c r="W177" s="144">
        <v>0</v>
      </c>
      <c r="X177" s="144">
        <f t="shared" si="74"/>
        <v>0</v>
      </c>
      <c r="Y177" s="173">
        <f t="shared" si="75"/>
        <v>0</v>
      </c>
      <c r="AA177" s="210">
        <v>172</v>
      </c>
      <c r="AB177" s="144">
        <f t="shared" si="76"/>
        <v>0</v>
      </c>
      <c r="AC177" s="243">
        <f t="shared" si="77"/>
        <v>0</v>
      </c>
      <c r="AD177" s="243">
        <f t="shared" si="78"/>
        <v>0</v>
      </c>
      <c r="AE177" s="243">
        <f t="shared" si="79"/>
        <v>0</v>
      </c>
      <c r="AF177" s="144">
        <f t="shared" si="82"/>
        <v>0</v>
      </c>
      <c r="AG177" s="144">
        <f t="shared" si="83"/>
        <v>0</v>
      </c>
      <c r="AH177" s="144">
        <f t="shared" si="84"/>
        <v>0</v>
      </c>
      <c r="AI177" s="217">
        <f t="shared" si="91"/>
        <v>0</v>
      </c>
      <c r="AK177" s="210"/>
      <c r="AL177" s="144"/>
      <c r="AM177" s="144"/>
      <c r="AN177" s="144"/>
      <c r="AO177" s="144"/>
      <c r="AP177" s="144"/>
      <c r="AQ177" s="318"/>
      <c r="AR177" s="318"/>
      <c r="AS177" s="318"/>
      <c r="AT177" s="318"/>
      <c r="AU177" s="144"/>
      <c r="AV177" s="144"/>
      <c r="AW177" s="144"/>
      <c r="AX177" s="144"/>
      <c r="AY177" s="217"/>
    </row>
    <row r="178" spans="5:51" x14ac:dyDescent="0.25">
      <c r="E178" s="110"/>
      <c r="I178" s="194">
        <v>173</v>
      </c>
      <c r="J178" s="144">
        <f t="shared" si="85"/>
        <v>0</v>
      </c>
      <c r="K178" s="144">
        <f t="shared" si="86"/>
        <v>0</v>
      </c>
      <c r="L178" s="144">
        <f t="shared" si="87"/>
        <v>0</v>
      </c>
      <c r="M178" s="144">
        <f t="shared" si="88"/>
        <v>0</v>
      </c>
      <c r="N178" s="144">
        <f t="shared" si="70"/>
        <v>0</v>
      </c>
      <c r="O178" s="145">
        <f t="shared" si="71"/>
        <v>0</v>
      </c>
      <c r="P178" s="194">
        <v>173</v>
      </c>
      <c r="Q178" s="144">
        <f t="shared" si="80"/>
        <v>0</v>
      </c>
      <c r="R178" s="144">
        <f t="shared" si="89"/>
        <v>0</v>
      </c>
      <c r="S178" s="144">
        <f t="shared" si="90"/>
        <v>0</v>
      </c>
      <c r="T178" s="144">
        <f t="shared" si="72"/>
        <v>0</v>
      </c>
      <c r="U178" s="144">
        <f t="shared" si="81"/>
        <v>0</v>
      </c>
      <c r="V178" s="144">
        <f t="shared" si="73"/>
        <v>0</v>
      </c>
      <c r="W178" s="144">
        <v>0</v>
      </c>
      <c r="X178" s="144">
        <f t="shared" si="74"/>
        <v>0</v>
      </c>
      <c r="Y178" s="173">
        <f t="shared" si="75"/>
        <v>0</v>
      </c>
      <c r="AA178" s="210">
        <v>173</v>
      </c>
      <c r="AB178" s="144">
        <f t="shared" si="76"/>
        <v>0</v>
      </c>
      <c r="AC178" s="243">
        <f t="shared" si="77"/>
        <v>0</v>
      </c>
      <c r="AD178" s="243">
        <f t="shared" si="78"/>
        <v>0</v>
      </c>
      <c r="AE178" s="243">
        <f t="shared" si="79"/>
        <v>0</v>
      </c>
      <c r="AF178" s="144">
        <f t="shared" si="82"/>
        <v>0</v>
      </c>
      <c r="AG178" s="144">
        <f t="shared" si="83"/>
        <v>0</v>
      </c>
      <c r="AH178" s="144">
        <f t="shared" si="84"/>
        <v>0</v>
      </c>
      <c r="AI178" s="217">
        <f t="shared" si="91"/>
        <v>0</v>
      </c>
      <c r="AK178" s="210"/>
      <c r="AL178" s="144"/>
      <c r="AM178" s="144"/>
      <c r="AN178" s="144"/>
      <c r="AO178" s="144"/>
      <c r="AP178" s="144"/>
      <c r="AQ178" s="318"/>
      <c r="AR178" s="318"/>
      <c r="AS178" s="318"/>
      <c r="AT178" s="318"/>
      <c r="AU178" s="144"/>
      <c r="AV178" s="144"/>
      <c r="AW178" s="144"/>
      <c r="AX178" s="144"/>
      <c r="AY178" s="217"/>
    </row>
    <row r="179" spans="5:51" x14ac:dyDescent="0.25">
      <c r="E179" s="110"/>
      <c r="I179" s="194">
        <v>174</v>
      </c>
      <c r="J179" s="144">
        <f t="shared" si="85"/>
        <v>0</v>
      </c>
      <c r="K179" s="144">
        <f t="shared" si="86"/>
        <v>0</v>
      </c>
      <c r="L179" s="144">
        <f t="shared" si="87"/>
        <v>0</v>
      </c>
      <c r="M179" s="144">
        <f t="shared" si="88"/>
        <v>0</v>
      </c>
      <c r="N179" s="144">
        <f t="shared" si="70"/>
        <v>0</v>
      </c>
      <c r="O179" s="145">
        <f t="shared" si="71"/>
        <v>0</v>
      </c>
      <c r="P179" s="194">
        <v>174</v>
      </c>
      <c r="Q179" s="144">
        <f t="shared" si="80"/>
        <v>0</v>
      </c>
      <c r="R179" s="144">
        <f t="shared" si="89"/>
        <v>0</v>
      </c>
      <c r="S179" s="144">
        <f t="shared" si="90"/>
        <v>0</v>
      </c>
      <c r="T179" s="144">
        <f t="shared" si="72"/>
        <v>0</v>
      </c>
      <c r="U179" s="144">
        <f t="shared" si="81"/>
        <v>0</v>
      </c>
      <c r="V179" s="144">
        <f t="shared" si="73"/>
        <v>0</v>
      </c>
      <c r="W179" s="144">
        <v>0</v>
      </c>
      <c r="X179" s="144">
        <f t="shared" si="74"/>
        <v>0</v>
      </c>
      <c r="Y179" s="173">
        <f t="shared" si="75"/>
        <v>0</v>
      </c>
      <c r="AA179" s="210">
        <v>174</v>
      </c>
      <c r="AB179" s="144">
        <f t="shared" si="76"/>
        <v>0</v>
      </c>
      <c r="AC179" s="243">
        <f t="shared" si="77"/>
        <v>0</v>
      </c>
      <c r="AD179" s="243">
        <f t="shared" si="78"/>
        <v>0</v>
      </c>
      <c r="AE179" s="243">
        <f t="shared" si="79"/>
        <v>0</v>
      </c>
      <c r="AF179" s="144">
        <f t="shared" si="82"/>
        <v>0</v>
      </c>
      <c r="AG179" s="144">
        <f t="shared" si="83"/>
        <v>0</v>
      </c>
      <c r="AH179" s="144">
        <f t="shared" si="84"/>
        <v>0</v>
      </c>
      <c r="AI179" s="217">
        <f t="shared" si="91"/>
        <v>0</v>
      </c>
      <c r="AK179" s="210"/>
      <c r="AL179" s="144"/>
      <c r="AM179" s="144"/>
      <c r="AN179" s="144"/>
      <c r="AO179" s="144"/>
      <c r="AP179" s="144"/>
      <c r="AQ179" s="318"/>
      <c r="AR179" s="318"/>
      <c r="AS179" s="318"/>
      <c r="AT179" s="318"/>
      <c r="AU179" s="144"/>
      <c r="AV179" s="144"/>
      <c r="AW179" s="144"/>
      <c r="AX179" s="144"/>
      <c r="AY179" s="217"/>
    </row>
    <row r="180" spans="5:51" x14ac:dyDescent="0.25">
      <c r="E180" s="110"/>
      <c r="I180" s="194">
        <v>175</v>
      </c>
      <c r="J180" s="144">
        <f t="shared" si="85"/>
        <v>0</v>
      </c>
      <c r="K180" s="144">
        <f t="shared" si="86"/>
        <v>0</v>
      </c>
      <c r="L180" s="144">
        <f t="shared" si="87"/>
        <v>0</v>
      </c>
      <c r="M180" s="144">
        <f t="shared" si="88"/>
        <v>0</v>
      </c>
      <c r="N180" s="144">
        <f t="shared" si="70"/>
        <v>0</v>
      </c>
      <c r="O180" s="145">
        <f t="shared" si="71"/>
        <v>0</v>
      </c>
      <c r="P180" s="194">
        <v>175</v>
      </c>
      <c r="Q180" s="144">
        <f t="shared" si="80"/>
        <v>0</v>
      </c>
      <c r="R180" s="144">
        <f t="shared" si="89"/>
        <v>0</v>
      </c>
      <c r="S180" s="144">
        <f t="shared" si="90"/>
        <v>0</v>
      </c>
      <c r="T180" s="144">
        <f t="shared" si="72"/>
        <v>0</v>
      </c>
      <c r="U180" s="144">
        <f t="shared" si="81"/>
        <v>0</v>
      </c>
      <c r="V180" s="144">
        <f t="shared" si="73"/>
        <v>0</v>
      </c>
      <c r="W180" s="144">
        <v>0</v>
      </c>
      <c r="X180" s="144">
        <f t="shared" si="74"/>
        <v>0</v>
      </c>
      <c r="Y180" s="173">
        <f t="shared" si="75"/>
        <v>0</v>
      </c>
      <c r="AA180" s="210">
        <v>175</v>
      </c>
      <c r="AB180" s="144">
        <f t="shared" si="76"/>
        <v>0</v>
      </c>
      <c r="AC180" s="243">
        <f t="shared" si="77"/>
        <v>0</v>
      </c>
      <c r="AD180" s="243">
        <f t="shared" si="78"/>
        <v>0</v>
      </c>
      <c r="AE180" s="243">
        <f t="shared" si="79"/>
        <v>0</v>
      </c>
      <c r="AF180" s="144">
        <f t="shared" si="82"/>
        <v>0</v>
      </c>
      <c r="AG180" s="144">
        <f t="shared" si="83"/>
        <v>0</v>
      </c>
      <c r="AH180" s="144">
        <f t="shared" si="84"/>
        <v>0</v>
      </c>
      <c r="AI180" s="217">
        <f t="shared" si="91"/>
        <v>0</v>
      </c>
      <c r="AK180" s="210"/>
      <c r="AL180" s="144"/>
      <c r="AM180" s="144"/>
      <c r="AN180" s="144"/>
      <c r="AO180" s="144"/>
      <c r="AP180" s="144"/>
      <c r="AQ180" s="318"/>
      <c r="AR180" s="318"/>
      <c r="AS180" s="318"/>
      <c r="AT180" s="318"/>
      <c r="AU180" s="144"/>
      <c r="AV180" s="144"/>
      <c r="AW180" s="144"/>
      <c r="AX180" s="144"/>
      <c r="AY180" s="217"/>
    </row>
    <row r="181" spans="5:51" x14ac:dyDescent="0.25">
      <c r="E181" s="110"/>
      <c r="I181" s="194">
        <v>176</v>
      </c>
      <c r="J181" s="144">
        <f t="shared" si="85"/>
        <v>0</v>
      </c>
      <c r="K181" s="144">
        <f t="shared" si="86"/>
        <v>0</v>
      </c>
      <c r="L181" s="144">
        <f t="shared" si="87"/>
        <v>0</v>
      </c>
      <c r="M181" s="144">
        <f t="shared" si="88"/>
        <v>0</v>
      </c>
      <c r="N181" s="144">
        <f t="shared" si="70"/>
        <v>0</v>
      </c>
      <c r="O181" s="145">
        <f t="shared" si="71"/>
        <v>0</v>
      </c>
      <c r="P181" s="194">
        <v>176</v>
      </c>
      <c r="Q181" s="144">
        <f t="shared" si="80"/>
        <v>0</v>
      </c>
      <c r="R181" s="144">
        <f t="shared" si="89"/>
        <v>0</v>
      </c>
      <c r="S181" s="144">
        <f t="shared" si="90"/>
        <v>0</v>
      </c>
      <c r="T181" s="144">
        <f t="shared" si="72"/>
        <v>0</v>
      </c>
      <c r="U181" s="144">
        <f t="shared" si="81"/>
        <v>0</v>
      </c>
      <c r="V181" s="144">
        <f t="shared" si="73"/>
        <v>0</v>
      </c>
      <c r="W181" s="144">
        <v>0</v>
      </c>
      <c r="X181" s="144">
        <f t="shared" si="74"/>
        <v>0</v>
      </c>
      <c r="Y181" s="173">
        <f t="shared" si="75"/>
        <v>0</v>
      </c>
      <c r="AA181" s="210">
        <v>176</v>
      </c>
      <c r="AB181" s="144">
        <f t="shared" si="76"/>
        <v>0</v>
      </c>
      <c r="AC181" s="243">
        <f t="shared" si="77"/>
        <v>0</v>
      </c>
      <c r="AD181" s="243">
        <f t="shared" si="78"/>
        <v>0</v>
      </c>
      <c r="AE181" s="243">
        <f t="shared" si="79"/>
        <v>0</v>
      </c>
      <c r="AF181" s="144">
        <f t="shared" si="82"/>
        <v>0</v>
      </c>
      <c r="AG181" s="144">
        <f t="shared" si="83"/>
        <v>0</v>
      </c>
      <c r="AH181" s="144">
        <f t="shared" si="84"/>
        <v>0</v>
      </c>
      <c r="AI181" s="217">
        <f t="shared" si="91"/>
        <v>0</v>
      </c>
      <c r="AK181" s="210"/>
      <c r="AL181" s="144"/>
      <c r="AM181" s="144"/>
      <c r="AN181" s="144"/>
      <c r="AO181" s="144"/>
      <c r="AP181" s="144"/>
      <c r="AQ181" s="318"/>
      <c r="AR181" s="318"/>
      <c r="AS181" s="318"/>
      <c r="AT181" s="318"/>
      <c r="AU181" s="144"/>
      <c r="AV181" s="144"/>
      <c r="AW181" s="144"/>
      <c r="AX181" s="144"/>
      <c r="AY181" s="217"/>
    </row>
    <row r="182" spans="5:51" x14ac:dyDescent="0.25">
      <c r="E182" s="110"/>
      <c r="I182" s="194">
        <v>177</v>
      </c>
      <c r="J182" s="144">
        <f t="shared" si="85"/>
        <v>0</v>
      </c>
      <c r="K182" s="144">
        <f t="shared" si="86"/>
        <v>0</v>
      </c>
      <c r="L182" s="144">
        <f t="shared" si="87"/>
        <v>0</v>
      </c>
      <c r="M182" s="144">
        <f t="shared" si="88"/>
        <v>0</v>
      </c>
      <c r="N182" s="144">
        <f t="shared" si="70"/>
        <v>0</v>
      </c>
      <c r="O182" s="145">
        <f t="shared" si="71"/>
        <v>0</v>
      </c>
      <c r="P182" s="194">
        <v>177</v>
      </c>
      <c r="Q182" s="144">
        <f t="shared" si="80"/>
        <v>0</v>
      </c>
      <c r="R182" s="144">
        <f t="shared" si="89"/>
        <v>0</v>
      </c>
      <c r="S182" s="144">
        <f t="shared" si="90"/>
        <v>0</v>
      </c>
      <c r="T182" s="144">
        <f t="shared" si="72"/>
        <v>0</v>
      </c>
      <c r="U182" s="144">
        <f t="shared" si="81"/>
        <v>0</v>
      </c>
      <c r="V182" s="144">
        <f t="shared" si="73"/>
        <v>0</v>
      </c>
      <c r="W182" s="144">
        <v>0</v>
      </c>
      <c r="X182" s="144">
        <f t="shared" si="74"/>
        <v>0</v>
      </c>
      <c r="Y182" s="173">
        <f t="shared" si="75"/>
        <v>0</v>
      </c>
      <c r="AA182" s="210">
        <v>177</v>
      </c>
      <c r="AB182" s="144">
        <f t="shared" si="76"/>
        <v>0</v>
      </c>
      <c r="AC182" s="243">
        <f t="shared" si="77"/>
        <v>0</v>
      </c>
      <c r="AD182" s="243">
        <f t="shared" si="78"/>
        <v>0</v>
      </c>
      <c r="AE182" s="243">
        <f t="shared" si="79"/>
        <v>0</v>
      </c>
      <c r="AF182" s="144">
        <f t="shared" si="82"/>
        <v>0</v>
      </c>
      <c r="AG182" s="144">
        <f t="shared" si="83"/>
        <v>0</v>
      </c>
      <c r="AH182" s="144">
        <f t="shared" si="84"/>
        <v>0</v>
      </c>
      <c r="AI182" s="217">
        <f t="shared" si="91"/>
        <v>0</v>
      </c>
      <c r="AK182" s="210"/>
      <c r="AL182" s="144"/>
      <c r="AM182" s="144"/>
      <c r="AN182" s="144"/>
      <c r="AO182" s="144"/>
      <c r="AP182" s="144"/>
      <c r="AQ182" s="318"/>
      <c r="AR182" s="318"/>
      <c r="AS182" s="318"/>
      <c r="AT182" s="318"/>
      <c r="AU182" s="144"/>
      <c r="AV182" s="144"/>
      <c r="AW182" s="144"/>
      <c r="AX182" s="144"/>
      <c r="AY182" s="217"/>
    </row>
    <row r="183" spans="5:51" x14ac:dyDescent="0.25">
      <c r="E183" s="110"/>
      <c r="I183" s="194">
        <v>178</v>
      </c>
      <c r="J183" s="144">
        <f t="shared" si="85"/>
        <v>0</v>
      </c>
      <c r="K183" s="144">
        <f t="shared" si="86"/>
        <v>0</v>
      </c>
      <c r="L183" s="144">
        <f t="shared" si="87"/>
        <v>0</v>
      </c>
      <c r="M183" s="144">
        <f t="shared" si="88"/>
        <v>0</v>
      </c>
      <c r="N183" s="144">
        <f t="shared" si="70"/>
        <v>0</v>
      </c>
      <c r="O183" s="145">
        <f t="shared" si="71"/>
        <v>0</v>
      </c>
      <c r="P183" s="194">
        <v>178</v>
      </c>
      <c r="Q183" s="144">
        <f t="shared" si="80"/>
        <v>0</v>
      </c>
      <c r="R183" s="144">
        <f t="shared" si="89"/>
        <v>0</v>
      </c>
      <c r="S183" s="144">
        <f t="shared" si="90"/>
        <v>0</v>
      </c>
      <c r="T183" s="144">
        <f t="shared" si="72"/>
        <v>0</v>
      </c>
      <c r="U183" s="144">
        <f t="shared" si="81"/>
        <v>0</v>
      </c>
      <c r="V183" s="144">
        <f t="shared" si="73"/>
        <v>0</v>
      </c>
      <c r="W183" s="144">
        <v>0</v>
      </c>
      <c r="X183" s="144">
        <f t="shared" si="74"/>
        <v>0</v>
      </c>
      <c r="Y183" s="173">
        <f t="shared" si="75"/>
        <v>0</v>
      </c>
      <c r="AA183" s="210">
        <v>178</v>
      </c>
      <c r="AB183" s="144">
        <f t="shared" si="76"/>
        <v>0</v>
      </c>
      <c r="AC183" s="243">
        <f t="shared" si="77"/>
        <v>0</v>
      </c>
      <c r="AD183" s="243">
        <f t="shared" si="78"/>
        <v>0</v>
      </c>
      <c r="AE183" s="243">
        <f t="shared" si="79"/>
        <v>0</v>
      </c>
      <c r="AF183" s="144">
        <f t="shared" si="82"/>
        <v>0</v>
      </c>
      <c r="AG183" s="144">
        <f t="shared" si="83"/>
        <v>0</v>
      </c>
      <c r="AH183" s="144">
        <f t="shared" si="84"/>
        <v>0</v>
      </c>
      <c r="AI183" s="217">
        <f t="shared" si="91"/>
        <v>0</v>
      </c>
      <c r="AK183" s="210"/>
      <c r="AL183" s="144"/>
      <c r="AM183" s="144"/>
      <c r="AN183" s="144"/>
      <c r="AO183" s="144"/>
      <c r="AP183" s="144"/>
      <c r="AQ183" s="318"/>
      <c r="AR183" s="318"/>
      <c r="AS183" s="318"/>
      <c r="AT183" s="318"/>
      <c r="AU183" s="144"/>
      <c r="AV183" s="144"/>
      <c r="AW183" s="144"/>
      <c r="AX183" s="144"/>
      <c r="AY183" s="217"/>
    </row>
    <row r="184" spans="5:51" x14ac:dyDescent="0.25">
      <c r="E184" s="110"/>
      <c r="I184" s="194">
        <v>179</v>
      </c>
      <c r="J184" s="144">
        <f t="shared" si="85"/>
        <v>0</v>
      </c>
      <c r="K184" s="144">
        <f t="shared" si="86"/>
        <v>0</v>
      </c>
      <c r="L184" s="144">
        <f t="shared" si="87"/>
        <v>0</v>
      </c>
      <c r="M184" s="144">
        <f t="shared" si="88"/>
        <v>0</v>
      </c>
      <c r="N184" s="144">
        <f t="shared" si="70"/>
        <v>0</v>
      </c>
      <c r="O184" s="145">
        <f t="shared" si="71"/>
        <v>0</v>
      </c>
      <c r="P184" s="194">
        <v>179</v>
      </c>
      <c r="Q184" s="144">
        <f t="shared" si="80"/>
        <v>0</v>
      </c>
      <c r="R184" s="144">
        <f t="shared" si="89"/>
        <v>0</v>
      </c>
      <c r="S184" s="144">
        <f t="shared" si="90"/>
        <v>0</v>
      </c>
      <c r="T184" s="144">
        <f t="shared" si="72"/>
        <v>0</v>
      </c>
      <c r="U184" s="144">
        <f t="shared" si="81"/>
        <v>0</v>
      </c>
      <c r="V184" s="144">
        <f t="shared" si="73"/>
        <v>0</v>
      </c>
      <c r="W184" s="144">
        <v>0</v>
      </c>
      <c r="X184" s="144">
        <f t="shared" si="74"/>
        <v>0</v>
      </c>
      <c r="Y184" s="173">
        <f t="shared" si="75"/>
        <v>0</v>
      </c>
      <c r="AA184" s="210">
        <v>179</v>
      </c>
      <c r="AB184" s="144">
        <f t="shared" si="76"/>
        <v>0</v>
      </c>
      <c r="AC184" s="243">
        <f t="shared" si="77"/>
        <v>0</v>
      </c>
      <c r="AD184" s="243">
        <f t="shared" si="78"/>
        <v>0</v>
      </c>
      <c r="AE184" s="243">
        <f t="shared" si="79"/>
        <v>0</v>
      </c>
      <c r="AF184" s="144">
        <f t="shared" si="82"/>
        <v>0</v>
      </c>
      <c r="AG184" s="144">
        <f t="shared" si="83"/>
        <v>0</v>
      </c>
      <c r="AH184" s="144">
        <f t="shared" si="84"/>
        <v>0</v>
      </c>
      <c r="AI184" s="217">
        <f t="shared" si="91"/>
        <v>0</v>
      </c>
      <c r="AK184" s="210"/>
      <c r="AL184" s="144"/>
      <c r="AM184" s="144"/>
      <c r="AN184" s="144"/>
      <c r="AO184" s="144"/>
      <c r="AP184" s="144"/>
      <c r="AQ184" s="318"/>
      <c r="AR184" s="318"/>
      <c r="AS184" s="318"/>
      <c r="AT184" s="318"/>
      <c r="AU184" s="144"/>
      <c r="AV184" s="144"/>
      <c r="AW184" s="144"/>
      <c r="AX184" s="144"/>
      <c r="AY184" s="217"/>
    </row>
    <row r="185" spans="5:51" x14ac:dyDescent="0.25">
      <c r="E185" s="110"/>
      <c r="I185" s="194">
        <v>180</v>
      </c>
      <c r="J185" s="144">
        <f t="shared" si="85"/>
        <v>0</v>
      </c>
      <c r="K185" s="144">
        <f t="shared" si="86"/>
        <v>0</v>
      </c>
      <c r="L185" s="144">
        <f t="shared" si="87"/>
        <v>0</v>
      </c>
      <c r="M185" s="144">
        <f t="shared" si="88"/>
        <v>0</v>
      </c>
      <c r="N185" s="144">
        <f t="shared" si="70"/>
        <v>0</v>
      </c>
      <c r="O185" s="145">
        <f t="shared" si="71"/>
        <v>0</v>
      </c>
      <c r="P185" s="194">
        <v>180</v>
      </c>
      <c r="Q185" s="144">
        <f t="shared" si="80"/>
        <v>0</v>
      </c>
      <c r="R185" s="144">
        <f t="shared" si="89"/>
        <v>0</v>
      </c>
      <c r="S185" s="144">
        <f t="shared" si="90"/>
        <v>0</v>
      </c>
      <c r="T185" s="144">
        <f t="shared" si="72"/>
        <v>0</v>
      </c>
      <c r="U185" s="144">
        <f t="shared" si="81"/>
        <v>0</v>
      </c>
      <c r="V185" s="144">
        <f t="shared" si="73"/>
        <v>0</v>
      </c>
      <c r="W185" s="144">
        <v>0</v>
      </c>
      <c r="X185" s="144">
        <f t="shared" si="74"/>
        <v>0</v>
      </c>
      <c r="Y185" s="173">
        <f t="shared" si="75"/>
        <v>0</v>
      </c>
      <c r="AA185" s="210">
        <v>180</v>
      </c>
      <c r="AB185" s="144">
        <f t="shared" si="76"/>
        <v>0</v>
      </c>
      <c r="AC185" s="243">
        <f t="shared" si="77"/>
        <v>0</v>
      </c>
      <c r="AD185" s="243">
        <f t="shared" si="78"/>
        <v>0</v>
      </c>
      <c r="AE185" s="243">
        <f t="shared" si="79"/>
        <v>0</v>
      </c>
      <c r="AF185" s="144">
        <f t="shared" si="82"/>
        <v>0</v>
      </c>
      <c r="AG185" s="144">
        <f t="shared" si="83"/>
        <v>0</v>
      </c>
      <c r="AH185" s="144">
        <f t="shared" si="84"/>
        <v>0</v>
      </c>
      <c r="AI185" s="217">
        <f t="shared" si="91"/>
        <v>0</v>
      </c>
      <c r="AK185" s="210"/>
      <c r="AL185" s="144"/>
      <c r="AM185" s="144"/>
      <c r="AN185" s="144"/>
      <c r="AO185" s="144"/>
      <c r="AP185" s="144"/>
      <c r="AQ185" s="318"/>
      <c r="AR185" s="318"/>
      <c r="AS185" s="318"/>
      <c r="AT185" s="318"/>
      <c r="AU185" s="144"/>
      <c r="AV185" s="144"/>
      <c r="AW185" s="144"/>
      <c r="AX185" s="144"/>
      <c r="AY185" s="217"/>
    </row>
    <row r="186" spans="5:51" x14ac:dyDescent="0.25">
      <c r="E186" s="110"/>
      <c r="I186" s="194">
        <v>181</v>
      </c>
      <c r="J186" s="144">
        <f t="shared" si="85"/>
        <v>0</v>
      </c>
      <c r="K186" s="144">
        <f t="shared" si="86"/>
        <v>0</v>
      </c>
      <c r="L186" s="144">
        <f t="shared" si="87"/>
        <v>0</v>
      </c>
      <c r="M186" s="144">
        <f t="shared" si="88"/>
        <v>0</v>
      </c>
      <c r="N186" s="144">
        <f t="shared" si="70"/>
        <v>0</v>
      </c>
      <c r="O186" s="145">
        <f t="shared" si="71"/>
        <v>0</v>
      </c>
      <c r="P186" s="194">
        <v>181</v>
      </c>
      <c r="Q186" s="144">
        <f t="shared" si="80"/>
        <v>0</v>
      </c>
      <c r="R186" s="144">
        <f t="shared" si="89"/>
        <v>0</v>
      </c>
      <c r="S186" s="144">
        <f t="shared" si="90"/>
        <v>0</v>
      </c>
      <c r="T186" s="144">
        <f t="shared" si="72"/>
        <v>0</v>
      </c>
      <c r="U186" s="144">
        <f t="shared" si="81"/>
        <v>0</v>
      </c>
      <c r="V186" s="144">
        <f t="shared" si="73"/>
        <v>0</v>
      </c>
      <c r="W186" s="144">
        <v>0</v>
      </c>
      <c r="X186" s="144">
        <f t="shared" si="74"/>
        <v>0</v>
      </c>
      <c r="Y186" s="173">
        <f t="shared" si="75"/>
        <v>0</v>
      </c>
      <c r="AA186" s="210">
        <v>181</v>
      </c>
      <c r="AB186" s="144">
        <f t="shared" si="76"/>
        <v>0</v>
      </c>
      <c r="AC186" s="243">
        <f t="shared" si="77"/>
        <v>0</v>
      </c>
      <c r="AD186" s="243">
        <f t="shared" si="78"/>
        <v>0</v>
      </c>
      <c r="AE186" s="243">
        <f t="shared" si="79"/>
        <v>0</v>
      </c>
      <c r="AF186" s="144">
        <f t="shared" si="82"/>
        <v>0</v>
      </c>
      <c r="AG186" s="144">
        <f t="shared" si="83"/>
        <v>0</v>
      </c>
      <c r="AH186" s="144">
        <f t="shared" si="84"/>
        <v>0</v>
      </c>
      <c r="AI186" s="217">
        <f t="shared" si="91"/>
        <v>0</v>
      </c>
      <c r="AK186" s="210"/>
      <c r="AL186" s="144"/>
      <c r="AM186" s="144"/>
      <c r="AN186" s="144"/>
      <c r="AO186" s="144"/>
      <c r="AP186" s="144"/>
      <c r="AQ186" s="318"/>
      <c r="AR186" s="318"/>
      <c r="AS186" s="318"/>
      <c r="AT186" s="318"/>
      <c r="AU186" s="144"/>
      <c r="AV186" s="144"/>
      <c r="AW186" s="144"/>
      <c r="AX186" s="144"/>
      <c r="AY186" s="217"/>
    </row>
    <row r="187" spans="5:51" x14ac:dyDescent="0.25">
      <c r="E187" s="110"/>
      <c r="I187" s="194">
        <v>182</v>
      </c>
      <c r="J187" s="144">
        <f t="shared" si="85"/>
        <v>0</v>
      </c>
      <c r="K187" s="144">
        <f t="shared" si="86"/>
        <v>0</v>
      </c>
      <c r="L187" s="144">
        <f t="shared" si="87"/>
        <v>0</v>
      </c>
      <c r="M187" s="144">
        <f t="shared" si="88"/>
        <v>0</v>
      </c>
      <c r="N187" s="144">
        <f t="shared" si="70"/>
        <v>0</v>
      </c>
      <c r="O187" s="145">
        <f t="shared" si="71"/>
        <v>0</v>
      </c>
      <c r="P187" s="194">
        <v>182</v>
      </c>
      <c r="Q187" s="144">
        <f t="shared" si="80"/>
        <v>0</v>
      </c>
      <c r="R187" s="144">
        <f t="shared" si="89"/>
        <v>0</v>
      </c>
      <c r="S187" s="144">
        <f t="shared" si="90"/>
        <v>0</v>
      </c>
      <c r="T187" s="144">
        <f t="shared" si="72"/>
        <v>0</v>
      </c>
      <c r="U187" s="144">
        <f t="shared" si="81"/>
        <v>0</v>
      </c>
      <c r="V187" s="144">
        <f t="shared" si="73"/>
        <v>0</v>
      </c>
      <c r="W187" s="144">
        <v>0</v>
      </c>
      <c r="X187" s="144">
        <f t="shared" si="74"/>
        <v>0</v>
      </c>
      <c r="Y187" s="173">
        <f t="shared" si="75"/>
        <v>0</v>
      </c>
      <c r="AA187" s="210">
        <v>182</v>
      </c>
      <c r="AB187" s="144">
        <f t="shared" si="76"/>
        <v>0</v>
      </c>
      <c r="AC187" s="243">
        <f t="shared" si="77"/>
        <v>0</v>
      </c>
      <c r="AD187" s="243">
        <f t="shared" si="78"/>
        <v>0</v>
      </c>
      <c r="AE187" s="243">
        <f t="shared" si="79"/>
        <v>0</v>
      </c>
      <c r="AF187" s="144">
        <f t="shared" si="82"/>
        <v>0</v>
      </c>
      <c r="AG187" s="144">
        <f t="shared" si="83"/>
        <v>0</v>
      </c>
      <c r="AH187" s="144">
        <f t="shared" si="84"/>
        <v>0</v>
      </c>
      <c r="AI187" s="217">
        <f t="shared" si="91"/>
        <v>0</v>
      </c>
      <c r="AK187" s="210"/>
      <c r="AL187" s="144"/>
      <c r="AM187" s="144"/>
      <c r="AN187" s="144"/>
      <c r="AO187" s="144"/>
      <c r="AP187" s="144"/>
      <c r="AQ187" s="318"/>
      <c r="AR187" s="318"/>
      <c r="AS187" s="318"/>
      <c r="AT187" s="318"/>
      <c r="AU187" s="144"/>
      <c r="AV187" s="144"/>
      <c r="AW187" s="144"/>
      <c r="AX187" s="144"/>
      <c r="AY187" s="217"/>
    </row>
    <row r="188" spans="5:51" x14ac:dyDescent="0.25">
      <c r="E188" s="110"/>
      <c r="I188" s="194">
        <v>183</v>
      </c>
      <c r="J188" s="144">
        <f t="shared" si="85"/>
        <v>0</v>
      </c>
      <c r="K188" s="144">
        <f t="shared" si="86"/>
        <v>0</v>
      </c>
      <c r="L188" s="144">
        <f t="shared" si="87"/>
        <v>0</v>
      </c>
      <c r="M188" s="144">
        <f t="shared" si="88"/>
        <v>0</v>
      </c>
      <c r="N188" s="144">
        <f t="shared" si="70"/>
        <v>0</v>
      </c>
      <c r="O188" s="145">
        <f t="shared" si="71"/>
        <v>0</v>
      </c>
      <c r="P188" s="194">
        <v>183</v>
      </c>
      <c r="Q188" s="144">
        <f t="shared" si="80"/>
        <v>0</v>
      </c>
      <c r="R188" s="144">
        <f t="shared" si="89"/>
        <v>0</v>
      </c>
      <c r="S188" s="144">
        <f t="shared" si="90"/>
        <v>0</v>
      </c>
      <c r="T188" s="144">
        <f t="shared" si="72"/>
        <v>0</v>
      </c>
      <c r="U188" s="144">
        <f t="shared" si="81"/>
        <v>0</v>
      </c>
      <c r="V188" s="144">
        <f t="shared" si="73"/>
        <v>0</v>
      </c>
      <c r="W188" s="144">
        <v>0</v>
      </c>
      <c r="X188" s="144">
        <f t="shared" si="74"/>
        <v>0</v>
      </c>
      <c r="Y188" s="173">
        <f t="shared" si="75"/>
        <v>0</v>
      </c>
      <c r="AA188" s="210">
        <v>183</v>
      </c>
      <c r="AB188" s="144">
        <f t="shared" si="76"/>
        <v>0</v>
      </c>
      <c r="AC188" s="243">
        <f t="shared" si="77"/>
        <v>0</v>
      </c>
      <c r="AD188" s="243">
        <f t="shared" si="78"/>
        <v>0</v>
      </c>
      <c r="AE188" s="243">
        <f t="shared" si="79"/>
        <v>0</v>
      </c>
      <c r="AF188" s="144">
        <f t="shared" si="82"/>
        <v>0</v>
      </c>
      <c r="AG188" s="144">
        <f t="shared" si="83"/>
        <v>0</v>
      </c>
      <c r="AH188" s="144">
        <f t="shared" si="84"/>
        <v>0</v>
      </c>
      <c r="AI188" s="217">
        <f t="shared" si="91"/>
        <v>0</v>
      </c>
      <c r="AK188" s="210"/>
      <c r="AL188" s="144"/>
      <c r="AM188" s="144"/>
      <c r="AN188" s="144"/>
      <c r="AO188" s="144"/>
      <c r="AP188" s="144"/>
      <c r="AQ188" s="318"/>
      <c r="AR188" s="318"/>
      <c r="AS188" s="318"/>
      <c r="AT188" s="318"/>
      <c r="AU188" s="144"/>
      <c r="AV188" s="144"/>
      <c r="AW188" s="144"/>
      <c r="AX188" s="144"/>
      <c r="AY188" s="217"/>
    </row>
    <row r="189" spans="5:51" x14ac:dyDescent="0.25">
      <c r="E189" s="110"/>
      <c r="I189" s="194">
        <v>184</v>
      </c>
      <c r="J189" s="144">
        <f t="shared" si="85"/>
        <v>0</v>
      </c>
      <c r="K189" s="144">
        <f t="shared" si="86"/>
        <v>0</v>
      </c>
      <c r="L189" s="144">
        <f t="shared" si="87"/>
        <v>0</v>
      </c>
      <c r="M189" s="144">
        <f t="shared" si="88"/>
        <v>0</v>
      </c>
      <c r="N189" s="144">
        <f t="shared" si="70"/>
        <v>0</v>
      </c>
      <c r="O189" s="145">
        <f t="shared" si="71"/>
        <v>0</v>
      </c>
      <c r="P189" s="194">
        <v>184</v>
      </c>
      <c r="Q189" s="144">
        <f t="shared" si="80"/>
        <v>0</v>
      </c>
      <c r="R189" s="144">
        <f t="shared" si="89"/>
        <v>0</v>
      </c>
      <c r="S189" s="144">
        <f t="shared" si="90"/>
        <v>0</v>
      </c>
      <c r="T189" s="144">
        <f t="shared" si="72"/>
        <v>0</v>
      </c>
      <c r="U189" s="144">
        <f t="shared" si="81"/>
        <v>0</v>
      </c>
      <c r="V189" s="144">
        <f t="shared" si="73"/>
        <v>0</v>
      </c>
      <c r="W189" s="144">
        <v>0</v>
      </c>
      <c r="X189" s="144">
        <f t="shared" si="74"/>
        <v>0</v>
      </c>
      <c r="Y189" s="173">
        <f t="shared" si="75"/>
        <v>0</v>
      </c>
      <c r="AA189" s="210">
        <v>184</v>
      </c>
      <c r="AB189" s="144">
        <f t="shared" si="76"/>
        <v>0</v>
      </c>
      <c r="AC189" s="243">
        <f t="shared" si="77"/>
        <v>0</v>
      </c>
      <c r="AD189" s="243">
        <f t="shared" si="78"/>
        <v>0</v>
      </c>
      <c r="AE189" s="243">
        <f t="shared" si="79"/>
        <v>0</v>
      </c>
      <c r="AF189" s="144">
        <f t="shared" si="82"/>
        <v>0</v>
      </c>
      <c r="AG189" s="144">
        <f t="shared" si="83"/>
        <v>0</v>
      </c>
      <c r="AH189" s="144">
        <f t="shared" si="84"/>
        <v>0</v>
      </c>
      <c r="AI189" s="217">
        <f t="shared" si="91"/>
        <v>0</v>
      </c>
      <c r="AK189" s="210"/>
      <c r="AL189" s="144"/>
      <c r="AM189" s="144"/>
      <c r="AN189" s="144"/>
      <c r="AO189" s="144"/>
      <c r="AP189" s="144"/>
      <c r="AQ189" s="318"/>
      <c r="AR189" s="318"/>
      <c r="AS189" s="318"/>
      <c r="AT189" s="318"/>
      <c r="AU189" s="144"/>
      <c r="AV189" s="144"/>
      <c r="AW189" s="144"/>
      <c r="AX189" s="144"/>
      <c r="AY189" s="217"/>
    </row>
    <row r="190" spans="5:51" x14ac:dyDescent="0.25">
      <c r="E190" s="110"/>
      <c r="I190" s="194">
        <v>185</v>
      </c>
      <c r="J190" s="144">
        <f t="shared" si="85"/>
        <v>0</v>
      </c>
      <c r="K190" s="144">
        <f t="shared" si="86"/>
        <v>0</v>
      </c>
      <c r="L190" s="144">
        <f t="shared" si="87"/>
        <v>0</v>
      </c>
      <c r="M190" s="144">
        <f t="shared" si="88"/>
        <v>0</v>
      </c>
      <c r="N190" s="144">
        <f t="shared" si="70"/>
        <v>0</v>
      </c>
      <c r="O190" s="145">
        <f t="shared" si="71"/>
        <v>0</v>
      </c>
      <c r="P190" s="194">
        <v>185</v>
      </c>
      <c r="Q190" s="144">
        <f t="shared" si="80"/>
        <v>0</v>
      </c>
      <c r="R190" s="144">
        <f t="shared" si="89"/>
        <v>0</v>
      </c>
      <c r="S190" s="144">
        <f t="shared" si="90"/>
        <v>0</v>
      </c>
      <c r="T190" s="144">
        <f t="shared" si="72"/>
        <v>0</v>
      </c>
      <c r="U190" s="144">
        <f t="shared" si="81"/>
        <v>0</v>
      </c>
      <c r="V190" s="144">
        <f t="shared" si="73"/>
        <v>0</v>
      </c>
      <c r="W190" s="144">
        <v>0</v>
      </c>
      <c r="X190" s="144">
        <f t="shared" si="74"/>
        <v>0</v>
      </c>
      <c r="Y190" s="173">
        <f t="shared" si="75"/>
        <v>0</v>
      </c>
      <c r="AA190" s="210">
        <v>185</v>
      </c>
      <c r="AB190" s="144">
        <f t="shared" si="76"/>
        <v>0</v>
      </c>
      <c r="AC190" s="243">
        <f t="shared" si="77"/>
        <v>0</v>
      </c>
      <c r="AD190" s="243">
        <f t="shared" si="78"/>
        <v>0</v>
      </c>
      <c r="AE190" s="243">
        <f t="shared" si="79"/>
        <v>0</v>
      </c>
      <c r="AF190" s="144">
        <f t="shared" si="82"/>
        <v>0</v>
      </c>
      <c r="AG190" s="144">
        <f t="shared" si="83"/>
        <v>0</v>
      </c>
      <c r="AH190" s="144">
        <f t="shared" si="84"/>
        <v>0</v>
      </c>
      <c r="AI190" s="217">
        <f t="shared" si="91"/>
        <v>0</v>
      </c>
      <c r="AK190" s="210"/>
      <c r="AL190" s="144"/>
      <c r="AM190" s="144"/>
      <c r="AN190" s="144"/>
      <c r="AO190" s="144"/>
      <c r="AP190" s="144"/>
      <c r="AQ190" s="318"/>
      <c r="AR190" s="318"/>
      <c r="AS190" s="318"/>
      <c r="AT190" s="318"/>
      <c r="AU190" s="144"/>
      <c r="AV190" s="144"/>
      <c r="AW190" s="144"/>
      <c r="AX190" s="144"/>
      <c r="AY190" s="217"/>
    </row>
    <row r="191" spans="5:51" x14ac:dyDescent="0.25">
      <c r="E191" s="110"/>
      <c r="I191" s="194">
        <v>186</v>
      </c>
      <c r="J191" s="144">
        <f t="shared" si="85"/>
        <v>0</v>
      </c>
      <c r="K191" s="144">
        <f t="shared" si="86"/>
        <v>0</v>
      </c>
      <c r="L191" s="144">
        <f t="shared" si="87"/>
        <v>0</v>
      </c>
      <c r="M191" s="144">
        <f t="shared" si="88"/>
        <v>0</v>
      </c>
      <c r="N191" s="144">
        <f t="shared" si="70"/>
        <v>0</v>
      </c>
      <c r="O191" s="145">
        <f t="shared" si="71"/>
        <v>0</v>
      </c>
      <c r="P191" s="194">
        <v>186</v>
      </c>
      <c r="Q191" s="144">
        <f t="shared" si="80"/>
        <v>0</v>
      </c>
      <c r="R191" s="144">
        <f t="shared" si="89"/>
        <v>0</v>
      </c>
      <c r="S191" s="144">
        <f t="shared" si="90"/>
        <v>0</v>
      </c>
      <c r="T191" s="144">
        <f t="shared" si="72"/>
        <v>0</v>
      </c>
      <c r="U191" s="144">
        <f t="shared" si="81"/>
        <v>0</v>
      </c>
      <c r="V191" s="144">
        <f t="shared" si="73"/>
        <v>0</v>
      </c>
      <c r="W191" s="144">
        <v>0</v>
      </c>
      <c r="X191" s="144">
        <f t="shared" si="74"/>
        <v>0</v>
      </c>
      <c r="Y191" s="173">
        <f t="shared" si="75"/>
        <v>0</v>
      </c>
      <c r="AA191" s="210">
        <v>186</v>
      </c>
      <c r="AB191" s="144">
        <f t="shared" si="76"/>
        <v>0</v>
      </c>
      <c r="AC191" s="243">
        <f t="shared" si="77"/>
        <v>0</v>
      </c>
      <c r="AD191" s="243">
        <f t="shared" si="78"/>
        <v>0</v>
      </c>
      <c r="AE191" s="243">
        <f t="shared" si="79"/>
        <v>0</v>
      </c>
      <c r="AF191" s="144">
        <f t="shared" si="82"/>
        <v>0</v>
      </c>
      <c r="AG191" s="144">
        <f t="shared" si="83"/>
        <v>0</v>
      </c>
      <c r="AH191" s="144">
        <f t="shared" si="84"/>
        <v>0</v>
      </c>
      <c r="AI191" s="217">
        <f t="shared" si="91"/>
        <v>0</v>
      </c>
      <c r="AK191" s="210"/>
      <c r="AL191" s="144"/>
      <c r="AM191" s="144"/>
      <c r="AN191" s="144"/>
      <c r="AO191" s="144"/>
      <c r="AP191" s="144"/>
      <c r="AQ191" s="318"/>
      <c r="AR191" s="318"/>
      <c r="AS191" s="318"/>
      <c r="AT191" s="318"/>
      <c r="AU191" s="144"/>
      <c r="AV191" s="144"/>
      <c r="AW191" s="144"/>
      <c r="AX191" s="144"/>
      <c r="AY191" s="217"/>
    </row>
    <row r="192" spans="5:51" x14ac:dyDescent="0.25">
      <c r="E192" s="110"/>
      <c r="I192" s="194">
        <v>187</v>
      </c>
      <c r="J192" s="144">
        <f t="shared" si="85"/>
        <v>0</v>
      </c>
      <c r="K192" s="144">
        <f t="shared" si="86"/>
        <v>0</v>
      </c>
      <c r="L192" s="144">
        <f t="shared" si="87"/>
        <v>0</v>
      </c>
      <c r="M192" s="144">
        <f t="shared" si="88"/>
        <v>0</v>
      </c>
      <c r="N192" s="144">
        <f t="shared" si="70"/>
        <v>0</v>
      </c>
      <c r="O192" s="145">
        <f t="shared" si="71"/>
        <v>0</v>
      </c>
      <c r="P192" s="194">
        <v>187</v>
      </c>
      <c r="Q192" s="144">
        <f t="shared" si="80"/>
        <v>0</v>
      </c>
      <c r="R192" s="144">
        <f t="shared" si="89"/>
        <v>0</v>
      </c>
      <c r="S192" s="144">
        <f t="shared" si="90"/>
        <v>0</v>
      </c>
      <c r="T192" s="144">
        <f t="shared" si="72"/>
        <v>0</v>
      </c>
      <c r="U192" s="144">
        <f t="shared" si="81"/>
        <v>0</v>
      </c>
      <c r="V192" s="144">
        <f t="shared" si="73"/>
        <v>0</v>
      </c>
      <c r="W192" s="144">
        <v>0</v>
      </c>
      <c r="X192" s="144">
        <f t="shared" si="74"/>
        <v>0</v>
      </c>
      <c r="Y192" s="173">
        <f t="shared" si="75"/>
        <v>0</v>
      </c>
      <c r="AA192" s="210">
        <v>187</v>
      </c>
      <c r="AB192" s="144">
        <f t="shared" si="76"/>
        <v>0</v>
      </c>
      <c r="AC192" s="243">
        <f t="shared" si="77"/>
        <v>0</v>
      </c>
      <c r="AD192" s="243">
        <f t="shared" si="78"/>
        <v>0</v>
      </c>
      <c r="AE192" s="243">
        <f t="shared" si="79"/>
        <v>0</v>
      </c>
      <c r="AF192" s="144">
        <f t="shared" si="82"/>
        <v>0</v>
      </c>
      <c r="AG192" s="144">
        <f t="shared" si="83"/>
        <v>0</v>
      </c>
      <c r="AH192" s="144">
        <f t="shared" si="84"/>
        <v>0</v>
      </c>
      <c r="AI192" s="217">
        <f t="shared" si="91"/>
        <v>0</v>
      </c>
      <c r="AK192" s="210"/>
      <c r="AL192" s="144"/>
      <c r="AM192" s="144"/>
      <c r="AN192" s="144"/>
      <c r="AO192" s="144"/>
      <c r="AP192" s="144"/>
      <c r="AQ192" s="318"/>
      <c r="AR192" s="318"/>
      <c r="AS192" s="318"/>
      <c r="AT192" s="318"/>
      <c r="AU192" s="144"/>
      <c r="AV192" s="144"/>
      <c r="AW192" s="144"/>
      <c r="AX192" s="144"/>
      <c r="AY192" s="217"/>
    </row>
    <row r="193" spans="5:51" x14ac:dyDescent="0.25">
      <c r="E193" s="110"/>
      <c r="I193" s="194">
        <v>188</v>
      </c>
      <c r="J193" s="144">
        <f t="shared" si="85"/>
        <v>0</v>
      </c>
      <c r="K193" s="144">
        <f t="shared" si="86"/>
        <v>0</v>
      </c>
      <c r="L193" s="144">
        <f t="shared" si="87"/>
        <v>0</v>
      </c>
      <c r="M193" s="144">
        <f t="shared" si="88"/>
        <v>0</v>
      </c>
      <c r="N193" s="144">
        <f t="shared" si="70"/>
        <v>0</v>
      </c>
      <c r="O193" s="145">
        <f t="shared" si="71"/>
        <v>0</v>
      </c>
      <c r="P193" s="194">
        <v>188</v>
      </c>
      <c r="Q193" s="144">
        <f t="shared" si="80"/>
        <v>0</v>
      </c>
      <c r="R193" s="144">
        <f t="shared" si="89"/>
        <v>0</v>
      </c>
      <c r="S193" s="144">
        <f t="shared" si="90"/>
        <v>0</v>
      </c>
      <c r="T193" s="144">
        <f t="shared" si="72"/>
        <v>0</v>
      </c>
      <c r="U193" s="144">
        <f t="shared" si="81"/>
        <v>0</v>
      </c>
      <c r="V193" s="144">
        <f t="shared" si="73"/>
        <v>0</v>
      </c>
      <c r="W193" s="144">
        <v>0</v>
      </c>
      <c r="X193" s="144">
        <f t="shared" si="74"/>
        <v>0</v>
      </c>
      <c r="Y193" s="173">
        <f t="shared" si="75"/>
        <v>0</v>
      </c>
      <c r="AA193" s="210">
        <v>188</v>
      </c>
      <c r="AB193" s="144">
        <f t="shared" si="76"/>
        <v>0</v>
      </c>
      <c r="AC193" s="243">
        <f t="shared" si="77"/>
        <v>0</v>
      </c>
      <c r="AD193" s="243">
        <f t="shared" si="78"/>
        <v>0</v>
      </c>
      <c r="AE193" s="243">
        <f t="shared" si="79"/>
        <v>0</v>
      </c>
      <c r="AF193" s="144">
        <f t="shared" si="82"/>
        <v>0</v>
      </c>
      <c r="AG193" s="144">
        <f t="shared" si="83"/>
        <v>0</v>
      </c>
      <c r="AH193" s="144">
        <f t="shared" si="84"/>
        <v>0</v>
      </c>
      <c r="AI193" s="217">
        <f t="shared" si="91"/>
        <v>0</v>
      </c>
      <c r="AK193" s="210"/>
      <c r="AL193" s="144"/>
      <c r="AM193" s="144"/>
      <c r="AN193" s="144"/>
      <c r="AO193" s="144"/>
      <c r="AP193" s="144"/>
      <c r="AQ193" s="318"/>
      <c r="AR193" s="318"/>
      <c r="AS193" s="318"/>
      <c r="AT193" s="318"/>
      <c r="AU193" s="144"/>
      <c r="AV193" s="144"/>
      <c r="AW193" s="144"/>
      <c r="AX193" s="144"/>
      <c r="AY193" s="217"/>
    </row>
    <row r="194" spans="5:51" x14ac:dyDescent="0.25">
      <c r="E194" s="110"/>
      <c r="I194" s="194">
        <v>189</v>
      </c>
      <c r="J194" s="144">
        <f t="shared" si="85"/>
        <v>0</v>
      </c>
      <c r="K194" s="144">
        <f t="shared" si="86"/>
        <v>0</v>
      </c>
      <c r="L194" s="144">
        <f t="shared" si="87"/>
        <v>0</v>
      </c>
      <c r="M194" s="144">
        <f t="shared" si="88"/>
        <v>0</v>
      </c>
      <c r="N194" s="144">
        <f t="shared" si="70"/>
        <v>0</v>
      </c>
      <c r="O194" s="145">
        <f t="shared" si="71"/>
        <v>0</v>
      </c>
      <c r="P194" s="194">
        <v>189</v>
      </c>
      <c r="Q194" s="144">
        <f t="shared" si="80"/>
        <v>0</v>
      </c>
      <c r="R194" s="144">
        <f t="shared" si="89"/>
        <v>0</v>
      </c>
      <c r="S194" s="144">
        <f t="shared" si="90"/>
        <v>0</v>
      </c>
      <c r="T194" s="144">
        <f t="shared" si="72"/>
        <v>0</v>
      </c>
      <c r="U194" s="144">
        <f t="shared" si="81"/>
        <v>0</v>
      </c>
      <c r="V194" s="144">
        <f t="shared" si="73"/>
        <v>0</v>
      </c>
      <c r="W194" s="144">
        <v>0</v>
      </c>
      <c r="X194" s="144">
        <f t="shared" si="74"/>
        <v>0</v>
      </c>
      <c r="Y194" s="173">
        <f t="shared" si="75"/>
        <v>0</v>
      </c>
      <c r="AA194" s="210">
        <v>189</v>
      </c>
      <c r="AB194" s="144">
        <f t="shared" si="76"/>
        <v>0</v>
      </c>
      <c r="AC194" s="243">
        <f t="shared" si="77"/>
        <v>0</v>
      </c>
      <c r="AD194" s="243">
        <f t="shared" si="78"/>
        <v>0</v>
      </c>
      <c r="AE194" s="243">
        <f t="shared" si="79"/>
        <v>0</v>
      </c>
      <c r="AF194" s="144">
        <f t="shared" si="82"/>
        <v>0</v>
      </c>
      <c r="AG194" s="144">
        <f t="shared" si="83"/>
        <v>0</v>
      </c>
      <c r="AH194" s="144">
        <f t="shared" si="84"/>
        <v>0</v>
      </c>
      <c r="AI194" s="217">
        <f t="shared" si="91"/>
        <v>0</v>
      </c>
      <c r="AK194" s="210"/>
      <c r="AL194" s="144"/>
      <c r="AM194" s="144"/>
      <c r="AN194" s="144"/>
      <c r="AO194" s="144"/>
      <c r="AP194" s="144"/>
      <c r="AQ194" s="318"/>
      <c r="AR194" s="318"/>
      <c r="AS194" s="318"/>
      <c r="AT194" s="318"/>
      <c r="AU194" s="144"/>
      <c r="AV194" s="144"/>
      <c r="AW194" s="144"/>
      <c r="AX194" s="144"/>
      <c r="AY194" s="217"/>
    </row>
    <row r="195" spans="5:51" x14ac:dyDescent="0.25">
      <c r="E195" s="110"/>
      <c r="I195" s="194">
        <v>190</v>
      </c>
      <c r="J195" s="144">
        <f t="shared" si="85"/>
        <v>0</v>
      </c>
      <c r="K195" s="144">
        <f t="shared" si="86"/>
        <v>0</v>
      </c>
      <c r="L195" s="144">
        <f t="shared" si="87"/>
        <v>0</v>
      </c>
      <c r="M195" s="144">
        <f t="shared" si="88"/>
        <v>0</v>
      </c>
      <c r="N195" s="144">
        <f t="shared" si="70"/>
        <v>0</v>
      </c>
      <c r="O195" s="145">
        <f t="shared" si="71"/>
        <v>0</v>
      </c>
      <c r="P195" s="194">
        <v>190</v>
      </c>
      <c r="Q195" s="144">
        <f t="shared" si="80"/>
        <v>0</v>
      </c>
      <c r="R195" s="144">
        <f t="shared" si="89"/>
        <v>0</v>
      </c>
      <c r="S195" s="144">
        <f t="shared" si="90"/>
        <v>0</v>
      </c>
      <c r="T195" s="144">
        <f t="shared" si="72"/>
        <v>0</v>
      </c>
      <c r="U195" s="144">
        <f t="shared" si="81"/>
        <v>0</v>
      </c>
      <c r="V195" s="144">
        <f t="shared" si="73"/>
        <v>0</v>
      </c>
      <c r="W195" s="144">
        <v>0</v>
      </c>
      <c r="X195" s="144">
        <f t="shared" si="74"/>
        <v>0</v>
      </c>
      <c r="Y195" s="173">
        <f t="shared" si="75"/>
        <v>0</v>
      </c>
      <c r="AA195" s="210">
        <v>190</v>
      </c>
      <c r="AB195" s="144">
        <f t="shared" si="76"/>
        <v>0</v>
      </c>
      <c r="AC195" s="243">
        <f t="shared" si="77"/>
        <v>0</v>
      </c>
      <c r="AD195" s="243">
        <f t="shared" si="78"/>
        <v>0</v>
      </c>
      <c r="AE195" s="243">
        <f t="shared" si="79"/>
        <v>0</v>
      </c>
      <c r="AF195" s="144">
        <f t="shared" si="82"/>
        <v>0</v>
      </c>
      <c r="AG195" s="144">
        <f t="shared" si="83"/>
        <v>0</v>
      </c>
      <c r="AH195" s="144">
        <f t="shared" si="84"/>
        <v>0</v>
      </c>
      <c r="AI195" s="217">
        <f t="shared" si="91"/>
        <v>0</v>
      </c>
      <c r="AK195" s="210"/>
      <c r="AL195" s="144"/>
      <c r="AM195" s="144"/>
      <c r="AN195" s="144"/>
      <c r="AO195" s="144"/>
      <c r="AP195" s="144"/>
      <c r="AQ195" s="318"/>
      <c r="AR195" s="318"/>
      <c r="AS195" s="318"/>
      <c r="AT195" s="318"/>
      <c r="AU195" s="144"/>
      <c r="AV195" s="144"/>
      <c r="AW195" s="144"/>
      <c r="AX195" s="144"/>
      <c r="AY195" s="217"/>
    </row>
    <row r="196" spans="5:51" x14ac:dyDescent="0.25">
      <c r="E196" s="110"/>
      <c r="I196" s="194">
        <v>191</v>
      </c>
      <c r="J196" s="144">
        <f t="shared" si="85"/>
        <v>0</v>
      </c>
      <c r="K196" s="144">
        <f t="shared" si="86"/>
        <v>0</v>
      </c>
      <c r="L196" s="144">
        <f t="shared" si="87"/>
        <v>0</v>
      </c>
      <c r="M196" s="144">
        <f t="shared" si="88"/>
        <v>0</v>
      </c>
      <c r="N196" s="144">
        <f t="shared" si="70"/>
        <v>0</v>
      </c>
      <c r="O196" s="145">
        <f t="shared" si="71"/>
        <v>0</v>
      </c>
      <c r="P196" s="194">
        <v>191</v>
      </c>
      <c r="Q196" s="144">
        <f t="shared" si="80"/>
        <v>0</v>
      </c>
      <c r="R196" s="144">
        <f t="shared" si="89"/>
        <v>0</v>
      </c>
      <c r="S196" s="144">
        <f t="shared" si="90"/>
        <v>0</v>
      </c>
      <c r="T196" s="144">
        <f t="shared" si="72"/>
        <v>0</v>
      </c>
      <c r="U196" s="144">
        <f t="shared" si="81"/>
        <v>0</v>
      </c>
      <c r="V196" s="144">
        <f t="shared" si="73"/>
        <v>0</v>
      </c>
      <c r="W196" s="144">
        <v>0</v>
      </c>
      <c r="X196" s="144">
        <f t="shared" si="74"/>
        <v>0</v>
      </c>
      <c r="Y196" s="173">
        <f t="shared" si="75"/>
        <v>0</v>
      </c>
      <c r="AA196" s="210">
        <v>191</v>
      </c>
      <c r="AB196" s="144">
        <f t="shared" si="76"/>
        <v>0</v>
      </c>
      <c r="AC196" s="243">
        <f t="shared" si="77"/>
        <v>0</v>
      </c>
      <c r="AD196" s="243">
        <f t="shared" si="78"/>
        <v>0</v>
      </c>
      <c r="AE196" s="243">
        <f t="shared" si="79"/>
        <v>0</v>
      </c>
      <c r="AF196" s="144">
        <f t="shared" si="82"/>
        <v>0</v>
      </c>
      <c r="AG196" s="144">
        <f t="shared" si="83"/>
        <v>0</v>
      </c>
      <c r="AH196" s="144">
        <f t="shared" si="84"/>
        <v>0</v>
      </c>
      <c r="AI196" s="217">
        <f t="shared" si="91"/>
        <v>0</v>
      </c>
      <c r="AK196" s="210"/>
      <c r="AL196" s="144"/>
      <c r="AM196" s="144"/>
      <c r="AN196" s="144"/>
      <c r="AO196" s="144"/>
      <c r="AP196" s="144"/>
      <c r="AQ196" s="318"/>
      <c r="AR196" s="318"/>
      <c r="AS196" s="318"/>
      <c r="AT196" s="318"/>
      <c r="AU196" s="144"/>
      <c r="AV196" s="144"/>
      <c r="AW196" s="144"/>
      <c r="AX196" s="144"/>
      <c r="AY196" s="217"/>
    </row>
    <row r="197" spans="5:51" x14ac:dyDescent="0.25">
      <c r="E197" s="110"/>
      <c r="I197" s="194">
        <v>192</v>
      </c>
      <c r="J197" s="144">
        <f t="shared" si="85"/>
        <v>0</v>
      </c>
      <c r="K197" s="144">
        <f t="shared" si="86"/>
        <v>0</v>
      </c>
      <c r="L197" s="144">
        <f t="shared" si="87"/>
        <v>0</v>
      </c>
      <c r="M197" s="144">
        <f t="shared" si="88"/>
        <v>0</v>
      </c>
      <c r="N197" s="144">
        <f t="shared" ref="N197:N204" si="92">IF(P198&lt;=$F$18,0,)</f>
        <v>0</v>
      </c>
      <c r="O197" s="145">
        <f t="shared" ref="O197:O205" si="93">((J197+K197)*0.475+L197+M197+N197)*44/12</f>
        <v>0</v>
      </c>
      <c r="P197" s="194">
        <v>192</v>
      </c>
      <c r="Q197" s="144">
        <f t="shared" si="80"/>
        <v>0</v>
      </c>
      <c r="R197" s="144">
        <f t="shared" si="89"/>
        <v>0</v>
      </c>
      <c r="S197" s="144">
        <f t="shared" si="90"/>
        <v>0</v>
      </c>
      <c r="T197" s="144">
        <f t="shared" ref="T197:T205" si="94">IF(S197=0,0,EXP(-1.0587+0.8836*LN(S197)+0.284))</f>
        <v>0</v>
      </c>
      <c r="U197" s="144">
        <f t="shared" si="81"/>
        <v>0</v>
      </c>
      <c r="V197" s="144">
        <f t="shared" ref="V197:V205" si="95">IF(P197&lt;=$F$18,IF(P197&lt;=30,P197*($F$16-$F$6)/30,$F$16-$F$6),)</f>
        <v>0</v>
      </c>
      <c r="W197" s="144">
        <v>0</v>
      </c>
      <c r="X197" s="144">
        <f t="shared" ref="X197:X205" si="96">((S197+T197)*0.475+U197+V197+W197)*44/12</f>
        <v>0</v>
      </c>
      <c r="Y197" s="173">
        <f t="shared" ref="Y197:Y205" si="97">IF(P197&lt;=$F$18,X197-O197,)</f>
        <v>0</v>
      </c>
      <c r="AA197" s="210">
        <v>192</v>
      </c>
      <c r="AB197" s="144">
        <f t="shared" ref="AB197:AB205" si="98">IF(AA197&lt;=$F$18,IFERROR(VLOOKUP($AA197,$B$82:$G$94,2,FALSE),0),)</f>
        <v>0</v>
      </c>
      <c r="AC197" s="243">
        <f t="shared" ref="AC197:AC205" si="99">IF(AA197&lt;=$F$18,IFERROR(VLOOKUP($AA197,$B$82:$G$94,3,FALSE),0),)</f>
        <v>0</v>
      </c>
      <c r="AD197" s="243">
        <f t="shared" ref="AD197:AD205" si="100">IF(AA197&lt;=$F$18,IFERROR(VLOOKUP($AA197,$B$82:$G$94,4,FALSE),0),)</f>
        <v>0</v>
      </c>
      <c r="AE197" s="243">
        <f t="shared" ref="AE197:AE205" si="101">IF(AA197&lt;=$F$18,IFERROR(VLOOKUP($AA197,$B$82:$G$94,5,FALSE),0),)</f>
        <v>0</v>
      </c>
      <c r="AF197" s="144">
        <f t="shared" si="82"/>
        <v>0</v>
      </c>
      <c r="AG197" s="144">
        <f t="shared" si="83"/>
        <v>0</v>
      </c>
      <c r="AH197" s="144">
        <f t="shared" si="84"/>
        <v>0</v>
      </c>
      <c r="AI197" s="217">
        <f t="shared" si="91"/>
        <v>0</v>
      </c>
      <c r="AK197" s="210"/>
      <c r="AL197" s="144"/>
      <c r="AM197" s="144"/>
      <c r="AN197" s="144"/>
      <c r="AO197" s="144"/>
      <c r="AP197" s="144"/>
      <c r="AQ197" s="318"/>
      <c r="AR197" s="318"/>
      <c r="AS197" s="318"/>
      <c r="AT197" s="318"/>
      <c r="AU197" s="144"/>
      <c r="AV197" s="144"/>
      <c r="AW197" s="144"/>
      <c r="AX197" s="144"/>
      <c r="AY197" s="217"/>
    </row>
    <row r="198" spans="5:51" x14ac:dyDescent="0.25">
      <c r="E198" s="110"/>
      <c r="I198" s="194">
        <v>193</v>
      </c>
      <c r="J198" s="144">
        <f t="shared" si="85"/>
        <v>0</v>
      </c>
      <c r="K198" s="144">
        <f t="shared" si="86"/>
        <v>0</v>
      </c>
      <c r="L198" s="144">
        <f t="shared" si="87"/>
        <v>0</v>
      </c>
      <c r="M198" s="144">
        <f t="shared" si="88"/>
        <v>0</v>
      </c>
      <c r="N198" s="144">
        <f t="shared" si="92"/>
        <v>0</v>
      </c>
      <c r="O198" s="145">
        <f t="shared" si="93"/>
        <v>0</v>
      </c>
      <c r="P198" s="194">
        <v>193</v>
      </c>
      <c r="Q198" s="144">
        <f t="shared" ref="Q198:Q205" si="102">IF(P198&lt;=$F$18,LOOKUP(P198-1,$B$25:$B$78,$G$25:$G$78),)</f>
        <v>0</v>
      </c>
      <c r="R198" s="144">
        <f t="shared" si="89"/>
        <v>0</v>
      </c>
      <c r="S198" s="144">
        <f t="shared" si="90"/>
        <v>0</v>
      </c>
      <c r="T198" s="144">
        <f t="shared" si="94"/>
        <v>0</v>
      </c>
      <c r="U198" s="144">
        <f t="shared" ref="U198:U205" si="103">IF(P198&lt;=$F$18,$F$5+($F$15-$F$5)*(1-EXP(-0.0175*P198)),)</f>
        <v>0</v>
      </c>
      <c r="V198" s="144">
        <f t="shared" si="95"/>
        <v>0</v>
      </c>
      <c r="W198" s="144">
        <v>0</v>
      </c>
      <c r="X198" s="144">
        <f t="shared" si="96"/>
        <v>0</v>
      </c>
      <c r="Y198" s="173">
        <f t="shared" si="97"/>
        <v>0</v>
      </c>
      <c r="AA198" s="210">
        <v>193</v>
      </c>
      <c r="AB198" s="144">
        <f t="shared" si="98"/>
        <v>0</v>
      </c>
      <c r="AC198" s="243">
        <f t="shared" si="99"/>
        <v>0</v>
      </c>
      <c r="AD198" s="243">
        <f t="shared" si="100"/>
        <v>0</v>
      </c>
      <c r="AE198" s="243">
        <f t="shared" si="101"/>
        <v>0</v>
      </c>
      <c r="AF198" s="144">
        <f t="shared" ref="AF198:AF205" si="104">IF(AA198&lt;=$F$18,EXP(-LN(2)/$D$104)*AF197+((1-EXP(-LN(2)/$D$104))/(LN(2)/$D$104))*$AB198*AC198*0.475*$F$19*44/12,)</f>
        <v>0</v>
      </c>
      <c r="AG198" s="144">
        <f t="shared" ref="AG198:AG205" si="105">IF(AA198&lt;=$F$18,EXP(-LN(2)/$D$106)*AG197+((1-EXP(-LN(2)/$D$106))/(LN(2)/$D$106))*$AB198*AD198*0.475*$F$19*44/12,)</f>
        <v>0</v>
      </c>
      <c r="AH198" s="144">
        <f t="shared" ref="AH198:AH205" si="106">IF(AA198&lt;=$F$18,EXP(-LN(2)/$D$105)*AH197+((1-EXP(-LN(2)/$D$105))/(LN(2)/$D$105))*$AB198*AE198*0.475*$F$19*44/12,)</f>
        <v>0</v>
      </c>
      <c r="AI198" s="217">
        <f t="shared" si="91"/>
        <v>0</v>
      </c>
      <c r="AK198" s="210"/>
      <c r="AL198" s="144"/>
      <c r="AM198" s="144"/>
      <c r="AN198" s="144"/>
      <c r="AO198" s="144"/>
      <c r="AP198" s="144"/>
      <c r="AQ198" s="318"/>
      <c r="AR198" s="318"/>
      <c r="AS198" s="318"/>
      <c r="AT198" s="318"/>
      <c r="AU198" s="144"/>
      <c r="AV198" s="144"/>
      <c r="AW198" s="144"/>
      <c r="AX198" s="144"/>
      <c r="AY198" s="217"/>
    </row>
    <row r="199" spans="5:51" x14ac:dyDescent="0.25">
      <c r="E199" s="110"/>
      <c r="I199" s="194">
        <v>194</v>
      </c>
      <c r="J199" s="144">
        <f t="shared" ref="J199:J205" si="107">IF($I199&lt;=$F$10,$F$11*$F$13+J198,)</f>
        <v>0</v>
      </c>
      <c r="K199" s="144">
        <f t="shared" ref="K199:K205" si="108">IF(J199=0,0,EXP(-1.0587+0.8836*LN(J199)+0.284))</f>
        <v>0</v>
      </c>
      <c r="L199" s="144">
        <f t="shared" ref="L199:L205" si="109">IF(I199&lt;=$F$10,$F$5+($F$8-$F$5)*(1-EXP(-0.0175*I199)),)</f>
        <v>0</v>
      </c>
      <c r="M199" s="144">
        <f t="shared" ref="M199:M205" si="110">IF(I199&lt;=$F$10,IF(I199&lt;=30,I199*($F$9-$F$6)/30,$F$9-$F$6),)</f>
        <v>0</v>
      </c>
      <c r="N199" s="144">
        <f t="shared" si="92"/>
        <v>0</v>
      </c>
      <c r="O199" s="145">
        <f t="shared" si="93"/>
        <v>0</v>
      </c>
      <c r="P199" s="194">
        <v>194</v>
      </c>
      <c r="Q199" s="144">
        <f t="shared" si="102"/>
        <v>0</v>
      </c>
      <c r="R199" s="144">
        <f t="shared" ref="R199:R205" si="111">IF(P199&lt;=$F$18,Q199+R198,)</f>
        <v>0</v>
      </c>
      <c r="S199" s="144">
        <f t="shared" ref="S199:S205" si="112">$F$19*R199</f>
        <v>0</v>
      </c>
      <c r="T199" s="144">
        <f t="shared" si="94"/>
        <v>0</v>
      </c>
      <c r="U199" s="144">
        <f t="shared" si="103"/>
        <v>0</v>
      </c>
      <c r="V199" s="144">
        <f t="shared" si="95"/>
        <v>0</v>
      </c>
      <c r="W199" s="144">
        <v>0</v>
      </c>
      <c r="X199" s="144">
        <f t="shared" si="96"/>
        <v>0</v>
      </c>
      <c r="Y199" s="173">
        <f t="shared" si="97"/>
        <v>0</v>
      </c>
      <c r="AA199" s="210">
        <v>194</v>
      </c>
      <c r="AB199" s="144">
        <f t="shared" si="98"/>
        <v>0</v>
      </c>
      <c r="AC199" s="243">
        <f t="shared" si="99"/>
        <v>0</v>
      </c>
      <c r="AD199" s="243">
        <f t="shared" si="100"/>
        <v>0</v>
      </c>
      <c r="AE199" s="243">
        <f t="shared" si="101"/>
        <v>0</v>
      </c>
      <c r="AF199" s="144">
        <f t="shared" si="104"/>
        <v>0</v>
      </c>
      <c r="AG199" s="144">
        <f t="shared" si="105"/>
        <v>0</v>
      </c>
      <c r="AH199" s="144">
        <f t="shared" si="106"/>
        <v>0</v>
      </c>
      <c r="AI199" s="217">
        <f t="shared" ref="AI199:AI205" si="113">IF(AA199&lt;=$F$18,SUM(AF199:AH199),)</f>
        <v>0</v>
      </c>
      <c r="AK199" s="210"/>
      <c r="AL199" s="144"/>
      <c r="AM199" s="144"/>
      <c r="AN199" s="144"/>
      <c r="AO199" s="144"/>
      <c r="AP199" s="144"/>
      <c r="AQ199" s="318"/>
      <c r="AR199" s="318"/>
      <c r="AS199" s="318"/>
      <c r="AT199" s="318"/>
      <c r="AU199" s="144"/>
      <c r="AV199" s="144"/>
      <c r="AW199" s="144"/>
      <c r="AX199" s="144"/>
      <c r="AY199" s="217"/>
    </row>
    <row r="200" spans="5:51" x14ac:dyDescent="0.25">
      <c r="E200" s="110"/>
      <c r="I200" s="194">
        <v>195</v>
      </c>
      <c r="J200" s="144">
        <f t="shared" si="107"/>
        <v>0</v>
      </c>
      <c r="K200" s="144">
        <f t="shared" si="108"/>
        <v>0</v>
      </c>
      <c r="L200" s="144">
        <f t="shared" si="109"/>
        <v>0</v>
      </c>
      <c r="M200" s="144">
        <f t="shared" si="110"/>
        <v>0</v>
      </c>
      <c r="N200" s="144">
        <f t="shared" si="92"/>
        <v>0</v>
      </c>
      <c r="O200" s="145">
        <f t="shared" si="93"/>
        <v>0</v>
      </c>
      <c r="P200" s="194">
        <v>195</v>
      </c>
      <c r="Q200" s="144">
        <f t="shared" si="102"/>
        <v>0</v>
      </c>
      <c r="R200" s="144">
        <f t="shared" si="111"/>
        <v>0</v>
      </c>
      <c r="S200" s="144">
        <f t="shared" si="112"/>
        <v>0</v>
      </c>
      <c r="T200" s="144">
        <f t="shared" si="94"/>
        <v>0</v>
      </c>
      <c r="U200" s="144">
        <f t="shared" si="103"/>
        <v>0</v>
      </c>
      <c r="V200" s="144">
        <f t="shared" si="95"/>
        <v>0</v>
      </c>
      <c r="W200" s="144">
        <v>0</v>
      </c>
      <c r="X200" s="144">
        <f t="shared" si="96"/>
        <v>0</v>
      </c>
      <c r="Y200" s="173">
        <f t="shared" si="97"/>
        <v>0</v>
      </c>
      <c r="AA200" s="210">
        <v>195</v>
      </c>
      <c r="AB200" s="144">
        <f t="shared" si="98"/>
        <v>0</v>
      </c>
      <c r="AC200" s="243">
        <f t="shared" si="99"/>
        <v>0</v>
      </c>
      <c r="AD200" s="243">
        <f t="shared" si="100"/>
        <v>0</v>
      </c>
      <c r="AE200" s="243">
        <f t="shared" si="101"/>
        <v>0</v>
      </c>
      <c r="AF200" s="144">
        <f t="shared" si="104"/>
        <v>0</v>
      </c>
      <c r="AG200" s="144">
        <f t="shared" si="105"/>
        <v>0</v>
      </c>
      <c r="AH200" s="144">
        <f t="shared" si="106"/>
        <v>0</v>
      </c>
      <c r="AI200" s="217">
        <f t="shared" si="113"/>
        <v>0</v>
      </c>
      <c r="AK200" s="210"/>
      <c r="AL200" s="144"/>
      <c r="AM200" s="144"/>
      <c r="AN200" s="144"/>
      <c r="AO200" s="144"/>
      <c r="AP200" s="144"/>
      <c r="AQ200" s="318"/>
      <c r="AR200" s="318"/>
      <c r="AS200" s="318"/>
      <c r="AT200" s="318"/>
      <c r="AU200" s="144"/>
      <c r="AV200" s="144"/>
      <c r="AW200" s="144"/>
      <c r="AX200" s="144"/>
      <c r="AY200" s="217"/>
    </row>
    <row r="201" spans="5:51" x14ac:dyDescent="0.25">
      <c r="E201" s="110"/>
      <c r="I201" s="194">
        <v>196</v>
      </c>
      <c r="J201" s="144">
        <f t="shared" si="107"/>
        <v>0</v>
      </c>
      <c r="K201" s="144">
        <f t="shared" si="108"/>
        <v>0</v>
      </c>
      <c r="L201" s="144">
        <f t="shared" si="109"/>
        <v>0</v>
      </c>
      <c r="M201" s="144">
        <f t="shared" si="110"/>
        <v>0</v>
      </c>
      <c r="N201" s="144">
        <f t="shared" si="92"/>
        <v>0</v>
      </c>
      <c r="O201" s="145">
        <f t="shared" si="93"/>
        <v>0</v>
      </c>
      <c r="P201" s="194">
        <v>196</v>
      </c>
      <c r="Q201" s="144">
        <f t="shared" si="102"/>
        <v>0</v>
      </c>
      <c r="R201" s="144">
        <f t="shared" si="111"/>
        <v>0</v>
      </c>
      <c r="S201" s="144">
        <f t="shared" si="112"/>
        <v>0</v>
      </c>
      <c r="T201" s="144">
        <f t="shared" si="94"/>
        <v>0</v>
      </c>
      <c r="U201" s="144">
        <f t="shared" si="103"/>
        <v>0</v>
      </c>
      <c r="V201" s="144">
        <f t="shared" si="95"/>
        <v>0</v>
      </c>
      <c r="W201" s="144">
        <v>0</v>
      </c>
      <c r="X201" s="144">
        <f t="shared" si="96"/>
        <v>0</v>
      </c>
      <c r="Y201" s="173">
        <f t="shared" si="97"/>
        <v>0</v>
      </c>
      <c r="AA201" s="210">
        <v>196</v>
      </c>
      <c r="AB201" s="144">
        <f t="shared" si="98"/>
        <v>0</v>
      </c>
      <c r="AC201" s="243">
        <f t="shared" si="99"/>
        <v>0</v>
      </c>
      <c r="AD201" s="243">
        <f t="shared" si="100"/>
        <v>0</v>
      </c>
      <c r="AE201" s="243">
        <f t="shared" si="101"/>
        <v>0</v>
      </c>
      <c r="AF201" s="144">
        <f t="shared" si="104"/>
        <v>0</v>
      </c>
      <c r="AG201" s="144">
        <f t="shared" si="105"/>
        <v>0</v>
      </c>
      <c r="AH201" s="144">
        <f t="shared" si="106"/>
        <v>0</v>
      </c>
      <c r="AI201" s="217">
        <f t="shared" si="113"/>
        <v>0</v>
      </c>
      <c r="AK201" s="210"/>
      <c r="AL201" s="144"/>
      <c r="AM201" s="144"/>
      <c r="AN201" s="144"/>
      <c r="AO201" s="144"/>
      <c r="AP201" s="144"/>
      <c r="AQ201" s="318"/>
      <c r="AR201" s="318"/>
      <c r="AS201" s="318"/>
      <c r="AT201" s="318"/>
      <c r="AU201" s="144"/>
      <c r="AV201" s="144"/>
      <c r="AW201" s="144"/>
      <c r="AX201" s="144"/>
      <c r="AY201" s="217"/>
    </row>
    <row r="202" spans="5:51" x14ac:dyDescent="0.25">
      <c r="E202" s="110"/>
      <c r="I202" s="194">
        <v>197</v>
      </c>
      <c r="J202" s="144">
        <f t="shared" si="107"/>
        <v>0</v>
      </c>
      <c r="K202" s="144">
        <f t="shared" si="108"/>
        <v>0</v>
      </c>
      <c r="L202" s="144">
        <f t="shared" si="109"/>
        <v>0</v>
      </c>
      <c r="M202" s="144">
        <f t="shared" si="110"/>
        <v>0</v>
      </c>
      <c r="N202" s="144">
        <f t="shared" si="92"/>
        <v>0</v>
      </c>
      <c r="O202" s="145">
        <f t="shared" si="93"/>
        <v>0</v>
      </c>
      <c r="P202" s="194">
        <v>197</v>
      </c>
      <c r="Q202" s="144">
        <f t="shared" si="102"/>
        <v>0</v>
      </c>
      <c r="R202" s="144">
        <f t="shared" si="111"/>
        <v>0</v>
      </c>
      <c r="S202" s="144">
        <f t="shared" si="112"/>
        <v>0</v>
      </c>
      <c r="T202" s="144">
        <f t="shared" si="94"/>
        <v>0</v>
      </c>
      <c r="U202" s="144">
        <f t="shared" si="103"/>
        <v>0</v>
      </c>
      <c r="V202" s="144">
        <f t="shared" si="95"/>
        <v>0</v>
      </c>
      <c r="W202" s="144">
        <v>0</v>
      </c>
      <c r="X202" s="144">
        <f t="shared" si="96"/>
        <v>0</v>
      </c>
      <c r="Y202" s="173">
        <f t="shared" si="97"/>
        <v>0</v>
      </c>
      <c r="AA202" s="210">
        <v>197</v>
      </c>
      <c r="AB202" s="144">
        <f t="shared" si="98"/>
        <v>0</v>
      </c>
      <c r="AC202" s="243">
        <f t="shared" si="99"/>
        <v>0</v>
      </c>
      <c r="AD202" s="243">
        <f t="shared" si="100"/>
        <v>0</v>
      </c>
      <c r="AE202" s="243">
        <f t="shared" si="101"/>
        <v>0</v>
      </c>
      <c r="AF202" s="144">
        <f t="shared" si="104"/>
        <v>0</v>
      </c>
      <c r="AG202" s="144">
        <f t="shared" si="105"/>
        <v>0</v>
      </c>
      <c r="AH202" s="144">
        <f t="shared" si="106"/>
        <v>0</v>
      </c>
      <c r="AI202" s="217">
        <f t="shared" si="113"/>
        <v>0</v>
      </c>
      <c r="AK202" s="210"/>
      <c r="AL202" s="144"/>
      <c r="AM202" s="144"/>
      <c r="AN202" s="144"/>
      <c r="AO202" s="144"/>
      <c r="AP202" s="144"/>
      <c r="AQ202" s="318"/>
      <c r="AR202" s="318"/>
      <c r="AS202" s="318"/>
      <c r="AT202" s="318"/>
      <c r="AU202" s="144"/>
      <c r="AV202" s="144"/>
      <c r="AW202" s="144"/>
      <c r="AX202" s="144"/>
      <c r="AY202" s="217"/>
    </row>
    <row r="203" spans="5:51" x14ac:dyDescent="0.25">
      <c r="E203" s="110"/>
      <c r="I203" s="194">
        <v>198</v>
      </c>
      <c r="J203" s="144">
        <f t="shared" si="107"/>
        <v>0</v>
      </c>
      <c r="K203" s="144">
        <f t="shared" si="108"/>
        <v>0</v>
      </c>
      <c r="L203" s="144">
        <f t="shared" si="109"/>
        <v>0</v>
      </c>
      <c r="M203" s="144">
        <f t="shared" si="110"/>
        <v>0</v>
      </c>
      <c r="N203" s="144">
        <f t="shared" si="92"/>
        <v>0</v>
      </c>
      <c r="O203" s="145">
        <f t="shared" si="93"/>
        <v>0</v>
      </c>
      <c r="P203" s="194">
        <v>198</v>
      </c>
      <c r="Q203" s="144">
        <f t="shared" si="102"/>
        <v>0</v>
      </c>
      <c r="R203" s="144">
        <f t="shared" si="111"/>
        <v>0</v>
      </c>
      <c r="S203" s="144">
        <f t="shared" si="112"/>
        <v>0</v>
      </c>
      <c r="T203" s="144">
        <f t="shared" si="94"/>
        <v>0</v>
      </c>
      <c r="U203" s="144">
        <f t="shared" si="103"/>
        <v>0</v>
      </c>
      <c r="V203" s="144">
        <f t="shared" si="95"/>
        <v>0</v>
      </c>
      <c r="W203" s="144">
        <v>0</v>
      </c>
      <c r="X203" s="144">
        <f t="shared" si="96"/>
        <v>0</v>
      </c>
      <c r="Y203" s="173">
        <f t="shared" si="97"/>
        <v>0</v>
      </c>
      <c r="AA203" s="210">
        <v>198</v>
      </c>
      <c r="AB203" s="144">
        <f t="shared" si="98"/>
        <v>0</v>
      </c>
      <c r="AC203" s="243">
        <f t="shared" si="99"/>
        <v>0</v>
      </c>
      <c r="AD203" s="243">
        <f t="shared" si="100"/>
        <v>0</v>
      </c>
      <c r="AE203" s="243">
        <f t="shared" si="101"/>
        <v>0</v>
      </c>
      <c r="AF203" s="144">
        <f t="shared" si="104"/>
        <v>0</v>
      </c>
      <c r="AG203" s="144">
        <f t="shared" si="105"/>
        <v>0</v>
      </c>
      <c r="AH203" s="144">
        <f t="shared" si="106"/>
        <v>0</v>
      </c>
      <c r="AI203" s="217">
        <f t="shared" si="113"/>
        <v>0</v>
      </c>
      <c r="AK203" s="210"/>
      <c r="AL203" s="144"/>
      <c r="AM203" s="144"/>
      <c r="AN203" s="144"/>
      <c r="AO203" s="144"/>
      <c r="AP203" s="144"/>
      <c r="AQ203" s="318"/>
      <c r="AR203" s="318"/>
      <c r="AS203" s="318"/>
      <c r="AT203" s="318"/>
      <c r="AU203" s="144"/>
      <c r="AV203" s="144"/>
      <c r="AW203" s="144"/>
      <c r="AX203" s="144"/>
      <c r="AY203" s="217"/>
    </row>
    <row r="204" spans="5:51" x14ac:dyDescent="0.25">
      <c r="E204" s="110"/>
      <c r="I204" s="194">
        <v>199</v>
      </c>
      <c r="J204" s="144">
        <f t="shared" si="107"/>
        <v>0</v>
      </c>
      <c r="K204" s="144">
        <f t="shared" si="108"/>
        <v>0</v>
      </c>
      <c r="L204" s="144">
        <f t="shared" si="109"/>
        <v>0</v>
      </c>
      <c r="M204" s="144">
        <f t="shared" si="110"/>
        <v>0</v>
      </c>
      <c r="N204" s="144">
        <f t="shared" si="92"/>
        <v>0</v>
      </c>
      <c r="O204" s="145">
        <f t="shared" si="93"/>
        <v>0</v>
      </c>
      <c r="P204" s="194">
        <v>199</v>
      </c>
      <c r="Q204" s="144">
        <f t="shared" si="102"/>
        <v>0</v>
      </c>
      <c r="R204" s="144">
        <f t="shared" si="111"/>
        <v>0</v>
      </c>
      <c r="S204" s="144">
        <f t="shared" si="112"/>
        <v>0</v>
      </c>
      <c r="T204" s="144">
        <f t="shared" si="94"/>
        <v>0</v>
      </c>
      <c r="U204" s="144">
        <f t="shared" si="103"/>
        <v>0</v>
      </c>
      <c r="V204" s="144">
        <f t="shared" si="95"/>
        <v>0</v>
      </c>
      <c r="W204" s="144">
        <v>0</v>
      </c>
      <c r="X204" s="144">
        <f t="shared" si="96"/>
        <v>0</v>
      </c>
      <c r="Y204" s="173">
        <f t="shared" si="97"/>
        <v>0</v>
      </c>
      <c r="AA204" s="210">
        <v>199</v>
      </c>
      <c r="AB204" s="144">
        <f t="shared" si="98"/>
        <v>0</v>
      </c>
      <c r="AC204" s="243">
        <f t="shared" si="99"/>
        <v>0</v>
      </c>
      <c r="AD204" s="243">
        <f t="shared" si="100"/>
        <v>0</v>
      </c>
      <c r="AE204" s="243">
        <f t="shared" si="101"/>
        <v>0</v>
      </c>
      <c r="AF204" s="144">
        <f t="shared" si="104"/>
        <v>0</v>
      </c>
      <c r="AG204" s="144">
        <f t="shared" si="105"/>
        <v>0</v>
      </c>
      <c r="AH204" s="144">
        <f t="shared" si="106"/>
        <v>0</v>
      </c>
      <c r="AI204" s="217">
        <f t="shared" si="113"/>
        <v>0</v>
      </c>
      <c r="AK204" s="210"/>
      <c r="AL204" s="144"/>
      <c r="AM204" s="144"/>
      <c r="AN204" s="144"/>
      <c r="AO204" s="144"/>
      <c r="AP204" s="144"/>
      <c r="AQ204" s="318"/>
      <c r="AR204" s="318"/>
      <c r="AS204" s="318"/>
      <c r="AT204" s="318"/>
      <c r="AU204" s="144"/>
      <c r="AV204" s="144"/>
      <c r="AW204" s="144"/>
      <c r="AX204" s="144"/>
      <c r="AY204" s="217"/>
    </row>
    <row r="205" spans="5:51" x14ac:dyDescent="0.25">
      <c r="E205" s="110"/>
      <c r="I205" s="195">
        <v>200</v>
      </c>
      <c r="J205" s="144">
        <f t="shared" si="107"/>
        <v>0</v>
      </c>
      <c r="K205" s="144">
        <f t="shared" si="108"/>
        <v>0</v>
      </c>
      <c r="L205" s="144">
        <f t="shared" si="109"/>
        <v>0</v>
      </c>
      <c r="M205" s="144">
        <f t="shared" si="110"/>
        <v>0</v>
      </c>
      <c r="N205" s="146">
        <f>IF(F208&lt;=$F$18,0,)</f>
        <v>0</v>
      </c>
      <c r="O205" s="145">
        <f t="shared" si="93"/>
        <v>0</v>
      </c>
      <c r="P205" s="195">
        <v>200</v>
      </c>
      <c r="Q205" s="146">
        <f t="shared" si="102"/>
        <v>0</v>
      </c>
      <c r="R205" s="146">
        <f t="shared" si="111"/>
        <v>0</v>
      </c>
      <c r="S205" s="146">
        <f t="shared" si="112"/>
        <v>0</v>
      </c>
      <c r="T205" s="146">
        <f t="shared" si="94"/>
        <v>0</v>
      </c>
      <c r="U205" s="146">
        <f t="shared" si="103"/>
        <v>0</v>
      </c>
      <c r="V205" s="146">
        <f t="shared" si="95"/>
        <v>0</v>
      </c>
      <c r="W205" s="146">
        <v>0</v>
      </c>
      <c r="X205" s="313">
        <f t="shared" si="96"/>
        <v>0</v>
      </c>
      <c r="Y205" s="174">
        <f t="shared" si="97"/>
        <v>0</v>
      </c>
      <c r="AA205" s="211">
        <v>200</v>
      </c>
      <c r="AB205" s="296">
        <f t="shared" si="98"/>
        <v>0</v>
      </c>
      <c r="AC205" s="244">
        <f t="shared" si="99"/>
        <v>0</v>
      </c>
      <c r="AD205" s="244">
        <f t="shared" si="100"/>
        <v>0</v>
      </c>
      <c r="AE205" s="244">
        <f t="shared" si="101"/>
        <v>0</v>
      </c>
      <c r="AF205" s="146">
        <f t="shared" si="104"/>
        <v>0</v>
      </c>
      <c r="AG205" s="146">
        <f t="shared" si="105"/>
        <v>0</v>
      </c>
      <c r="AH205" s="146">
        <f t="shared" si="106"/>
        <v>0</v>
      </c>
      <c r="AI205" s="218">
        <f t="shared" si="113"/>
        <v>0</v>
      </c>
      <c r="AK205" s="211"/>
      <c r="AL205" s="296"/>
      <c r="AM205" s="146"/>
      <c r="AN205" s="146"/>
      <c r="AO205" s="146"/>
      <c r="AP205" s="146"/>
      <c r="AQ205" s="320"/>
      <c r="AR205" s="320"/>
      <c r="AS205" s="320"/>
      <c r="AT205" s="320"/>
      <c r="AU205" s="146"/>
      <c r="AV205" s="146"/>
      <c r="AW205" s="146"/>
      <c r="AX205" s="146"/>
      <c r="AY205" s="218"/>
    </row>
    <row r="206" spans="5:51" x14ac:dyDescent="0.25">
      <c r="E206" s="110"/>
    </row>
    <row r="207" spans="5:51" x14ac:dyDescent="0.25">
      <c r="E207" s="110"/>
    </row>
  </sheetData>
  <mergeCells count="29"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</mergeCells>
  <dataValidations disablePrompts="1" count="3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'C:\Users\martal\Documents\URBAN ODYSSEY\OUTILS EXCEL\[BOISEMENT_Calcul_Cappelaere_Descolas.xlsx]Aerien'!#REF!</xm:f>
          </x14:formula1>
          <xm:sqref>F12</xm:sqref>
        </x14:dataValidation>
        <x14:dataValidation type="list" allowBlank="1" showInputMessage="1" showErrorMessage="1">
          <x14:formula1>
            <xm:f>Aerien!$B$23:$B$87</xm:f>
          </x14:formula1>
          <xm:sqref>F17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</sheetPr>
  <dimension ref="B3:BC207"/>
  <sheetViews>
    <sheetView tabSelected="1" zoomScale="85" zoomScaleNormal="85" workbookViewId="0">
      <selection activeCell="J6" sqref="J6"/>
    </sheetView>
  </sheetViews>
  <sheetFormatPr baseColWidth="10" defaultRowHeight="15" x14ac:dyDescent="0.25"/>
  <cols>
    <col min="3" max="5" width="13.7109375" customWidth="1"/>
    <col min="6" max="6" width="16.5703125" style="125" customWidth="1"/>
    <col min="7" max="7" width="14.42578125" style="110" customWidth="1"/>
    <col min="8" max="8" width="11.42578125" style="110"/>
    <col min="9" max="9" width="10.5703125" style="110" customWidth="1"/>
    <col min="10" max="11" width="10.5703125" style="40" customWidth="1"/>
    <col min="12" max="23" width="10.5703125" customWidth="1"/>
    <col min="24" max="25" width="11.5703125" customWidth="1"/>
    <col min="26" max="51" width="10.5703125" customWidth="1"/>
    <col min="52" max="52" width="11.42578125" style="9"/>
    <col min="54" max="54" width="19.28515625" customWidth="1"/>
  </cols>
  <sheetData>
    <row r="3" spans="2:52" ht="15.75" x14ac:dyDescent="0.25">
      <c r="I3" s="373" t="s">
        <v>333</v>
      </c>
      <c r="J3" s="374"/>
      <c r="K3" s="374"/>
      <c r="L3" s="374"/>
      <c r="M3" s="374"/>
      <c r="N3" s="374"/>
      <c r="O3" s="375"/>
      <c r="P3" s="376" t="s">
        <v>304</v>
      </c>
      <c r="Q3" s="377"/>
      <c r="R3" s="377"/>
      <c r="S3" s="377"/>
      <c r="T3" s="377"/>
      <c r="U3" s="377"/>
      <c r="V3" s="377"/>
      <c r="W3" s="377"/>
      <c r="X3" s="378"/>
      <c r="Y3" s="232"/>
      <c r="Z3" s="232"/>
      <c r="AA3" s="357" t="s">
        <v>319</v>
      </c>
      <c r="AB3" s="358"/>
      <c r="AC3" s="358"/>
      <c r="AD3" s="358"/>
      <c r="AE3" s="358"/>
      <c r="AF3" s="358"/>
      <c r="AG3" s="358"/>
      <c r="AH3" s="358"/>
      <c r="AI3" s="359"/>
      <c r="AJ3" s="232"/>
      <c r="AK3" s="357" t="s">
        <v>332</v>
      </c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9"/>
    </row>
    <row r="4" spans="2:52" ht="45" customHeight="1" x14ac:dyDescent="0.25">
      <c r="B4" s="365" t="s">
        <v>334</v>
      </c>
      <c r="C4" s="365"/>
      <c r="D4" s="365"/>
      <c r="E4" s="365"/>
      <c r="F4" s="365"/>
      <c r="I4" s="198" t="s">
        <v>129</v>
      </c>
      <c r="J4" s="199" t="s">
        <v>242</v>
      </c>
      <c r="K4" s="199" t="s">
        <v>243</v>
      </c>
      <c r="L4" s="199" t="s">
        <v>81</v>
      </c>
      <c r="M4" s="199" t="s">
        <v>244</v>
      </c>
      <c r="N4" s="199" t="s">
        <v>245</v>
      </c>
      <c r="O4" s="230" t="s">
        <v>247</v>
      </c>
      <c r="P4" s="198" t="s">
        <v>129</v>
      </c>
      <c r="Q4" s="200" t="s">
        <v>252</v>
      </c>
      <c r="R4" s="200" t="s">
        <v>253</v>
      </c>
      <c r="S4" s="201" t="s">
        <v>238</v>
      </c>
      <c r="T4" s="202" t="s">
        <v>237</v>
      </c>
      <c r="U4" s="199" t="s">
        <v>9</v>
      </c>
      <c r="V4" s="199" t="s">
        <v>239</v>
      </c>
      <c r="W4" s="199" t="s">
        <v>240</v>
      </c>
      <c r="X4" s="231" t="s">
        <v>246</v>
      </c>
      <c r="Y4" s="205" t="s">
        <v>266</v>
      </c>
      <c r="AA4" s="209" t="s">
        <v>129</v>
      </c>
      <c r="AB4" s="200" t="s">
        <v>306</v>
      </c>
      <c r="AC4" s="201" t="s">
        <v>307</v>
      </c>
      <c r="AD4" s="207" t="s">
        <v>308</v>
      </c>
      <c r="AE4" s="203" t="s">
        <v>309</v>
      </c>
      <c r="AF4" s="203" t="s">
        <v>310</v>
      </c>
      <c r="AG4" s="203" t="s">
        <v>311</v>
      </c>
      <c r="AH4" s="203" t="s">
        <v>312</v>
      </c>
      <c r="AI4" s="216" t="s">
        <v>313</v>
      </c>
      <c r="AK4" s="209" t="s">
        <v>129</v>
      </c>
      <c r="AL4" s="200" t="s">
        <v>306</v>
      </c>
      <c r="AM4" s="201" t="s">
        <v>307</v>
      </c>
      <c r="AN4" s="207" t="s">
        <v>308</v>
      </c>
      <c r="AO4" s="203" t="s">
        <v>309</v>
      </c>
      <c r="AP4" s="203" t="s">
        <v>322</v>
      </c>
      <c r="AQ4" s="317" t="s">
        <v>359</v>
      </c>
      <c r="AR4" s="317" t="s">
        <v>360</v>
      </c>
      <c r="AS4" s="317" t="s">
        <v>361</v>
      </c>
      <c r="AT4" s="317" t="s">
        <v>362</v>
      </c>
      <c r="AU4" s="203" t="s">
        <v>323</v>
      </c>
      <c r="AV4" s="203" t="s">
        <v>324</v>
      </c>
      <c r="AW4" s="203" t="s">
        <v>325</v>
      </c>
      <c r="AX4" s="203" t="s">
        <v>326</v>
      </c>
      <c r="AY4" s="216" t="s">
        <v>313</v>
      </c>
      <c r="AZ4" s="321" t="s">
        <v>363</v>
      </c>
    </row>
    <row r="5" spans="2:52" x14ac:dyDescent="0.25">
      <c r="B5" s="360" t="s">
        <v>293</v>
      </c>
      <c r="C5" s="233" t="s">
        <v>82</v>
      </c>
      <c r="D5" s="369" t="s">
        <v>5</v>
      </c>
      <c r="E5" s="369"/>
      <c r="F5" s="234">
        <f>IF(D5="","",VLOOKUP(D5,$B$97:$C$100,2,0))</f>
        <v>45</v>
      </c>
      <c r="I5" s="194">
        <v>0</v>
      </c>
      <c r="J5" s="144">
        <v>0</v>
      </c>
      <c r="K5" s="144">
        <v>0</v>
      </c>
      <c r="L5" s="144">
        <v>0</v>
      </c>
      <c r="M5" s="144">
        <f>IF(I5&lt;=$F$10,IF(I5&lt;=30,I5*($F$9-$F$6)/30,$F$9-$F$6),)</f>
        <v>0</v>
      </c>
      <c r="N5" s="144">
        <f t="shared" ref="N5:N68" si="0">IF(P6&lt;=$F$18,0,)</f>
        <v>0</v>
      </c>
      <c r="O5" s="145">
        <f t="shared" ref="O5:O68" si="1">((J5+K5)*0.475+L5+M5+N5)*44/12</f>
        <v>0</v>
      </c>
      <c r="P5" s="194">
        <v>0</v>
      </c>
      <c r="Q5" s="144">
        <v>0</v>
      </c>
      <c r="R5" s="144">
        <v>0</v>
      </c>
      <c r="S5" s="144">
        <f>$F$19*R5</f>
        <v>0</v>
      </c>
      <c r="T5" s="144">
        <f t="shared" ref="T5:T68" si="2">IF(S5=0,0,EXP(-1.0587+0.8836*LN(S5)+0.284))</f>
        <v>0</v>
      </c>
      <c r="U5" s="144">
        <v>0</v>
      </c>
      <c r="V5" s="144">
        <f t="shared" ref="V5:V68" si="3">IF(P5&lt;=$F$18,IF(P5&lt;=30,P5*($F$16-$F$6)/30,$F$16-$F$6),)</f>
        <v>0</v>
      </c>
      <c r="W5" s="144">
        <v>0</v>
      </c>
      <c r="X5" s="144">
        <f t="shared" ref="X5:X68" si="4">((S5+T5)*0.475+U5+V5+W5)*44/12</f>
        <v>0</v>
      </c>
      <c r="Y5" s="173">
        <f t="shared" ref="Y5:Y68" si="5">IF(P5&lt;=$F$18,X5-O5,)</f>
        <v>0</v>
      </c>
      <c r="AA5" s="210">
        <v>0</v>
      </c>
      <c r="AB5" s="144">
        <f t="shared" ref="AB5:AB68" si="6">IF(AA5&lt;=$F$18,IFERROR(VLOOKUP($AA5,$B$82:$G$94,2,FALSE),0),)</f>
        <v>0</v>
      </c>
      <c r="AC5" s="243">
        <f t="shared" ref="AC5:AC68" si="7">IF(AA5&lt;=$F$18,IFERROR(VLOOKUP($AA5,$B$82:$G$94,3,FALSE),0),)</f>
        <v>0</v>
      </c>
      <c r="AD5" s="243">
        <f t="shared" ref="AD5:AD68" si="8">IF(AA5&lt;=$F$18,IFERROR(VLOOKUP($AA5,$B$82:$G$94,4,FALSE),0),)</f>
        <v>0</v>
      </c>
      <c r="AE5" s="243">
        <f t="shared" ref="AE5:AE68" si="9">IF(AA5&lt;=$F$18,IFERROR(VLOOKUP($AA5,$B$82:$G$94,5,FALSE),0),)</f>
        <v>0</v>
      </c>
      <c r="AF5" s="144">
        <v>0</v>
      </c>
      <c r="AG5" s="144">
        <v>0</v>
      </c>
      <c r="AH5" s="144">
        <v>0</v>
      </c>
      <c r="AI5" s="217">
        <f>SUM(AF5:AH5)</f>
        <v>0</v>
      </c>
      <c r="AK5" s="210">
        <v>0</v>
      </c>
      <c r="AL5" s="144">
        <f t="shared" ref="AL5:AL35" si="10">IF(AK5&lt;=$F$18,IFERROR(VLOOKUP($AA5,$B$82:$G$94,2,FALSE),0),)</f>
        <v>0</v>
      </c>
      <c r="AM5" s="144">
        <f t="shared" ref="AM5:AM35" si="11">IF(AK5&lt;=$F$18,IFERROR(VLOOKUP($AA5,$B$82:$G$94,3,FALSE),0),)</f>
        <v>0</v>
      </c>
      <c r="AN5" s="144">
        <f t="shared" ref="AN5:AN35" si="12">IF(AK5&lt;=$F$18,IFERROR(VLOOKUP($AA5,$B$82:$G$94,4,FALSE),0),)</f>
        <v>0</v>
      </c>
      <c r="AO5" s="144">
        <f t="shared" ref="AO5:AO35" si="13">IF(AK5&lt;=$F$18,IFERROR(VLOOKUP($AA5,$B$82:$G$94,5,FALSE),0),)</f>
        <v>0</v>
      </c>
      <c r="AP5" s="144">
        <f t="shared" ref="AP5:AP35" si="14">IF(AK5&lt;=$F$18,IFERROR(VLOOKUP($AA5,$B$82:$G$94,6,FALSE),0),)</f>
        <v>0</v>
      </c>
      <c r="AQ5" s="318">
        <v>0</v>
      </c>
      <c r="AR5" s="318">
        <v>0</v>
      </c>
      <c r="AS5" s="318">
        <v>0</v>
      </c>
      <c r="AT5" s="318">
        <v>0</v>
      </c>
      <c r="AU5" s="144">
        <v>0</v>
      </c>
      <c r="AV5" s="144">
        <v>0</v>
      </c>
      <c r="AW5" s="144">
        <v>0</v>
      </c>
      <c r="AX5" s="144">
        <v>0</v>
      </c>
      <c r="AY5" s="217">
        <f>IF(AK5&lt;=$F$18,SUM(AU5:AX5),)</f>
        <v>0</v>
      </c>
      <c r="AZ5" s="37"/>
    </row>
    <row r="6" spans="2:52" x14ac:dyDescent="0.25">
      <c r="B6" s="362"/>
      <c r="C6" s="241" t="s">
        <v>83</v>
      </c>
      <c r="D6" s="367" t="str">
        <f>IF(D5=$B$100,"partielle","néant")</f>
        <v>néant</v>
      </c>
      <c r="E6" s="367"/>
      <c r="F6" s="242">
        <f>VLOOKUP(D5,$B$97:$D$100,3,FALSE)</f>
        <v>0</v>
      </c>
      <c r="I6" s="194">
        <v>1</v>
      </c>
      <c r="J6" s="396">
        <v>5</v>
      </c>
      <c r="K6" s="144">
        <f>IF(J6=0,0,EXP(-1.0587+0.8836*LN(J6)+0.284))</f>
        <v>1.910565629709926</v>
      </c>
      <c r="L6" s="144">
        <f>IF(I6&lt;=$F$10,$F$5+($F$8-$F$5)*(1-EXP(-0.0175*I6)),)</f>
        <v>45</v>
      </c>
      <c r="M6" s="144">
        <f>IF(I6&lt;=$F$10,IF(I6&lt;=30,I6*($F$9-$F$6)/30,$F$9-$F$6),)</f>
        <v>0</v>
      </c>
      <c r="N6" s="144">
        <f t="shared" si="0"/>
        <v>0</v>
      </c>
      <c r="O6" s="145">
        <f t="shared" si="1"/>
        <v>177.03590180507811</v>
      </c>
      <c r="P6" s="194">
        <v>1</v>
      </c>
      <c r="Q6" s="144">
        <f t="shared" ref="Q6:Q69" si="15">IF(P6&lt;=$F$18,LOOKUP(P6-1,$B$25:$B$78,$G$25:$G$78),)</f>
        <v>8.5428571428571427</v>
      </c>
      <c r="R6" s="144">
        <f>IF(P6&lt;=$F$18,Q6+R5,)</f>
        <v>8.5428571428571427</v>
      </c>
      <c r="S6" s="144">
        <f>$F$19*R6</f>
        <v>3.9297142857142857</v>
      </c>
      <c r="T6" s="144">
        <f t="shared" si="2"/>
        <v>1.5442920046666322</v>
      </c>
      <c r="U6" s="144">
        <f t="shared" ref="U6:U69" si="16">IF(P6&lt;=$F$18,$F$5+($F$15-$F$5)*(1-EXP(-0.0175*P6)),)</f>
        <v>45.433694108373167</v>
      </c>
      <c r="V6" s="144">
        <f t="shared" si="3"/>
        <v>0.33333333333333331</v>
      </c>
      <c r="W6" s="144">
        <v>0</v>
      </c>
      <c r="X6" s="144">
        <f t="shared" si="4"/>
        <v>177.34632824200392</v>
      </c>
      <c r="Y6" s="173">
        <f t="shared" si="5"/>
        <v>0.31042643692580896</v>
      </c>
      <c r="AA6" s="210">
        <v>1</v>
      </c>
      <c r="AB6" s="144">
        <f t="shared" si="6"/>
        <v>0</v>
      </c>
      <c r="AC6" s="243">
        <f t="shared" si="7"/>
        <v>0</v>
      </c>
      <c r="AD6" s="243">
        <f t="shared" si="8"/>
        <v>0</v>
      </c>
      <c r="AE6" s="243">
        <f t="shared" si="9"/>
        <v>0</v>
      </c>
      <c r="AF6" s="144">
        <f t="shared" ref="AF6:AF69" si="17">IF(AA6&lt;=$F$18,EXP(-LN(2)/$D$104)*AF5+((1-EXP(-LN(2)/$D$104))/(LN(2)/$D$104))*$AB6*AC6*0.475*$F$19*44/12,)</f>
        <v>0</v>
      </c>
      <c r="AG6" s="144">
        <f t="shared" ref="AG6:AG69" si="18">IF(AA6&lt;=$F$18,EXP(-LN(2)/$D$106)*AG5+((1-EXP(-LN(2)/$D$106))/(LN(2)/$D$106))*$AB6*AD6*0.475*$F$19*44/12,)</f>
        <v>0</v>
      </c>
      <c r="AH6" s="144">
        <f t="shared" ref="AH6:AH69" si="19">IF(AA6&lt;=$F$18,EXP(-LN(2)/$D$105)*AH5+((1-EXP(-LN(2)/$D$105))/(LN(2)/$D$105))*$AB6*AE6*0.475*$F$19*44/12,)</f>
        <v>0</v>
      </c>
      <c r="AI6" s="217">
        <f>IF(AA6&lt;=$F$18,SUM(AF6:AH6),)</f>
        <v>0</v>
      </c>
      <c r="AK6" s="210">
        <v>1</v>
      </c>
      <c r="AL6" s="144">
        <f t="shared" si="10"/>
        <v>0</v>
      </c>
      <c r="AM6" s="144">
        <f t="shared" si="11"/>
        <v>0</v>
      </c>
      <c r="AN6" s="144">
        <f t="shared" si="12"/>
        <v>0</v>
      </c>
      <c r="AO6" s="144">
        <f t="shared" si="13"/>
        <v>0</v>
      </c>
      <c r="AP6" s="144">
        <f t="shared" si="14"/>
        <v>0</v>
      </c>
      <c r="AQ6" s="318">
        <f t="shared" ref="AQ6:AT24" si="20">IF($AK6&lt;=$F$18,$AL6*AM6,)</f>
        <v>0</v>
      </c>
      <c r="AR6" s="318">
        <f t="shared" si="20"/>
        <v>0</v>
      </c>
      <c r="AS6" s="318">
        <f t="shared" si="20"/>
        <v>0</v>
      </c>
      <c r="AT6" s="318">
        <f t="shared" si="20"/>
        <v>0</v>
      </c>
      <c r="AU6" s="144">
        <f t="shared" ref="AU6:AU35" si="21">IF($AK6&lt;=$F$18,$C$104*$AL6*AM6,)</f>
        <v>0</v>
      </c>
      <c r="AV6" s="144">
        <f t="shared" ref="AV6:AV35" si="22">IF($AK6&lt;=$F$18,$C$106*$AL6*AN6,)</f>
        <v>0</v>
      </c>
      <c r="AW6" s="144">
        <f t="shared" ref="AW6:AW35" si="23">IF($AK6&lt;=$F$18,$C$105*$AL6*AO6,)</f>
        <v>0</v>
      </c>
      <c r="AX6" s="144">
        <f t="shared" ref="AX6:AX35" si="24">IF($AK6&lt;=$F$18,$C$108*$AL6*AP6,)</f>
        <v>0</v>
      </c>
      <c r="AY6" s="217">
        <f t="shared" ref="AY6:AY35" si="25">IF(AK6&lt;=$F$18,SUM(AU6:AX6)+AY5,)</f>
        <v>0</v>
      </c>
      <c r="AZ6" s="322">
        <f t="shared" ref="AZ6:AZ24" si="26">AZ5+AL6*0.43</f>
        <v>0</v>
      </c>
    </row>
    <row r="7" spans="2:52" x14ac:dyDescent="0.25">
      <c r="B7" s="360" t="s">
        <v>294</v>
      </c>
      <c r="C7" s="370"/>
      <c r="D7" s="371"/>
      <c r="E7" s="371"/>
      <c r="F7" s="372"/>
      <c r="I7" s="194">
        <v>2</v>
      </c>
      <c r="J7" s="144">
        <f t="shared" ref="J7:J70" si="27">IF($I7&lt;=$F$10,$F$11*$F$13+J6,)</f>
        <v>5</v>
      </c>
      <c r="K7" s="144">
        <f t="shared" ref="K7:K70" si="28">IF(J7=0,0,EXP(-1.0587+0.8836*LN(J7)+0.284))</f>
        <v>1.910565629709926</v>
      </c>
      <c r="L7" s="144">
        <f t="shared" ref="L7:L70" si="29">IF(I7&lt;=$F$10,$F$5+($F$8-$F$5)*(1-EXP(-0.0175*I7)),)</f>
        <v>45</v>
      </c>
      <c r="M7" s="144">
        <f t="shared" ref="M7:M70" si="30">IF(I7&lt;=$F$10,IF(I7&lt;=30,I7*($F$9-$F$6)/30,$F$9-$F$6),)</f>
        <v>0</v>
      </c>
      <c r="N7" s="144">
        <f t="shared" si="0"/>
        <v>0</v>
      </c>
      <c r="O7" s="145">
        <f t="shared" si="1"/>
        <v>177.03590180507811</v>
      </c>
      <c r="P7" s="194">
        <v>2</v>
      </c>
      <c r="Q7" s="144">
        <f t="shared" si="15"/>
        <v>8.5428571428571427</v>
      </c>
      <c r="R7" s="144">
        <f t="shared" ref="R7:R70" si="31">IF(P7&lt;=$F$18,Q7+R6,)</f>
        <v>17.085714285714285</v>
      </c>
      <c r="S7" s="144">
        <f t="shared" ref="S7:S70" si="32">$F$19*R7</f>
        <v>7.8594285714285714</v>
      </c>
      <c r="T7" s="144">
        <f t="shared" si="2"/>
        <v>2.8491776382422929</v>
      </c>
      <c r="U7" s="144">
        <f t="shared" si="16"/>
        <v>45.859864593560836</v>
      </c>
      <c r="V7" s="144">
        <f t="shared" si="3"/>
        <v>0.66666666666666663</v>
      </c>
      <c r="W7" s="144">
        <v>0</v>
      </c>
      <c r="X7" s="144">
        <f t="shared" si="4"/>
        <v>189.24810376934423</v>
      </c>
      <c r="Y7" s="173">
        <f t="shared" si="5"/>
        <v>12.212201964266114</v>
      </c>
      <c r="AA7" s="210">
        <v>2</v>
      </c>
      <c r="AB7" s="144">
        <f t="shared" si="6"/>
        <v>0</v>
      </c>
      <c r="AC7" s="243">
        <f t="shared" si="7"/>
        <v>0</v>
      </c>
      <c r="AD7" s="243">
        <f t="shared" si="8"/>
        <v>0</v>
      </c>
      <c r="AE7" s="243">
        <f t="shared" si="9"/>
        <v>0</v>
      </c>
      <c r="AF7" s="144">
        <f t="shared" si="17"/>
        <v>0</v>
      </c>
      <c r="AG7" s="144">
        <f t="shared" si="18"/>
        <v>0</v>
      </c>
      <c r="AH7" s="144">
        <f t="shared" si="19"/>
        <v>0</v>
      </c>
      <c r="AI7" s="217">
        <f t="shared" ref="AI7:AI70" si="33">IF(AA7&lt;=$F$18,SUM(AF7:AH7),)</f>
        <v>0</v>
      </c>
      <c r="AK7" s="210">
        <v>2</v>
      </c>
      <c r="AL7" s="144">
        <f t="shared" si="10"/>
        <v>0</v>
      </c>
      <c r="AM7" s="144">
        <f t="shared" si="11"/>
        <v>0</v>
      </c>
      <c r="AN7" s="144">
        <f t="shared" si="12"/>
        <v>0</v>
      </c>
      <c r="AO7" s="144">
        <f t="shared" si="13"/>
        <v>0</v>
      </c>
      <c r="AP7" s="144">
        <f t="shared" si="14"/>
        <v>0</v>
      </c>
      <c r="AQ7" s="318">
        <f t="shared" si="20"/>
        <v>0</v>
      </c>
      <c r="AR7" s="318">
        <f t="shared" si="20"/>
        <v>0</v>
      </c>
      <c r="AS7" s="318">
        <f t="shared" si="20"/>
        <v>0</v>
      </c>
      <c r="AT7" s="318">
        <f t="shared" si="20"/>
        <v>0</v>
      </c>
      <c r="AU7" s="144">
        <f t="shared" si="21"/>
        <v>0</v>
      </c>
      <c r="AV7" s="144">
        <f t="shared" si="22"/>
        <v>0</v>
      </c>
      <c r="AW7" s="144">
        <f t="shared" si="23"/>
        <v>0</v>
      </c>
      <c r="AX7" s="144">
        <f t="shared" si="24"/>
        <v>0</v>
      </c>
      <c r="AY7" s="217">
        <f t="shared" si="25"/>
        <v>0</v>
      </c>
      <c r="AZ7" s="322">
        <f t="shared" si="26"/>
        <v>0</v>
      </c>
    </row>
    <row r="8" spans="2:52" x14ac:dyDescent="0.25">
      <c r="B8" s="361"/>
      <c r="C8" s="235" t="s">
        <v>82</v>
      </c>
      <c r="D8" s="368" t="s">
        <v>5</v>
      </c>
      <c r="E8" s="368"/>
      <c r="F8" s="236">
        <f>IF(D8="","",VLOOKUP(D8,$B$97:$C$100,2,0))</f>
        <v>45</v>
      </c>
      <c r="I8" s="194">
        <v>3</v>
      </c>
      <c r="J8" s="144">
        <f t="shared" si="27"/>
        <v>5</v>
      </c>
      <c r="K8" s="144">
        <f t="shared" si="28"/>
        <v>1.910565629709926</v>
      </c>
      <c r="L8" s="144">
        <f t="shared" si="29"/>
        <v>45</v>
      </c>
      <c r="M8" s="144">
        <f t="shared" si="30"/>
        <v>0</v>
      </c>
      <c r="N8" s="144">
        <f t="shared" si="0"/>
        <v>0</v>
      </c>
      <c r="O8" s="145">
        <f t="shared" si="1"/>
        <v>177.03590180507811</v>
      </c>
      <c r="P8" s="194">
        <v>3</v>
      </c>
      <c r="Q8" s="144">
        <f t="shared" si="15"/>
        <v>8.5428571428571427</v>
      </c>
      <c r="R8" s="144">
        <f t="shared" si="31"/>
        <v>25.628571428571426</v>
      </c>
      <c r="S8" s="144">
        <f t="shared" si="32"/>
        <v>11.789142857142856</v>
      </c>
      <c r="T8" s="144">
        <f t="shared" si="2"/>
        <v>4.0767470314036371</v>
      </c>
      <c r="U8" s="144">
        <f t="shared" si="16"/>
        <v>46.278641973604969</v>
      </c>
      <c r="V8" s="144">
        <f t="shared" si="3"/>
        <v>1</v>
      </c>
      <c r="W8" s="144">
        <v>0</v>
      </c>
      <c r="X8" s="144">
        <f t="shared" si="4"/>
        <v>200.98811212577004</v>
      </c>
      <c r="Y8" s="173">
        <f t="shared" si="5"/>
        <v>23.952210320691933</v>
      </c>
      <c r="AA8" s="210">
        <v>3</v>
      </c>
      <c r="AB8" s="144">
        <f t="shared" si="6"/>
        <v>0</v>
      </c>
      <c r="AC8" s="243">
        <f t="shared" si="7"/>
        <v>0</v>
      </c>
      <c r="AD8" s="243">
        <f t="shared" si="8"/>
        <v>0</v>
      </c>
      <c r="AE8" s="243">
        <f t="shared" si="9"/>
        <v>0</v>
      </c>
      <c r="AF8" s="144">
        <f t="shared" si="17"/>
        <v>0</v>
      </c>
      <c r="AG8" s="144">
        <f t="shared" si="18"/>
        <v>0</v>
      </c>
      <c r="AH8" s="144">
        <f t="shared" si="19"/>
        <v>0</v>
      </c>
      <c r="AI8" s="217">
        <f t="shared" si="33"/>
        <v>0</v>
      </c>
      <c r="AK8" s="210">
        <v>3</v>
      </c>
      <c r="AL8" s="144">
        <f t="shared" si="10"/>
        <v>0</v>
      </c>
      <c r="AM8" s="144">
        <f t="shared" si="11"/>
        <v>0</v>
      </c>
      <c r="AN8" s="144">
        <f t="shared" si="12"/>
        <v>0</v>
      </c>
      <c r="AO8" s="144">
        <f t="shared" si="13"/>
        <v>0</v>
      </c>
      <c r="AP8" s="144">
        <f t="shared" si="14"/>
        <v>0</v>
      </c>
      <c r="AQ8" s="318">
        <f t="shared" si="20"/>
        <v>0</v>
      </c>
      <c r="AR8" s="318">
        <f t="shared" si="20"/>
        <v>0</v>
      </c>
      <c r="AS8" s="318">
        <f t="shared" si="20"/>
        <v>0</v>
      </c>
      <c r="AT8" s="318">
        <f t="shared" si="20"/>
        <v>0</v>
      </c>
      <c r="AU8" s="144">
        <f t="shared" si="21"/>
        <v>0</v>
      </c>
      <c r="AV8" s="144">
        <f t="shared" si="22"/>
        <v>0</v>
      </c>
      <c r="AW8" s="144">
        <f t="shared" si="23"/>
        <v>0</v>
      </c>
      <c r="AX8" s="144">
        <f t="shared" si="24"/>
        <v>0</v>
      </c>
      <c r="AY8" s="217">
        <f t="shared" si="25"/>
        <v>0</v>
      </c>
      <c r="AZ8" s="322">
        <f t="shared" si="26"/>
        <v>0</v>
      </c>
    </row>
    <row r="9" spans="2:52" x14ac:dyDescent="0.25">
      <c r="B9" s="361"/>
      <c r="C9" s="235" t="s">
        <v>83</v>
      </c>
      <c r="D9" s="366" t="str">
        <f>IF(D8=$B$100,"totale","néant")</f>
        <v>néant</v>
      </c>
      <c r="E9" s="366"/>
      <c r="F9" s="236">
        <f>IF(D8=B100,10,VLOOKUP(D8,$B$97:$D$100,3,FALSE))</f>
        <v>0</v>
      </c>
      <c r="I9" s="194">
        <v>4</v>
      </c>
      <c r="J9" s="144">
        <f t="shared" si="27"/>
        <v>5</v>
      </c>
      <c r="K9" s="144">
        <f t="shared" si="28"/>
        <v>1.910565629709926</v>
      </c>
      <c r="L9" s="144">
        <f t="shared" si="29"/>
        <v>45</v>
      </c>
      <c r="M9" s="144">
        <f t="shared" si="30"/>
        <v>0</v>
      </c>
      <c r="N9" s="144">
        <f t="shared" si="0"/>
        <v>0</v>
      </c>
      <c r="O9" s="145">
        <f t="shared" si="1"/>
        <v>177.03590180507811</v>
      </c>
      <c r="P9" s="194">
        <v>4</v>
      </c>
      <c r="Q9" s="144">
        <f t="shared" si="15"/>
        <v>8.5428571428571427</v>
      </c>
      <c r="R9" s="144">
        <f t="shared" si="31"/>
        <v>34.171428571428571</v>
      </c>
      <c r="S9" s="144">
        <f t="shared" si="32"/>
        <v>15.718857142857143</v>
      </c>
      <c r="T9" s="144">
        <f t="shared" si="2"/>
        <v>5.2566568950231236</v>
      </c>
      <c r="U9" s="144">
        <f t="shared" si="16"/>
        <v>46.690154502351291</v>
      </c>
      <c r="V9" s="144">
        <f t="shared" si="3"/>
        <v>1.3333333333333333</v>
      </c>
      <c r="W9" s="144">
        <v>0</v>
      </c>
      <c r="X9" s="144">
        <f t="shared" si="4"/>
        <v>212.61847568015173</v>
      </c>
      <c r="Y9" s="173">
        <f t="shared" si="5"/>
        <v>35.582573875073621</v>
      </c>
      <c r="AA9" s="210">
        <v>4</v>
      </c>
      <c r="AB9" s="144">
        <f t="shared" si="6"/>
        <v>0</v>
      </c>
      <c r="AC9" s="243">
        <f t="shared" si="7"/>
        <v>0</v>
      </c>
      <c r="AD9" s="243">
        <f t="shared" si="8"/>
        <v>0</v>
      </c>
      <c r="AE9" s="243">
        <f t="shared" si="9"/>
        <v>0</v>
      </c>
      <c r="AF9" s="144">
        <f t="shared" si="17"/>
        <v>0</v>
      </c>
      <c r="AG9" s="144">
        <f t="shared" si="18"/>
        <v>0</v>
      </c>
      <c r="AH9" s="144">
        <f t="shared" si="19"/>
        <v>0</v>
      </c>
      <c r="AI9" s="217">
        <f t="shared" si="33"/>
        <v>0</v>
      </c>
      <c r="AK9" s="210">
        <v>4</v>
      </c>
      <c r="AL9" s="144">
        <f t="shared" si="10"/>
        <v>0</v>
      </c>
      <c r="AM9" s="144">
        <f t="shared" si="11"/>
        <v>0</v>
      </c>
      <c r="AN9" s="144">
        <f t="shared" si="12"/>
        <v>0</v>
      </c>
      <c r="AO9" s="144">
        <f t="shared" si="13"/>
        <v>0</v>
      </c>
      <c r="AP9" s="144">
        <f t="shared" si="14"/>
        <v>0</v>
      </c>
      <c r="AQ9" s="318">
        <f t="shared" si="20"/>
        <v>0</v>
      </c>
      <c r="AR9" s="318">
        <f t="shared" si="20"/>
        <v>0</v>
      </c>
      <c r="AS9" s="318">
        <f t="shared" si="20"/>
        <v>0</v>
      </c>
      <c r="AT9" s="318">
        <f t="shared" si="20"/>
        <v>0</v>
      </c>
      <c r="AU9" s="144">
        <f t="shared" si="21"/>
        <v>0</v>
      </c>
      <c r="AV9" s="144">
        <f t="shared" si="22"/>
        <v>0</v>
      </c>
      <c r="AW9" s="144">
        <f t="shared" si="23"/>
        <v>0</v>
      </c>
      <c r="AX9" s="144">
        <f t="shared" si="24"/>
        <v>0</v>
      </c>
      <c r="AY9" s="217">
        <f t="shared" si="25"/>
        <v>0</v>
      </c>
      <c r="AZ9" s="322">
        <f t="shared" si="26"/>
        <v>0</v>
      </c>
    </row>
    <row r="10" spans="2:52" x14ac:dyDescent="0.25">
      <c r="B10" s="361"/>
      <c r="C10" s="363" t="s">
        <v>276</v>
      </c>
      <c r="D10" s="388" t="s">
        <v>296</v>
      </c>
      <c r="E10" s="388"/>
      <c r="F10" s="237">
        <f>F18</f>
        <v>55</v>
      </c>
      <c r="I10" s="194">
        <v>5</v>
      </c>
      <c r="J10" s="144">
        <f t="shared" si="27"/>
        <v>5</v>
      </c>
      <c r="K10" s="144">
        <f t="shared" si="28"/>
        <v>1.910565629709926</v>
      </c>
      <c r="L10" s="144">
        <f t="shared" si="29"/>
        <v>45</v>
      </c>
      <c r="M10" s="144">
        <f t="shared" si="30"/>
        <v>0</v>
      </c>
      <c r="N10" s="144">
        <f t="shared" si="0"/>
        <v>0</v>
      </c>
      <c r="O10" s="145">
        <f t="shared" si="1"/>
        <v>177.03590180507811</v>
      </c>
      <c r="P10" s="194">
        <v>5</v>
      </c>
      <c r="Q10" s="144">
        <f t="shared" si="15"/>
        <v>8.5428571428571427</v>
      </c>
      <c r="R10" s="144">
        <f t="shared" si="31"/>
        <v>42.714285714285715</v>
      </c>
      <c r="S10" s="144">
        <f t="shared" si="32"/>
        <v>19.648571428571429</v>
      </c>
      <c r="T10" s="144">
        <f t="shared" si="2"/>
        <v>6.4023486226794226</v>
      </c>
      <c r="U10" s="144">
        <f t="shared" si="16"/>
        <v>47.094528208728065</v>
      </c>
      <c r="V10" s="144">
        <f t="shared" si="3"/>
        <v>1.6666666666666667</v>
      </c>
      <c r="W10" s="144">
        <v>0</v>
      </c>
      <c r="X10" s="144">
        <f t="shared" si="4"/>
        <v>224.16306696570925</v>
      </c>
      <c r="Y10" s="173">
        <f t="shared" si="5"/>
        <v>47.127165160631137</v>
      </c>
      <c r="AA10" s="210">
        <v>5</v>
      </c>
      <c r="AB10" s="144">
        <f t="shared" si="6"/>
        <v>0</v>
      </c>
      <c r="AC10" s="243">
        <f t="shared" si="7"/>
        <v>0</v>
      </c>
      <c r="AD10" s="243">
        <f t="shared" si="8"/>
        <v>0</v>
      </c>
      <c r="AE10" s="243">
        <f t="shared" si="9"/>
        <v>0</v>
      </c>
      <c r="AF10" s="144">
        <f t="shared" si="17"/>
        <v>0</v>
      </c>
      <c r="AG10" s="144">
        <f t="shared" si="18"/>
        <v>0</v>
      </c>
      <c r="AH10" s="144">
        <f t="shared" si="19"/>
        <v>0</v>
      </c>
      <c r="AI10" s="217">
        <f t="shared" si="33"/>
        <v>0</v>
      </c>
      <c r="AK10" s="210">
        <v>5</v>
      </c>
      <c r="AL10" s="144">
        <f t="shared" si="10"/>
        <v>0</v>
      </c>
      <c r="AM10" s="144">
        <f t="shared" si="11"/>
        <v>0</v>
      </c>
      <c r="AN10" s="144">
        <f t="shared" si="12"/>
        <v>0</v>
      </c>
      <c r="AO10" s="144">
        <f t="shared" si="13"/>
        <v>0</v>
      </c>
      <c r="AP10" s="144">
        <f t="shared" si="14"/>
        <v>0</v>
      </c>
      <c r="AQ10" s="318">
        <f t="shared" si="20"/>
        <v>0</v>
      </c>
      <c r="AR10" s="318">
        <f t="shared" si="20"/>
        <v>0</v>
      </c>
      <c r="AS10" s="318">
        <f t="shared" si="20"/>
        <v>0</v>
      </c>
      <c r="AT10" s="318">
        <f t="shared" si="20"/>
        <v>0</v>
      </c>
      <c r="AU10" s="144">
        <f t="shared" si="21"/>
        <v>0</v>
      </c>
      <c r="AV10" s="144">
        <f t="shared" si="22"/>
        <v>0</v>
      </c>
      <c r="AW10" s="144">
        <f t="shared" si="23"/>
        <v>0</v>
      </c>
      <c r="AX10" s="144">
        <f t="shared" si="24"/>
        <v>0</v>
      </c>
      <c r="AY10" s="217">
        <f t="shared" si="25"/>
        <v>0</v>
      </c>
      <c r="AZ10" s="322">
        <f t="shared" si="26"/>
        <v>0</v>
      </c>
    </row>
    <row r="11" spans="2:52" x14ac:dyDescent="0.25">
      <c r="B11" s="361"/>
      <c r="C11" s="363"/>
      <c r="D11" s="366" t="s">
        <v>299</v>
      </c>
      <c r="E11" s="366"/>
      <c r="F11" s="150">
        <f>IF(D8=$B$100,1,0)</f>
        <v>0</v>
      </c>
      <c r="I11" s="194">
        <v>6</v>
      </c>
      <c r="J11" s="144">
        <f t="shared" si="27"/>
        <v>5</v>
      </c>
      <c r="K11" s="144">
        <f t="shared" si="28"/>
        <v>1.910565629709926</v>
      </c>
      <c r="L11" s="144">
        <f t="shared" si="29"/>
        <v>45</v>
      </c>
      <c r="M11" s="144">
        <f t="shared" si="30"/>
        <v>0</v>
      </c>
      <c r="N11" s="144">
        <f t="shared" si="0"/>
        <v>0</v>
      </c>
      <c r="O11" s="145">
        <f t="shared" si="1"/>
        <v>177.03590180507811</v>
      </c>
      <c r="P11" s="194">
        <v>6</v>
      </c>
      <c r="Q11" s="144">
        <f t="shared" si="15"/>
        <v>8.5428571428571427</v>
      </c>
      <c r="R11" s="144">
        <f t="shared" si="31"/>
        <v>51.25714285714286</v>
      </c>
      <c r="S11" s="144">
        <f t="shared" si="32"/>
        <v>23.578285714285716</v>
      </c>
      <c r="T11" s="144">
        <f t="shared" si="2"/>
        <v>7.5214897464636667</v>
      </c>
      <c r="U11" s="144">
        <f t="shared" si="16"/>
        <v>47.491886935343359</v>
      </c>
      <c r="V11" s="144">
        <f t="shared" si="3"/>
        <v>2</v>
      </c>
      <c r="W11" s="144">
        <v>0</v>
      </c>
      <c r="X11" s="144">
        <f t="shared" si="4"/>
        <v>235.63569435706415</v>
      </c>
      <c r="Y11" s="173">
        <f t="shared" si="5"/>
        <v>58.599792551986042</v>
      </c>
      <c r="AA11" s="210">
        <v>6</v>
      </c>
      <c r="AB11" s="144">
        <f t="shared" si="6"/>
        <v>0</v>
      </c>
      <c r="AC11" s="243">
        <f t="shared" si="7"/>
        <v>0</v>
      </c>
      <c r="AD11" s="243">
        <f t="shared" si="8"/>
        <v>0</v>
      </c>
      <c r="AE11" s="243">
        <f t="shared" si="9"/>
        <v>0</v>
      </c>
      <c r="AF11" s="144">
        <f t="shared" si="17"/>
        <v>0</v>
      </c>
      <c r="AG11" s="144">
        <f t="shared" si="18"/>
        <v>0</v>
      </c>
      <c r="AH11" s="144">
        <f t="shared" si="19"/>
        <v>0</v>
      </c>
      <c r="AI11" s="217">
        <f t="shared" si="33"/>
        <v>0</v>
      </c>
      <c r="AK11" s="210">
        <v>6</v>
      </c>
      <c r="AL11" s="144">
        <f t="shared" si="10"/>
        <v>0</v>
      </c>
      <c r="AM11" s="144">
        <f t="shared" si="11"/>
        <v>0</v>
      </c>
      <c r="AN11" s="144">
        <f t="shared" si="12"/>
        <v>0</v>
      </c>
      <c r="AO11" s="144">
        <f t="shared" si="13"/>
        <v>0</v>
      </c>
      <c r="AP11" s="144">
        <f t="shared" si="14"/>
        <v>0</v>
      </c>
      <c r="AQ11" s="318">
        <f t="shared" si="20"/>
        <v>0</v>
      </c>
      <c r="AR11" s="318">
        <f t="shared" si="20"/>
        <v>0</v>
      </c>
      <c r="AS11" s="318">
        <f t="shared" si="20"/>
        <v>0</v>
      </c>
      <c r="AT11" s="318">
        <f t="shared" si="20"/>
        <v>0</v>
      </c>
      <c r="AU11" s="144">
        <f t="shared" si="21"/>
        <v>0</v>
      </c>
      <c r="AV11" s="144">
        <f t="shared" si="22"/>
        <v>0</v>
      </c>
      <c r="AW11" s="144">
        <f t="shared" si="23"/>
        <v>0</v>
      </c>
      <c r="AX11" s="144">
        <f t="shared" si="24"/>
        <v>0</v>
      </c>
      <c r="AY11" s="217">
        <f t="shared" si="25"/>
        <v>0</v>
      </c>
      <c r="AZ11" s="322">
        <f t="shared" si="26"/>
        <v>0</v>
      </c>
    </row>
    <row r="12" spans="2:52" ht="30" x14ac:dyDescent="0.25">
      <c r="B12" s="361"/>
      <c r="C12" s="363"/>
      <c r="D12" s="388" t="s">
        <v>291</v>
      </c>
      <c r="E12" s="388"/>
      <c r="F12" s="238" t="s">
        <v>76</v>
      </c>
      <c r="I12" s="194">
        <v>7</v>
      </c>
      <c r="J12" s="144">
        <f t="shared" si="27"/>
        <v>5</v>
      </c>
      <c r="K12" s="144">
        <f t="shared" si="28"/>
        <v>1.910565629709926</v>
      </c>
      <c r="L12" s="144">
        <f t="shared" si="29"/>
        <v>45</v>
      </c>
      <c r="M12" s="144">
        <f t="shared" si="30"/>
        <v>0</v>
      </c>
      <c r="N12" s="144">
        <f t="shared" si="0"/>
        <v>0</v>
      </c>
      <c r="O12" s="145">
        <f t="shared" si="1"/>
        <v>177.03590180507811</v>
      </c>
      <c r="P12" s="194">
        <v>7</v>
      </c>
      <c r="Q12" s="144">
        <f t="shared" si="15"/>
        <v>8.5428571428571427</v>
      </c>
      <c r="R12" s="144">
        <f t="shared" si="31"/>
        <v>59.800000000000004</v>
      </c>
      <c r="S12" s="144">
        <f t="shared" si="32"/>
        <v>27.508000000000003</v>
      </c>
      <c r="T12" s="144">
        <f t="shared" si="2"/>
        <v>8.619023227845549</v>
      </c>
      <c r="U12" s="144">
        <f t="shared" si="16"/>
        <v>47.882352376412911</v>
      </c>
      <c r="V12" s="144">
        <f t="shared" si="3"/>
        <v>2.3333333333333335</v>
      </c>
      <c r="W12" s="144">
        <v>0</v>
      </c>
      <c r="X12" s="144">
        <f t="shared" si="4"/>
        <v>247.04541305756723</v>
      </c>
      <c r="Y12" s="173">
        <f t="shared" si="5"/>
        <v>70.009511252489119</v>
      </c>
      <c r="AA12" s="210">
        <v>7</v>
      </c>
      <c r="AB12" s="144">
        <f t="shared" si="6"/>
        <v>0</v>
      </c>
      <c r="AC12" s="243">
        <f t="shared" si="7"/>
        <v>0</v>
      </c>
      <c r="AD12" s="243">
        <f t="shared" si="8"/>
        <v>0</v>
      </c>
      <c r="AE12" s="243">
        <f t="shared" si="9"/>
        <v>0</v>
      </c>
      <c r="AF12" s="144">
        <f t="shared" si="17"/>
        <v>0</v>
      </c>
      <c r="AG12" s="144">
        <f t="shared" si="18"/>
        <v>0</v>
      </c>
      <c r="AH12" s="144">
        <f t="shared" si="19"/>
        <v>0</v>
      </c>
      <c r="AI12" s="217">
        <f t="shared" si="33"/>
        <v>0</v>
      </c>
      <c r="AK12" s="210">
        <v>7</v>
      </c>
      <c r="AL12" s="144">
        <f t="shared" si="10"/>
        <v>0</v>
      </c>
      <c r="AM12" s="144">
        <f t="shared" si="11"/>
        <v>0</v>
      </c>
      <c r="AN12" s="144">
        <f t="shared" si="12"/>
        <v>0</v>
      </c>
      <c r="AO12" s="144">
        <f t="shared" si="13"/>
        <v>0</v>
      </c>
      <c r="AP12" s="144">
        <f t="shared" si="14"/>
        <v>0</v>
      </c>
      <c r="AQ12" s="318">
        <f t="shared" si="20"/>
        <v>0</v>
      </c>
      <c r="AR12" s="318">
        <f t="shared" si="20"/>
        <v>0</v>
      </c>
      <c r="AS12" s="318">
        <f t="shared" si="20"/>
        <v>0</v>
      </c>
      <c r="AT12" s="318">
        <f t="shared" si="20"/>
        <v>0</v>
      </c>
      <c r="AU12" s="144">
        <f t="shared" si="21"/>
        <v>0</v>
      </c>
      <c r="AV12" s="144">
        <f t="shared" si="22"/>
        <v>0</v>
      </c>
      <c r="AW12" s="144">
        <f t="shared" si="23"/>
        <v>0</v>
      </c>
      <c r="AX12" s="144">
        <f t="shared" si="24"/>
        <v>0</v>
      </c>
      <c r="AY12" s="217">
        <f t="shared" si="25"/>
        <v>0</v>
      </c>
      <c r="AZ12" s="322">
        <f t="shared" si="26"/>
        <v>0</v>
      </c>
    </row>
    <row r="13" spans="2:52" x14ac:dyDescent="0.25">
      <c r="B13" s="362"/>
      <c r="C13" s="364"/>
      <c r="D13" s="367" t="s">
        <v>315</v>
      </c>
      <c r="E13" s="367"/>
      <c r="F13" s="154">
        <f>IF(ISBLANK(F$12),,VLOOKUP(F$12,Aerien!$B$23:$C$88,2,FALSE))</f>
        <v>0.56999999999999995</v>
      </c>
      <c r="I13" s="194">
        <v>8</v>
      </c>
      <c r="J13" s="144">
        <f t="shared" si="27"/>
        <v>5</v>
      </c>
      <c r="K13" s="144">
        <f t="shared" si="28"/>
        <v>1.910565629709926</v>
      </c>
      <c r="L13" s="144">
        <f t="shared" si="29"/>
        <v>45</v>
      </c>
      <c r="M13" s="144">
        <f t="shared" si="30"/>
        <v>0</v>
      </c>
      <c r="N13" s="144">
        <f t="shared" si="0"/>
        <v>0</v>
      </c>
      <c r="O13" s="145">
        <f t="shared" si="1"/>
        <v>177.03590180507811</v>
      </c>
      <c r="P13" s="194">
        <v>8</v>
      </c>
      <c r="Q13" s="144">
        <f t="shared" si="15"/>
        <v>8.5428571428571427</v>
      </c>
      <c r="R13" s="144">
        <f t="shared" si="31"/>
        <v>68.342857142857142</v>
      </c>
      <c r="S13" s="144">
        <f t="shared" si="32"/>
        <v>31.437714285714286</v>
      </c>
      <c r="T13" s="144">
        <f t="shared" si="2"/>
        <v>9.6983920346367274</v>
      </c>
      <c r="U13" s="144">
        <f t="shared" si="16"/>
        <v>48.266044115029857</v>
      </c>
      <c r="V13" s="144">
        <f t="shared" si="3"/>
        <v>2.6666666666666665</v>
      </c>
      <c r="W13" s="144">
        <v>0</v>
      </c>
      <c r="X13" s="144">
        <f t="shared" si="4"/>
        <v>258.398658040832</v>
      </c>
      <c r="Y13" s="173">
        <f t="shared" si="5"/>
        <v>81.362756235753892</v>
      </c>
      <c r="AA13" s="210">
        <v>8</v>
      </c>
      <c r="AB13" s="144">
        <f t="shared" si="6"/>
        <v>0</v>
      </c>
      <c r="AC13" s="243">
        <f t="shared" si="7"/>
        <v>0</v>
      </c>
      <c r="AD13" s="243">
        <f t="shared" si="8"/>
        <v>0</v>
      </c>
      <c r="AE13" s="243">
        <f t="shared" si="9"/>
        <v>0</v>
      </c>
      <c r="AF13" s="144">
        <f t="shared" si="17"/>
        <v>0</v>
      </c>
      <c r="AG13" s="144">
        <f t="shared" si="18"/>
        <v>0</v>
      </c>
      <c r="AH13" s="144">
        <f t="shared" si="19"/>
        <v>0</v>
      </c>
      <c r="AI13" s="217">
        <f t="shared" si="33"/>
        <v>0</v>
      </c>
      <c r="AK13" s="210">
        <v>8</v>
      </c>
      <c r="AL13" s="144">
        <f t="shared" si="10"/>
        <v>0</v>
      </c>
      <c r="AM13" s="144">
        <f t="shared" si="11"/>
        <v>0</v>
      </c>
      <c r="AN13" s="144">
        <f t="shared" si="12"/>
        <v>0</v>
      </c>
      <c r="AO13" s="144">
        <f t="shared" si="13"/>
        <v>0</v>
      </c>
      <c r="AP13" s="144">
        <f t="shared" si="14"/>
        <v>0</v>
      </c>
      <c r="AQ13" s="318">
        <f t="shared" si="20"/>
        <v>0</v>
      </c>
      <c r="AR13" s="318">
        <f t="shared" si="20"/>
        <v>0</v>
      </c>
      <c r="AS13" s="318">
        <f t="shared" si="20"/>
        <v>0</v>
      </c>
      <c r="AT13" s="318">
        <f t="shared" si="20"/>
        <v>0</v>
      </c>
      <c r="AU13" s="144">
        <f t="shared" si="21"/>
        <v>0</v>
      </c>
      <c r="AV13" s="144">
        <f t="shared" si="22"/>
        <v>0</v>
      </c>
      <c r="AW13" s="144">
        <f t="shared" si="23"/>
        <v>0</v>
      </c>
      <c r="AX13" s="144">
        <f t="shared" si="24"/>
        <v>0</v>
      </c>
      <c r="AY13" s="217">
        <f t="shared" si="25"/>
        <v>0</v>
      </c>
      <c r="AZ13" s="322">
        <f t="shared" si="26"/>
        <v>0</v>
      </c>
    </row>
    <row r="14" spans="2:52" x14ac:dyDescent="0.25">
      <c r="B14" s="360" t="s">
        <v>292</v>
      </c>
      <c r="C14" s="385"/>
      <c r="D14" s="386"/>
      <c r="E14" s="386"/>
      <c r="F14" s="387"/>
      <c r="I14" s="194">
        <v>9</v>
      </c>
      <c r="J14" s="144">
        <f t="shared" si="27"/>
        <v>5</v>
      </c>
      <c r="K14" s="144">
        <f t="shared" si="28"/>
        <v>1.910565629709926</v>
      </c>
      <c r="L14" s="144">
        <f t="shared" si="29"/>
        <v>45</v>
      </c>
      <c r="M14" s="144">
        <f t="shared" si="30"/>
        <v>0</v>
      </c>
      <c r="N14" s="144">
        <f t="shared" si="0"/>
        <v>0</v>
      </c>
      <c r="O14" s="145">
        <f t="shared" si="1"/>
        <v>177.03590180507811</v>
      </c>
      <c r="P14" s="194">
        <v>9</v>
      </c>
      <c r="Q14" s="144">
        <f t="shared" si="15"/>
        <v>8.5428571428571427</v>
      </c>
      <c r="R14" s="144">
        <f t="shared" si="31"/>
        <v>76.885714285714286</v>
      </c>
      <c r="S14" s="144">
        <f t="shared" si="32"/>
        <v>35.367428571428576</v>
      </c>
      <c r="T14" s="144">
        <f t="shared" si="2"/>
        <v>10.762126791976824</v>
      </c>
      <c r="U14" s="144">
        <f t="shared" si="16"/>
        <v>48.643079659788015</v>
      </c>
      <c r="V14" s="144">
        <f t="shared" si="3"/>
        <v>3</v>
      </c>
      <c r="W14" s="144">
        <v>0</v>
      </c>
      <c r="X14" s="144">
        <f t="shared" si="4"/>
        <v>269.70026767715382</v>
      </c>
      <c r="Y14" s="173">
        <f t="shared" si="5"/>
        <v>92.664365872075706</v>
      </c>
      <c r="AA14" s="210">
        <v>9</v>
      </c>
      <c r="AB14" s="144">
        <f t="shared" si="6"/>
        <v>0</v>
      </c>
      <c r="AC14" s="243">
        <f t="shared" si="7"/>
        <v>0</v>
      </c>
      <c r="AD14" s="243">
        <f t="shared" si="8"/>
        <v>0</v>
      </c>
      <c r="AE14" s="243">
        <f t="shared" si="9"/>
        <v>0</v>
      </c>
      <c r="AF14" s="144">
        <f t="shared" si="17"/>
        <v>0</v>
      </c>
      <c r="AG14" s="144">
        <f t="shared" si="18"/>
        <v>0</v>
      </c>
      <c r="AH14" s="144">
        <f t="shared" si="19"/>
        <v>0</v>
      </c>
      <c r="AI14" s="217">
        <f t="shared" si="33"/>
        <v>0</v>
      </c>
      <c r="AK14" s="210">
        <v>9</v>
      </c>
      <c r="AL14" s="144">
        <f t="shared" si="10"/>
        <v>0</v>
      </c>
      <c r="AM14" s="144">
        <f t="shared" si="11"/>
        <v>0</v>
      </c>
      <c r="AN14" s="144">
        <f t="shared" si="12"/>
        <v>0</v>
      </c>
      <c r="AO14" s="144">
        <f t="shared" si="13"/>
        <v>0</v>
      </c>
      <c r="AP14" s="144">
        <f t="shared" si="14"/>
        <v>0</v>
      </c>
      <c r="AQ14" s="318">
        <f t="shared" si="20"/>
        <v>0</v>
      </c>
      <c r="AR14" s="318">
        <f t="shared" si="20"/>
        <v>0</v>
      </c>
      <c r="AS14" s="318">
        <f t="shared" si="20"/>
        <v>0</v>
      </c>
      <c r="AT14" s="318">
        <f t="shared" si="20"/>
        <v>0</v>
      </c>
      <c r="AU14" s="144">
        <f t="shared" si="21"/>
        <v>0</v>
      </c>
      <c r="AV14" s="144">
        <f t="shared" si="22"/>
        <v>0</v>
      </c>
      <c r="AW14" s="144">
        <f t="shared" si="23"/>
        <v>0</v>
      </c>
      <c r="AX14" s="144">
        <f t="shared" si="24"/>
        <v>0</v>
      </c>
      <c r="AY14" s="217">
        <f t="shared" si="25"/>
        <v>0</v>
      </c>
      <c r="AZ14" s="322">
        <f t="shared" si="26"/>
        <v>0</v>
      </c>
    </row>
    <row r="15" spans="2:52" x14ac:dyDescent="0.25">
      <c r="B15" s="361"/>
      <c r="C15" s="235" t="s">
        <v>82</v>
      </c>
      <c r="D15" s="368" t="s">
        <v>295</v>
      </c>
      <c r="E15" s="368"/>
      <c r="F15" s="236">
        <f>IF(D15="","",VLOOKUP(D15,$B$97:$C$100,2,0))</f>
        <v>70</v>
      </c>
      <c r="I15" s="194">
        <v>10</v>
      </c>
      <c r="J15" s="144">
        <f t="shared" si="27"/>
        <v>5</v>
      </c>
      <c r="K15" s="144">
        <f t="shared" si="28"/>
        <v>1.910565629709926</v>
      </c>
      <c r="L15" s="144">
        <f t="shared" si="29"/>
        <v>45</v>
      </c>
      <c r="M15" s="144">
        <f t="shared" si="30"/>
        <v>0</v>
      </c>
      <c r="N15" s="144">
        <f t="shared" si="0"/>
        <v>0</v>
      </c>
      <c r="O15" s="145">
        <f t="shared" si="1"/>
        <v>177.03590180507811</v>
      </c>
      <c r="P15" s="194">
        <v>10</v>
      </c>
      <c r="Q15" s="144">
        <f t="shared" si="15"/>
        <v>8.5428571428571427</v>
      </c>
      <c r="R15" s="144">
        <f t="shared" si="31"/>
        <v>85.428571428571431</v>
      </c>
      <c r="S15" s="144">
        <f t="shared" si="32"/>
        <v>39.297142857142859</v>
      </c>
      <c r="T15" s="144">
        <f t="shared" si="2"/>
        <v>11.812162772873616</v>
      </c>
      <c r="U15" s="144">
        <f t="shared" si="16"/>
        <v>49.013574480769819</v>
      </c>
      <c r="V15" s="144">
        <f t="shared" si="3"/>
        <v>3.3333333333333335</v>
      </c>
      <c r="W15" s="144">
        <v>0</v>
      </c>
      <c r="X15" s="144">
        <f t="shared" si="4"/>
        <v>280.95403595732358</v>
      </c>
      <c r="Y15" s="173">
        <f t="shared" si="5"/>
        <v>103.91813415224547</v>
      </c>
      <c r="AA15" s="210">
        <v>10</v>
      </c>
      <c r="AB15" s="144">
        <f t="shared" si="6"/>
        <v>0</v>
      </c>
      <c r="AC15" s="243">
        <f t="shared" si="7"/>
        <v>0</v>
      </c>
      <c r="AD15" s="243">
        <f t="shared" si="8"/>
        <v>0</v>
      </c>
      <c r="AE15" s="243">
        <f t="shared" si="9"/>
        <v>0</v>
      </c>
      <c r="AF15" s="144">
        <f t="shared" si="17"/>
        <v>0</v>
      </c>
      <c r="AG15" s="144">
        <f t="shared" si="18"/>
        <v>0</v>
      </c>
      <c r="AH15" s="144">
        <f t="shared" si="19"/>
        <v>0</v>
      </c>
      <c r="AI15" s="217">
        <f t="shared" si="33"/>
        <v>0</v>
      </c>
      <c r="AK15" s="210">
        <v>10</v>
      </c>
      <c r="AL15" s="144">
        <f t="shared" si="10"/>
        <v>0</v>
      </c>
      <c r="AM15" s="144">
        <f t="shared" si="11"/>
        <v>0</v>
      </c>
      <c r="AN15" s="144">
        <f t="shared" si="12"/>
        <v>0</v>
      </c>
      <c r="AO15" s="144">
        <f t="shared" si="13"/>
        <v>0</v>
      </c>
      <c r="AP15" s="144">
        <f t="shared" si="14"/>
        <v>0</v>
      </c>
      <c r="AQ15" s="318">
        <f t="shared" si="20"/>
        <v>0</v>
      </c>
      <c r="AR15" s="318">
        <f t="shared" si="20"/>
        <v>0</v>
      </c>
      <c r="AS15" s="318">
        <f t="shared" si="20"/>
        <v>0</v>
      </c>
      <c r="AT15" s="318">
        <f t="shared" si="20"/>
        <v>0</v>
      </c>
      <c r="AU15" s="144">
        <f t="shared" si="21"/>
        <v>0</v>
      </c>
      <c r="AV15" s="144">
        <f t="shared" si="22"/>
        <v>0</v>
      </c>
      <c r="AW15" s="144">
        <f t="shared" si="23"/>
        <v>0</v>
      </c>
      <c r="AX15" s="144">
        <f t="shared" si="24"/>
        <v>0</v>
      </c>
      <c r="AY15" s="217">
        <f t="shared" si="25"/>
        <v>0</v>
      </c>
      <c r="AZ15" s="322">
        <f t="shared" si="26"/>
        <v>0</v>
      </c>
    </row>
    <row r="16" spans="2:52" x14ac:dyDescent="0.25">
      <c r="B16" s="361"/>
      <c r="C16" s="235" t="s">
        <v>83</v>
      </c>
      <c r="D16" s="366" t="s">
        <v>298</v>
      </c>
      <c r="E16" s="366"/>
      <c r="F16" s="236">
        <v>10</v>
      </c>
      <c r="I16" s="194">
        <v>11</v>
      </c>
      <c r="J16" s="144">
        <f t="shared" si="27"/>
        <v>5</v>
      </c>
      <c r="K16" s="144">
        <f t="shared" si="28"/>
        <v>1.910565629709926</v>
      </c>
      <c r="L16" s="144">
        <f t="shared" si="29"/>
        <v>45</v>
      </c>
      <c r="M16" s="144">
        <f t="shared" si="30"/>
        <v>0</v>
      </c>
      <c r="N16" s="144">
        <f t="shared" si="0"/>
        <v>0</v>
      </c>
      <c r="O16" s="145">
        <f t="shared" si="1"/>
        <v>177.03590180507811</v>
      </c>
      <c r="P16" s="194">
        <v>11</v>
      </c>
      <c r="Q16" s="144">
        <f t="shared" si="15"/>
        <v>8.5428571428571427</v>
      </c>
      <c r="R16" s="144">
        <f t="shared" si="31"/>
        <v>93.971428571428575</v>
      </c>
      <c r="S16" s="144">
        <f t="shared" si="32"/>
        <v>43.226857142857149</v>
      </c>
      <c r="T16" s="144">
        <f t="shared" si="2"/>
        <v>12.850025797918009</v>
      </c>
      <c r="U16" s="144">
        <f t="shared" si="16"/>
        <v>49.377642044909919</v>
      </c>
      <c r="V16" s="144">
        <f t="shared" si="3"/>
        <v>3.6666666666666665</v>
      </c>
      <c r="W16" s="144">
        <v>0</v>
      </c>
      <c r="X16" s="144">
        <f t="shared" si="4"/>
        <v>292.16303639763089</v>
      </c>
      <c r="Y16" s="173">
        <f t="shared" si="5"/>
        <v>115.12713459255278</v>
      </c>
      <c r="AA16" s="210">
        <v>11</v>
      </c>
      <c r="AB16" s="144">
        <f t="shared" si="6"/>
        <v>0</v>
      </c>
      <c r="AC16" s="243">
        <f t="shared" si="7"/>
        <v>0</v>
      </c>
      <c r="AD16" s="243">
        <f t="shared" si="8"/>
        <v>0</v>
      </c>
      <c r="AE16" s="243">
        <f t="shared" si="9"/>
        <v>0</v>
      </c>
      <c r="AF16" s="144">
        <f t="shared" si="17"/>
        <v>0</v>
      </c>
      <c r="AG16" s="144">
        <f t="shared" si="18"/>
        <v>0</v>
      </c>
      <c r="AH16" s="144">
        <f t="shared" si="19"/>
        <v>0</v>
      </c>
      <c r="AI16" s="217">
        <f t="shared" si="33"/>
        <v>0</v>
      </c>
      <c r="AK16" s="210">
        <v>11</v>
      </c>
      <c r="AL16" s="144">
        <f t="shared" si="10"/>
        <v>0</v>
      </c>
      <c r="AM16" s="144">
        <f t="shared" si="11"/>
        <v>0</v>
      </c>
      <c r="AN16" s="144">
        <f t="shared" si="12"/>
        <v>0</v>
      </c>
      <c r="AO16" s="144">
        <f t="shared" si="13"/>
        <v>0</v>
      </c>
      <c r="AP16" s="144">
        <f t="shared" si="14"/>
        <v>0</v>
      </c>
      <c r="AQ16" s="318">
        <f t="shared" si="20"/>
        <v>0</v>
      </c>
      <c r="AR16" s="318">
        <f t="shared" si="20"/>
        <v>0</v>
      </c>
      <c r="AS16" s="318">
        <f t="shared" si="20"/>
        <v>0</v>
      </c>
      <c r="AT16" s="318">
        <f t="shared" si="20"/>
        <v>0</v>
      </c>
      <c r="AU16" s="144">
        <f t="shared" si="21"/>
        <v>0</v>
      </c>
      <c r="AV16" s="144">
        <f t="shared" si="22"/>
        <v>0</v>
      </c>
      <c r="AW16" s="144">
        <f t="shared" si="23"/>
        <v>0</v>
      </c>
      <c r="AX16" s="144">
        <f t="shared" si="24"/>
        <v>0</v>
      </c>
      <c r="AY16" s="217">
        <f t="shared" si="25"/>
        <v>0</v>
      </c>
      <c r="AZ16" s="322">
        <f t="shared" si="26"/>
        <v>0</v>
      </c>
    </row>
    <row r="17" spans="2:55" x14ac:dyDescent="0.25">
      <c r="B17" s="361"/>
      <c r="C17" s="363" t="s">
        <v>276</v>
      </c>
      <c r="D17" s="388" t="s">
        <v>291</v>
      </c>
      <c r="E17" s="388"/>
      <c r="F17" s="238" t="s">
        <v>58</v>
      </c>
      <c r="I17" s="194">
        <v>12</v>
      </c>
      <c r="J17" s="144">
        <f t="shared" si="27"/>
        <v>5</v>
      </c>
      <c r="K17" s="144">
        <f t="shared" si="28"/>
        <v>1.910565629709926</v>
      </c>
      <c r="L17" s="144">
        <f t="shared" si="29"/>
        <v>45</v>
      </c>
      <c r="M17" s="144">
        <f t="shared" si="30"/>
        <v>0</v>
      </c>
      <c r="N17" s="144">
        <f t="shared" si="0"/>
        <v>0</v>
      </c>
      <c r="O17" s="145">
        <f t="shared" si="1"/>
        <v>177.03590180507811</v>
      </c>
      <c r="P17" s="194">
        <v>12</v>
      </c>
      <c r="Q17" s="144">
        <f t="shared" si="15"/>
        <v>8.5428571428571427</v>
      </c>
      <c r="R17" s="144">
        <f t="shared" si="31"/>
        <v>102.51428571428572</v>
      </c>
      <c r="S17" s="144">
        <f t="shared" si="32"/>
        <v>47.156571428571432</v>
      </c>
      <c r="T17" s="144">
        <f t="shared" si="2"/>
        <v>13.876948353766233</v>
      </c>
      <c r="U17" s="144">
        <f t="shared" si="16"/>
        <v>49.735393850745325</v>
      </c>
      <c r="V17" s="144">
        <f t="shared" si="3"/>
        <v>4</v>
      </c>
      <c r="W17" s="144">
        <v>0</v>
      </c>
      <c r="X17" s="144">
        <f t="shared" si="4"/>
        <v>303.32982440697094</v>
      </c>
      <c r="Y17" s="173">
        <f t="shared" si="5"/>
        <v>126.29392260189283</v>
      </c>
      <c r="AA17" s="210">
        <v>12</v>
      </c>
      <c r="AB17" s="144">
        <f t="shared" si="6"/>
        <v>0</v>
      </c>
      <c r="AC17" s="243">
        <f t="shared" si="7"/>
        <v>0</v>
      </c>
      <c r="AD17" s="243">
        <f t="shared" si="8"/>
        <v>0</v>
      </c>
      <c r="AE17" s="243">
        <f t="shared" si="9"/>
        <v>0</v>
      </c>
      <c r="AF17" s="144">
        <f t="shared" si="17"/>
        <v>0</v>
      </c>
      <c r="AG17" s="144">
        <f t="shared" si="18"/>
        <v>0</v>
      </c>
      <c r="AH17" s="144">
        <f t="shared" si="19"/>
        <v>0</v>
      </c>
      <c r="AI17" s="217">
        <f t="shared" si="33"/>
        <v>0</v>
      </c>
      <c r="AK17" s="210">
        <v>12</v>
      </c>
      <c r="AL17" s="144">
        <f t="shared" si="10"/>
        <v>0</v>
      </c>
      <c r="AM17" s="144">
        <f t="shared" si="11"/>
        <v>0</v>
      </c>
      <c r="AN17" s="144">
        <f t="shared" si="12"/>
        <v>0</v>
      </c>
      <c r="AO17" s="144">
        <f t="shared" si="13"/>
        <v>0</v>
      </c>
      <c r="AP17" s="144">
        <f t="shared" si="14"/>
        <v>0</v>
      </c>
      <c r="AQ17" s="318">
        <f t="shared" si="20"/>
        <v>0</v>
      </c>
      <c r="AR17" s="318">
        <f t="shared" si="20"/>
        <v>0</v>
      </c>
      <c r="AS17" s="318">
        <f t="shared" si="20"/>
        <v>0</v>
      </c>
      <c r="AT17" s="318">
        <f t="shared" si="20"/>
        <v>0</v>
      </c>
      <c r="AU17" s="144">
        <f t="shared" si="21"/>
        <v>0</v>
      </c>
      <c r="AV17" s="144">
        <f t="shared" si="22"/>
        <v>0</v>
      </c>
      <c r="AW17" s="144">
        <f t="shared" si="23"/>
        <v>0</v>
      </c>
      <c r="AX17" s="144">
        <f t="shared" si="24"/>
        <v>0</v>
      </c>
      <c r="AY17" s="217">
        <f t="shared" si="25"/>
        <v>0</v>
      </c>
      <c r="AZ17" s="322">
        <f t="shared" si="26"/>
        <v>0</v>
      </c>
    </row>
    <row r="18" spans="2:55" x14ac:dyDescent="0.25">
      <c r="B18" s="361"/>
      <c r="C18" s="363"/>
      <c r="D18" s="388" t="s">
        <v>296</v>
      </c>
      <c r="E18" s="388"/>
      <c r="F18" s="239">
        <v>55</v>
      </c>
      <c r="I18" s="194">
        <v>13</v>
      </c>
      <c r="J18" s="144">
        <f t="shared" si="27"/>
        <v>5</v>
      </c>
      <c r="K18" s="144">
        <f t="shared" si="28"/>
        <v>1.910565629709926</v>
      </c>
      <c r="L18" s="144">
        <f t="shared" si="29"/>
        <v>45</v>
      </c>
      <c r="M18" s="144">
        <f t="shared" si="30"/>
        <v>0</v>
      </c>
      <c r="N18" s="144">
        <f t="shared" si="0"/>
        <v>0</v>
      </c>
      <c r="O18" s="145">
        <f t="shared" si="1"/>
        <v>177.03590180507811</v>
      </c>
      <c r="P18" s="194">
        <v>13</v>
      </c>
      <c r="Q18" s="144">
        <f t="shared" si="15"/>
        <v>8.5428571428571427</v>
      </c>
      <c r="R18" s="144">
        <f t="shared" si="31"/>
        <v>111.05714285714286</v>
      </c>
      <c r="S18" s="144">
        <f t="shared" si="32"/>
        <v>51.086285714285722</v>
      </c>
      <c r="T18" s="144">
        <f t="shared" si="2"/>
        <v>14.893945799033602</v>
      </c>
      <c r="U18" s="144">
        <f t="shared" si="16"/>
        <v>50.086939462562704</v>
      </c>
      <c r="V18" s="144">
        <f t="shared" si="3"/>
        <v>4.333333333333333</v>
      </c>
      <c r="W18" s="144">
        <v>0</v>
      </c>
      <c r="X18" s="144">
        <f t="shared" si="4"/>
        <v>314.45657013731659</v>
      </c>
      <c r="Y18" s="173">
        <f t="shared" si="5"/>
        <v>137.42066833223848</v>
      </c>
      <c r="AA18" s="210">
        <v>13</v>
      </c>
      <c r="AB18" s="144">
        <f t="shared" si="6"/>
        <v>0</v>
      </c>
      <c r="AC18" s="243">
        <f t="shared" si="7"/>
        <v>0</v>
      </c>
      <c r="AD18" s="243">
        <f t="shared" si="8"/>
        <v>0</v>
      </c>
      <c r="AE18" s="243">
        <f t="shared" si="9"/>
        <v>0</v>
      </c>
      <c r="AF18" s="144">
        <f t="shared" si="17"/>
        <v>0</v>
      </c>
      <c r="AG18" s="144">
        <f t="shared" si="18"/>
        <v>0</v>
      </c>
      <c r="AH18" s="144">
        <f t="shared" si="19"/>
        <v>0</v>
      </c>
      <c r="AI18" s="217">
        <f t="shared" si="33"/>
        <v>0</v>
      </c>
      <c r="AK18" s="210">
        <v>13</v>
      </c>
      <c r="AL18" s="144">
        <f t="shared" si="10"/>
        <v>0</v>
      </c>
      <c r="AM18" s="144">
        <f t="shared" si="11"/>
        <v>0</v>
      </c>
      <c r="AN18" s="144">
        <f t="shared" si="12"/>
        <v>0</v>
      </c>
      <c r="AO18" s="144">
        <f t="shared" si="13"/>
        <v>0</v>
      </c>
      <c r="AP18" s="144">
        <f t="shared" si="14"/>
        <v>0</v>
      </c>
      <c r="AQ18" s="318">
        <f t="shared" si="20"/>
        <v>0</v>
      </c>
      <c r="AR18" s="318">
        <f t="shared" si="20"/>
        <v>0</v>
      </c>
      <c r="AS18" s="318">
        <f t="shared" si="20"/>
        <v>0</v>
      </c>
      <c r="AT18" s="318">
        <f t="shared" si="20"/>
        <v>0</v>
      </c>
      <c r="AU18" s="144">
        <f t="shared" si="21"/>
        <v>0</v>
      </c>
      <c r="AV18" s="144">
        <f t="shared" si="22"/>
        <v>0</v>
      </c>
      <c r="AW18" s="144">
        <f t="shared" si="23"/>
        <v>0</v>
      </c>
      <c r="AX18" s="144">
        <f t="shared" si="24"/>
        <v>0</v>
      </c>
      <c r="AY18" s="217">
        <f t="shared" si="25"/>
        <v>0</v>
      </c>
      <c r="AZ18" s="322">
        <f t="shared" si="26"/>
        <v>0</v>
      </c>
    </row>
    <row r="19" spans="2:55" x14ac:dyDescent="0.25">
      <c r="B19" s="361"/>
      <c r="C19" s="363"/>
      <c r="D19" s="366" t="s">
        <v>315</v>
      </c>
      <c r="E19" s="366"/>
      <c r="F19" s="150">
        <f>IF(ISBLANK(F$17),,VLOOKUP(F$17,Aerien!$B$23:$C$87,2,FALSE))</f>
        <v>0.46</v>
      </c>
      <c r="I19" s="194">
        <v>14</v>
      </c>
      <c r="J19" s="144">
        <f t="shared" si="27"/>
        <v>5</v>
      </c>
      <c r="K19" s="144">
        <f t="shared" si="28"/>
        <v>1.910565629709926</v>
      </c>
      <c r="L19" s="144">
        <f t="shared" si="29"/>
        <v>45</v>
      </c>
      <c r="M19" s="144">
        <f t="shared" si="30"/>
        <v>0</v>
      </c>
      <c r="N19" s="144">
        <f t="shared" si="0"/>
        <v>0</v>
      </c>
      <c r="O19" s="145">
        <f t="shared" si="1"/>
        <v>177.03590180507811</v>
      </c>
      <c r="P19" s="194">
        <v>14</v>
      </c>
      <c r="Q19" s="144">
        <f t="shared" si="15"/>
        <v>8.5428571428571427</v>
      </c>
      <c r="R19" s="144">
        <f t="shared" si="31"/>
        <v>119.60000000000001</v>
      </c>
      <c r="S19" s="144">
        <f t="shared" si="32"/>
        <v>55.016000000000005</v>
      </c>
      <c r="T19" s="144">
        <f t="shared" si="2"/>
        <v>15.901868409640327</v>
      </c>
      <c r="U19" s="144">
        <f t="shared" si="16"/>
        <v>50.432386543953299</v>
      </c>
      <c r="V19" s="144">
        <f t="shared" si="3"/>
        <v>4.666666666666667</v>
      </c>
      <c r="W19" s="144">
        <v>0</v>
      </c>
      <c r="X19" s="144">
        <f t="shared" si="4"/>
        <v>325.54514925239681</v>
      </c>
      <c r="Y19" s="173">
        <f t="shared" si="5"/>
        <v>148.5092474473187</v>
      </c>
      <c r="AA19" s="210">
        <v>14</v>
      </c>
      <c r="AB19" s="144">
        <f t="shared" si="6"/>
        <v>0</v>
      </c>
      <c r="AC19" s="243">
        <f t="shared" si="7"/>
        <v>0</v>
      </c>
      <c r="AD19" s="243">
        <f t="shared" si="8"/>
        <v>0</v>
      </c>
      <c r="AE19" s="243">
        <f t="shared" si="9"/>
        <v>0</v>
      </c>
      <c r="AF19" s="144">
        <f t="shared" si="17"/>
        <v>0</v>
      </c>
      <c r="AG19" s="144">
        <f t="shared" si="18"/>
        <v>0</v>
      </c>
      <c r="AH19" s="144">
        <f t="shared" si="19"/>
        <v>0</v>
      </c>
      <c r="AI19" s="217">
        <f t="shared" si="33"/>
        <v>0</v>
      </c>
      <c r="AK19" s="210">
        <v>14</v>
      </c>
      <c r="AL19" s="144">
        <f t="shared" si="10"/>
        <v>0</v>
      </c>
      <c r="AM19" s="144">
        <f t="shared" si="11"/>
        <v>0</v>
      </c>
      <c r="AN19" s="144">
        <f t="shared" si="12"/>
        <v>0</v>
      </c>
      <c r="AO19" s="144">
        <f t="shared" si="13"/>
        <v>0</v>
      </c>
      <c r="AP19" s="144">
        <f t="shared" si="14"/>
        <v>0</v>
      </c>
      <c r="AQ19" s="318">
        <f t="shared" si="20"/>
        <v>0</v>
      </c>
      <c r="AR19" s="318">
        <f t="shared" si="20"/>
        <v>0</v>
      </c>
      <c r="AS19" s="318">
        <f t="shared" si="20"/>
        <v>0</v>
      </c>
      <c r="AT19" s="318">
        <f t="shared" si="20"/>
        <v>0</v>
      </c>
      <c r="AU19" s="144">
        <f t="shared" si="21"/>
        <v>0</v>
      </c>
      <c r="AV19" s="144">
        <f t="shared" si="22"/>
        <v>0</v>
      </c>
      <c r="AW19" s="144">
        <f t="shared" si="23"/>
        <v>0</v>
      </c>
      <c r="AX19" s="144">
        <f t="shared" si="24"/>
        <v>0</v>
      </c>
      <c r="AY19" s="217">
        <f t="shared" si="25"/>
        <v>0</v>
      </c>
      <c r="AZ19" s="322">
        <f t="shared" si="26"/>
        <v>0</v>
      </c>
    </row>
    <row r="20" spans="2:55" x14ac:dyDescent="0.25">
      <c r="B20" s="361"/>
      <c r="C20" s="363"/>
      <c r="D20" s="366" t="s">
        <v>300</v>
      </c>
      <c r="E20" s="366"/>
      <c r="F20" s="240">
        <v>1.3</v>
      </c>
      <c r="I20" s="194">
        <v>15</v>
      </c>
      <c r="J20" s="144">
        <f t="shared" si="27"/>
        <v>5</v>
      </c>
      <c r="K20" s="144">
        <f t="shared" si="28"/>
        <v>1.910565629709926</v>
      </c>
      <c r="L20" s="144">
        <f t="shared" si="29"/>
        <v>45</v>
      </c>
      <c r="M20" s="144">
        <f t="shared" si="30"/>
        <v>0</v>
      </c>
      <c r="N20" s="144">
        <f t="shared" si="0"/>
        <v>0</v>
      </c>
      <c r="O20" s="145">
        <f t="shared" si="1"/>
        <v>177.03590180507811</v>
      </c>
      <c r="P20" s="194">
        <v>15</v>
      </c>
      <c r="Q20" s="144">
        <f t="shared" si="15"/>
        <v>-5.2000000000000028</v>
      </c>
      <c r="R20" s="144">
        <f t="shared" si="31"/>
        <v>114.4</v>
      </c>
      <c r="S20" s="144">
        <f t="shared" si="32"/>
        <v>52.624000000000002</v>
      </c>
      <c r="T20" s="144">
        <f t="shared" si="2"/>
        <v>15.289388641788772</v>
      </c>
      <c r="U20" s="144">
        <f t="shared" si="16"/>
        <v>50.771840890785739</v>
      </c>
      <c r="V20" s="144">
        <f t="shared" si="3"/>
        <v>5</v>
      </c>
      <c r="W20" s="144">
        <v>0</v>
      </c>
      <c r="X20" s="144">
        <f t="shared" si="4"/>
        <v>322.77923515066317</v>
      </c>
      <c r="Y20" s="173">
        <f t="shared" si="5"/>
        <v>145.74333334558506</v>
      </c>
      <c r="AA20" s="210">
        <v>15</v>
      </c>
      <c r="AB20" s="144">
        <f t="shared" si="6"/>
        <v>0</v>
      </c>
      <c r="AC20" s="243">
        <f t="shared" si="7"/>
        <v>0</v>
      </c>
      <c r="AD20" s="243">
        <f t="shared" si="8"/>
        <v>0</v>
      </c>
      <c r="AE20" s="243">
        <f t="shared" si="9"/>
        <v>0</v>
      </c>
      <c r="AF20" s="144">
        <f t="shared" si="17"/>
        <v>0</v>
      </c>
      <c r="AG20" s="144">
        <f t="shared" si="18"/>
        <v>0</v>
      </c>
      <c r="AH20" s="144">
        <f t="shared" si="19"/>
        <v>0</v>
      </c>
      <c r="AI20" s="217">
        <f t="shared" si="33"/>
        <v>0</v>
      </c>
      <c r="AK20" s="210">
        <v>15</v>
      </c>
      <c r="AL20" s="144">
        <f t="shared" si="10"/>
        <v>0</v>
      </c>
      <c r="AM20" s="144">
        <f t="shared" si="11"/>
        <v>0</v>
      </c>
      <c r="AN20" s="144">
        <f t="shared" si="12"/>
        <v>0</v>
      </c>
      <c r="AO20" s="144">
        <f t="shared" si="13"/>
        <v>0</v>
      </c>
      <c r="AP20" s="144">
        <f t="shared" si="14"/>
        <v>0</v>
      </c>
      <c r="AQ20" s="318">
        <f t="shared" si="20"/>
        <v>0</v>
      </c>
      <c r="AR20" s="318">
        <f t="shared" si="20"/>
        <v>0</v>
      </c>
      <c r="AS20" s="318">
        <f t="shared" si="20"/>
        <v>0</v>
      </c>
      <c r="AT20" s="318">
        <f t="shared" si="20"/>
        <v>0</v>
      </c>
      <c r="AU20" s="144">
        <f t="shared" si="21"/>
        <v>0</v>
      </c>
      <c r="AV20" s="144">
        <f t="shared" si="22"/>
        <v>0</v>
      </c>
      <c r="AW20" s="144">
        <f t="shared" si="23"/>
        <v>0</v>
      </c>
      <c r="AX20" s="144">
        <f t="shared" si="24"/>
        <v>0</v>
      </c>
      <c r="AY20" s="217">
        <f t="shared" si="25"/>
        <v>0</v>
      </c>
      <c r="AZ20" s="322">
        <f t="shared" si="26"/>
        <v>0</v>
      </c>
    </row>
    <row r="21" spans="2:55" x14ac:dyDescent="0.25">
      <c r="B21" s="362"/>
      <c r="C21" s="364"/>
      <c r="D21" s="367" t="s">
        <v>303</v>
      </c>
      <c r="E21" s="367"/>
      <c r="F21" s="245">
        <v>3.59</v>
      </c>
      <c r="I21" s="194">
        <v>16</v>
      </c>
      <c r="J21" s="144">
        <f t="shared" si="27"/>
        <v>5</v>
      </c>
      <c r="K21" s="144">
        <f t="shared" si="28"/>
        <v>1.910565629709926</v>
      </c>
      <c r="L21" s="144">
        <f t="shared" si="29"/>
        <v>45</v>
      </c>
      <c r="M21" s="144">
        <f t="shared" si="30"/>
        <v>0</v>
      </c>
      <c r="N21" s="144">
        <f t="shared" si="0"/>
        <v>0</v>
      </c>
      <c r="O21" s="145">
        <f t="shared" si="1"/>
        <v>177.03590180507811</v>
      </c>
      <c r="P21" s="194">
        <v>16</v>
      </c>
      <c r="Q21" s="144">
        <f t="shared" si="15"/>
        <v>29.9</v>
      </c>
      <c r="R21" s="144">
        <f t="shared" si="31"/>
        <v>144.30000000000001</v>
      </c>
      <c r="S21" s="144">
        <f t="shared" si="32"/>
        <v>66.378000000000014</v>
      </c>
      <c r="T21" s="144">
        <f t="shared" si="2"/>
        <v>18.771224988253103</v>
      </c>
      <c r="U21" s="144">
        <f t="shared" si="16"/>
        <v>51.105406463606862</v>
      </c>
      <c r="V21" s="144">
        <f t="shared" si="3"/>
        <v>5.333333333333333</v>
      </c>
      <c r="W21" s="144">
        <v>0</v>
      </c>
      <c r="X21" s="144">
        <f t="shared" si="4"/>
        <v>355.24361277665486</v>
      </c>
      <c r="Y21" s="173">
        <f t="shared" si="5"/>
        <v>178.20771097157674</v>
      </c>
      <c r="AA21" s="210">
        <v>16</v>
      </c>
      <c r="AB21" s="144">
        <f t="shared" si="6"/>
        <v>0</v>
      </c>
      <c r="AC21" s="243">
        <f t="shared" si="7"/>
        <v>0</v>
      </c>
      <c r="AD21" s="243">
        <f t="shared" si="8"/>
        <v>0</v>
      </c>
      <c r="AE21" s="243">
        <f t="shared" si="9"/>
        <v>0</v>
      </c>
      <c r="AF21" s="144">
        <f t="shared" si="17"/>
        <v>0</v>
      </c>
      <c r="AG21" s="144">
        <f t="shared" si="18"/>
        <v>0</v>
      </c>
      <c r="AH21" s="144">
        <f t="shared" si="19"/>
        <v>0</v>
      </c>
      <c r="AI21" s="217">
        <f t="shared" si="33"/>
        <v>0</v>
      </c>
      <c r="AK21" s="210">
        <v>16</v>
      </c>
      <c r="AL21" s="144">
        <f t="shared" si="10"/>
        <v>0</v>
      </c>
      <c r="AM21" s="144">
        <f t="shared" si="11"/>
        <v>0</v>
      </c>
      <c r="AN21" s="144">
        <f t="shared" si="12"/>
        <v>0</v>
      </c>
      <c r="AO21" s="144">
        <f t="shared" si="13"/>
        <v>0</v>
      </c>
      <c r="AP21" s="144">
        <f t="shared" si="14"/>
        <v>0</v>
      </c>
      <c r="AQ21" s="318">
        <f t="shared" si="20"/>
        <v>0</v>
      </c>
      <c r="AR21" s="318">
        <f t="shared" si="20"/>
        <v>0</v>
      </c>
      <c r="AS21" s="318">
        <f t="shared" si="20"/>
        <v>0</v>
      </c>
      <c r="AT21" s="318">
        <f t="shared" si="20"/>
        <v>0</v>
      </c>
      <c r="AU21" s="144">
        <f t="shared" si="21"/>
        <v>0</v>
      </c>
      <c r="AV21" s="144">
        <f t="shared" si="22"/>
        <v>0</v>
      </c>
      <c r="AW21" s="144">
        <f t="shared" si="23"/>
        <v>0</v>
      </c>
      <c r="AX21" s="144">
        <f t="shared" si="24"/>
        <v>0</v>
      </c>
      <c r="AY21" s="217">
        <f t="shared" si="25"/>
        <v>0</v>
      </c>
      <c r="AZ21" s="322">
        <f t="shared" si="26"/>
        <v>0</v>
      </c>
    </row>
    <row r="22" spans="2:55" x14ac:dyDescent="0.25">
      <c r="E22" s="11"/>
      <c r="I22" s="194">
        <v>17</v>
      </c>
      <c r="J22" s="144">
        <f t="shared" si="27"/>
        <v>5</v>
      </c>
      <c r="K22" s="144">
        <f t="shared" si="28"/>
        <v>1.910565629709926</v>
      </c>
      <c r="L22" s="144">
        <f t="shared" si="29"/>
        <v>45</v>
      </c>
      <c r="M22" s="144">
        <f t="shared" si="30"/>
        <v>0</v>
      </c>
      <c r="N22" s="144">
        <f t="shared" si="0"/>
        <v>0</v>
      </c>
      <c r="O22" s="145">
        <f t="shared" si="1"/>
        <v>177.03590180507811</v>
      </c>
      <c r="P22" s="194">
        <v>17</v>
      </c>
      <c r="Q22" s="144">
        <f t="shared" si="15"/>
        <v>29.9</v>
      </c>
      <c r="R22" s="144">
        <f t="shared" si="31"/>
        <v>174.20000000000002</v>
      </c>
      <c r="S22" s="144">
        <f t="shared" si="32"/>
        <v>80.132000000000005</v>
      </c>
      <c r="T22" s="144">
        <f t="shared" si="2"/>
        <v>22.169455717453161</v>
      </c>
      <c r="U22" s="144">
        <f t="shared" si="16"/>
        <v>51.433185419480445</v>
      </c>
      <c r="V22" s="144">
        <f t="shared" si="3"/>
        <v>5.666666666666667</v>
      </c>
      <c r="W22" s="144">
        <v>0</v>
      </c>
      <c r="X22" s="144">
        <f t="shared" si="4"/>
        <v>387.54115969043704</v>
      </c>
      <c r="Y22" s="173">
        <f t="shared" si="5"/>
        <v>210.50525788535893</v>
      </c>
      <c r="AA22" s="210">
        <v>17</v>
      </c>
      <c r="AB22" s="144">
        <f t="shared" si="6"/>
        <v>0</v>
      </c>
      <c r="AC22" s="243">
        <f t="shared" si="7"/>
        <v>0</v>
      </c>
      <c r="AD22" s="243">
        <f t="shared" si="8"/>
        <v>0</v>
      </c>
      <c r="AE22" s="243">
        <f t="shared" si="9"/>
        <v>0</v>
      </c>
      <c r="AF22" s="144">
        <f t="shared" si="17"/>
        <v>0</v>
      </c>
      <c r="AG22" s="144">
        <f t="shared" si="18"/>
        <v>0</v>
      </c>
      <c r="AH22" s="144">
        <f t="shared" si="19"/>
        <v>0</v>
      </c>
      <c r="AI22" s="217">
        <f t="shared" si="33"/>
        <v>0</v>
      </c>
      <c r="AK22" s="210">
        <v>17</v>
      </c>
      <c r="AL22" s="144">
        <f t="shared" si="10"/>
        <v>0</v>
      </c>
      <c r="AM22" s="144">
        <f t="shared" si="11"/>
        <v>0</v>
      </c>
      <c r="AN22" s="144">
        <f t="shared" si="12"/>
        <v>0</v>
      </c>
      <c r="AO22" s="144">
        <f t="shared" si="13"/>
        <v>0</v>
      </c>
      <c r="AP22" s="144">
        <f t="shared" si="14"/>
        <v>0</v>
      </c>
      <c r="AQ22" s="318">
        <f t="shared" si="20"/>
        <v>0</v>
      </c>
      <c r="AR22" s="318">
        <f t="shared" si="20"/>
        <v>0</v>
      </c>
      <c r="AS22" s="318">
        <f t="shared" si="20"/>
        <v>0</v>
      </c>
      <c r="AT22" s="318">
        <f t="shared" si="20"/>
        <v>0</v>
      </c>
      <c r="AU22" s="144">
        <f t="shared" si="21"/>
        <v>0</v>
      </c>
      <c r="AV22" s="144">
        <f t="shared" si="22"/>
        <v>0</v>
      </c>
      <c r="AW22" s="144">
        <f t="shared" si="23"/>
        <v>0</v>
      </c>
      <c r="AX22" s="144">
        <f t="shared" si="24"/>
        <v>0</v>
      </c>
      <c r="AY22" s="217">
        <f t="shared" si="25"/>
        <v>0</v>
      </c>
      <c r="AZ22" s="322">
        <f t="shared" si="26"/>
        <v>0</v>
      </c>
    </row>
    <row r="23" spans="2:55" x14ac:dyDescent="0.25">
      <c r="B23" s="379" t="s">
        <v>302</v>
      </c>
      <c r="C23" s="380"/>
      <c r="D23" s="380"/>
      <c r="E23" s="380"/>
      <c r="F23" s="380"/>
      <c r="G23" s="381"/>
      <c r="I23" s="194">
        <v>18</v>
      </c>
      <c r="J23" s="144">
        <f t="shared" si="27"/>
        <v>5</v>
      </c>
      <c r="K23" s="144">
        <f t="shared" si="28"/>
        <v>1.910565629709926</v>
      </c>
      <c r="L23" s="144">
        <f t="shared" si="29"/>
        <v>45</v>
      </c>
      <c r="M23" s="144">
        <f t="shared" si="30"/>
        <v>0</v>
      </c>
      <c r="N23" s="144">
        <f t="shared" si="0"/>
        <v>0</v>
      </c>
      <c r="O23" s="145">
        <f t="shared" si="1"/>
        <v>177.03590180507811</v>
      </c>
      <c r="P23" s="194">
        <v>18</v>
      </c>
      <c r="Q23" s="144">
        <f t="shared" si="15"/>
        <v>29.9</v>
      </c>
      <c r="R23" s="144">
        <f t="shared" si="31"/>
        <v>204.10000000000002</v>
      </c>
      <c r="S23" s="144">
        <f t="shared" si="32"/>
        <v>93.88600000000001</v>
      </c>
      <c r="T23" s="144">
        <f t="shared" si="2"/>
        <v>25.500116461916402</v>
      </c>
      <c r="U23" s="144">
        <f t="shared" si="16"/>
        <v>51.755278143273578</v>
      </c>
      <c r="V23" s="144">
        <f t="shared" si="3"/>
        <v>6</v>
      </c>
      <c r="W23" s="144">
        <v>0</v>
      </c>
      <c r="X23" s="144">
        <f t="shared" si="4"/>
        <v>419.70017269650754</v>
      </c>
      <c r="Y23" s="173">
        <f t="shared" si="5"/>
        <v>242.66427089142942</v>
      </c>
      <c r="AA23" s="210">
        <v>18</v>
      </c>
      <c r="AB23" s="144">
        <f t="shared" si="6"/>
        <v>0</v>
      </c>
      <c r="AC23" s="243">
        <f t="shared" si="7"/>
        <v>0</v>
      </c>
      <c r="AD23" s="243">
        <f t="shared" si="8"/>
        <v>0</v>
      </c>
      <c r="AE23" s="243">
        <f t="shared" si="9"/>
        <v>0</v>
      </c>
      <c r="AF23" s="144">
        <f t="shared" si="17"/>
        <v>0</v>
      </c>
      <c r="AG23" s="144">
        <f t="shared" si="18"/>
        <v>0</v>
      </c>
      <c r="AH23" s="144">
        <f t="shared" si="19"/>
        <v>0</v>
      </c>
      <c r="AI23" s="217">
        <f t="shared" si="33"/>
        <v>0</v>
      </c>
      <c r="AK23" s="210">
        <v>18</v>
      </c>
      <c r="AL23" s="144">
        <f t="shared" si="10"/>
        <v>0</v>
      </c>
      <c r="AM23" s="144">
        <f t="shared" si="11"/>
        <v>0</v>
      </c>
      <c r="AN23" s="144">
        <f t="shared" si="12"/>
        <v>0</v>
      </c>
      <c r="AO23" s="144">
        <f t="shared" si="13"/>
        <v>0</v>
      </c>
      <c r="AP23" s="144">
        <f t="shared" si="14"/>
        <v>0</v>
      </c>
      <c r="AQ23" s="318">
        <f t="shared" si="20"/>
        <v>0</v>
      </c>
      <c r="AR23" s="318">
        <f t="shared" si="20"/>
        <v>0</v>
      </c>
      <c r="AS23" s="318">
        <f t="shared" si="20"/>
        <v>0</v>
      </c>
      <c r="AT23" s="318">
        <f t="shared" si="20"/>
        <v>0</v>
      </c>
      <c r="AU23" s="144">
        <f t="shared" si="21"/>
        <v>0</v>
      </c>
      <c r="AV23" s="144">
        <f t="shared" si="22"/>
        <v>0</v>
      </c>
      <c r="AW23" s="144">
        <f t="shared" si="23"/>
        <v>0</v>
      </c>
      <c r="AX23" s="144">
        <f t="shared" si="24"/>
        <v>0</v>
      </c>
      <c r="AY23" s="217">
        <f t="shared" si="25"/>
        <v>0</v>
      </c>
      <c r="AZ23" s="322">
        <f t="shared" si="26"/>
        <v>0</v>
      </c>
    </row>
    <row r="24" spans="2:55" x14ac:dyDescent="0.25">
      <c r="B24" s="186" t="s">
        <v>248</v>
      </c>
      <c r="C24" s="187" t="s">
        <v>249</v>
      </c>
      <c r="D24" s="187" t="s">
        <v>176</v>
      </c>
      <c r="E24" s="187" t="s">
        <v>251</v>
      </c>
      <c r="F24" s="187" t="s">
        <v>250</v>
      </c>
      <c r="G24" s="188" t="s">
        <v>301</v>
      </c>
      <c r="I24" s="194">
        <v>19</v>
      </c>
      <c r="J24" s="144">
        <f t="shared" si="27"/>
        <v>5</v>
      </c>
      <c r="K24" s="144">
        <f t="shared" si="28"/>
        <v>1.910565629709926</v>
      </c>
      <c r="L24" s="144">
        <f t="shared" si="29"/>
        <v>45</v>
      </c>
      <c r="M24" s="144">
        <f t="shared" si="30"/>
        <v>0</v>
      </c>
      <c r="N24" s="144">
        <f t="shared" si="0"/>
        <v>0</v>
      </c>
      <c r="O24" s="145">
        <f t="shared" si="1"/>
        <v>177.03590180507811</v>
      </c>
      <c r="P24" s="194">
        <v>19</v>
      </c>
      <c r="Q24" s="144">
        <f t="shared" si="15"/>
        <v>29.9</v>
      </c>
      <c r="R24" s="144">
        <f t="shared" si="31"/>
        <v>234.00000000000003</v>
      </c>
      <c r="S24" s="144">
        <f t="shared" si="32"/>
        <v>107.64000000000001</v>
      </c>
      <c r="T24" s="144">
        <f t="shared" si="2"/>
        <v>28.774250263353583</v>
      </c>
      <c r="U24" s="144">
        <f t="shared" si="16"/>
        <v>52.07178327840036</v>
      </c>
      <c r="V24" s="144">
        <f t="shared" si="3"/>
        <v>6.333333333333333</v>
      </c>
      <c r="W24" s="144">
        <v>0</v>
      </c>
      <c r="X24" s="144">
        <f t="shared" si="4"/>
        <v>451.7402467850311</v>
      </c>
      <c r="Y24" s="173">
        <f t="shared" si="5"/>
        <v>274.70434497995302</v>
      </c>
      <c r="AA24" s="210">
        <v>19</v>
      </c>
      <c r="AB24" s="144">
        <f t="shared" si="6"/>
        <v>0</v>
      </c>
      <c r="AC24" s="243">
        <f t="shared" si="7"/>
        <v>0</v>
      </c>
      <c r="AD24" s="243">
        <f t="shared" si="8"/>
        <v>0</v>
      </c>
      <c r="AE24" s="243">
        <f t="shared" si="9"/>
        <v>0</v>
      </c>
      <c r="AF24" s="144">
        <f t="shared" si="17"/>
        <v>0</v>
      </c>
      <c r="AG24" s="144">
        <f t="shared" si="18"/>
        <v>0</v>
      </c>
      <c r="AH24" s="144">
        <f t="shared" si="19"/>
        <v>0</v>
      </c>
      <c r="AI24" s="217">
        <f t="shared" si="33"/>
        <v>0</v>
      </c>
      <c r="AK24" s="210">
        <v>19</v>
      </c>
      <c r="AL24" s="144">
        <f t="shared" si="10"/>
        <v>0</v>
      </c>
      <c r="AM24" s="144">
        <f t="shared" si="11"/>
        <v>0</v>
      </c>
      <c r="AN24" s="144">
        <f t="shared" si="12"/>
        <v>0</v>
      </c>
      <c r="AO24" s="144">
        <f t="shared" si="13"/>
        <v>0</v>
      </c>
      <c r="AP24" s="144">
        <f t="shared" si="14"/>
        <v>0</v>
      </c>
      <c r="AQ24" s="318">
        <f t="shared" si="20"/>
        <v>0</v>
      </c>
      <c r="AR24" s="318">
        <f t="shared" si="20"/>
        <v>0</v>
      </c>
      <c r="AS24" s="318">
        <f t="shared" si="20"/>
        <v>0</v>
      </c>
      <c r="AT24" s="318">
        <f t="shared" si="20"/>
        <v>0</v>
      </c>
      <c r="AU24" s="144">
        <f t="shared" si="21"/>
        <v>0</v>
      </c>
      <c r="AV24" s="144">
        <f t="shared" si="22"/>
        <v>0</v>
      </c>
      <c r="AW24" s="144">
        <f t="shared" si="23"/>
        <v>0</v>
      </c>
      <c r="AX24" s="144">
        <f t="shared" si="24"/>
        <v>0</v>
      </c>
      <c r="AY24" s="217">
        <f t="shared" si="25"/>
        <v>0</v>
      </c>
      <c r="AZ24" s="322">
        <f t="shared" si="26"/>
        <v>0</v>
      </c>
      <c r="BA24" s="9" t="s">
        <v>367</v>
      </c>
      <c r="BB24" s="9"/>
      <c r="BC24" s="9"/>
    </row>
    <row r="25" spans="2:55" x14ac:dyDescent="0.25">
      <c r="B25" s="184">
        <v>0</v>
      </c>
      <c r="C25" s="292">
        <v>14</v>
      </c>
      <c r="D25" s="312">
        <f>88+4</f>
        <v>92</v>
      </c>
      <c r="E25" s="293">
        <f t="shared" ref="E25:E52" si="34">$F$20</f>
        <v>1.3</v>
      </c>
      <c r="F25" s="185">
        <f t="shared" ref="F25:F52" si="35">D25*E25</f>
        <v>119.60000000000001</v>
      </c>
      <c r="G25" s="189">
        <f>F25/(C25-B25)</f>
        <v>8.5428571428571427</v>
      </c>
      <c r="I25" s="194">
        <v>20</v>
      </c>
      <c r="J25" s="144">
        <f t="shared" si="27"/>
        <v>5</v>
      </c>
      <c r="K25" s="144">
        <f t="shared" si="28"/>
        <v>1.910565629709926</v>
      </c>
      <c r="L25" s="144">
        <f t="shared" si="29"/>
        <v>45</v>
      </c>
      <c r="M25" s="144">
        <f t="shared" si="30"/>
        <v>0</v>
      </c>
      <c r="N25" s="144">
        <f t="shared" si="0"/>
        <v>0</v>
      </c>
      <c r="O25" s="145">
        <f t="shared" si="1"/>
        <v>177.03590180507811</v>
      </c>
      <c r="P25" s="194">
        <v>20</v>
      </c>
      <c r="Q25" s="144">
        <f t="shared" si="15"/>
        <v>-72.799999999999983</v>
      </c>
      <c r="R25" s="144">
        <f t="shared" si="31"/>
        <v>161.20000000000005</v>
      </c>
      <c r="S25" s="144">
        <f t="shared" si="32"/>
        <v>74.152000000000029</v>
      </c>
      <c r="T25" s="144">
        <f t="shared" si="2"/>
        <v>20.701062284590879</v>
      </c>
      <c r="U25" s="144">
        <f t="shared" si="16"/>
        <v>52.382797757032165</v>
      </c>
      <c r="V25" s="144">
        <f t="shared" si="3"/>
        <v>6.666666666666667</v>
      </c>
      <c r="W25" s="144">
        <v>0</v>
      </c>
      <c r="X25" s="144">
        <f t="shared" si="4"/>
        <v>381.7171196992249</v>
      </c>
      <c r="Y25" s="173">
        <f t="shared" si="5"/>
        <v>204.68121789414678</v>
      </c>
      <c r="AA25" s="210">
        <v>20</v>
      </c>
      <c r="AB25" s="144">
        <f t="shared" si="6"/>
        <v>70</v>
      </c>
      <c r="AC25" s="243">
        <f t="shared" si="7"/>
        <v>0</v>
      </c>
      <c r="AD25" s="243">
        <f t="shared" si="8"/>
        <v>0.56000000000000005</v>
      </c>
      <c r="AE25" s="243">
        <f t="shared" si="9"/>
        <v>0.44</v>
      </c>
      <c r="AF25" s="144">
        <f t="shared" si="17"/>
        <v>0</v>
      </c>
      <c r="AG25" s="144">
        <f t="shared" si="18"/>
        <v>30.974353414450139</v>
      </c>
      <c r="AH25" s="144">
        <f t="shared" si="19"/>
        <v>20.853907348761457</v>
      </c>
      <c r="AI25" s="217">
        <f t="shared" si="33"/>
        <v>51.828260763211595</v>
      </c>
      <c r="AK25" s="210">
        <v>20</v>
      </c>
      <c r="AL25" s="144">
        <f t="shared" si="10"/>
        <v>70</v>
      </c>
      <c r="AM25" s="144">
        <f t="shared" si="11"/>
        <v>0</v>
      </c>
      <c r="AN25" s="144">
        <f t="shared" si="12"/>
        <v>0.56000000000000005</v>
      </c>
      <c r="AO25" s="144">
        <f t="shared" si="13"/>
        <v>0.44</v>
      </c>
      <c r="AP25" s="144">
        <f t="shared" si="14"/>
        <v>0</v>
      </c>
      <c r="AQ25" s="318">
        <f>IF($AK25&lt;=$F$18,$AL25*AM25,)</f>
        <v>0</v>
      </c>
      <c r="AR25" s="318">
        <f>IF($AK25&lt;=$F$18,$AL25*AN25,)</f>
        <v>39.200000000000003</v>
      </c>
      <c r="AS25" s="318">
        <f>IF($AK25&lt;=$F$18,$AL25*AO25,)</f>
        <v>30.8</v>
      </c>
      <c r="AT25" s="318">
        <f>IF($AK25&lt;=$F$18,$AL25*AP25,)</f>
        <v>0</v>
      </c>
      <c r="AU25" s="144">
        <f t="shared" si="21"/>
        <v>0</v>
      </c>
      <c r="AV25" s="144">
        <f t="shared" si="22"/>
        <v>30.184000000000001</v>
      </c>
      <c r="AW25" s="144">
        <f t="shared" si="23"/>
        <v>0</v>
      </c>
      <c r="AX25" s="144">
        <f t="shared" si="24"/>
        <v>0</v>
      </c>
      <c r="AY25" s="217">
        <f t="shared" si="25"/>
        <v>30.184000000000001</v>
      </c>
      <c r="AZ25" s="322">
        <f>AZ24+AL25*0.43</f>
        <v>30.099999999999998</v>
      </c>
      <c r="BA25" s="9" t="s">
        <v>364</v>
      </c>
      <c r="BB25" s="9"/>
      <c r="BC25" s="9"/>
    </row>
    <row r="26" spans="2:55" x14ac:dyDescent="0.25">
      <c r="B26" s="179">
        <f t="shared" ref="B26:B52" si="36">C25</f>
        <v>14</v>
      </c>
      <c r="C26" s="180">
        <f>B26+1</f>
        <v>15</v>
      </c>
      <c r="D26" s="312">
        <v>88</v>
      </c>
      <c r="E26" s="294">
        <f t="shared" si="34"/>
        <v>1.3</v>
      </c>
      <c r="F26" s="181">
        <f t="shared" si="35"/>
        <v>114.4</v>
      </c>
      <c r="G26" s="295">
        <f>(F26-F25)/(C26-B26)</f>
        <v>-5.2000000000000028</v>
      </c>
      <c r="I26" s="194">
        <v>21</v>
      </c>
      <c r="J26" s="144">
        <f t="shared" si="27"/>
        <v>5</v>
      </c>
      <c r="K26" s="144">
        <f t="shared" si="28"/>
        <v>1.910565629709926</v>
      </c>
      <c r="L26" s="144">
        <f t="shared" si="29"/>
        <v>45</v>
      </c>
      <c r="M26" s="144">
        <f t="shared" si="30"/>
        <v>0</v>
      </c>
      <c r="N26" s="144">
        <f t="shared" si="0"/>
        <v>0</v>
      </c>
      <c r="O26" s="145">
        <f t="shared" si="1"/>
        <v>177.03590180507811</v>
      </c>
      <c r="P26" s="194">
        <v>21</v>
      </c>
      <c r="Q26" s="144">
        <f t="shared" si="15"/>
        <v>32.824999999999996</v>
      </c>
      <c r="R26" s="144">
        <f t="shared" si="31"/>
        <v>194.02500000000003</v>
      </c>
      <c r="S26" s="144">
        <f t="shared" si="32"/>
        <v>89.251500000000021</v>
      </c>
      <c r="T26" s="144">
        <f t="shared" si="2"/>
        <v>24.384617168949575</v>
      </c>
      <c r="U26" s="144">
        <f t="shared" si="16"/>
        <v>52.688416829783918</v>
      </c>
      <c r="V26" s="144">
        <f t="shared" si="3"/>
        <v>7</v>
      </c>
      <c r="W26" s="144">
        <v>0</v>
      </c>
      <c r="X26" s="144">
        <f t="shared" si="4"/>
        <v>416.77376577846161</v>
      </c>
      <c r="Y26" s="173">
        <f t="shared" si="5"/>
        <v>239.7378639733835</v>
      </c>
      <c r="AA26" s="210">
        <v>21</v>
      </c>
      <c r="AB26" s="144">
        <f t="shared" si="6"/>
        <v>0</v>
      </c>
      <c r="AC26" s="243">
        <f t="shared" si="7"/>
        <v>0</v>
      </c>
      <c r="AD26" s="243">
        <f t="shared" si="8"/>
        <v>0</v>
      </c>
      <c r="AE26" s="243">
        <f t="shared" si="9"/>
        <v>0</v>
      </c>
      <c r="AF26" s="144">
        <f t="shared" si="17"/>
        <v>0</v>
      </c>
      <c r="AG26" s="144">
        <f t="shared" si="18"/>
        <v>30.127358091461545</v>
      </c>
      <c r="AH26" s="144">
        <f t="shared" si="19"/>
        <v>14.745939300545203</v>
      </c>
      <c r="AI26" s="217">
        <f t="shared" si="33"/>
        <v>44.873297392006748</v>
      </c>
      <c r="AK26" s="210">
        <v>21</v>
      </c>
      <c r="AL26" s="144">
        <f t="shared" si="10"/>
        <v>0</v>
      </c>
      <c r="AM26" s="144">
        <f t="shared" si="11"/>
        <v>0</v>
      </c>
      <c r="AN26" s="144">
        <f t="shared" si="12"/>
        <v>0</v>
      </c>
      <c r="AO26" s="144">
        <f t="shared" si="13"/>
        <v>0</v>
      </c>
      <c r="AP26" s="144">
        <f t="shared" si="14"/>
        <v>0</v>
      </c>
      <c r="AQ26" s="318">
        <f t="shared" ref="AQ26:AT35" si="37">IF($AK26&lt;=$F$18,$AL26*AM26,)</f>
        <v>0</v>
      </c>
      <c r="AR26" s="318">
        <f t="shared" si="37"/>
        <v>0</v>
      </c>
      <c r="AS26" s="318">
        <f t="shared" si="37"/>
        <v>0</v>
      </c>
      <c r="AT26" s="318">
        <f t="shared" si="37"/>
        <v>0</v>
      </c>
      <c r="AU26" s="144">
        <f t="shared" si="21"/>
        <v>0</v>
      </c>
      <c r="AV26" s="144">
        <f t="shared" si="22"/>
        <v>0</v>
      </c>
      <c r="AW26" s="144">
        <f t="shared" si="23"/>
        <v>0</v>
      </c>
      <c r="AX26" s="144">
        <f t="shared" si="24"/>
        <v>0</v>
      </c>
      <c r="AY26" s="217">
        <f t="shared" si="25"/>
        <v>30.184000000000001</v>
      </c>
      <c r="AZ26" s="322">
        <f t="shared" ref="AZ26:AZ35" si="38">AZ25+AL26*0.43</f>
        <v>30.099999999999998</v>
      </c>
      <c r="BA26" s="9" t="s">
        <v>365</v>
      </c>
      <c r="BB26" s="9" t="s">
        <v>366</v>
      </c>
      <c r="BC26" s="316">
        <f>44%*0+56%*77%</f>
        <v>0.43120000000000003</v>
      </c>
    </row>
    <row r="27" spans="2:55" x14ac:dyDescent="0.25">
      <c r="B27" s="179">
        <f t="shared" si="36"/>
        <v>15</v>
      </c>
      <c r="C27" s="309">
        <f>C25+5</f>
        <v>19</v>
      </c>
      <c r="D27" s="289">
        <f>124+56</f>
        <v>180</v>
      </c>
      <c r="E27" s="294">
        <f t="shared" si="34"/>
        <v>1.3</v>
      </c>
      <c r="F27" s="181">
        <f t="shared" si="35"/>
        <v>234</v>
      </c>
      <c r="G27" s="190">
        <f t="shared" ref="G27:G52" si="39">(F27-F26)/(C27-B27)</f>
        <v>29.9</v>
      </c>
      <c r="I27" s="194">
        <v>22</v>
      </c>
      <c r="J27" s="144">
        <f t="shared" si="27"/>
        <v>5</v>
      </c>
      <c r="K27" s="144">
        <f t="shared" si="28"/>
        <v>1.910565629709926</v>
      </c>
      <c r="L27" s="144">
        <f t="shared" si="29"/>
        <v>45</v>
      </c>
      <c r="M27" s="144">
        <f t="shared" si="30"/>
        <v>0</v>
      </c>
      <c r="N27" s="144">
        <f t="shared" si="0"/>
        <v>0</v>
      </c>
      <c r="O27" s="145">
        <f t="shared" si="1"/>
        <v>177.03590180507811</v>
      </c>
      <c r="P27" s="194">
        <v>22</v>
      </c>
      <c r="Q27" s="144">
        <f t="shared" si="15"/>
        <v>32.824999999999996</v>
      </c>
      <c r="R27" s="144">
        <f t="shared" si="31"/>
        <v>226.85000000000002</v>
      </c>
      <c r="S27" s="144">
        <f t="shared" si="32"/>
        <v>104.35100000000001</v>
      </c>
      <c r="T27" s="144">
        <f t="shared" si="2"/>
        <v>27.995979970833542</v>
      </c>
      <c r="U27" s="144">
        <f t="shared" si="16"/>
        <v>52.988734094885309</v>
      </c>
      <c r="V27" s="144">
        <f t="shared" si="3"/>
        <v>7.333333333333333</v>
      </c>
      <c r="W27" s="144">
        <v>0</v>
      </c>
      <c r="X27" s="144">
        <f t="shared" si="4"/>
        <v>451.68523735267013</v>
      </c>
      <c r="Y27" s="173">
        <f t="shared" si="5"/>
        <v>274.64933554759205</v>
      </c>
      <c r="AA27" s="210">
        <v>22</v>
      </c>
      <c r="AB27" s="144">
        <f t="shared" si="6"/>
        <v>0</v>
      </c>
      <c r="AC27" s="243">
        <f t="shared" si="7"/>
        <v>0</v>
      </c>
      <c r="AD27" s="243">
        <f t="shared" si="8"/>
        <v>0</v>
      </c>
      <c r="AE27" s="243">
        <f t="shared" si="9"/>
        <v>0</v>
      </c>
      <c r="AF27" s="144">
        <f t="shared" si="17"/>
        <v>0</v>
      </c>
      <c r="AG27" s="144">
        <f t="shared" si="18"/>
        <v>29.303523900121625</v>
      </c>
      <c r="AH27" s="144">
        <f t="shared" si="19"/>
        <v>10.426953674380728</v>
      </c>
      <c r="AI27" s="217">
        <f t="shared" si="33"/>
        <v>39.730477574502352</v>
      </c>
      <c r="AK27" s="210">
        <v>22</v>
      </c>
      <c r="AL27" s="144">
        <f t="shared" si="10"/>
        <v>0</v>
      </c>
      <c r="AM27" s="144">
        <f t="shared" si="11"/>
        <v>0</v>
      </c>
      <c r="AN27" s="144">
        <f t="shared" si="12"/>
        <v>0</v>
      </c>
      <c r="AO27" s="144">
        <f t="shared" si="13"/>
        <v>0</v>
      </c>
      <c r="AP27" s="144">
        <f t="shared" si="14"/>
        <v>0</v>
      </c>
      <c r="AQ27" s="318">
        <f t="shared" si="37"/>
        <v>0</v>
      </c>
      <c r="AR27" s="318">
        <f t="shared" si="37"/>
        <v>0</v>
      </c>
      <c r="AS27" s="318">
        <f t="shared" si="37"/>
        <v>0</v>
      </c>
      <c r="AT27" s="318">
        <f t="shared" si="37"/>
        <v>0</v>
      </c>
      <c r="AU27" s="144">
        <f t="shared" si="21"/>
        <v>0</v>
      </c>
      <c r="AV27" s="144">
        <f t="shared" si="22"/>
        <v>0</v>
      </c>
      <c r="AW27" s="144">
        <f t="shared" si="23"/>
        <v>0</v>
      </c>
      <c r="AX27" s="144">
        <f t="shared" si="24"/>
        <v>0</v>
      </c>
      <c r="AY27" s="217">
        <f t="shared" si="25"/>
        <v>30.184000000000001</v>
      </c>
      <c r="AZ27" s="322">
        <f t="shared" si="38"/>
        <v>30.099999999999998</v>
      </c>
    </row>
    <row r="28" spans="2:55" x14ac:dyDescent="0.25">
      <c r="B28" s="179">
        <f t="shared" si="36"/>
        <v>19</v>
      </c>
      <c r="C28" s="180">
        <f>B28+1</f>
        <v>20</v>
      </c>
      <c r="D28" s="289">
        <v>124</v>
      </c>
      <c r="E28" s="294">
        <f t="shared" si="34"/>
        <v>1.3</v>
      </c>
      <c r="F28" s="181">
        <f t="shared" si="35"/>
        <v>161.20000000000002</v>
      </c>
      <c r="G28" s="190">
        <f t="shared" si="39"/>
        <v>-72.799999999999983</v>
      </c>
      <c r="I28" s="194">
        <v>23</v>
      </c>
      <c r="J28" s="144">
        <f t="shared" si="27"/>
        <v>5</v>
      </c>
      <c r="K28" s="144">
        <f t="shared" si="28"/>
        <v>1.910565629709926</v>
      </c>
      <c r="L28" s="144">
        <f t="shared" si="29"/>
        <v>45</v>
      </c>
      <c r="M28" s="144">
        <f t="shared" si="30"/>
        <v>0</v>
      </c>
      <c r="N28" s="144">
        <f t="shared" si="0"/>
        <v>0</v>
      </c>
      <c r="O28" s="145">
        <f t="shared" si="1"/>
        <v>177.03590180507811</v>
      </c>
      <c r="P28" s="194">
        <v>23</v>
      </c>
      <c r="Q28" s="144">
        <f t="shared" si="15"/>
        <v>32.824999999999996</v>
      </c>
      <c r="R28" s="144">
        <f t="shared" si="31"/>
        <v>259.67500000000001</v>
      </c>
      <c r="S28" s="144">
        <f t="shared" si="32"/>
        <v>119.45050000000001</v>
      </c>
      <c r="T28" s="144">
        <f t="shared" si="2"/>
        <v>31.546803228497428</v>
      </c>
      <c r="U28" s="144">
        <f t="shared" si="16"/>
        <v>53.283841526846018</v>
      </c>
      <c r="V28" s="144">
        <f t="shared" si="3"/>
        <v>7.666666666666667</v>
      </c>
      <c r="W28" s="144">
        <v>0</v>
      </c>
      <c r="X28" s="144">
        <f t="shared" si="4"/>
        <v>486.47216649917954</v>
      </c>
      <c r="Y28" s="173">
        <f t="shared" si="5"/>
        <v>309.4362646941014</v>
      </c>
      <c r="AA28" s="210">
        <v>23</v>
      </c>
      <c r="AB28" s="144">
        <f t="shared" si="6"/>
        <v>0</v>
      </c>
      <c r="AC28" s="243">
        <f t="shared" si="7"/>
        <v>0</v>
      </c>
      <c r="AD28" s="243">
        <f t="shared" si="8"/>
        <v>0</v>
      </c>
      <c r="AE28" s="243">
        <f t="shared" si="9"/>
        <v>0</v>
      </c>
      <c r="AF28" s="144">
        <f t="shared" si="17"/>
        <v>0</v>
      </c>
      <c r="AG28" s="144">
        <f t="shared" si="18"/>
        <v>28.502217498067452</v>
      </c>
      <c r="AH28" s="144">
        <f t="shared" si="19"/>
        <v>7.3729696502726014</v>
      </c>
      <c r="AI28" s="217">
        <f t="shared" si="33"/>
        <v>35.875187148340054</v>
      </c>
      <c r="AK28" s="210">
        <v>23</v>
      </c>
      <c r="AL28" s="144">
        <f t="shared" si="10"/>
        <v>0</v>
      </c>
      <c r="AM28" s="144">
        <f t="shared" si="11"/>
        <v>0</v>
      </c>
      <c r="AN28" s="144">
        <f t="shared" si="12"/>
        <v>0</v>
      </c>
      <c r="AO28" s="144">
        <f t="shared" si="13"/>
        <v>0</v>
      </c>
      <c r="AP28" s="144">
        <f t="shared" si="14"/>
        <v>0</v>
      </c>
      <c r="AQ28" s="318">
        <f t="shared" si="37"/>
        <v>0</v>
      </c>
      <c r="AR28" s="318">
        <f t="shared" si="37"/>
        <v>0</v>
      </c>
      <c r="AS28" s="318">
        <f t="shared" si="37"/>
        <v>0</v>
      </c>
      <c r="AT28" s="318">
        <f t="shared" si="37"/>
        <v>0</v>
      </c>
      <c r="AU28" s="144">
        <f t="shared" si="21"/>
        <v>0</v>
      </c>
      <c r="AV28" s="144">
        <f t="shared" si="22"/>
        <v>0</v>
      </c>
      <c r="AW28" s="144">
        <f t="shared" si="23"/>
        <v>0</v>
      </c>
      <c r="AX28" s="144">
        <f t="shared" si="24"/>
        <v>0</v>
      </c>
      <c r="AY28" s="217">
        <f t="shared" si="25"/>
        <v>30.184000000000001</v>
      </c>
      <c r="AZ28" s="322">
        <f t="shared" si="38"/>
        <v>30.099999999999998</v>
      </c>
    </row>
    <row r="29" spans="2:55" x14ac:dyDescent="0.25">
      <c r="B29" s="179">
        <f t="shared" si="36"/>
        <v>20</v>
      </c>
      <c r="C29" s="309">
        <f>C27+5</f>
        <v>24</v>
      </c>
      <c r="D29" s="289">
        <f>D30+56</f>
        <v>225</v>
      </c>
      <c r="E29" s="294">
        <f t="shared" si="34"/>
        <v>1.3</v>
      </c>
      <c r="F29" s="181">
        <f t="shared" si="35"/>
        <v>292.5</v>
      </c>
      <c r="G29" s="190">
        <f t="shared" si="39"/>
        <v>32.824999999999996</v>
      </c>
      <c r="I29" s="194">
        <v>24</v>
      </c>
      <c r="J29" s="144">
        <f t="shared" si="27"/>
        <v>5</v>
      </c>
      <c r="K29" s="144">
        <f t="shared" si="28"/>
        <v>1.910565629709926</v>
      </c>
      <c r="L29" s="144">
        <f t="shared" si="29"/>
        <v>45</v>
      </c>
      <c r="M29" s="144">
        <f t="shared" si="30"/>
        <v>0</v>
      </c>
      <c r="N29" s="144">
        <f t="shared" si="0"/>
        <v>0</v>
      </c>
      <c r="O29" s="145">
        <f t="shared" si="1"/>
        <v>177.03590180507811</v>
      </c>
      <c r="P29" s="194">
        <v>24</v>
      </c>
      <c r="Q29" s="144">
        <f t="shared" si="15"/>
        <v>32.824999999999996</v>
      </c>
      <c r="R29" s="144">
        <f t="shared" si="31"/>
        <v>292.5</v>
      </c>
      <c r="S29" s="144">
        <f t="shared" si="32"/>
        <v>134.55000000000001</v>
      </c>
      <c r="T29" s="144">
        <f t="shared" si="2"/>
        <v>35.045616486142094</v>
      </c>
      <c r="U29" s="144">
        <f t="shared" si="16"/>
        <v>53.573829504623582</v>
      </c>
      <c r="V29" s="144">
        <f t="shared" si="3"/>
        <v>8</v>
      </c>
      <c r="W29" s="144">
        <v>0</v>
      </c>
      <c r="X29" s="144">
        <f t="shared" si="4"/>
        <v>521.14974023031721</v>
      </c>
      <c r="Y29" s="173">
        <f t="shared" si="5"/>
        <v>344.11383842523912</v>
      </c>
      <c r="AA29" s="210">
        <v>24</v>
      </c>
      <c r="AB29" s="144">
        <f t="shared" si="6"/>
        <v>0</v>
      </c>
      <c r="AC29" s="243">
        <f t="shared" si="7"/>
        <v>0</v>
      </c>
      <c r="AD29" s="243">
        <f t="shared" si="8"/>
        <v>0</v>
      </c>
      <c r="AE29" s="243">
        <f t="shared" si="9"/>
        <v>0</v>
      </c>
      <c r="AF29" s="144">
        <f t="shared" si="17"/>
        <v>0</v>
      </c>
      <c r="AG29" s="144">
        <f t="shared" si="18"/>
        <v>27.72282286171632</v>
      </c>
      <c r="AH29" s="144">
        <f t="shared" si="19"/>
        <v>5.2134768371903641</v>
      </c>
      <c r="AI29" s="217">
        <f t="shared" si="33"/>
        <v>32.936299698906687</v>
      </c>
      <c r="AK29" s="210">
        <v>24</v>
      </c>
      <c r="AL29" s="144">
        <f t="shared" si="10"/>
        <v>0</v>
      </c>
      <c r="AM29" s="144">
        <f t="shared" si="11"/>
        <v>0</v>
      </c>
      <c r="AN29" s="144">
        <f t="shared" si="12"/>
        <v>0</v>
      </c>
      <c r="AO29" s="144">
        <f t="shared" si="13"/>
        <v>0</v>
      </c>
      <c r="AP29" s="144">
        <f t="shared" si="14"/>
        <v>0</v>
      </c>
      <c r="AQ29" s="318">
        <f t="shared" si="37"/>
        <v>0</v>
      </c>
      <c r="AR29" s="318">
        <f t="shared" si="37"/>
        <v>0</v>
      </c>
      <c r="AS29" s="318">
        <f t="shared" si="37"/>
        <v>0</v>
      </c>
      <c r="AT29" s="318">
        <f t="shared" si="37"/>
        <v>0</v>
      </c>
      <c r="AU29" s="144">
        <f t="shared" si="21"/>
        <v>0</v>
      </c>
      <c r="AV29" s="144">
        <f t="shared" si="22"/>
        <v>0</v>
      </c>
      <c r="AW29" s="144">
        <f t="shared" si="23"/>
        <v>0</v>
      </c>
      <c r="AX29" s="144">
        <f t="shared" si="24"/>
        <v>0</v>
      </c>
      <c r="AY29" s="217">
        <f t="shared" si="25"/>
        <v>30.184000000000001</v>
      </c>
      <c r="AZ29" s="322">
        <f t="shared" si="38"/>
        <v>30.099999999999998</v>
      </c>
    </row>
    <row r="30" spans="2:55" x14ac:dyDescent="0.25">
      <c r="B30" s="179">
        <f t="shared" si="36"/>
        <v>24</v>
      </c>
      <c r="C30" s="180">
        <f>B30+1</f>
        <v>25</v>
      </c>
      <c r="D30" s="289">
        <v>169</v>
      </c>
      <c r="E30" s="294">
        <f t="shared" si="34"/>
        <v>1.3</v>
      </c>
      <c r="F30" s="181">
        <f t="shared" si="35"/>
        <v>219.70000000000002</v>
      </c>
      <c r="G30" s="190">
        <f t="shared" si="39"/>
        <v>-72.799999999999983</v>
      </c>
      <c r="I30" s="194">
        <v>25</v>
      </c>
      <c r="J30" s="144">
        <f t="shared" si="27"/>
        <v>5</v>
      </c>
      <c r="K30" s="144">
        <f t="shared" si="28"/>
        <v>1.910565629709926</v>
      </c>
      <c r="L30" s="144">
        <f t="shared" si="29"/>
        <v>45</v>
      </c>
      <c r="M30" s="144">
        <f t="shared" si="30"/>
        <v>0</v>
      </c>
      <c r="N30" s="144">
        <f t="shared" si="0"/>
        <v>0</v>
      </c>
      <c r="O30" s="145">
        <f t="shared" si="1"/>
        <v>177.03590180507811</v>
      </c>
      <c r="P30" s="194">
        <v>25</v>
      </c>
      <c r="Q30" s="144">
        <f t="shared" si="15"/>
        <v>-72.799999999999983</v>
      </c>
      <c r="R30" s="144">
        <f t="shared" si="31"/>
        <v>219.70000000000002</v>
      </c>
      <c r="S30" s="144">
        <f t="shared" si="32"/>
        <v>101.06200000000001</v>
      </c>
      <c r="T30" s="144">
        <f t="shared" si="2"/>
        <v>27.214848638810562</v>
      </c>
      <c r="U30" s="144">
        <f t="shared" si="16"/>
        <v>53.858786839302695</v>
      </c>
      <c r="V30" s="144">
        <f t="shared" si="3"/>
        <v>8.3333333333333339</v>
      </c>
      <c r="W30" s="144">
        <v>0</v>
      </c>
      <c r="X30" s="144">
        <f t="shared" si="4"/>
        <v>451.45328534559377</v>
      </c>
      <c r="Y30" s="173">
        <f t="shared" si="5"/>
        <v>274.41738354051563</v>
      </c>
      <c r="AA30" s="210">
        <v>25</v>
      </c>
      <c r="AB30" s="144">
        <f t="shared" si="6"/>
        <v>0</v>
      </c>
      <c r="AC30" s="243">
        <f t="shared" si="7"/>
        <v>0</v>
      </c>
      <c r="AD30" s="243">
        <f t="shared" si="8"/>
        <v>0</v>
      </c>
      <c r="AE30" s="243">
        <f t="shared" si="9"/>
        <v>0</v>
      </c>
      <c r="AF30" s="144">
        <f t="shared" si="17"/>
        <v>0</v>
      </c>
      <c r="AG30" s="144">
        <f t="shared" si="18"/>
        <v>26.964740812682795</v>
      </c>
      <c r="AH30" s="144">
        <f t="shared" si="19"/>
        <v>3.6864848251363007</v>
      </c>
      <c r="AI30" s="217">
        <f t="shared" si="33"/>
        <v>30.651225637819095</v>
      </c>
      <c r="AK30" s="210">
        <v>25</v>
      </c>
      <c r="AL30" s="144">
        <f t="shared" si="10"/>
        <v>0</v>
      </c>
      <c r="AM30" s="144">
        <f t="shared" si="11"/>
        <v>0</v>
      </c>
      <c r="AN30" s="144">
        <f t="shared" si="12"/>
        <v>0</v>
      </c>
      <c r="AO30" s="144">
        <f t="shared" si="13"/>
        <v>0</v>
      </c>
      <c r="AP30" s="144">
        <f t="shared" si="14"/>
        <v>0</v>
      </c>
      <c r="AQ30" s="318">
        <f t="shared" si="37"/>
        <v>0</v>
      </c>
      <c r="AR30" s="318">
        <f t="shared" si="37"/>
        <v>0</v>
      </c>
      <c r="AS30" s="318">
        <f t="shared" si="37"/>
        <v>0</v>
      </c>
      <c r="AT30" s="318">
        <f t="shared" si="37"/>
        <v>0</v>
      </c>
      <c r="AU30" s="144">
        <f t="shared" si="21"/>
        <v>0</v>
      </c>
      <c r="AV30" s="144">
        <f t="shared" si="22"/>
        <v>0</v>
      </c>
      <c r="AW30" s="144">
        <f t="shared" si="23"/>
        <v>0</v>
      </c>
      <c r="AX30" s="144">
        <f t="shared" si="24"/>
        <v>0</v>
      </c>
      <c r="AY30" s="217">
        <f t="shared" si="25"/>
        <v>30.184000000000001</v>
      </c>
      <c r="AZ30" s="322">
        <f t="shared" si="38"/>
        <v>30.099999999999998</v>
      </c>
    </row>
    <row r="31" spans="2:55" x14ac:dyDescent="0.25">
      <c r="B31" s="179">
        <f t="shared" si="36"/>
        <v>25</v>
      </c>
      <c r="C31" s="309">
        <f>C29+5</f>
        <v>29</v>
      </c>
      <c r="D31" s="289">
        <f>D32+56</f>
        <v>277</v>
      </c>
      <c r="E31" s="294">
        <f t="shared" si="34"/>
        <v>1.3</v>
      </c>
      <c r="F31" s="181">
        <f t="shared" si="35"/>
        <v>360.1</v>
      </c>
      <c r="G31" s="190">
        <f t="shared" si="39"/>
        <v>35.1</v>
      </c>
      <c r="I31" s="194">
        <v>26</v>
      </c>
      <c r="J31" s="144">
        <f t="shared" si="27"/>
        <v>5</v>
      </c>
      <c r="K31" s="144">
        <f t="shared" si="28"/>
        <v>1.910565629709926</v>
      </c>
      <c r="L31" s="144">
        <f t="shared" si="29"/>
        <v>45</v>
      </c>
      <c r="M31" s="144">
        <f t="shared" si="30"/>
        <v>0</v>
      </c>
      <c r="N31" s="144">
        <f t="shared" si="0"/>
        <v>0</v>
      </c>
      <c r="O31" s="145">
        <f t="shared" si="1"/>
        <v>177.03590180507811</v>
      </c>
      <c r="P31" s="194">
        <v>26</v>
      </c>
      <c r="Q31" s="144">
        <f t="shared" si="15"/>
        <v>35.1</v>
      </c>
      <c r="R31" s="144">
        <f t="shared" si="31"/>
        <v>254.8</v>
      </c>
      <c r="S31" s="144">
        <f t="shared" si="32"/>
        <v>117.20800000000001</v>
      </c>
      <c r="T31" s="144">
        <f t="shared" si="2"/>
        <v>31.02292162692056</v>
      </c>
      <c r="U31" s="144">
        <f t="shared" si="16"/>
        <v>54.138800801294295</v>
      </c>
      <c r="V31" s="144">
        <f t="shared" si="3"/>
        <v>8.6666666666666661</v>
      </c>
      <c r="W31" s="144">
        <v>0</v>
      </c>
      <c r="X31" s="144">
        <f t="shared" si="4"/>
        <v>488.45556921607687</v>
      </c>
      <c r="Y31" s="173">
        <f t="shared" si="5"/>
        <v>311.41966741099873</v>
      </c>
      <c r="AA31" s="210">
        <v>26</v>
      </c>
      <c r="AB31" s="144">
        <f t="shared" si="6"/>
        <v>0</v>
      </c>
      <c r="AC31" s="243">
        <f t="shared" si="7"/>
        <v>0</v>
      </c>
      <c r="AD31" s="243">
        <f t="shared" si="8"/>
        <v>0</v>
      </c>
      <c r="AE31" s="243">
        <f t="shared" si="9"/>
        <v>0</v>
      </c>
      <c r="AF31" s="144">
        <f t="shared" si="17"/>
        <v>0</v>
      </c>
      <c r="AG31" s="144">
        <f t="shared" si="18"/>
        <v>26.227388557145893</v>
      </c>
      <c r="AH31" s="144">
        <f t="shared" si="19"/>
        <v>2.6067384185951821</v>
      </c>
      <c r="AI31" s="217">
        <f t="shared" si="33"/>
        <v>28.834126975741075</v>
      </c>
      <c r="AK31" s="210">
        <v>26</v>
      </c>
      <c r="AL31" s="144">
        <f t="shared" si="10"/>
        <v>0</v>
      </c>
      <c r="AM31" s="144">
        <f t="shared" si="11"/>
        <v>0</v>
      </c>
      <c r="AN31" s="144">
        <f t="shared" si="12"/>
        <v>0</v>
      </c>
      <c r="AO31" s="144">
        <f t="shared" si="13"/>
        <v>0</v>
      </c>
      <c r="AP31" s="144">
        <f t="shared" si="14"/>
        <v>0</v>
      </c>
      <c r="AQ31" s="318">
        <f t="shared" si="37"/>
        <v>0</v>
      </c>
      <c r="AR31" s="318">
        <f t="shared" si="37"/>
        <v>0</v>
      </c>
      <c r="AS31" s="318">
        <f t="shared" si="37"/>
        <v>0</v>
      </c>
      <c r="AT31" s="318">
        <f t="shared" si="37"/>
        <v>0</v>
      </c>
      <c r="AU31" s="144">
        <f t="shared" si="21"/>
        <v>0</v>
      </c>
      <c r="AV31" s="144">
        <f t="shared" si="22"/>
        <v>0</v>
      </c>
      <c r="AW31" s="144">
        <f t="shared" si="23"/>
        <v>0</v>
      </c>
      <c r="AX31" s="144">
        <f t="shared" si="24"/>
        <v>0</v>
      </c>
      <c r="AY31" s="217">
        <f t="shared" si="25"/>
        <v>30.184000000000001</v>
      </c>
      <c r="AZ31" s="322">
        <f t="shared" si="38"/>
        <v>30.099999999999998</v>
      </c>
    </row>
    <row r="32" spans="2:55" x14ac:dyDescent="0.25">
      <c r="B32" s="179">
        <f t="shared" si="36"/>
        <v>29</v>
      </c>
      <c r="C32" s="180">
        <f>B32+1</f>
        <v>30</v>
      </c>
      <c r="D32" s="289">
        <v>221</v>
      </c>
      <c r="E32" s="294">
        <f t="shared" si="34"/>
        <v>1.3</v>
      </c>
      <c r="F32" s="181">
        <f t="shared" si="35"/>
        <v>287.3</v>
      </c>
      <c r="G32" s="190">
        <f t="shared" si="39"/>
        <v>-72.800000000000011</v>
      </c>
      <c r="I32" s="194">
        <v>27</v>
      </c>
      <c r="J32" s="144">
        <f t="shared" si="27"/>
        <v>5</v>
      </c>
      <c r="K32" s="144">
        <f t="shared" si="28"/>
        <v>1.910565629709926</v>
      </c>
      <c r="L32" s="144">
        <f t="shared" si="29"/>
        <v>45</v>
      </c>
      <c r="M32" s="144">
        <f t="shared" si="30"/>
        <v>0</v>
      </c>
      <c r="N32" s="144">
        <f t="shared" si="0"/>
        <v>0</v>
      </c>
      <c r="O32" s="145">
        <f t="shared" si="1"/>
        <v>177.03590180507811</v>
      </c>
      <c r="P32" s="194">
        <v>27</v>
      </c>
      <c r="Q32" s="144">
        <f t="shared" si="15"/>
        <v>35.1</v>
      </c>
      <c r="R32" s="144">
        <f t="shared" si="31"/>
        <v>289.90000000000003</v>
      </c>
      <c r="S32" s="144">
        <f t="shared" si="32"/>
        <v>133.35400000000001</v>
      </c>
      <c r="T32" s="144">
        <f t="shared" si="2"/>
        <v>34.770217553947298</v>
      </c>
      <c r="U32" s="144">
        <f t="shared" si="16"/>
        <v>54.413957147062774</v>
      </c>
      <c r="V32" s="144">
        <f t="shared" si="3"/>
        <v>9</v>
      </c>
      <c r="W32" s="144">
        <v>0</v>
      </c>
      <c r="X32" s="144">
        <f t="shared" si="4"/>
        <v>525.33418844568848</v>
      </c>
      <c r="Y32" s="173">
        <f t="shared" si="5"/>
        <v>348.2982866406104</v>
      </c>
      <c r="AA32" s="210">
        <v>27</v>
      </c>
      <c r="AB32" s="144">
        <f t="shared" si="6"/>
        <v>70</v>
      </c>
      <c r="AC32" s="243">
        <f t="shared" si="7"/>
        <v>0</v>
      </c>
      <c r="AD32" s="243">
        <f t="shared" si="8"/>
        <v>0.56000000000000005</v>
      </c>
      <c r="AE32" s="243">
        <f t="shared" si="9"/>
        <v>0.44</v>
      </c>
      <c r="AF32" s="144">
        <f t="shared" si="17"/>
        <v>0</v>
      </c>
      <c r="AG32" s="144">
        <f t="shared" si="18"/>
        <v>56.484552652262458</v>
      </c>
      <c r="AH32" s="144">
        <f t="shared" si="19"/>
        <v>22.697149761329605</v>
      </c>
      <c r="AI32" s="217">
        <f t="shared" si="33"/>
        <v>79.181702413592063</v>
      </c>
      <c r="AK32" s="210">
        <v>27</v>
      </c>
      <c r="AL32" s="144">
        <f t="shared" si="10"/>
        <v>70</v>
      </c>
      <c r="AM32" s="144">
        <f t="shared" si="11"/>
        <v>0</v>
      </c>
      <c r="AN32" s="144">
        <f t="shared" si="12"/>
        <v>0.56000000000000005</v>
      </c>
      <c r="AO32" s="144">
        <f t="shared" si="13"/>
        <v>0.44</v>
      </c>
      <c r="AP32" s="144">
        <f t="shared" si="14"/>
        <v>0</v>
      </c>
      <c r="AQ32" s="318">
        <f t="shared" si="37"/>
        <v>0</v>
      </c>
      <c r="AR32" s="318">
        <f t="shared" si="37"/>
        <v>39.200000000000003</v>
      </c>
      <c r="AS32" s="318">
        <f t="shared" si="37"/>
        <v>30.8</v>
      </c>
      <c r="AT32" s="318">
        <f t="shared" si="37"/>
        <v>0</v>
      </c>
      <c r="AU32" s="144">
        <f t="shared" si="21"/>
        <v>0</v>
      </c>
      <c r="AV32" s="144">
        <f t="shared" si="22"/>
        <v>30.184000000000001</v>
      </c>
      <c r="AW32" s="144">
        <f t="shared" si="23"/>
        <v>0</v>
      </c>
      <c r="AX32" s="144">
        <f t="shared" si="24"/>
        <v>0</v>
      </c>
      <c r="AY32" s="217">
        <f t="shared" si="25"/>
        <v>60.368000000000002</v>
      </c>
      <c r="AZ32" s="322">
        <f t="shared" si="38"/>
        <v>60.199999999999996</v>
      </c>
    </row>
    <row r="33" spans="2:52" x14ac:dyDescent="0.25">
      <c r="B33" s="179">
        <f t="shared" si="36"/>
        <v>30</v>
      </c>
      <c r="C33" s="309">
        <f>C31+5</f>
        <v>34</v>
      </c>
      <c r="D33" s="289">
        <f>D34+56</f>
        <v>330</v>
      </c>
      <c r="E33" s="294">
        <f t="shared" si="34"/>
        <v>1.3</v>
      </c>
      <c r="F33" s="181">
        <f t="shared" si="35"/>
        <v>429</v>
      </c>
      <c r="G33" s="190">
        <f t="shared" si="39"/>
        <v>35.424999999999997</v>
      </c>
      <c r="I33" s="194">
        <v>28</v>
      </c>
      <c r="J33" s="144">
        <f t="shared" si="27"/>
        <v>5</v>
      </c>
      <c r="K33" s="144">
        <f t="shared" si="28"/>
        <v>1.910565629709926</v>
      </c>
      <c r="L33" s="144">
        <f t="shared" si="29"/>
        <v>45</v>
      </c>
      <c r="M33" s="144">
        <f t="shared" si="30"/>
        <v>0</v>
      </c>
      <c r="N33" s="144">
        <f t="shared" si="0"/>
        <v>0</v>
      </c>
      <c r="O33" s="145">
        <f t="shared" si="1"/>
        <v>177.03590180507811</v>
      </c>
      <c r="P33" s="194">
        <v>28</v>
      </c>
      <c r="Q33" s="144">
        <f t="shared" si="15"/>
        <v>35.1</v>
      </c>
      <c r="R33" s="144">
        <f t="shared" si="31"/>
        <v>325.00000000000006</v>
      </c>
      <c r="S33" s="144">
        <f t="shared" si="32"/>
        <v>149.50000000000003</v>
      </c>
      <c r="T33" s="144">
        <f t="shared" si="2"/>
        <v>38.464936755681478</v>
      </c>
      <c r="U33" s="144">
        <f t="shared" si="16"/>
        <v>54.684340145389598</v>
      </c>
      <c r="V33" s="144">
        <f t="shared" si="3"/>
        <v>9.3333333333333339</v>
      </c>
      <c r="W33" s="144">
        <v>0</v>
      </c>
      <c r="X33" s="144">
        <f t="shared" si="4"/>
        <v>562.10373427146271</v>
      </c>
      <c r="Y33" s="173">
        <f t="shared" si="5"/>
        <v>385.06783246638463</v>
      </c>
      <c r="AA33" s="210">
        <v>28</v>
      </c>
      <c r="AB33" s="144">
        <f t="shared" si="6"/>
        <v>0</v>
      </c>
      <c r="AC33" s="243">
        <f t="shared" si="7"/>
        <v>0</v>
      </c>
      <c r="AD33" s="243">
        <f t="shared" si="8"/>
        <v>0</v>
      </c>
      <c r="AE33" s="243">
        <f t="shared" si="9"/>
        <v>0</v>
      </c>
      <c r="AF33" s="144">
        <f t="shared" si="17"/>
        <v>0</v>
      </c>
      <c r="AG33" s="144">
        <f t="shared" si="18"/>
        <v>54.939979589592816</v>
      </c>
      <c r="AH33" s="144">
        <f t="shared" si="19"/>
        <v>16.049308509842792</v>
      </c>
      <c r="AI33" s="217">
        <f t="shared" si="33"/>
        <v>70.989288099435612</v>
      </c>
      <c r="AK33" s="210">
        <v>28</v>
      </c>
      <c r="AL33" s="144">
        <f t="shared" si="10"/>
        <v>0</v>
      </c>
      <c r="AM33" s="144">
        <f t="shared" si="11"/>
        <v>0</v>
      </c>
      <c r="AN33" s="144">
        <f t="shared" si="12"/>
        <v>0</v>
      </c>
      <c r="AO33" s="144">
        <f t="shared" si="13"/>
        <v>0</v>
      </c>
      <c r="AP33" s="144">
        <f t="shared" si="14"/>
        <v>0</v>
      </c>
      <c r="AQ33" s="318">
        <f t="shared" si="37"/>
        <v>0</v>
      </c>
      <c r="AR33" s="318">
        <f t="shared" si="37"/>
        <v>0</v>
      </c>
      <c r="AS33" s="318">
        <f t="shared" si="37"/>
        <v>0</v>
      </c>
      <c r="AT33" s="318">
        <f t="shared" si="37"/>
        <v>0</v>
      </c>
      <c r="AU33" s="144">
        <f t="shared" si="21"/>
        <v>0</v>
      </c>
      <c r="AV33" s="144">
        <f t="shared" si="22"/>
        <v>0</v>
      </c>
      <c r="AW33" s="144">
        <f t="shared" si="23"/>
        <v>0</v>
      </c>
      <c r="AX33" s="144">
        <f t="shared" si="24"/>
        <v>0</v>
      </c>
      <c r="AY33" s="217">
        <f t="shared" si="25"/>
        <v>60.368000000000002</v>
      </c>
      <c r="AZ33" s="322">
        <f t="shared" si="38"/>
        <v>60.199999999999996</v>
      </c>
    </row>
    <row r="34" spans="2:52" ht="15.75" thickBot="1" x14ac:dyDescent="0.3">
      <c r="B34" s="179">
        <f t="shared" si="36"/>
        <v>34</v>
      </c>
      <c r="C34" s="180">
        <f>B34+1</f>
        <v>35</v>
      </c>
      <c r="D34" s="289">
        <v>274</v>
      </c>
      <c r="E34" s="294">
        <f t="shared" si="34"/>
        <v>1.3</v>
      </c>
      <c r="F34" s="181">
        <f t="shared" si="35"/>
        <v>356.2</v>
      </c>
      <c r="G34" s="190">
        <f t="shared" si="39"/>
        <v>-72.800000000000011</v>
      </c>
      <c r="I34" s="194">
        <v>29</v>
      </c>
      <c r="J34" s="144">
        <f t="shared" si="27"/>
        <v>5</v>
      </c>
      <c r="K34" s="144">
        <f t="shared" si="28"/>
        <v>1.910565629709926</v>
      </c>
      <c r="L34" s="144">
        <f t="shared" si="29"/>
        <v>45</v>
      </c>
      <c r="M34" s="144">
        <f t="shared" si="30"/>
        <v>0</v>
      </c>
      <c r="N34" s="144">
        <f t="shared" si="0"/>
        <v>0</v>
      </c>
      <c r="O34" s="145">
        <f t="shared" si="1"/>
        <v>177.03590180507811</v>
      </c>
      <c r="P34" s="194">
        <v>29</v>
      </c>
      <c r="Q34" s="146">
        <f t="shared" si="15"/>
        <v>35.1</v>
      </c>
      <c r="R34" s="144">
        <f t="shared" si="31"/>
        <v>360.10000000000008</v>
      </c>
      <c r="S34" s="144">
        <f t="shared" si="32"/>
        <v>165.64600000000004</v>
      </c>
      <c r="T34" s="144">
        <f t="shared" si="2"/>
        <v>42.113404814327666</v>
      </c>
      <c r="U34" s="144">
        <f t="shared" si="16"/>
        <v>54.950032603181285</v>
      </c>
      <c r="V34" s="144">
        <f t="shared" si="3"/>
        <v>9.6666666666666661</v>
      </c>
      <c r="W34" s="144">
        <v>0</v>
      </c>
      <c r="X34" s="144">
        <f t="shared" si="4"/>
        <v>598.77552737439646</v>
      </c>
      <c r="Y34" s="173">
        <f t="shared" si="5"/>
        <v>421.73962556931838</v>
      </c>
      <c r="AA34" s="210">
        <v>29</v>
      </c>
      <c r="AB34" s="296">
        <f t="shared" si="6"/>
        <v>0</v>
      </c>
      <c r="AC34" s="244">
        <f t="shared" si="7"/>
        <v>0</v>
      </c>
      <c r="AD34" s="244">
        <f t="shared" si="8"/>
        <v>0</v>
      </c>
      <c r="AE34" s="244">
        <f t="shared" si="9"/>
        <v>0</v>
      </c>
      <c r="AF34" s="146">
        <f t="shared" si="17"/>
        <v>0</v>
      </c>
      <c r="AG34" s="146">
        <f t="shared" si="18"/>
        <v>53.437642958547443</v>
      </c>
      <c r="AH34" s="144">
        <f t="shared" si="19"/>
        <v>11.348574880664803</v>
      </c>
      <c r="AI34" s="217">
        <f t="shared" si="33"/>
        <v>64.786217839212242</v>
      </c>
      <c r="AK34" s="210">
        <v>29</v>
      </c>
      <c r="AL34" s="296">
        <f t="shared" si="10"/>
        <v>0</v>
      </c>
      <c r="AM34" s="146">
        <f t="shared" si="11"/>
        <v>0</v>
      </c>
      <c r="AN34" s="146">
        <f t="shared" si="12"/>
        <v>0</v>
      </c>
      <c r="AO34" s="146">
        <f t="shared" si="13"/>
        <v>0</v>
      </c>
      <c r="AP34" s="146">
        <f t="shared" si="14"/>
        <v>0</v>
      </c>
      <c r="AQ34" s="318">
        <f t="shared" si="37"/>
        <v>0</v>
      </c>
      <c r="AR34" s="318">
        <f t="shared" si="37"/>
        <v>0</v>
      </c>
      <c r="AS34" s="318">
        <f t="shared" si="37"/>
        <v>0</v>
      </c>
      <c r="AT34" s="318">
        <f t="shared" si="37"/>
        <v>0</v>
      </c>
      <c r="AU34" s="144">
        <f t="shared" si="21"/>
        <v>0</v>
      </c>
      <c r="AV34" s="144">
        <f t="shared" si="22"/>
        <v>0</v>
      </c>
      <c r="AW34" s="144">
        <f t="shared" si="23"/>
        <v>0</v>
      </c>
      <c r="AX34" s="144">
        <f t="shared" si="24"/>
        <v>0</v>
      </c>
      <c r="AY34" s="217">
        <f t="shared" si="25"/>
        <v>60.368000000000002</v>
      </c>
      <c r="AZ34" s="322">
        <f t="shared" si="38"/>
        <v>60.199999999999996</v>
      </c>
    </row>
    <row r="35" spans="2:52" ht="15.75" thickBot="1" x14ac:dyDescent="0.3">
      <c r="B35" s="179">
        <f t="shared" si="36"/>
        <v>35</v>
      </c>
      <c r="C35" s="309">
        <f>C33+5</f>
        <v>39</v>
      </c>
      <c r="D35" s="289">
        <f>D36+56</f>
        <v>379</v>
      </c>
      <c r="E35" s="294">
        <f t="shared" si="34"/>
        <v>1.3</v>
      </c>
      <c r="F35" s="181">
        <f t="shared" si="35"/>
        <v>492.7</v>
      </c>
      <c r="G35" s="190">
        <f t="shared" si="39"/>
        <v>34.125</v>
      </c>
      <c r="I35" s="229">
        <v>30</v>
      </c>
      <c r="J35" s="192">
        <f t="shared" si="27"/>
        <v>5</v>
      </c>
      <c r="K35" s="192">
        <f t="shared" si="28"/>
        <v>1.910565629709926</v>
      </c>
      <c r="L35" s="192">
        <f t="shared" si="29"/>
        <v>45</v>
      </c>
      <c r="M35" s="192">
        <f t="shared" si="30"/>
        <v>0</v>
      </c>
      <c r="N35" s="193">
        <f t="shared" si="0"/>
        <v>0</v>
      </c>
      <c r="O35" s="208">
        <f t="shared" si="1"/>
        <v>177.03590180507811</v>
      </c>
      <c r="P35" s="229">
        <v>30</v>
      </c>
      <c r="Q35" s="192">
        <f t="shared" si="15"/>
        <v>-72.800000000000011</v>
      </c>
      <c r="R35" s="193">
        <f t="shared" si="31"/>
        <v>287.30000000000007</v>
      </c>
      <c r="S35" s="192">
        <f t="shared" si="32"/>
        <v>132.15800000000004</v>
      </c>
      <c r="T35" s="193">
        <f t="shared" si="2"/>
        <v>34.494530965883655</v>
      </c>
      <c r="U35" s="193">
        <f t="shared" si="16"/>
        <v>55.211115890829625</v>
      </c>
      <c r="V35" s="192">
        <f t="shared" si="3"/>
        <v>10</v>
      </c>
      <c r="W35" s="193">
        <v>0</v>
      </c>
      <c r="X35" s="208">
        <f t="shared" si="4"/>
        <v>529.36058303195603</v>
      </c>
      <c r="Y35" s="204">
        <f t="shared" si="5"/>
        <v>352.32468122687794</v>
      </c>
      <c r="AA35" s="213">
        <v>30</v>
      </c>
      <c r="AB35" s="296">
        <f t="shared" si="6"/>
        <v>0</v>
      </c>
      <c r="AC35" s="244">
        <f t="shared" si="7"/>
        <v>0</v>
      </c>
      <c r="AD35" s="244">
        <f t="shared" si="8"/>
        <v>0</v>
      </c>
      <c r="AE35" s="244">
        <f t="shared" si="9"/>
        <v>0</v>
      </c>
      <c r="AF35" s="297">
        <f t="shared" si="17"/>
        <v>0</v>
      </c>
      <c r="AG35" s="192">
        <f t="shared" si="18"/>
        <v>51.976387801682456</v>
      </c>
      <c r="AH35" s="212">
        <f t="shared" si="19"/>
        <v>8.0246542549213959</v>
      </c>
      <c r="AI35" s="219">
        <f t="shared" si="33"/>
        <v>60.00104205660385</v>
      </c>
      <c r="AK35" s="213">
        <v>30</v>
      </c>
      <c r="AL35" s="296">
        <f t="shared" si="10"/>
        <v>0</v>
      </c>
      <c r="AM35" s="146">
        <f t="shared" si="11"/>
        <v>0</v>
      </c>
      <c r="AN35" s="146">
        <f t="shared" si="12"/>
        <v>0</v>
      </c>
      <c r="AO35" s="146">
        <f t="shared" si="13"/>
        <v>0</v>
      </c>
      <c r="AP35" s="146">
        <f t="shared" si="14"/>
        <v>0</v>
      </c>
      <c r="AQ35" s="319">
        <f t="shared" si="37"/>
        <v>0</v>
      </c>
      <c r="AR35" s="319">
        <f t="shared" si="37"/>
        <v>0</v>
      </c>
      <c r="AS35" s="319">
        <f t="shared" si="37"/>
        <v>0</v>
      </c>
      <c r="AT35" s="319">
        <f t="shared" si="37"/>
        <v>0</v>
      </c>
      <c r="AU35" s="192">
        <f t="shared" si="21"/>
        <v>0</v>
      </c>
      <c r="AV35" s="192">
        <f t="shared" si="22"/>
        <v>0</v>
      </c>
      <c r="AW35" s="192">
        <f t="shared" si="23"/>
        <v>0</v>
      </c>
      <c r="AX35" s="192">
        <f t="shared" si="24"/>
        <v>0</v>
      </c>
      <c r="AY35" s="214">
        <f t="shared" si="25"/>
        <v>60.368000000000002</v>
      </c>
      <c r="AZ35" s="322">
        <f t="shared" si="38"/>
        <v>60.199999999999996</v>
      </c>
    </row>
    <row r="36" spans="2:52" x14ac:dyDescent="0.25">
      <c r="B36" s="179">
        <f t="shared" si="36"/>
        <v>39</v>
      </c>
      <c r="C36" s="180">
        <f>B36+1</f>
        <v>40</v>
      </c>
      <c r="D36" s="289">
        <v>323</v>
      </c>
      <c r="E36" s="294">
        <f t="shared" si="34"/>
        <v>1.3</v>
      </c>
      <c r="F36" s="181">
        <f t="shared" si="35"/>
        <v>419.90000000000003</v>
      </c>
      <c r="G36" s="190">
        <f t="shared" si="39"/>
        <v>-72.799999999999955</v>
      </c>
      <c r="I36" s="194">
        <v>31</v>
      </c>
      <c r="J36" s="144">
        <f t="shared" si="27"/>
        <v>5</v>
      </c>
      <c r="K36" s="144">
        <f t="shared" si="28"/>
        <v>1.910565629709926</v>
      </c>
      <c r="L36" s="144">
        <f t="shared" si="29"/>
        <v>45</v>
      </c>
      <c r="M36" s="144">
        <f t="shared" si="30"/>
        <v>0</v>
      </c>
      <c r="N36" s="144">
        <f t="shared" si="0"/>
        <v>0</v>
      </c>
      <c r="O36" s="145">
        <f t="shared" si="1"/>
        <v>177.03590180507811</v>
      </c>
      <c r="P36" s="194">
        <v>31</v>
      </c>
      <c r="Q36" s="144">
        <f t="shared" si="15"/>
        <v>35.424999999999997</v>
      </c>
      <c r="R36" s="144">
        <f t="shared" si="31"/>
        <v>322.72500000000008</v>
      </c>
      <c r="S36" s="144">
        <f t="shared" si="32"/>
        <v>148.45350000000005</v>
      </c>
      <c r="T36" s="144">
        <f t="shared" si="2"/>
        <v>38.226926249546175</v>
      </c>
      <c r="U36" s="144">
        <f t="shared" si="16"/>
        <v>55.467669967132053</v>
      </c>
      <c r="V36" s="144">
        <f t="shared" si="3"/>
        <v>10</v>
      </c>
      <c r="W36" s="144">
        <v>0</v>
      </c>
      <c r="X36" s="144">
        <f t="shared" si="4"/>
        <v>565.18319893077717</v>
      </c>
      <c r="Y36" s="173">
        <f t="shared" si="5"/>
        <v>388.14729712569908</v>
      </c>
      <c r="AA36" s="210">
        <v>31</v>
      </c>
      <c r="AB36" s="144">
        <f t="shared" si="6"/>
        <v>0</v>
      </c>
      <c r="AC36" s="243">
        <f t="shared" si="7"/>
        <v>0</v>
      </c>
      <c r="AD36" s="243">
        <f t="shared" si="8"/>
        <v>0</v>
      </c>
      <c r="AE36" s="243">
        <f t="shared" si="9"/>
        <v>0</v>
      </c>
      <c r="AF36" s="144">
        <f t="shared" si="17"/>
        <v>0</v>
      </c>
      <c r="AG36" s="144">
        <f t="shared" si="18"/>
        <v>50.555090743926009</v>
      </c>
      <c r="AH36" s="144">
        <f t="shared" si="19"/>
        <v>5.6742874403324013</v>
      </c>
      <c r="AI36" s="217">
        <f t="shared" si="33"/>
        <v>56.229378184258408</v>
      </c>
      <c r="AK36" s="210"/>
      <c r="AL36" s="144"/>
      <c r="AM36" s="144"/>
      <c r="AN36" s="144"/>
      <c r="AO36" s="144"/>
      <c r="AP36" s="144"/>
      <c r="AQ36" s="318"/>
      <c r="AR36" s="318"/>
      <c r="AS36" s="318"/>
      <c r="AT36" s="318"/>
      <c r="AU36" s="144"/>
      <c r="AV36" s="144"/>
      <c r="AW36" s="144"/>
      <c r="AX36" s="144"/>
      <c r="AY36" s="217"/>
    </row>
    <row r="37" spans="2:52" x14ac:dyDescent="0.25">
      <c r="B37" s="179">
        <f t="shared" si="36"/>
        <v>40</v>
      </c>
      <c r="C37" s="309">
        <f>C35+5</f>
        <v>44</v>
      </c>
      <c r="D37" s="289">
        <f>D38+54</f>
        <v>421</v>
      </c>
      <c r="E37" s="294">
        <f t="shared" si="34"/>
        <v>1.3</v>
      </c>
      <c r="F37" s="181">
        <f t="shared" si="35"/>
        <v>547.30000000000007</v>
      </c>
      <c r="G37" s="190">
        <f t="shared" si="39"/>
        <v>31.850000000000009</v>
      </c>
      <c r="I37" s="194">
        <v>32</v>
      </c>
      <c r="J37" s="144">
        <f t="shared" si="27"/>
        <v>5</v>
      </c>
      <c r="K37" s="144">
        <f t="shared" si="28"/>
        <v>1.910565629709926</v>
      </c>
      <c r="L37" s="144">
        <f t="shared" si="29"/>
        <v>45</v>
      </c>
      <c r="M37" s="144">
        <f t="shared" si="30"/>
        <v>0</v>
      </c>
      <c r="N37" s="144">
        <f t="shared" si="0"/>
        <v>0</v>
      </c>
      <c r="O37" s="145">
        <f t="shared" si="1"/>
        <v>177.03590180507811</v>
      </c>
      <c r="P37" s="194">
        <v>32</v>
      </c>
      <c r="Q37" s="144">
        <f t="shared" si="15"/>
        <v>35.424999999999997</v>
      </c>
      <c r="R37" s="144">
        <f t="shared" si="31"/>
        <v>358.15000000000009</v>
      </c>
      <c r="S37" s="144">
        <f t="shared" si="32"/>
        <v>164.74900000000005</v>
      </c>
      <c r="T37" s="144">
        <f t="shared" si="2"/>
        <v>41.911835378411233</v>
      </c>
      <c r="U37" s="144">
        <f t="shared" si="16"/>
        <v>55.719773403779627</v>
      </c>
      <c r="V37" s="144">
        <f t="shared" si="3"/>
        <v>10</v>
      </c>
      <c r="W37" s="144">
        <v>0</v>
      </c>
      <c r="X37" s="144">
        <f t="shared" si="4"/>
        <v>600.90679076459162</v>
      </c>
      <c r="Y37" s="173">
        <f t="shared" si="5"/>
        <v>423.87088895951354</v>
      </c>
      <c r="AA37" s="210">
        <v>32</v>
      </c>
      <c r="AB37" s="144">
        <f t="shared" si="6"/>
        <v>0</v>
      </c>
      <c r="AC37" s="243">
        <f t="shared" si="7"/>
        <v>0</v>
      </c>
      <c r="AD37" s="243">
        <f t="shared" si="8"/>
        <v>0</v>
      </c>
      <c r="AE37" s="243">
        <f t="shared" si="9"/>
        <v>0</v>
      </c>
      <c r="AF37" s="144">
        <f t="shared" si="17"/>
        <v>0</v>
      </c>
      <c r="AG37" s="144">
        <f t="shared" si="18"/>
        <v>49.172659128956674</v>
      </c>
      <c r="AH37" s="144">
        <f t="shared" si="19"/>
        <v>4.012327127460698</v>
      </c>
      <c r="AI37" s="217">
        <f t="shared" si="33"/>
        <v>53.184986256417375</v>
      </c>
      <c r="AK37" s="210"/>
      <c r="AL37" s="144"/>
      <c r="AM37" s="144"/>
      <c r="AN37" s="144"/>
      <c r="AO37" s="144"/>
      <c r="AP37" s="144"/>
      <c r="AQ37" s="318"/>
      <c r="AR37" s="318"/>
      <c r="AS37" s="318"/>
      <c r="AT37" s="318"/>
      <c r="AU37" s="144"/>
      <c r="AV37" s="144"/>
      <c r="AW37" s="144"/>
      <c r="AX37" s="144"/>
      <c r="AY37" s="217"/>
    </row>
    <row r="38" spans="2:52" x14ac:dyDescent="0.25">
      <c r="B38" s="179">
        <f t="shared" si="36"/>
        <v>44</v>
      </c>
      <c r="C38" s="180">
        <f>B38+1</f>
        <v>45</v>
      </c>
      <c r="D38" s="289">
        <v>367</v>
      </c>
      <c r="E38" s="294">
        <f t="shared" si="34"/>
        <v>1.3</v>
      </c>
      <c r="F38" s="181">
        <f t="shared" si="35"/>
        <v>477.1</v>
      </c>
      <c r="G38" s="190">
        <f t="shared" si="39"/>
        <v>-70.200000000000045</v>
      </c>
      <c r="I38" s="194">
        <v>33</v>
      </c>
      <c r="J38" s="144">
        <f t="shared" si="27"/>
        <v>5</v>
      </c>
      <c r="K38" s="144">
        <f t="shared" si="28"/>
        <v>1.910565629709926</v>
      </c>
      <c r="L38" s="144">
        <f t="shared" si="29"/>
        <v>45</v>
      </c>
      <c r="M38" s="144">
        <f t="shared" si="30"/>
        <v>0</v>
      </c>
      <c r="N38" s="144">
        <f t="shared" si="0"/>
        <v>0</v>
      </c>
      <c r="O38" s="145">
        <f t="shared" si="1"/>
        <v>177.03590180507811</v>
      </c>
      <c r="P38" s="194">
        <v>33</v>
      </c>
      <c r="Q38" s="144">
        <f t="shared" si="15"/>
        <v>35.424999999999997</v>
      </c>
      <c r="R38" s="144">
        <f t="shared" si="31"/>
        <v>393.5750000000001</v>
      </c>
      <c r="S38" s="144">
        <f t="shared" si="32"/>
        <v>181.04450000000006</v>
      </c>
      <c r="T38" s="144">
        <f t="shared" si="2"/>
        <v>45.554489861307673</v>
      </c>
      <c r="U38" s="144">
        <f t="shared" si="16"/>
        <v>55.96750340942021</v>
      </c>
      <c r="V38" s="144">
        <f t="shared" si="3"/>
        <v>10</v>
      </c>
      <c r="W38" s="144">
        <v>0</v>
      </c>
      <c r="X38" s="144">
        <f t="shared" si="4"/>
        <v>636.54075317631839</v>
      </c>
      <c r="Y38" s="173">
        <f t="shared" si="5"/>
        <v>459.50485137124031</v>
      </c>
      <c r="AA38" s="210">
        <v>33</v>
      </c>
      <c r="AB38" s="144">
        <f t="shared" si="6"/>
        <v>0</v>
      </c>
      <c r="AC38" s="243">
        <f t="shared" si="7"/>
        <v>0</v>
      </c>
      <c r="AD38" s="243">
        <f t="shared" si="8"/>
        <v>0</v>
      </c>
      <c r="AE38" s="243">
        <f t="shared" si="9"/>
        <v>0</v>
      </c>
      <c r="AF38" s="144">
        <f t="shared" si="17"/>
        <v>0</v>
      </c>
      <c r="AG38" s="144">
        <f t="shared" si="18"/>
        <v>47.828030179197597</v>
      </c>
      <c r="AH38" s="144">
        <f t="shared" si="19"/>
        <v>2.8371437201662006</v>
      </c>
      <c r="AI38" s="217">
        <f t="shared" si="33"/>
        <v>50.665173899363801</v>
      </c>
      <c r="AK38" s="210"/>
      <c r="AL38" s="144"/>
      <c r="AM38" s="144"/>
      <c r="AN38" s="144"/>
      <c r="AO38" s="144"/>
      <c r="AP38" s="144"/>
      <c r="AQ38" s="318"/>
      <c r="AR38" s="318"/>
      <c r="AS38" s="318"/>
      <c r="AT38" s="318"/>
      <c r="AU38" s="144"/>
      <c r="AV38" s="144"/>
      <c r="AW38" s="144"/>
      <c r="AX38" s="144"/>
      <c r="AY38" s="217"/>
    </row>
    <row r="39" spans="2:52" x14ac:dyDescent="0.25">
      <c r="B39" s="179">
        <f t="shared" si="36"/>
        <v>45</v>
      </c>
      <c r="C39" s="309">
        <f>C37+5</f>
        <v>49</v>
      </c>
      <c r="D39" s="289">
        <f>D40+49</f>
        <v>458</v>
      </c>
      <c r="E39" s="294">
        <f t="shared" si="34"/>
        <v>1.3</v>
      </c>
      <c r="F39" s="181">
        <f t="shared" si="35"/>
        <v>595.4</v>
      </c>
      <c r="G39" s="190">
        <f t="shared" si="39"/>
        <v>29.574999999999989</v>
      </c>
      <c r="I39" s="194">
        <v>34</v>
      </c>
      <c r="J39" s="144">
        <f t="shared" si="27"/>
        <v>5</v>
      </c>
      <c r="K39" s="144">
        <f t="shared" si="28"/>
        <v>1.910565629709926</v>
      </c>
      <c r="L39" s="144">
        <f t="shared" si="29"/>
        <v>45</v>
      </c>
      <c r="M39" s="144">
        <f t="shared" si="30"/>
        <v>0</v>
      </c>
      <c r="N39" s="144">
        <f t="shared" si="0"/>
        <v>0</v>
      </c>
      <c r="O39" s="145">
        <f t="shared" si="1"/>
        <v>177.03590180507811</v>
      </c>
      <c r="P39" s="194">
        <v>34</v>
      </c>
      <c r="Q39" s="144">
        <f t="shared" si="15"/>
        <v>35.424999999999997</v>
      </c>
      <c r="R39" s="144">
        <f t="shared" si="31"/>
        <v>429.00000000000011</v>
      </c>
      <c r="S39" s="144">
        <f t="shared" si="32"/>
        <v>197.34000000000006</v>
      </c>
      <c r="T39" s="144">
        <f t="shared" si="2"/>
        <v>49.15912547427002</v>
      </c>
      <c r="U39" s="144">
        <f t="shared" si="16"/>
        <v>56.210935853304257</v>
      </c>
      <c r="V39" s="144">
        <f t="shared" si="3"/>
        <v>10</v>
      </c>
      <c r="W39" s="144">
        <v>0</v>
      </c>
      <c r="X39" s="144">
        <f t="shared" si="4"/>
        <v>672.09274166313594</v>
      </c>
      <c r="Y39" s="173">
        <f t="shared" si="5"/>
        <v>495.05683985805786</v>
      </c>
      <c r="AA39" s="210">
        <v>34</v>
      </c>
      <c r="AB39" s="144">
        <f t="shared" si="6"/>
        <v>70</v>
      </c>
      <c r="AC39" s="243">
        <f t="shared" si="7"/>
        <v>0.5</v>
      </c>
      <c r="AD39" s="243">
        <f t="shared" si="8"/>
        <v>0.28000000000000003</v>
      </c>
      <c r="AE39" s="243">
        <f t="shared" si="9"/>
        <v>0.22</v>
      </c>
      <c r="AF39" s="144">
        <f t="shared" si="17"/>
        <v>27.764994052349579</v>
      </c>
      <c r="AG39" s="144">
        <f t="shared" si="18"/>
        <v>62.007346886005713</v>
      </c>
      <c r="AH39" s="144">
        <f t="shared" si="19"/>
        <v>12.433117238111077</v>
      </c>
      <c r="AI39" s="217">
        <f t="shared" si="33"/>
        <v>102.20545817646637</v>
      </c>
      <c r="AK39" s="210"/>
      <c r="AL39" s="144"/>
      <c r="AM39" s="144"/>
      <c r="AN39" s="144"/>
      <c r="AO39" s="144"/>
      <c r="AP39" s="144"/>
      <c r="AQ39" s="318"/>
      <c r="AR39" s="318"/>
      <c r="AS39" s="318"/>
      <c r="AT39" s="318"/>
      <c r="AU39" s="144"/>
      <c r="AV39" s="144"/>
      <c r="AW39" s="144"/>
      <c r="AX39" s="144"/>
      <c r="AY39" s="217"/>
    </row>
    <row r="40" spans="2:52" x14ac:dyDescent="0.25">
      <c r="B40" s="179">
        <f t="shared" si="36"/>
        <v>49</v>
      </c>
      <c r="C40" s="180">
        <f>B40+1</f>
        <v>50</v>
      </c>
      <c r="D40" s="289">
        <v>409</v>
      </c>
      <c r="E40" s="294">
        <f t="shared" si="34"/>
        <v>1.3</v>
      </c>
      <c r="F40" s="181">
        <f t="shared" si="35"/>
        <v>531.70000000000005</v>
      </c>
      <c r="G40" s="190">
        <f t="shared" si="39"/>
        <v>-63.699999999999932</v>
      </c>
      <c r="I40" s="194">
        <v>35</v>
      </c>
      <c r="J40" s="144">
        <f t="shared" si="27"/>
        <v>5</v>
      </c>
      <c r="K40" s="144">
        <f t="shared" si="28"/>
        <v>1.910565629709926</v>
      </c>
      <c r="L40" s="144">
        <f t="shared" si="29"/>
        <v>45</v>
      </c>
      <c r="M40" s="144">
        <f t="shared" si="30"/>
        <v>0</v>
      </c>
      <c r="N40" s="144">
        <f t="shared" si="0"/>
        <v>0</v>
      </c>
      <c r="O40" s="145">
        <f t="shared" si="1"/>
        <v>177.03590180507811</v>
      </c>
      <c r="P40" s="194">
        <v>35</v>
      </c>
      <c r="Q40" s="144">
        <f t="shared" si="15"/>
        <v>-72.800000000000011</v>
      </c>
      <c r="R40" s="144">
        <f t="shared" si="31"/>
        <v>356.2000000000001</v>
      </c>
      <c r="S40" s="144">
        <f t="shared" si="32"/>
        <v>163.85200000000006</v>
      </c>
      <c r="T40" s="144">
        <f t="shared" si="2"/>
        <v>41.710138155336118</v>
      </c>
      <c r="U40" s="144">
        <f t="shared" si="16"/>
        <v>56.450145288520318</v>
      </c>
      <c r="V40" s="144">
        <f t="shared" si="3"/>
        <v>10</v>
      </c>
      <c r="W40" s="144">
        <v>0</v>
      </c>
      <c r="X40" s="144">
        <f t="shared" si="4"/>
        <v>601.67125667845175</v>
      </c>
      <c r="Y40" s="173">
        <f t="shared" si="5"/>
        <v>424.63535487337367</v>
      </c>
      <c r="AA40" s="210">
        <v>35</v>
      </c>
      <c r="AB40" s="144">
        <f t="shared" si="6"/>
        <v>0</v>
      </c>
      <c r="AC40" s="243">
        <f t="shared" si="7"/>
        <v>0</v>
      </c>
      <c r="AD40" s="243">
        <f t="shared" si="8"/>
        <v>0</v>
      </c>
      <c r="AE40" s="243">
        <f t="shared" si="9"/>
        <v>0</v>
      </c>
      <c r="AF40" s="144">
        <f t="shared" si="17"/>
        <v>27.220539453957187</v>
      </c>
      <c r="AG40" s="144">
        <f t="shared" si="18"/>
        <v>60.311752724583236</v>
      </c>
      <c r="AH40" s="144">
        <f t="shared" si="19"/>
        <v>8.7915415103557013</v>
      </c>
      <c r="AI40" s="217">
        <f t="shared" si="33"/>
        <v>96.323833688896116</v>
      </c>
      <c r="AK40" s="210"/>
      <c r="AL40" s="144"/>
      <c r="AM40" s="144"/>
      <c r="AN40" s="144"/>
      <c r="AO40" s="144"/>
      <c r="AP40" s="144"/>
      <c r="AQ40" s="318"/>
      <c r="AR40" s="318"/>
      <c r="AS40" s="318"/>
      <c r="AT40" s="318"/>
      <c r="AU40" s="144"/>
      <c r="AV40" s="144"/>
      <c r="AW40" s="144"/>
      <c r="AX40" s="144"/>
      <c r="AY40" s="217"/>
    </row>
    <row r="41" spans="2:52" x14ac:dyDescent="0.25">
      <c r="B41" s="179">
        <f t="shared" si="36"/>
        <v>50</v>
      </c>
      <c r="C41" s="309">
        <f>C39+5</f>
        <v>54</v>
      </c>
      <c r="D41" s="289">
        <f>450+42</f>
        <v>492</v>
      </c>
      <c r="E41" s="294">
        <f t="shared" si="34"/>
        <v>1.3</v>
      </c>
      <c r="F41" s="181">
        <f t="shared" si="35"/>
        <v>639.6</v>
      </c>
      <c r="G41" s="190">
        <f t="shared" si="39"/>
        <v>26.974999999999994</v>
      </c>
      <c r="I41" s="194">
        <v>36</v>
      </c>
      <c r="J41" s="144">
        <f t="shared" si="27"/>
        <v>5</v>
      </c>
      <c r="K41" s="144">
        <f t="shared" si="28"/>
        <v>1.910565629709926</v>
      </c>
      <c r="L41" s="144">
        <f t="shared" si="29"/>
        <v>45</v>
      </c>
      <c r="M41" s="144">
        <f t="shared" si="30"/>
        <v>0</v>
      </c>
      <c r="N41" s="144">
        <f t="shared" si="0"/>
        <v>0</v>
      </c>
      <c r="O41" s="145">
        <f t="shared" si="1"/>
        <v>177.03590180507811</v>
      </c>
      <c r="P41" s="194">
        <v>36</v>
      </c>
      <c r="Q41" s="144">
        <f t="shared" si="15"/>
        <v>34.125</v>
      </c>
      <c r="R41" s="144">
        <f t="shared" si="31"/>
        <v>390.3250000000001</v>
      </c>
      <c r="S41" s="144">
        <f t="shared" si="32"/>
        <v>179.54950000000005</v>
      </c>
      <c r="T41" s="144">
        <f t="shared" si="2"/>
        <v>45.221943603548404</v>
      </c>
      <c r="U41" s="144">
        <f t="shared" si="16"/>
        <v>56.68520497482757</v>
      </c>
      <c r="V41" s="144">
        <f t="shared" si="3"/>
        <v>10</v>
      </c>
      <c r="W41" s="144">
        <v>0</v>
      </c>
      <c r="X41" s="144">
        <f t="shared" si="4"/>
        <v>635.98934918388125</v>
      </c>
      <c r="Y41" s="173">
        <f t="shared" si="5"/>
        <v>458.95344737880316</v>
      </c>
      <c r="AA41" s="210">
        <v>36</v>
      </c>
      <c r="AB41" s="144">
        <f t="shared" si="6"/>
        <v>0</v>
      </c>
      <c r="AC41" s="243">
        <f t="shared" si="7"/>
        <v>0</v>
      </c>
      <c r="AD41" s="243">
        <f t="shared" si="8"/>
        <v>0</v>
      </c>
      <c r="AE41" s="243">
        <f t="shared" si="9"/>
        <v>0</v>
      </c>
      <c r="AF41" s="144">
        <f t="shared" si="17"/>
        <v>26.686761278154755</v>
      </c>
      <c r="AG41" s="144">
        <f t="shared" si="18"/>
        <v>58.662524674672277</v>
      </c>
      <c r="AH41" s="144">
        <f t="shared" si="19"/>
        <v>6.2165586190555384</v>
      </c>
      <c r="AI41" s="217">
        <f t="shared" si="33"/>
        <v>91.565844571882565</v>
      </c>
      <c r="AK41" s="210"/>
      <c r="AL41" s="144"/>
      <c r="AM41" s="144"/>
      <c r="AN41" s="144"/>
      <c r="AO41" s="144"/>
      <c r="AP41" s="144"/>
      <c r="AQ41" s="318"/>
      <c r="AR41" s="318"/>
      <c r="AS41" s="318"/>
      <c r="AT41" s="318"/>
      <c r="AU41" s="144"/>
      <c r="AV41" s="144"/>
      <c r="AW41" s="144"/>
      <c r="AX41" s="144"/>
      <c r="AY41" s="217"/>
    </row>
    <row r="42" spans="2:52" x14ac:dyDescent="0.25">
      <c r="B42" s="179">
        <f t="shared" si="36"/>
        <v>54</v>
      </c>
      <c r="C42" s="180">
        <f>B42+1</f>
        <v>55</v>
      </c>
      <c r="D42" s="289">
        <v>450</v>
      </c>
      <c r="E42" s="294">
        <f t="shared" si="34"/>
        <v>1.3</v>
      </c>
      <c r="F42" s="181">
        <f t="shared" si="35"/>
        <v>585</v>
      </c>
      <c r="G42" s="190">
        <f t="shared" si="39"/>
        <v>-54.600000000000023</v>
      </c>
      <c r="I42" s="194">
        <v>37</v>
      </c>
      <c r="J42" s="144">
        <f t="shared" si="27"/>
        <v>5</v>
      </c>
      <c r="K42" s="144">
        <f t="shared" si="28"/>
        <v>1.910565629709926</v>
      </c>
      <c r="L42" s="144">
        <f t="shared" si="29"/>
        <v>45</v>
      </c>
      <c r="M42" s="144">
        <f t="shared" si="30"/>
        <v>0</v>
      </c>
      <c r="N42" s="144">
        <f t="shared" si="0"/>
        <v>0</v>
      </c>
      <c r="O42" s="145">
        <f t="shared" si="1"/>
        <v>177.03590180507811</v>
      </c>
      <c r="P42" s="194">
        <v>37</v>
      </c>
      <c r="Q42" s="144">
        <f t="shared" si="15"/>
        <v>34.125</v>
      </c>
      <c r="R42" s="144">
        <f t="shared" si="31"/>
        <v>424.4500000000001</v>
      </c>
      <c r="S42" s="144">
        <f t="shared" si="32"/>
        <v>195.24700000000004</v>
      </c>
      <c r="T42" s="144">
        <f t="shared" si="2"/>
        <v>48.698144481561364</v>
      </c>
      <c r="U42" s="144">
        <f t="shared" si="16"/>
        <v>56.916186901092118</v>
      </c>
      <c r="V42" s="144">
        <f t="shared" si="3"/>
        <v>10</v>
      </c>
      <c r="W42" s="144">
        <v>0</v>
      </c>
      <c r="X42" s="144">
        <f t="shared" si="4"/>
        <v>670.23047860939062</v>
      </c>
      <c r="Y42" s="173">
        <f t="shared" si="5"/>
        <v>493.19457680431253</v>
      </c>
      <c r="AA42" s="210">
        <v>37</v>
      </c>
      <c r="AB42" s="144">
        <f t="shared" si="6"/>
        <v>0</v>
      </c>
      <c r="AC42" s="243">
        <f t="shared" si="7"/>
        <v>0</v>
      </c>
      <c r="AD42" s="243">
        <f t="shared" si="8"/>
        <v>0</v>
      </c>
      <c r="AE42" s="243">
        <f t="shared" si="9"/>
        <v>0</v>
      </c>
      <c r="AF42" s="144">
        <f t="shared" si="17"/>
        <v>26.163450166807269</v>
      </c>
      <c r="AG42" s="144">
        <f t="shared" si="18"/>
        <v>57.058394852515264</v>
      </c>
      <c r="AH42" s="144">
        <f t="shared" si="19"/>
        <v>4.3957707551778507</v>
      </c>
      <c r="AI42" s="217">
        <f t="shared" si="33"/>
        <v>87.617615774500379</v>
      </c>
      <c r="AK42" s="210"/>
      <c r="AL42" s="144"/>
      <c r="AM42" s="144"/>
      <c r="AN42" s="144"/>
      <c r="AO42" s="144"/>
      <c r="AP42" s="144"/>
      <c r="AQ42" s="318"/>
      <c r="AR42" s="318"/>
      <c r="AS42" s="318"/>
      <c r="AT42" s="318"/>
      <c r="AU42" s="144"/>
      <c r="AV42" s="144"/>
      <c r="AW42" s="144"/>
      <c r="AX42" s="144"/>
      <c r="AY42" s="217"/>
    </row>
    <row r="43" spans="2:52" x14ac:dyDescent="0.25">
      <c r="B43" s="179">
        <f t="shared" si="36"/>
        <v>55</v>
      </c>
      <c r="C43" s="309">
        <f>C41+5</f>
        <v>59</v>
      </c>
      <c r="D43" s="289">
        <f>492+36</f>
        <v>528</v>
      </c>
      <c r="E43" s="294">
        <f t="shared" si="34"/>
        <v>1.3</v>
      </c>
      <c r="F43" s="181">
        <f t="shared" si="35"/>
        <v>686.4</v>
      </c>
      <c r="G43" s="190">
        <f t="shared" si="39"/>
        <v>25.349999999999994</v>
      </c>
      <c r="I43" s="194">
        <v>38</v>
      </c>
      <c r="J43" s="144">
        <f t="shared" si="27"/>
        <v>5</v>
      </c>
      <c r="K43" s="144">
        <f t="shared" si="28"/>
        <v>1.910565629709926</v>
      </c>
      <c r="L43" s="144">
        <f t="shared" si="29"/>
        <v>45</v>
      </c>
      <c r="M43" s="144">
        <f t="shared" si="30"/>
        <v>0</v>
      </c>
      <c r="N43" s="144">
        <f t="shared" si="0"/>
        <v>0</v>
      </c>
      <c r="O43" s="145">
        <f t="shared" si="1"/>
        <v>177.03590180507811</v>
      </c>
      <c r="P43" s="194">
        <v>38</v>
      </c>
      <c r="Q43" s="144">
        <f t="shared" si="15"/>
        <v>34.125</v>
      </c>
      <c r="R43" s="144">
        <f t="shared" si="31"/>
        <v>458.5750000000001</v>
      </c>
      <c r="S43" s="144">
        <f t="shared" si="32"/>
        <v>210.94450000000006</v>
      </c>
      <c r="T43" s="144">
        <f t="shared" si="2"/>
        <v>52.141928775008452</v>
      </c>
      <c r="U43" s="144">
        <f t="shared" si="16"/>
        <v>57.143161807334202</v>
      </c>
      <c r="V43" s="144">
        <f t="shared" si="3"/>
        <v>10</v>
      </c>
      <c r="W43" s="144">
        <v>0</v>
      </c>
      <c r="X43" s="144">
        <f t="shared" si="4"/>
        <v>704.40045674336534</v>
      </c>
      <c r="Y43" s="173">
        <f t="shared" si="5"/>
        <v>527.36455493828726</v>
      </c>
      <c r="AA43" s="210">
        <v>38</v>
      </c>
      <c r="AB43" s="144">
        <f t="shared" si="6"/>
        <v>0</v>
      </c>
      <c r="AC43" s="243">
        <f t="shared" si="7"/>
        <v>0</v>
      </c>
      <c r="AD43" s="243">
        <f t="shared" si="8"/>
        <v>0</v>
      </c>
      <c r="AE43" s="243">
        <f t="shared" si="9"/>
        <v>0</v>
      </c>
      <c r="AF43" s="144">
        <f t="shared" si="17"/>
        <v>25.650400867165047</v>
      </c>
      <c r="AG43" s="144">
        <f t="shared" si="18"/>
        <v>55.498130044702656</v>
      </c>
      <c r="AH43" s="144">
        <f t="shared" si="19"/>
        <v>3.1082793095277692</v>
      </c>
      <c r="AI43" s="217">
        <f t="shared" si="33"/>
        <v>84.256810221395483</v>
      </c>
      <c r="AK43" s="210"/>
      <c r="AL43" s="144"/>
      <c r="AM43" s="144"/>
      <c r="AN43" s="144"/>
      <c r="AO43" s="144"/>
      <c r="AP43" s="144"/>
      <c r="AQ43" s="318"/>
      <c r="AR43" s="318"/>
      <c r="AS43" s="318"/>
      <c r="AT43" s="318"/>
      <c r="AU43" s="144"/>
      <c r="AV43" s="144"/>
      <c r="AW43" s="144"/>
      <c r="AX43" s="144"/>
      <c r="AY43" s="217"/>
    </row>
    <row r="44" spans="2:52" x14ac:dyDescent="0.25">
      <c r="B44" s="179">
        <f t="shared" si="36"/>
        <v>59</v>
      </c>
      <c r="C44" s="180">
        <f>B44+1</f>
        <v>60</v>
      </c>
      <c r="D44" s="289">
        <v>492</v>
      </c>
      <c r="E44" s="294">
        <f t="shared" si="34"/>
        <v>1.3</v>
      </c>
      <c r="F44" s="181">
        <f t="shared" si="35"/>
        <v>639.6</v>
      </c>
      <c r="G44" s="190">
        <f t="shared" si="39"/>
        <v>-46.799999999999955</v>
      </c>
      <c r="I44" s="194">
        <v>39</v>
      </c>
      <c r="J44" s="144">
        <f t="shared" si="27"/>
        <v>5</v>
      </c>
      <c r="K44" s="144">
        <f t="shared" si="28"/>
        <v>1.910565629709926</v>
      </c>
      <c r="L44" s="144">
        <f t="shared" si="29"/>
        <v>45</v>
      </c>
      <c r="M44" s="144">
        <f t="shared" si="30"/>
        <v>0</v>
      </c>
      <c r="N44" s="144">
        <f t="shared" si="0"/>
        <v>0</v>
      </c>
      <c r="O44" s="145">
        <f t="shared" si="1"/>
        <v>177.03590180507811</v>
      </c>
      <c r="P44" s="194">
        <v>39</v>
      </c>
      <c r="Q44" s="144">
        <f t="shared" si="15"/>
        <v>34.125</v>
      </c>
      <c r="R44" s="144">
        <f t="shared" si="31"/>
        <v>492.7000000000001</v>
      </c>
      <c r="S44" s="144">
        <f t="shared" si="32"/>
        <v>226.64200000000005</v>
      </c>
      <c r="T44" s="144">
        <f t="shared" si="2"/>
        <v>55.555983079812862</v>
      </c>
      <c r="U44" s="144">
        <f t="shared" si="16"/>
        <v>57.366199206392857</v>
      </c>
      <c r="V44" s="144">
        <f t="shared" si="3"/>
        <v>10</v>
      </c>
      <c r="W44" s="144">
        <v>0</v>
      </c>
      <c r="X44" s="144">
        <f t="shared" si="4"/>
        <v>738.50421762078122</v>
      </c>
      <c r="Y44" s="173">
        <f t="shared" si="5"/>
        <v>561.46831581570314</v>
      </c>
      <c r="AA44" s="210">
        <v>39</v>
      </c>
      <c r="AB44" s="144">
        <f t="shared" si="6"/>
        <v>0</v>
      </c>
      <c r="AC44" s="243">
        <f t="shared" si="7"/>
        <v>0</v>
      </c>
      <c r="AD44" s="243">
        <f t="shared" si="8"/>
        <v>0</v>
      </c>
      <c r="AE44" s="243">
        <f t="shared" si="9"/>
        <v>0</v>
      </c>
      <c r="AF44" s="144">
        <f t="shared" si="17"/>
        <v>25.147412151359635</v>
      </c>
      <c r="AG44" s="144">
        <f t="shared" si="18"/>
        <v>53.980530760110447</v>
      </c>
      <c r="AH44" s="144">
        <f t="shared" si="19"/>
        <v>2.1978853775889253</v>
      </c>
      <c r="AI44" s="217">
        <f t="shared" si="33"/>
        <v>81.325828289059018</v>
      </c>
      <c r="AK44" s="210"/>
      <c r="AL44" s="144"/>
      <c r="AM44" s="144"/>
      <c r="AN44" s="144"/>
      <c r="AO44" s="144"/>
      <c r="AP44" s="144"/>
      <c r="AQ44" s="318"/>
      <c r="AR44" s="318"/>
      <c r="AS44" s="318"/>
      <c r="AT44" s="318"/>
      <c r="AU44" s="144"/>
      <c r="AV44" s="144"/>
      <c r="AW44" s="144"/>
      <c r="AX44" s="144"/>
      <c r="AY44" s="217"/>
    </row>
    <row r="45" spans="2:52" x14ac:dyDescent="0.25">
      <c r="B45" s="179">
        <f t="shared" si="36"/>
        <v>60</v>
      </c>
      <c r="C45" s="309">
        <f>C43+5</f>
        <v>64</v>
      </c>
      <c r="D45" s="289">
        <f>D46+31</f>
        <v>563</v>
      </c>
      <c r="E45" s="294">
        <f t="shared" si="34"/>
        <v>1.3</v>
      </c>
      <c r="F45" s="181">
        <f t="shared" si="35"/>
        <v>731.9</v>
      </c>
      <c r="G45" s="190">
        <f t="shared" si="39"/>
        <v>23.074999999999989</v>
      </c>
      <c r="I45" s="194">
        <v>40</v>
      </c>
      <c r="J45" s="144">
        <f t="shared" si="27"/>
        <v>5</v>
      </c>
      <c r="K45" s="144">
        <f t="shared" si="28"/>
        <v>1.910565629709926</v>
      </c>
      <c r="L45" s="144">
        <f t="shared" si="29"/>
        <v>45</v>
      </c>
      <c r="M45" s="144">
        <f t="shared" si="30"/>
        <v>0</v>
      </c>
      <c r="N45" s="144">
        <f t="shared" si="0"/>
        <v>0</v>
      </c>
      <c r="O45" s="145">
        <f t="shared" si="1"/>
        <v>177.03590180507811</v>
      </c>
      <c r="P45" s="194">
        <v>40</v>
      </c>
      <c r="Q45" s="144">
        <f t="shared" si="15"/>
        <v>-72.799999999999955</v>
      </c>
      <c r="R45" s="144">
        <f t="shared" si="31"/>
        <v>419.90000000000015</v>
      </c>
      <c r="S45" s="144">
        <f t="shared" si="32"/>
        <v>193.15400000000008</v>
      </c>
      <c r="T45" s="144">
        <f t="shared" si="2"/>
        <v>48.236587915544618</v>
      </c>
      <c r="U45" s="144">
        <f t="shared" si="16"/>
        <v>57.585367405214768</v>
      </c>
      <c r="V45" s="144">
        <f t="shared" si="3"/>
        <v>10</v>
      </c>
      <c r="W45" s="144">
        <v>0</v>
      </c>
      <c r="X45" s="144">
        <f t="shared" si="4"/>
        <v>668.23495443869444</v>
      </c>
      <c r="Y45" s="173">
        <f t="shared" si="5"/>
        <v>491.19905263361636</v>
      </c>
      <c r="AA45" s="210">
        <v>40</v>
      </c>
      <c r="AB45" s="144">
        <f t="shared" si="6"/>
        <v>0</v>
      </c>
      <c r="AC45" s="243">
        <f t="shared" si="7"/>
        <v>0</v>
      </c>
      <c r="AD45" s="243">
        <f t="shared" si="8"/>
        <v>0</v>
      </c>
      <c r="AE45" s="243">
        <f t="shared" si="9"/>
        <v>0</v>
      </c>
      <c r="AF45" s="144">
        <f t="shared" si="17"/>
        <v>24.654286737478344</v>
      </c>
      <c r="AG45" s="144">
        <f t="shared" si="18"/>
        <v>52.50443030776249</v>
      </c>
      <c r="AH45" s="144">
        <f t="shared" si="19"/>
        <v>1.5541396547638846</v>
      </c>
      <c r="AI45" s="217">
        <f t="shared" si="33"/>
        <v>78.712856700004721</v>
      </c>
      <c r="AK45" s="210"/>
      <c r="AL45" s="144"/>
      <c r="AM45" s="144"/>
      <c r="AN45" s="144"/>
      <c r="AO45" s="144"/>
      <c r="AP45" s="144"/>
      <c r="AQ45" s="318"/>
      <c r="AR45" s="318"/>
      <c r="AS45" s="318"/>
      <c r="AT45" s="318"/>
      <c r="AU45" s="144"/>
      <c r="AV45" s="144"/>
      <c r="AW45" s="144"/>
      <c r="AX45" s="144"/>
      <c r="AY45" s="217"/>
    </row>
    <row r="46" spans="2:52" x14ac:dyDescent="0.25">
      <c r="B46" s="179">
        <f t="shared" si="36"/>
        <v>64</v>
      </c>
      <c r="C46" s="180">
        <f>B46+1</f>
        <v>65</v>
      </c>
      <c r="D46" s="289">
        <v>532</v>
      </c>
      <c r="E46" s="294">
        <f t="shared" si="34"/>
        <v>1.3</v>
      </c>
      <c r="F46" s="181">
        <f t="shared" si="35"/>
        <v>691.6</v>
      </c>
      <c r="G46" s="190">
        <f t="shared" si="39"/>
        <v>-40.299999999999955</v>
      </c>
      <c r="I46" s="194">
        <v>41</v>
      </c>
      <c r="J46" s="144">
        <f t="shared" si="27"/>
        <v>5</v>
      </c>
      <c r="K46" s="144">
        <f t="shared" si="28"/>
        <v>1.910565629709926</v>
      </c>
      <c r="L46" s="144">
        <f t="shared" si="29"/>
        <v>45</v>
      </c>
      <c r="M46" s="144">
        <f t="shared" si="30"/>
        <v>0</v>
      </c>
      <c r="N46" s="144">
        <f t="shared" si="0"/>
        <v>0</v>
      </c>
      <c r="O46" s="145">
        <f t="shared" si="1"/>
        <v>177.03590180507811</v>
      </c>
      <c r="P46" s="194">
        <v>41</v>
      </c>
      <c r="Q46" s="144">
        <f t="shared" si="15"/>
        <v>31.850000000000009</v>
      </c>
      <c r="R46" s="144">
        <f t="shared" si="31"/>
        <v>451.75000000000017</v>
      </c>
      <c r="S46" s="144">
        <f t="shared" si="32"/>
        <v>207.80500000000009</v>
      </c>
      <c r="T46" s="144">
        <f t="shared" si="2"/>
        <v>51.455630039067636</v>
      </c>
      <c r="U46" s="144">
        <f t="shared" si="16"/>
        <v>57.800733525773801</v>
      </c>
      <c r="V46" s="144">
        <f t="shared" si="3"/>
        <v>10</v>
      </c>
      <c r="W46" s="144">
        <v>0</v>
      </c>
      <c r="X46" s="144">
        <f t="shared" si="4"/>
        <v>700.14828691254695</v>
      </c>
      <c r="Y46" s="173">
        <f t="shared" si="5"/>
        <v>523.11238510746887</v>
      </c>
      <c r="AA46" s="210">
        <v>41</v>
      </c>
      <c r="AB46" s="144">
        <f t="shared" si="6"/>
        <v>70</v>
      </c>
      <c r="AC46" s="243">
        <f t="shared" si="7"/>
        <v>0.5</v>
      </c>
      <c r="AD46" s="243">
        <f t="shared" si="8"/>
        <v>0.28000000000000003</v>
      </c>
      <c r="AE46" s="243">
        <f t="shared" si="9"/>
        <v>0.22</v>
      </c>
      <c r="AF46" s="144">
        <f t="shared" si="17"/>
        <v>51.935825264536035</v>
      </c>
      <c r="AG46" s="144">
        <f t="shared" si="18"/>
        <v>66.555870607133812</v>
      </c>
      <c r="AH46" s="144">
        <f t="shared" si="19"/>
        <v>11.525896363175191</v>
      </c>
      <c r="AI46" s="217">
        <f t="shared" si="33"/>
        <v>130.01759223484504</v>
      </c>
      <c r="AK46" s="210"/>
      <c r="AL46" s="144"/>
      <c r="AM46" s="144"/>
      <c r="AN46" s="144"/>
      <c r="AO46" s="144"/>
      <c r="AP46" s="144"/>
      <c r="AQ46" s="318"/>
      <c r="AR46" s="318"/>
      <c r="AS46" s="318"/>
      <c r="AT46" s="318"/>
      <c r="AU46" s="144"/>
      <c r="AV46" s="144"/>
      <c r="AW46" s="144"/>
      <c r="AX46" s="144"/>
      <c r="AY46" s="217"/>
    </row>
    <row r="47" spans="2:52" x14ac:dyDescent="0.25">
      <c r="B47" s="179">
        <f t="shared" si="36"/>
        <v>65</v>
      </c>
      <c r="C47" s="309">
        <f>C45+5</f>
        <v>69</v>
      </c>
      <c r="D47" s="289">
        <f>566+29</f>
        <v>595</v>
      </c>
      <c r="E47" s="294">
        <f t="shared" si="34"/>
        <v>1.3</v>
      </c>
      <c r="F47" s="181">
        <f t="shared" si="35"/>
        <v>773.5</v>
      </c>
      <c r="G47" s="190">
        <f t="shared" si="39"/>
        <v>20.474999999999994</v>
      </c>
      <c r="I47" s="194">
        <v>42</v>
      </c>
      <c r="J47" s="144">
        <f t="shared" si="27"/>
        <v>5</v>
      </c>
      <c r="K47" s="144">
        <f t="shared" si="28"/>
        <v>1.910565629709926</v>
      </c>
      <c r="L47" s="144">
        <f t="shared" si="29"/>
        <v>45</v>
      </c>
      <c r="M47" s="144">
        <f t="shared" si="30"/>
        <v>0</v>
      </c>
      <c r="N47" s="144">
        <f t="shared" si="0"/>
        <v>0</v>
      </c>
      <c r="O47" s="145">
        <f t="shared" si="1"/>
        <v>177.03590180507811</v>
      </c>
      <c r="P47" s="194">
        <v>42</v>
      </c>
      <c r="Q47" s="144">
        <f t="shared" si="15"/>
        <v>31.850000000000009</v>
      </c>
      <c r="R47" s="144">
        <f t="shared" si="31"/>
        <v>483.60000000000019</v>
      </c>
      <c r="S47" s="144">
        <f t="shared" si="32"/>
        <v>222.4560000000001</v>
      </c>
      <c r="T47" s="144">
        <f t="shared" si="2"/>
        <v>54.648339796219865</v>
      </c>
      <c r="U47" s="144">
        <f t="shared" si="16"/>
        <v>58.012363525627649</v>
      </c>
      <c r="V47" s="144">
        <f t="shared" si="3"/>
        <v>10</v>
      </c>
      <c r="W47" s="144">
        <v>0</v>
      </c>
      <c r="X47" s="144">
        <f t="shared" si="4"/>
        <v>732.00205807238444</v>
      </c>
      <c r="Y47" s="173">
        <f t="shared" si="5"/>
        <v>554.96615626730636</v>
      </c>
      <c r="AA47" s="210">
        <v>42</v>
      </c>
      <c r="AB47" s="144">
        <f t="shared" si="6"/>
        <v>0</v>
      </c>
      <c r="AC47" s="243">
        <f t="shared" si="7"/>
        <v>0</v>
      </c>
      <c r="AD47" s="243">
        <f t="shared" si="8"/>
        <v>0</v>
      </c>
      <c r="AE47" s="243">
        <f t="shared" si="9"/>
        <v>0</v>
      </c>
      <c r="AF47" s="144">
        <f t="shared" si="17"/>
        <v>50.917395408823978</v>
      </c>
      <c r="AG47" s="144">
        <f t="shared" si="18"/>
        <v>64.735896825360612</v>
      </c>
      <c r="AH47" s="144">
        <f t="shared" si="19"/>
        <v>8.1500394776545448</v>
      </c>
      <c r="AI47" s="217">
        <f t="shared" si="33"/>
        <v>123.80333171183914</v>
      </c>
      <c r="AK47" s="210"/>
      <c r="AL47" s="144"/>
      <c r="AM47" s="144"/>
      <c r="AN47" s="144"/>
      <c r="AO47" s="144"/>
      <c r="AP47" s="144"/>
      <c r="AQ47" s="318"/>
      <c r="AR47" s="318"/>
      <c r="AS47" s="318"/>
      <c r="AT47" s="318"/>
      <c r="AU47" s="144"/>
      <c r="AV47" s="144"/>
      <c r="AW47" s="144"/>
      <c r="AX47" s="144"/>
      <c r="AY47" s="217"/>
    </row>
    <row r="48" spans="2:52" x14ac:dyDescent="0.25">
      <c r="B48" s="179">
        <f t="shared" si="36"/>
        <v>69</v>
      </c>
      <c r="C48" s="180">
        <f>B48+1</f>
        <v>70</v>
      </c>
      <c r="D48" s="289">
        <v>566</v>
      </c>
      <c r="E48" s="294">
        <f t="shared" si="34"/>
        <v>1.3</v>
      </c>
      <c r="F48" s="181">
        <f t="shared" si="35"/>
        <v>735.80000000000007</v>
      </c>
      <c r="G48" s="190">
        <f t="shared" si="39"/>
        <v>-37.699999999999932</v>
      </c>
      <c r="I48" s="194">
        <v>43</v>
      </c>
      <c r="J48" s="144">
        <f t="shared" si="27"/>
        <v>5</v>
      </c>
      <c r="K48" s="144">
        <f t="shared" si="28"/>
        <v>1.910565629709926</v>
      </c>
      <c r="L48" s="144">
        <f t="shared" si="29"/>
        <v>45</v>
      </c>
      <c r="M48" s="144">
        <f t="shared" si="30"/>
        <v>0</v>
      </c>
      <c r="N48" s="144">
        <f t="shared" si="0"/>
        <v>0</v>
      </c>
      <c r="O48" s="145">
        <f t="shared" si="1"/>
        <v>177.03590180507811</v>
      </c>
      <c r="P48" s="194">
        <v>43</v>
      </c>
      <c r="Q48" s="144">
        <f t="shared" si="15"/>
        <v>31.850000000000009</v>
      </c>
      <c r="R48" s="144">
        <f t="shared" si="31"/>
        <v>515.45000000000016</v>
      </c>
      <c r="S48" s="144">
        <f t="shared" si="32"/>
        <v>237.10700000000008</v>
      </c>
      <c r="T48" s="144">
        <f t="shared" si="2"/>
        <v>57.816648791392161</v>
      </c>
      <c r="U48" s="144">
        <f t="shared" si="16"/>
        <v>58.220322218117829</v>
      </c>
      <c r="V48" s="144">
        <f t="shared" si="3"/>
        <v>10</v>
      </c>
      <c r="W48" s="144">
        <v>0</v>
      </c>
      <c r="X48" s="144">
        <f t="shared" si="4"/>
        <v>763.79986977810688</v>
      </c>
      <c r="Y48" s="173">
        <f t="shared" si="5"/>
        <v>586.7639679730288</v>
      </c>
      <c r="AA48" s="210">
        <v>43</v>
      </c>
      <c r="AB48" s="144">
        <f t="shared" si="6"/>
        <v>0</v>
      </c>
      <c r="AC48" s="243">
        <f t="shared" si="7"/>
        <v>0</v>
      </c>
      <c r="AD48" s="243">
        <f t="shared" si="8"/>
        <v>0</v>
      </c>
      <c r="AE48" s="243">
        <f t="shared" si="9"/>
        <v>0</v>
      </c>
      <c r="AF48" s="144">
        <f t="shared" si="17"/>
        <v>49.918936341401562</v>
      </c>
      <c r="AG48" s="144">
        <f t="shared" si="18"/>
        <v>62.96569032235827</v>
      </c>
      <c r="AH48" s="144">
        <f t="shared" si="19"/>
        <v>5.7629481815875971</v>
      </c>
      <c r="AI48" s="217">
        <f t="shared" si="33"/>
        <v>118.64757484534744</v>
      </c>
      <c r="AK48" s="210"/>
      <c r="AL48" s="144"/>
      <c r="AM48" s="144"/>
      <c r="AN48" s="144"/>
      <c r="AO48" s="144"/>
      <c r="AP48" s="144"/>
      <c r="AQ48" s="318"/>
      <c r="AR48" s="318"/>
      <c r="AS48" s="318"/>
      <c r="AT48" s="318"/>
      <c r="AU48" s="144"/>
      <c r="AV48" s="144"/>
      <c r="AW48" s="144"/>
      <c r="AX48" s="144"/>
      <c r="AY48" s="217"/>
    </row>
    <row r="49" spans="2:51" x14ac:dyDescent="0.25">
      <c r="B49" s="179">
        <f t="shared" si="36"/>
        <v>70</v>
      </c>
      <c r="C49" s="309">
        <f>C47+5</f>
        <v>74</v>
      </c>
      <c r="D49" s="289">
        <f>593+28</f>
        <v>621</v>
      </c>
      <c r="E49" s="294">
        <f t="shared" si="34"/>
        <v>1.3</v>
      </c>
      <c r="F49" s="181">
        <f t="shared" si="35"/>
        <v>807.30000000000007</v>
      </c>
      <c r="G49" s="190">
        <f t="shared" si="39"/>
        <v>17.875</v>
      </c>
      <c r="I49" s="194">
        <v>44</v>
      </c>
      <c r="J49" s="144">
        <f t="shared" si="27"/>
        <v>5</v>
      </c>
      <c r="K49" s="144">
        <f t="shared" si="28"/>
        <v>1.910565629709926</v>
      </c>
      <c r="L49" s="144">
        <f t="shared" si="29"/>
        <v>45</v>
      </c>
      <c r="M49" s="144">
        <f t="shared" si="30"/>
        <v>0</v>
      </c>
      <c r="N49" s="144">
        <f t="shared" si="0"/>
        <v>0</v>
      </c>
      <c r="O49" s="145">
        <f t="shared" si="1"/>
        <v>177.03590180507811</v>
      </c>
      <c r="P49" s="194">
        <v>44</v>
      </c>
      <c r="Q49" s="144">
        <f t="shared" si="15"/>
        <v>31.850000000000009</v>
      </c>
      <c r="R49" s="144">
        <f t="shared" si="31"/>
        <v>547.30000000000018</v>
      </c>
      <c r="S49" s="144">
        <f t="shared" si="32"/>
        <v>251.7580000000001</v>
      </c>
      <c r="T49" s="144">
        <f t="shared" si="2"/>
        <v>60.962236428453878</v>
      </c>
      <c r="U49" s="144">
        <f t="shared" si="16"/>
        <v>58.424673292219296</v>
      </c>
      <c r="V49" s="144">
        <f t="shared" si="3"/>
        <v>10</v>
      </c>
      <c r="W49" s="144">
        <v>0</v>
      </c>
      <c r="X49" s="144">
        <f t="shared" si="4"/>
        <v>795.54488051769476</v>
      </c>
      <c r="Y49" s="173">
        <f t="shared" si="5"/>
        <v>618.50897871261668</v>
      </c>
      <c r="AA49" s="210">
        <v>44</v>
      </c>
      <c r="AB49" s="144">
        <f t="shared" si="6"/>
        <v>0</v>
      </c>
      <c r="AC49" s="243">
        <f t="shared" si="7"/>
        <v>0</v>
      </c>
      <c r="AD49" s="243">
        <f t="shared" si="8"/>
        <v>0</v>
      </c>
      <c r="AE49" s="243">
        <f t="shared" si="9"/>
        <v>0</v>
      </c>
      <c r="AF49" s="144">
        <f t="shared" si="17"/>
        <v>48.940056447291397</v>
      </c>
      <c r="AG49" s="144">
        <f t="shared" si="18"/>
        <v>61.24389020927164</v>
      </c>
      <c r="AH49" s="144">
        <f t="shared" si="19"/>
        <v>4.0750197388272733</v>
      </c>
      <c r="AI49" s="217">
        <f t="shared" si="33"/>
        <v>114.25896639539032</v>
      </c>
      <c r="AK49" s="210"/>
      <c r="AL49" s="144"/>
      <c r="AM49" s="144"/>
      <c r="AN49" s="144"/>
      <c r="AO49" s="144"/>
      <c r="AP49" s="144"/>
      <c r="AQ49" s="318"/>
      <c r="AR49" s="318"/>
      <c r="AS49" s="318"/>
      <c r="AT49" s="318"/>
      <c r="AU49" s="144"/>
      <c r="AV49" s="144"/>
      <c r="AW49" s="144"/>
      <c r="AX49" s="144"/>
      <c r="AY49" s="217"/>
    </row>
    <row r="50" spans="2:51" x14ac:dyDescent="0.25">
      <c r="B50" s="179">
        <f t="shared" si="36"/>
        <v>74</v>
      </c>
      <c r="C50" s="180">
        <f>B50+1</f>
        <v>75</v>
      </c>
      <c r="D50" s="289">
        <v>593</v>
      </c>
      <c r="E50" s="294">
        <f t="shared" si="34"/>
        <v>1.3</v>
      </c>
      <c r="F50" s="181">
        <f t="shared" si="35"/>
        <v>770.9</v>
      </c>
      <c r="G50" s="190">
        <f t="shared" si="39"/>
        <v>-36.400000000000091</v>
      </c>
      <c r="I50" s="194">
        <v>45</v>
      </c>
      <c r="J50" s="144">
        <f t="shared" si="27"/>
        <v>5</v>
      </c>
      <c r="K50" s="144">
        <f t="shared" si="28"/>
        <v>1.910565629709926</v>
      </c>
      <c r="L50" s="144">
        <f t="shared" si="29"/>
        <v>45</v>
      </c>
      <c r="M50" s="144">
        <f t="shared" si="30"/>
        <v>0</v>
      </c>
      <c r="N50" s="144">
        <f t="shared" si="0"/>
        <v>0</v>
      </c>
      <c r="O50" s="145">
        <f t="shared" si="1"/>
        <v>177.03590180507811</v>
      </c>
      <c r="P50" s="194">
        <v>45</v>
      </c>
      <c r="Q50" s="144">
        <f t="shared" si="15"/>
        <v>-70.200000000000045</v>
      </c>
      <c r="R50" s="144">
        <f t="shared" si="31"/>
        <v>477.10000000000014</v>
      </c>
      <c r="S50" s="144">
        <f t="shared" si="32"/>
        <v>219.46600000000007</v>
      </c>
      <c r="T50" s="144">
        <f t="shared" si="2"/>
        <v>53.998807048358273</v>
      </c>
      <c r="U50" s="144">
        <f t="shared" si="16"/>
        <v>58.625479332045664</v>
      </c>
      <c r="V50" s="144">
        <f t="shared" si="3"/>
        <v>10</v>
      </c>
      <c r="W50" s="144">
        <v>0</v>
      </c>
      <c r="X50" s="144">
        <f t="shared" si="4"/>
        <v>727.91129649339155</v>
      </c>
      <c r="Y50" s="173">
        <f t="shared" si="5"/>
        <v>550.87539468831346</v>
      </c>
      <c r="AA50" s="210">
        <v>45</v>
      </c>
      <c r="AB50" s="144">
        <f t="shared" si="6"/>
        <v>0</v>
      </c>
      <c r="AC50" s="243">
        <f t="shared" si="7"/>
        <v>0</v>
      </c>
      <c r="AD50" s="243">
        <f t="shared" si="8"/>
        <v>0</v>
      </c>
      <c r="AE50" s="243">
        <f t="shared" si="9"/>
        <v>0</v>
      </c>
      <c r="AF50" s="144">
        <f t="shared" si="17"/>
        <v>47.980371790846952</v>
      </c>
      <c r="AG50" s="144">
        <f t="shared" si="18"/>
        <v>59.569172810822899</v>
      </c>
      <c r="AH50" s="144">
        <f t="shared" si="19"/>
        <v>2.881474090793799</v>
      </c>
      <c r="AI50" s="217">
        <f t="shared" si="33"/>
        <v>110.43101869246365</v>
      </c>
      <c r="AK50" s="210"/>
      <c r="AL50" s="144"/>
      <c r="AM50" s="144"/>
      <c r="AN50" s="144"/>
      <c r="AO50" s="144"/>
      <c r="AP50" s="144"/>
      <c r="AQ50" s="318"/>
      <c r="AR50" s="318"/>
      <c r="AS50" s="318"/>
      <c r="AT50" s="318"/>
      <c r="AU50" s="144"/>
      <c r="AV50" s="144"/>
      <c r="AW50" s="144"/>
      <c r="AX50" s="144"/>
      <c r="AY50" s="217"/>
    </row>
    <row r="51" spans="2:51" x14ac:dyDescent="0.25">
      <c r="B51" s="179">
        <f t="shared" si="36"/>
        <v>75</v>
      </c>
      <c r="C51" s="309">
        <f>C49+5</f>
        <v>79</v>
      </c>
      <c r="D51" s="289">
        <f>616+27</f>
        <v>643</v>
      </c>
      <c r="E51" s="294">
        <f t="shared" si="34"/>
        <v>1.3</v>
      </c>
      <c r="F51" s="181">
        <f t="shared" si="35"/>
        <v>835.9</v>
      </c>
      <c r="G51" s="190">
        <f t="shared" si="39"/>
        <v>16.25</v>
      </c>
      <c r="I51" s="194">
        <v>46</v>
      </c>
      <c r="J51" s="144">
        <f t="shared" si="27"/>
        <v>5</v>
      </c>
      <c r="K51" s="144">
        <f t="shared" si="28"/>
        <v>1.910565629709926</v>
      </c>
      <c r="L51" s="144">
        <f t="shared" si="29"/>
        <v>45</v>
      </c>
      <c r="M51" s="144">
        <f t="shared" si="30"/>
        <v>0</v>
      </c>
      <c r="N51" s="144">
        <f t="shared" si="0"/>
        <v>0</v>
      </c>
      <c r="O51" s="145">
        <f t="shared" si="1"/>
        <v>177.03590180507811</v>
      </c>
      <c r="P51" s="194">
        <v>46</v>
      </c>
      <c r="Q51" s="144">
        <f t="shared" si="15"/>
        <v>29.574999999999989</v>
      </c>
      <c r="R51" s="144">
        <f t="shared" si="31"/>
        <v>506.67500000000013</v>
      </c>
      <c r="S51" s="144">
        <f t="shared" si="32"/>
        <v>233.07050000000007</v>
      </c>
      <c r="T51" s="144">
        <f t="shared" si="2"/>
        <v>56.946082123005873</v>
      </c>
      <c r="U51" s="144">
        <f t="shared" si="16"/>
        <v>58.82280183601609</v>
      </c>
      <c r="V51" s="144">
        <f t="shared" si="3"/>
        <v>10</v>
      </c>
      <c r="W51" s="144">
        <v>0</v>
      </c>
      <c r="X51" s="144">
        <f t="shared" si="4"/>
        <v>757.46248726296096</v>
      </c>
      <c r="Y51" s="173">
        <f t="shared" si="5"/>
        <v>580.42658545788288</v>
      </c>
      <c r="AA51" s="210">
        <v>46</v>
      </c>
      <c r="AB51" s="144">
        <f t="shared" si="6"/>
        <v>0</v>
      </c>
      <c r="AC51" s="243">
        <f t="shared" si="7"/>
        <v>0</v>
      </c>
      <c r="AD51" s="243">
        <f t="shared" si="8"/>
        <v>0</v>
      </c>
      <c r="AE51" s="243">
        <f t="shared" si="9"/>
        <v>0</v>
      </c>
      <c r="AF51" s="144">
        <f t="shared" si="17"/>
        <v>47.039505965165546</v>
      </c>
      <c r="AG51" s="144">
        <f t="shared" si="18"/>
        <v>57.940250647704296</v>
      </c>
      <c r="AH51" s="144">
        <f t="shared" si="19"/>
        <v>2.0375098694136371</v>
      </c>
      <c r="AI51" s="217">
        <f t="shared" si="33"/>
        <v>107.01726648228347</v>
      </c>
      <c r="AK51" s="210"/>
      <c r="AL51" s="144"/>
      <c r="AM51" s="144"/>
      <c r="AN51" s="144"/>
      <c r="AO51" s="144"/>
      <c r="AP51" s="144"/>
      <c r="AQ51" s="318"/>
      <c r="AR51" s="318"/>
      <c r="AS51" s="318"/>
      <c r="AT51" s="318"/>
      <c r="AU51" s="144"/>
      <c r="AV51" s="144"/>
      <c r="AW51" s="144"/>
      <c r="AX51" s="144"/>
      <c r="AY51" s="217"/>
    </row>
    <row r="52" spans="2:51" x14ac:dyDescent="0.25">
      <c r="B52" s="179">
        <f t="shared" si="36"/>
        <v>79</v>
      </c>
      <c r="C52" s="309">
        <f>C50+5</f>
        <v>80</v>
      </c>
      <c r="D52" s="289">
        <v>616</v>
      </c>
      <c r="E52" s="294">
        <f t="shared" si="34"/>
        <v>1.3</v>
      </c>
      <c r="F52" s="181">
        <f t="shared" si="35"/>
        <v>800.80000000000007</v>
      </c>
      <c r="G52" s="190">
        <f t="shared" si="39"/>
        <v>-35.099999999999909</v>
      </c>
      <c r="I52" s="194">
        <v>47</v>
      </c>
      <c r="J52" s="144">
        <f t="shared" si="27"/>
        <v>5</v>
      </c>
      <c r="K52" s="144">
        <f t="shared" si="28"/>
        <v>1.910565629709926</v>
      </c>
      <c r="L52" s="144">
        <f t="shared" si="29"/>
        <v>45</v>
      </c>
      <c r="M52" s="144">
        <f t="shared" si="30"/>
        <v>0</v>
      </c>
      <c r="N52" s="144">
        <f t="shared" si="0"/>
        <v>0</v>
      </c>
      <c r="O52" s="145">
        <f t="shared" si="1"/>
        <v>177.03590180507811</v>
      </c>
      <c r="P52" s="194">
        <v>47</v>
      </c>
      <c r="Q52" s="144">
        <f t="shared" si="15"/>
        <v>29.574999999999989</v>
      </c>
      <c r="R52" s="144">
        <f t="shared" si="31"/>
        <v>536.25000000000011</v>
      </c>
      <c r="S52" s="144">
        <f t="shared" si="32"/>
        <v>246.67500000000007</v>
      </c>
      <c r="T52" s="144">
        <f t="shared" si="2"/>
        <v>59.873388268939557</v>
      </c>
      <c r="U52" s="144">
        <f t="shared" si="16"/>
        <v>59.016701235689659</v>
      </c>
      <c r="V52" s="144">
        <f t="shared" si="3"/>
        <v>10</v>
      </c>
      <c r="W52" s="144">
        <v>0</v>
      </c>
      <c r="X52" s="144">
        <f t="shared" si="4"/>
        <v>786.96634743259858</v>
      </c>
      <c r="Y52" s="173">
        <f t="shared" si="5"/>
        <v>609.9304456275205</v>
      </c>
      <c r="AA52" s="210">
        <v>47</v>
      </c>
      <c r="AB52" s="144">
        <f t="shared" si="6"/>
        <v>0</v>
      </c>
      <c r="AC52" s="243">
        <f t="shared" si="7"/>
        <v>0</v>
      </c>
      <c r="AD52" s="243">
        <f t="shared" si="8"/>
        <v>0</v>
      </c>
      <c r="AE52" s="243">
        <f t="shared" si="9"/>
        <v>0</v>
      </c>
      <c r="AF52" s="144">
        <f t="shared" si="17"/>
        <v>46.117089944454264</v>
      </c>
      <c r="AG52" s="144">
        <f t="shared" si="18"/>
        <v>56.355871446797465</v>
      </c>
      <c r="AH52" s="144">
        <f t="shared" si="19"/>
        <v>1.4407370453968997</v>
      </c>
      <c r="AI52" s="217">
        <f t="shared" si="33"/>
        <v>103.91369843664863</v>
      </c>
      <c r="AK52" s="210"/>
      <c r="AL52" s="144"/>
      <c r="AM52" s="144"/>
      <c r="AN52" s="144"/>
      <c r="AO52" s="144"/>
      <c r="AP52" s="144"/>
      <c r="AQ52" s="318"/>
      <c r="AR52" s="318"/>
      <c r="AS52" s="318"/>
      <c r="AT52" s="318"/>
      <c r="AU52" s="144"/>
      <c r="AV52" s="144"/>
      <c r="AW52" s="144"/>
      <c r="AX52" s="144"/>
      <c r="AY52" s="217"/>
    </row>
    <row r="53" spans="2:51" x14ac:dyDescent="0.25">
      <c r="B53" s="179"/>
      <c r="C53" s="309"/>
      <c r="D53" s="289"/>
      <c r="E53" s="294"/>
      <c r="F53" s="181"/>
      <c r="G53" s="190"/>
      <c r="I53" s="194">
        <v>48</v>
      </c>
      <c r="J53" s="144">
        <f t="shared" si="27"/>
        <v>5</v>
      </c>
      <c r="K53" s="144">
        <f t="shared" si="28"/>
        <v>1.910565629709926</v>
      </c>
      <c r="L53" s="144">
        <f t="shared" si="29"/>
        <v>45</v>
      </c>
      <c r="M53" s="144">
        <f t="shared" si="30"/>
        <v>0</v>
      </c>
      <c r="N53" s="144">
        <f t="shared" si="0"/>
        <v>0</v>
      </c>
      <c r="O53" s="145">
        <f t="shared" si="1"/>
        <v>177.03590180507811</v>
      </c>
      <c r="P53" s="194">
        <v>48</v>
      </c>
      <c r="Q53" s="144">
        <f t="shared" si="15"/>
        <v>29.574999999999989</v>
      </c>
      <c r="R53" s="144">
        <f t="shared" si="31"/>
        <v>565.82500000000005</v>
      </c>
      <c r="S53" s="144">
        <f t="shared" si="32"/>
        <v>260.27950000000004</v>
      </c>
      <c r="T53" s="144">
        <f t="shared" si="2"/>
        <v>62.78195233529808</v>
      </c>
      <c r="U53" s="144">
        <f t="shared" si="16"/>
        <v>59.207236914273011</v>
      </c>
      <c r="V53" s="144">
        <f t="shared" si="3"/>
        <v>10</v>
      </c>
      <c r="W53" s="144">
        <v>0</v>
      </c>
      <c r="X53" s="144">
        <f t="shared" si="4"/>
        <v>816.42523150297848</v>
      </c>
      <c r="Y53" s="173">
        <f t="shared" si="5"/>
        <v>639.38932969790039</v>
      </c>
      <c r="AA53" s="210">
        <v>48</v>
      </c>
      <c r="AB53" s="144">
        <f t="shared" si="6"/>
        <v>70</v>
      </c>
      <c r="AC53" s="243">
        <f t="shared" si="7"/>
        <v>0.5</v>
      </c>
      <c r="AD53" s="243">
        <f t="shared" si="8"/>
        <v>0.28000000000000003</v>
      </c>
      <c r="AE53" s="243">
        <f t="shared" si="9"/>
        <v>0.22</v>
      </c>
      <c r="AF53" s="144">
        <f t="shared" si="17"/>
        <v>72.977755991640493</v>
      </c>
      <c r="AG53" s="144">
        <f t="shared" si="18"/>
        <v>70.301993885683387</v>
      </c>
      <c r="AH53" s="144">
        <f t="shared" si="19"/>
        <v>11.445708609087546</v>
      </c>
      <c r="AI53" s="217">
        <f t="shared" si="33"/>
        <v>154.72545848641141</v>
      </c>
      <c r="AK53" s="210"/>
      <c r="AL53" s="144"/>
      <c r="AM53" s="144"/>
      <c r="AN53" s="144"/>
      <c r="AO53" s="144"/>
      <c r="AP53" s="144"/>
      <c r="AQ53" s="318"/>
      <c r="AR53" s="318"/>
      <c r="AS53" s="318"/>
      <c r="AT53" s="318"/>
      <c r="AU53" s="144"/>
      <c r="AV53" s="144"/>
      <c r="AW53" s="144"/>
      <c r="AX53" s="144"/>
      <c r="AY53" s="217"/>
    </row>
    <row r="54" spans="2:51" x14ac:dyDescent="0.25">
      <c r="B54" s="179"/>
      <c r="C54" s="309"/>
      <c r="D54" s="289"/>
      <c r="E54" s="294"/>
      <c r="F54" s="181"/>
      <c r="G54" s="190"/>
      <c r="I54" s="194">
        <v>49</v>
      </c>
      <c r="J54" s="144">
        <f t="shared" si="27"/>
        <v>5</v>
      </c>
      <c r="K54" s="144">
        <f t="shared" si="28"/>
        <v>1.910565629709926</v>
      </c>
      <c r="L54" s="144">
        <f t="shared" si="29"/>
        <v>45</v>
      </c>
      <c r="M54" s="144">
        <f t="shared" si="30"/>
        <v>0</v>
      </c>
      <c r="N54" s="144">
        <f t="shared" si="0"/>
        <v>0</v>
      </c>
      <c r="O54" s="145">
        <f t="shared" si="1"/>
        <v>177.03590180507811</v>
      </c>
      <c r="P54" s="194">
        <v>49</v>
      </c>
      <c r="Q54" s="144">
        <f t="shared" si="15"/>
        <v>29.574999999999989</v>
      </c>
      <c r="R54" s="144">
        <f t="shared" si="31"/>
        <v>595.40000000000009</v>
      </c>
      <c r="S54" s="144">
        <f t="shared" si="32"/>
        <v>273.88400000000007</v>
      </c>
      <c r="T54" s="144">
        <f t="shared" si="2"/>
        <v>65.672865675587943</v>
      </c>
      <c r="U54" s="144">
        <f t="shared" si="16"/>
        <v>59.394467224806895</v>
      </c>
      <c r="V54" s="144">
        <f t="shared" si="3"/>
        <v>10</v>
      </c>
      <c r="W54" s="144">
        <v>0</v>
      </c>
      <c r="X54" s="144">
        <f t="shared" si="4"/>
        <v>845.84125420927455</v>
      </c>
      <c r="Y54" s="173">
        <f t="shared" si="5"/>
        <v>668.80535240419647</v>
      </c>
      <c r="AA54" s="210">
        <v>49</v>
      </c>
      <c r="AB54" s="144">
        <f t="shared" si="6"/>
        <v>0</v>
      </c>
      <c r="AC54" s="243">
        <f t="shared" si="7"/>
        <v>0</v>
      </c>
      <c r="AD54" s="243">
        <f t="shared" si="8"/>
        <v>0</v>
      </c>
      <c r="AE54" s="243">
        <f t="shared" si="9"/>
        <v>0</v>
      </c>
      <c r="AF54" s="144">
        <f t="shared" si="17"/>
        <v>71.546706708680375</v>
      </c>
      <c r="AG54" s="144">
        <f t="shared" si="18"/>
        <v>68.379582165858196</v>
      </c>
      <c r="AH54" s="144">
        <f t="shared" si="19"/>
        <v>8.0933381729710518</v>
      </c>
      <c r="AI54" s="217">
        <f t="shared" si="33"/>
        <v>148.0196270475096</v>
      </c>
      <c r="AK54" s="210"/>
      <c r="AL54" s="144"/>
      <c r="AM54" s="144"/>
      <c r="AN54" s="144"/>
      <c r="AO54" s="144"/>
      <c r="AP54" s="144"/>
      <c r="AQ54" s="318"/>
      <c r="AR54" s="318"/>
      <c r="AS54" s="318"/>
      <c r="AT54" s="318"/>
      <c r="AU54" s="144"/>
      <c r="AV54" s="144"/>
      <c r="AW54" s="144"/>
      <c r="AX54" s="144"/>
      <c r="AY54" s="217"/>
    </row>
    <row r="55" spans="2:51" x14ac:dyDescent="0.25">
      <c r="B55" s="179"/>
      <c r="C55" s="309"/>
      <c r="D55" s="289"/>
      <c r="E55" s="294"/>
      <c r="F55" s="181"/>
      <c r="G55" s="190"/>
      <c r="I55" s="194">
        <v>50</v>
      </c>
      <c r="J55" s="144">
        <f t="shared" si="27"/>
        <v>5</v>
      </c>
      <c r="K55" s="144">
        <f t="shared" si="28"/>
        <v>1.910565629709926</v>
      </c>
      <c r="L55" s="144">
        <f t="shared" si="29"/>
        <v>45</v>
      </c>
      <c r="M55" s="144">
        <f t="shared" si="30"/>
        <v>0</v>
      </c>
      <c r="N55" s="144">
        <f t="shared" si="0"/>
        <v>0</v>
      </c>
      <c r="O55" s="145">
        <f t="shared" si="1"/>
        <v>177.03590180507811</v>
      </c>
      <c r="P55" s="194">
        <v>50</v>
      </c>
      <c r="Q55" s="144">
        <f t="shared" si="15"/>
        <v>-63.699999999999932</v>
      </c>
      <c r="R55" s="144">
        <f t="shared" si="31"/>
        <v>531.70000000000016</v>
      </c>
      <c r="S55" s="144">
        <f t="shared" si="32"/>
        <v>244.58200000000008</v>
      </c>
      <c r="T55" s="144">
        <f t="shared" si="2"/>
        <v>59.424282406770885</v>
      </c>
      <c r="U55" s="144">
        <f t="shared" si="16"/>
        <v>59.578449508037295</v>
      </c>
      <c r="V55" s="144">
        <f t="shared" si="3"/>
        <v>10</v>
      </c>
      <c r="W55" s="144">
        <v>0</v>
      </c>
      <c r="X55" s="144">
        <f t="shared" si="4"/>
        <v>784.59859005459612</v>
      </c>
      <c r="Y55" s="173">
        <f t="shared" si="5"/>
        <v>607.56268824951803</v>
      </c>
      <c r="AA55" s="210">
        <v>50</v>
      </c>
      <c r="AB55" s="144">
        <f t="shared" si="6"/>
        <v>0</v>
      </c>
      <c r="AC55" s="243">
        <f t="shared" si="7"/>
        <v>0</v>
      </c>
      <c r="AD55" s="243">
        <f t="shared" si="8"/>
        <v>0</v>
      </c>
      <c r="AE55" s="243">
        <f t="shared" si="9"/>
        <v>0</v>
      </c>
      <c r="AF55" s="144">
        <f t="shared" si="17"/>
        <v>70.143719429305236</v>
      </c>
      <c r="AG55" s="144">
        <f t="shared" si="18"/>
        <v>66.509738895606858</v>
      </c>
      <c r="AH55" s="144">
        <f t="shared" si="19"/>
        <v>5.7228543045437741</v>
      </c>
      <c r="AI55" s="217">
        <f t="shared" si="33"/>
        <v>142.37631262945587</v>
      </c>
      <c r="AK55" s="210"/>
      <c r="AL55" s="144"/>
      <c r="AM55" s="144"/>
      <c r="AN55" s="144"/>
      <c r="AO55" s="144"/>
      <c r="AP55" s="144"/>
      <c r="AQ55" s="318"/>
      <c r="AR55" s="318"/>
      <c r="AS55" s="318"/>
      <c r="AT55" s="318"/>
      <c r="AU55" s="144"/>
      <c r="AV55" s="144"/>
      <c r="AW55" s="144"/>
      <c r="AX55" s="144"/>
      <c r="AY55" s="217"/>
    </row>
    <row r="56" spans="2:51" x14ac:dyDescent="0.25">
      <c r="B56" s="179"/>
      <c r="C56" s="309"/>
      <c r="D56" s="289"/>
      <c r="E56" s="294"/>
      <c r="F56" s="181"/>
      <c r="G56" s="190"/>
      <c r="I56" s="194">
        <v>51</v>
      </c>
      <c r="J56" s="144">
        <f t="shared" si="27"/>
        <v>5</v>
      </c>
      <c r="K56" s="144">
        <f t="shared" si="28"/>
        <v>1.910565629709926</v>
      </c>
      <c r="L56" s="144">
        <f t="shared" si="29"/>
        <v>45</v>
      </c>
      <c r="M56" s="144">
        <f t="shared" si="30"/>
        <v>0</v>
      </c>
      <c r="N56" s="144">
        <f t="shared" si="0"/>
        <v>0</v>
      </c>
      <c r="O56" s="145">
        <f t="shared" si="1"/>
        <v>177.03590180507811</v>
      </c>
      <c r="P56" s="194">
        <v>51</v>
      </c>
      <c r="Q56" s="144">
        <f t="shared" si="15"/>
        <v>26.974999999999994</v>
      </c>
      <c r="R56" s="144">
        <f t="shared" si="31"/>
        <v>558.67500000000018</v>
      </c>
      <c r="S56" s="144">
        <f t="shared" si="32"/>
        <v>256.99050000000011</v>
      </c>
      <c r="T56" s="144">
        <f t="shared" si="2"/>
        <v>62.080440141183331</v>
      </c>
      <c r="U56" s="144">
        <f t="shared" si="16"/>
        <v>59.759240109976403</v>
      </c>
      <c r="V56" s="144">
        <f t="shared" si="3"/>
        <v>10</v>
      </c>
      <c r="W56" s="144">
        <v>0</v>
      </c>
      <c r="X56" s="144">
        <f t="shared" si="4"/>
        <v>811.49910114914121</v>
      </c>
      <c r="Y56" s="173">
        <f t="shared" si="5"/>
        <v>634.46319934406313</v>
      </c>
      <c r="AA56" s="210">
        <v>51</v>
      </c>
      <c r="AB56" s="144">
        <f t="shared" si="6"/>
        <v>0</v>
      </c>
      <c r="AC56" s="243">
        <f t="shared" si="7"/>
        <v>0</v>
      </c>
      <c r="AD56" s="243">
        <f t="shared" si="8"/>
        <v>0</v>
      </c>
      <c r="AE56" s="243">
        <f t="shared" si="9"/>
        <v>0</v>
      </c>
      <c r="AF56" s="144">
        <f t="shared" si="17"/>
        <v>68.768243874740904</v>
      </c>
      <c r="AG56" s="144">
        <f t="shared" si="18"/>
        <v>64.691026587911324</v>
      </c>
      <c r="AH56" s="144">
        <f t="shared" si="19"/>
        <v>4.0466690864855259</v>
      </c>
      <c r="AI56" s="217">
        <f t="shared" si="33"/>
        <v>137.50593954913776</v>
      </c>
      <c r="AK56" s="210"/>
      <c r="AL56" s="144"/>
      <c r="AM56" s="144"/>
      <c r="AN56" s="144"/>
      <c r="AO56" s="144"/>
      <c r="AP56" s="144"/>
      <c r="AQ56" s="318"/>
      <c r="AR56" s="318"/>
      <c r="AS56" s="318"/>
      <c r="AT56" s="318"/>
      <c r="AU56" s="144"/>
      <c r="AV56" s="144"/>
      <c r="AW56" s="144"/>
      <c r="AX56" s="144"/>
      <c r="AY56" s="217"/>
    </row>
    <row r="57" spans="2:51" x14ac:dyDescent="0.25">
      <c r="B57" s="179"/>
      <c r="C57" s="309"/>
      <c r="D57" s="289"/>
      <c r="E57" s="294"/>
      <c r="F57" s="181"/>
      <c r="G57" s="190"/>
      <c r="I57" s="194">
        <v>52</v>
      </c>
      <c r="J57" s="144">
        <f t="shared" si="27"/>
        <v>5</v>
      </c>
      <c r="K57" s="144">
        <f t="shared" si="28"/>
        <v>1.910565629709926</v>
      </c>
      <c r="L57" s="144">
        <f t="shared" si="29"/>
        <v>45</v>
      </c>
      <c r="M57" s="144">
        <f t="shared" si="30"/>
        <v>0</v>
      </c>
      <c r="N57" s="144">
        <f t="shared" si="0"/>
        <v>0</v>
      </c>
      <c r="O57" s="145">
        <f t="shared" si="1"/>
        <v>177.03590180507811</v>
      </c>
      <c r="P57" s="194">
        <v>52</v>
      </c>
      <c r="Q57" s="144">
        <f t="shared" si="15"/>
        <v>26.974999999999994</v>
      </c>
      <c r="R57" s="144">
        <f t="shared" si="31"/>
        <v>585.6500000000002</v>
      </c>
      <c r="S57" s="144">
        <f t="shared" si="32"/>
        <v>269.39900000000011</v>
      </c>
      <c r="T57" s="144">
        <f t="shared" si="2"/>
        <v>64.721705382293393</v>
      </c>
      <c r="U57" s="144">
        <f t="shared" si="16"/>
        <v>59.936894399159101</v>
      </c>
      <c r="V57" s="144">
        <f t="shared" si="3"/>
        <v>10</v>
      </c>
      <c r="W57" s="144">
        <v>0</v>
      </c>
      <c r="X57" s="144">
        <f t="shared" si="4"/>
        <v>838.36217467107792</v>
      </c>
      <c r="Y57" s="173">
        <f t="shared" si="5"/>
        <v>661.32627286599984</v>
      </c>
      <c r="AA57" s="210">
        <v>52</v>
      </c>
      <c r="AB57" s="144">
        <f t="shared" si="6"/>
        <v>0</v>
      </c>
      <c r="AC57" s="243">
        <f t="shared" si="7"/>
        <v>0</v>
      </c>
      <c r="AD57" s="243">
        <f t="shared" si="8"/>
        <v>0</v>
      </c>
      <c r="AE57" s="243">
        <f t="shared" si="9"/>
        <v>0</v>
      </c>
      <c r="AF57" s="144">
        <f t="shared" si="17"/>
        <v>67.419740556844317</v>
      </c>
      <c r="AG57" s="144">
        <f t="shared" si="18"/>
        <v>62.922047063911656</v>
      </c>
      <c r="AH57" s="144">
        <f t="shared" si="19"/>
        <v>2.861427152271887</v>
      </c>
      <c r="AI57" s="217">
        <f t="shared" si="33"/>
        <v>133.20321477302787</v>
      </c>
      <c r="AK57" s="210"/>
      <c r="AL57" s="144"/>
      <c r="AM57" s="144"/>
      <c r="AN57" s="144"/>
      <c r="AO57" s="144"/>
      <c r="AP57" s="144"/>
      <c r="AQ57" s="318"/>
      <c r="AR57" s="318"/>
      <c r="AS57" s="318"/>
      <c r="AT57" s="318"/>
      <c r="AU57" s="144"/>
      <c r="AV57" s="144"/>
      <c r="AW57" s="144"/>
      <c r="AX57" s="144"/>
      <c r="AY57" s="217"/>
    </row>
    <row r="58" spans="2:51" x14ac:dyDescent="0.25">
      <c r="B58" s="179"/>
      <c r="C58" s="309"/>
      <c r="D58" s="289"/>
      <c r="E58" s="294"/>
      <c r="F58" s="181"/>
      <c r="G58" s="190"/>
      <c r="I58" s="194">
        <v>53</v>
      </c>
      <c r="J58" s="144">
        <f t="shared" si="27"/>
        <v>5</v>
      </c>
      <c r="K58" s="144">
        <f t="shared" si="28"/>
        <v>1.910565629709926</v>
      </c>
      <c r="L58" s="144">
        <f t="shared" si="29"/>
        <v>45</v>
      </c>
      <c r="M58" s="144">
        <f t="shared" si="30"/>
        <v>0</v>
      </c>
      <c r="N58" s="144">
        <f t="shared" si="0"/>
        <v>0</v>
      </c>
      <c r="O58" s="145">
        <f t="shared" si="1"/>
        <v>177.03590180507811</v>
      </c>
      <c r="P58" s="194">
        <v>53</v>
      </c>
      <c r="Q58" s="144">
        <f t="shared" si="15"/>
        <v>26.974999999999994</v>
      </c>
      <c r="R58" s="144">
        <f t="shared" si="31"/>
        <v>612.62500000000023</v>
      </c>
      <c r="S58" s="144">
        <f t="shared" si="32"/>
        <v>281.80750000000012</v>
      </c>
      <c r="T58" s="144">
        <f t="shared" si="2"/>
        <v>67.348842424824511</v>
      </c>
      <c r="U58" s="144">
        <f t="shared" si="16"/>
        <v>60.111466783599973</v>
      </c>
      <c r="V58" s="144">
        <f t="shared" si="3"/>
        <v>10</v>
      </c>
      <c r="W58" s="144">
        <v>0</v>
      </c>
      <c r="X58" s="144">
        <f t="shared" si="4"/>
        <v>865.18934126310285</v>
      </c>
      <c r="Y58" s="173">
        <f t="shared" si="5"/>
        <v>688.15343945802476</v>
      </c>
      <c r="AA58" s="210">
        <v>53</v>
      </c>
      <c r="AB58" s="144">
        <f t="shared" si="6"/>
        <v>0</v>
      </c>
      <c r="AC58" s="243">
        <f t="shared" si="7"/>
        <v>0</v>
      </c>
      <c r="AD58" s="243">
        <f t="shared" si="8"/>
        <v>0</v>
      </c>
      <c r="AE58" s="243">
        <f t="shared" si="9"/>
        <v>0</v>
      </c>
      <c r="AF58" s="144">
        <f t="shared" si="17"/>
        <v>66.097680566505886</v>
      </c>
      <c r="AG58" s="144">
        <f t="shared" si="18"/>
        <v>61.201440378022347</v>
      </c>
      <c r="AH58" s="144">
        <f t="shared" si="19"/>
        <v>2.023334543242763</v>
      </c>
      <c r="AI58" s="217">
        <f t="shared" si="33"/>
        <v>129.32245548777098</v>
      </c>
      <c r="AK58" s="210"/>
      <c r="AL58" s="144"/>
      <c r="AM58" s="144"/>
      <c r="AN58" s="144"/>
      <c r="AO58" s="144"/>
      <c r="AP58" s="144"/>
      <c r="AQ58" s="318"/>
      <c r="AR58" s="318"/>
      <c r="AS58" s="318"/>
      <c r="AT58" s="318"/>
      <c r="AU58" s="144"/>
      <c r="AV58" s="144"/>
      <c r="AW58" s="144"/>
      <c r="AX58" s="144"/>
      <c r="AY58" s="217"/>
    </row>
    <row r="59" spans="2:51" x14ac:dyDescent="0.25">
      <c r="B59" s="179"/>
      <c r="C59" s="309"/>
      <c r="D59" s="289"/>
      <c r="E59" s="294"/>
      <c r="F59" s="181"/>
      <c r="G59" s="190"/>
      <c r="I59" s="194">
        <v>54</v>
      </c>
      <c r="J59" s="144">
        <f t="shared" si="27"/>
        <v>5</v>
      </c>
      <c r="K59" s="144">
        <f t="shared" si="28"/>
        <v>1.910565629709926</v>
      </c>
      <c r="L59" s="144">
        <f t="shared" si="29"/>
        <v>45</v>
      </c>
      <c r="M59" s="144">
        <f t="shared" si="30"/>
        <v>0</v>
      </c>
      <c r="N59" s="144">
        <f t="shared" si="0"/>
        <v>0</v>
      </c>
      <c r="O59" s="145">
        <f t="shared" si="1"/>
        <v>177.03590180507811</v>
      </c>
      <c r="P59" s="194">
        <v>54</v>
      </c>
      <c r="Q59" s="144">
        <f t="shared" si="15"/>
        <v>26.974999999999994</v>
      </c>
      <c r="R59" s="144">
        <f t="shared" si="31"/>
        <v>639.60000000000025</v>
      </c>
      <c r="S59" s="144">
        <f t="shared" si="32"/>
        <v>294.21600000000012</v>
      </c>
      <c r="T59" s="144">
        <f t="shared" si="2"/>
        <v>69.962544451198369</v>
      </c>
      <c r="U59" s="144">
        <f t="shared" si="16"/>
        <v>60.283010727456173</v>
      </c>
      <c r="V59" s="144">
        <f t="shared" si="3"/>
        <v>10</v>
      </c>
      <c r="W59" s="144">
        <v>0</v>
      </c>
      <c r="X59" s="144">
        <f t="shared" si="4"/>
        <v>891.98200425317657</v>
      </c>
      <c r="Y59" s="173">
        <f t="shared" si="5"/>
        <v>714.94610244809849</v>
      </c>
      <c r="AA59" s="210">
        <v>54</v>
      </c>
      <c r="AB59" s="144">
        <f t="shared" si="6"/>
        <v>0</v>
      </c>
      <c r="AC59" s="243">
        <f t="shared" si="7"/>
        <v>0</v>
      </c>
      <c r="AD59" s="243">
        <f t="shared" si="8"/>
        <v>0</v>
      </c>
      <c r="AE59" s="243">
        <f t="shared" si="9"/>
        <v>0</v>
      </c>
      <c r="AF59" s="144">
        <f t="shared" si="17"/>
        <v>64.801545366201012</v>
      </c>
      <c r="AG59" s="144">
        <f t="shared" si="18"/>
        <v>59.527883772441456</v>
      </c>
      <c r="AH59" s="144">
        <f t="shared" si="19"/>
        <v>1.4307135761359435</v>
      </c>
      <c r="AI59" s="217">
        <f t="shared" si="33"/>
        <v>125.76014271477841</v>
      </c>
      <c r="AK59" s="210"/>
      <c r="AL59" s="144"/>
      <c r="AM59" s="144"/>
      <c r="AN59" s="144"/>
      <c r="AO59" s="144"/>
      <c r="AP59" s="144"/>
      <c r="AQ59" s="318"/>
      <c r="AR59" s="318"/>
      <c r="AS59" s="318"/>
      <c r="AT59" s="318"/>
      <c r="AU59" s="144"/>
      <c r="AV59" s="144"/>
      <c r="AW59" s="144"/>
      <c r="AX59" s="144"/>
      <c r="AY59" s="217"/>
    </row>
    <row r="60" spans="2:51" x14ac:dyDescent="0.25">
      <c r="B60" s="179"/>
      <c r="C60" s="309"/>
      <c r="D60" s="289"/>
      <c r="E60" s="294"/>
      <c r="F60" s="181"/>
      <c r="G60" s="190"/>
      <c r="I60" s="194">
        <v>55</v>
      </c>
      <c r="J60" s="144">
        <f t="shared" si="27"/>
        <v>5</v>
      </c>
      <c r="K60" s="144">
        <f t="shared" si="28"/>
        <v>1.910565629709926</v>
      </c>
      <c r="L60" s="144">
        <f t="shared" si="29"/>
        <v>45</v>
      </c>
      <c r="M60" s="144">
        <f t="shared" si="30"/>
        <v>0</v>
      </c>
      <c r="N60" s="144">
        <f t="shared" si="0"/>
        <v>0</v>
      </c>
      <c r="O60" s="145">
        <f t="shared" si="1"/>
        <v>177.03590180507811</v>
      </c>
      <c r="P60" s="194">
        <v>55</v>
      </c>
      <c r="Q60" s="144">
        <f t="shared" si="15"/>
        <v>-54.600000000000023</v>
      </c>
      <c r="R60" s="144">
        <f t="shared" si="31"/>
        <v>585.00000000000023</v>
      </c>
      <c r="S60" s="144">
        <f t="shared" si="32"/>
        <v>269.10000000000014</v>
      </c>
      <c r="T60" s="144">
        <f t="shared" si="2"/>
        <v>64.658229472791049</v>
      </c>
      <c r="U60" s="144">
        <f t="shared" si="16"/>
        <v>60.45157876740128</v>
      </c>
      <c r="V60" s="144">
        <f t="shared" si="3"/>
        <v>10</v>
      </c>
      <c r="W60" s="144">
        <v>0</v>
      </c>
      <c r="X60" s="144">
        <f t="shared" si="4"/>
        <v>839.61803847891599</v>
      </c>
      <c r="Y60" s="173">
        <f t="shared" si="5"/>
        <v>662.58213667383791</v>
      </c>
      <c r="AA60" s="210">
        <v>55</v>
      </c>
      <c r="AB60" s="144">
        <f t="shared" si="6"/>
        <v>0</v>
      </c>
      <c r="AC60" s="243">
        <f t="shared" si="7"/>
        <v>0</v>
      </c>
      <c r="AD60" s="243">
        <f t="shared" si="8"/>
        <v>0</v>
      </c>
      <c r="AE60" s="243">
        <f t="shared" si="9"/>
        <v>0</v>
      </c>
      <c r="AF60" s="144">
        <f t="shared" si="17"/>
        <v>63.530826586609713</v>
      </c>
      <c r="AG60" s="144">
        <f t="shared" si="18"/>
        <v>57.900090660248686</v>
      </c>
      <c r="AH60" s="144">
        <f t="shared" si="19"/>
        <v>1.0116672716213815</v>
      </c>
      <c r="AI60" s="217">
        <f t="shared" si="33"/>
        <v>122.44258451847978</v>
      </c>
      <c r="AK60" s="210"/>
      <c r="AL60" s="144"/>
      <c r="AM60" s="144"/>
      <c r="AN60" s="144"/>
      <c r="AO60" s="144"/>
      <c r="AP60" s="144"/>
      <c r="AQ60" s="318"/>
      <c r="AR60" s="318"/>
      <c r="AS60" s="318"/>
      <c r="AT60" s="318"/>
      <c r="AU60" s="144"/>
      <c r="AV60" s="144"/>
      <c r="AW60" s="144"/>
      <c r="AX60" s="144"/>
      <c r="AY60" s="217"/>
    </row>
    <row r="61" spans="2:51" x14ac:dyDescent="0.25">
      <c r="B61" s="179"/>
      <c r="C61" s="309"/>
      <c r="D61" s="289"/>
      <c r="E61" s="294"/>
      <c r="F61" s="181"/>
      <c r="G61" s="190"/>
      <c r="I61" s="194">
        <v>56</v>
      </c>
      <c r="J61" s="144">
        <f t="shared" si="27"/>
        <v>0</v>
      </c>
      <c r="K61" s="144">
        <f t="shared" si="28"/>
        <v>0</v>
      </c>
      <c r="L61" s="144">
        <f t="shared" si="29"/>
        <v>0</v>
      </c>
      <c r="M61" s="144">
        <f t="shared" si="30"/>
        <v>0</v>
      </c>
      <c r="N61" s="144">
        <f t="shared" si="0"/>
        <v>0</v>
      </c>
      <c r="O61" s="145">
        <f t="shared" si="1"/>
        <v>0</v>
      </c>
      <c r="P61" s="194">
        <v>56</v>
      </c>
      <c r="Q61" s="144">
        <f t="shared" si="15"/>
        <v>0</v>
      </c>
      <c r="R61" s="144">
        <f t="shared" si="31"/>
        <v>0</v>
      </c>
      <c r="S61" s="144">
        <f t="shared" si="32"/>
        <v>0</v>
      </c>
      <c r="T61" s="144">
        <f t="shared" si="2"/>
        <v>0</v>
      </c>
      <c r="U61" s="144">
        <f t="shared" si="16"/>
        <v>0</v>
      </c>
      <c r="V61" s="144">
        <f t="shared" si="3"/>
        <v>0</v>
      </c>
      <c r="W61" s="144">
        <v>0</v>
      </c>
      <c r="X61" s="144">
        <f t="shared" si="4"/>
        <v>0</v>
      </c>
      <c r="Y61" s="173">
        <f t="shared" si="5"/>
        <v>0</v>
      </c>
      <c r="AA61" s="210">
        <v>56</v>
      </c>
      <c r="AB61" s="144">
        <f t="shared" si="6"/>
        <v>0</v>
      </c>
      <c r="AC61" s="243">
        <f t="shared" si="7"/>
        <v>0</v>
      </c>
      <c r="AD61" s="243">
        <f t="shared" si="8"/>
        <v>0</v>
      </c>
      <c r="AE61" s="243">
        <f t="shared" si="9"/>
        <v>0</v>
      </c>
      <c r="AF61" s="144">
        <f t="shared" si="17"/>
        <v>0</v>
      </c>
      <c r="AG61" s="144">
        <f t="shared" si="18"/>
        <v>0</v>
      </c>
      <c r="AH61" s="144">
        <f t="shared" si="19"/>
        <v>0</v>
      </c>
      <c r="AI61" s="217">
        <f t="shared" si="33"/>
        <v>0</v>
      </c>
      <c r="AK61" s="210"/>
      <c r="AL61" s="144"/>
      <c r="AM61" s="144"/>
      <c r="AN61" s="144"/>
      <c r="AO61" s="144"/>
      <c r="AP61" s="144"/>
      <c r="AQ61" s="318"/>
      <c r="AR61" s="318"/>
      <c r="AS61" s="318"/>
      <c r="AT61" s="318"/>
      <c r="AU61" s="144"/>
      <c r="AV61" s="144"/>
      <c r="AW61" s="144"/>
      <c r="AX61" s="144"/>
      <c r="AY61" s="217"/>
    </row>
    <row r="62" spans="2:51" x14ac:dyDescent="0.25">
      <c r="B62" s="179"/>
      <c r="C62" s="309"/>
      <c r="D62" s="289"/>
      <c r="E62" s="294"/>
      <c r="F62" s="181"/>
      <c r="G62" s="190"/>
      <c r="I62" s="194">
        <v>57</v>
      </c>
      <c r="J62" s="144">
        <f t="shared" si="27"/>
        <v>0</v>
      </c>
      <c r="K62" s="144">
        <f t="shared" si="28"/>
        <v>0</v>
      </c>
      <c r="L62" s="144">
        <f t="shared" si="29"/>
        <v>0</v>
      </c>
      <c r="M62" s="144">
        <f t="shared" si="30"/>
        <v>0</v>
      </c>
      <c r="N62" s="144">
        <f t="shared" si="0"/>
        <v>0</v>
      </c>
      <c r="O62" s="145">
        <f t="shared" si="1"/>
        <v>0</v>
      </c>
      <c r="P62" s="194">
        <v>57</v>
      </c>
      <c r="Q62" s="144">
        <f t="shared" si="15"/>
        <v>0</v>
      </c>
      <c r="R62" s="144">
        <f t="shared" si="31"/>
        <v>0</v>
      </c>
      <c r="S62" s="144">
        <f t="shared" si="32"/>
        <v>0</v>
      </c>
      <c r="T62" s="144">
        <f t="shared" si="2"/>
        <v>0</v>
      </c>
      <c r="U62" s="144">
        <f t="shared" si="16"/>
        <v>0</v>
      </c>
      <c r="V62" s="144">
        <f t="shared" si="3"/>
        <v>0</v>
      </c>
      <c r="W62" s="144">
        <v>0</v>
      </c>
      <c r="X62" s="144">
        <f t="shared" si="4"/>
        <v>0</v>
      </c>
      <c r="Y62" s="173">
        <f t="shared" si="5"/>
        <v>0</v>
      </c>
      <c r="AA62" s="210">
        <v>57</v>
      </c>
      <c r="AB62" s="144">
        <f t="shared" si="6"/>
        <v>0</v>
      </c>
      <c r="AC62" s="243">
        <f t="shared" si="7"/>
        <v>0</v>
      </c>
      <c r="AD62" s="243">
        <f t="shared" si="8"/>
        <v>0</v>
      </c>
      <c r="AE62" s="243">
        <f t="shared" si="9"/>
        <v>0</v>
      </c>
      <c r="AF62" s="144">
        <f t="shared" si="17"/>
        <v>0</v>
      </c>
      <c r="AG62" s="144">
        <f t="shared" si="18"/>
        <v>0</v>
      </c>
      <c r="AH62" s="144">
        <f t="shared" si="19"/>
        <v>0</v>
      </c>
      <c r="AI62" s="217">
        <f t="shared" si="33"/>
        <v>0</v>
      </c>
      <c r="AK62" s="210"/>
      <c r="AL62" s="144"/>
      <c r="AM62" s="144"/>
      <c r="AN62" s="144"/>
      <c r="AO62" s="144"/>
      <c r="AP62" s="144"/>
      <c r="AQ62" s="318"/>
      <c r="AR62" s="318"/>
      <c r="AS62" s="318"/>
      <c r="AT62" s="318"/>
      <c r="AU62" s="144"/>
      <c r="AV62" s="144"/>
      <c r="AW62" s="144"/>
      <c r="AX62" s="144"/>
      <c r="AY62" s="217"/>
    </row>
    <row r="63" spans="2:51" x14ac:dyDescent="0.25">
      <c r="B63" s="179"/>
      <c r="C63" s="309"/>
      <c r="D63" s="289"/>
      <c r="E63" s="294"/>
      <c r="F63" s="181"/>
      <c r="G63" s="190"/>
      <c r="I63" s="194">
        <v>58</v>
      </c>
      <c r="J63" s="144">
        <f t="shared" si="27"/>
        <v>0</v>
      </c>
      <c r="K63" s="144">
        <f t="shared" si="28"/>
        <v>0</v>
      </c>
      <c r="L63" s="144">
        <f t="shared" si="29"/>
        <v>0</v>
      </c>
      <c r="M63" s="144">
        <f t="shared" si="30"/>
        <v>0</v>
      </c>
      <c r="N63" s="144">
        <f t="shared" si="0"/>
        <v>0</v>
      </c>
      <c r="O63" s="145">
        <f t="shared" si="1"/>
        <v>0</v>
      </c>
      <c r="P63" s="194">
        <v>58</v>
      </c>
      <c r="Q63" s="144">
        <f t="shared" si="15"/>
        <v>0</v>
      </c>
      <c r="R63" s="144">
        <f t="shared" si="31"/>
        <v>0</v>
      </c>
      <c r="S63" s="144">
        <f t="shared" si="32"/>
        <v>0</v>
      </c>
      <c r="T63" s="144">
        <f t="shared" si="2"/>
        <v>0</v>
      </c>
      <c r="U63" s="144">
        <f t="shared" si="16"/>
        <v>0</v>
      </c>
      <c r="V63" s="144">
        <f t="shared" si="3"/>
        <v>0</v>
      </c>
      <c r="W63" s="144">
        <v>0</v>
      </c>
      <c r="X63" s="144">
        <f t="shared" si="4"/>
        <v>0</v>
      </c>
      <c r="Y63" s="173">
        <f t="shared" si="5"/>
        <v>0</v>
      </c>
      <c r="AA63" s="210">
        <v>58</v>
      </c>
      <c r="AB63" s="144">
        <f t="shared" si="6"/>
        <v>0</v>
      </c>
      <c r="AC63" s="243">
        <f t="shared" si="7"/>
        <v>0</v>
      </c>
      <c r="AD63" s="243">
        <f t="shared" si="8"/>
        <v>0</v>
      </c>
      <c r="AE63" s="243">
        <f t="shared" si="9"/>
        <v>0</v>
      </c>
      <c r="AF63" s="144">
        <f t="shared" si="17"/>
        <v>0</v>
      </c>
      <c r="AG63" s="144">
        <f t="shared" si="18"/>
        <v>0</v>
      </c>
      <c r="AH63" s="144">
        <f t="shared" si="19"/>
        <v>0</v>
      </c>
      <c r="AI63" s="217">
        <f t="shared" si="33"/>
        <v>0</v>
      </c>
      <c r="AK63" s="210"/>
      <c r="AL63" s="144"/>
      <c r="AM63" s="144"/>
      <c r="AN63" s="144"/>
      <c r="AO63" s="144"/>
      <c r="AP63" s="144"/>
      <c r="AQ63" s="318"/>
      <c r="AR63" s="318"/>
      <c r="AS63" s="318"/>
      <c r="AT63" s="318"/>
      <c r="AU63" s="144"/>
      <c r="AV63" s="144"/>
      <c r="AW63" s="144"/>
      <c r="AX63" s="144"/>
      <c r="AY63" s="217"/>
    </row>
    <row r="64" spans="2:51" x14ac:dyDescent="0.25">
      <c r="B64" s="179"/>
      <c r="C64" s="309"/>
      <c r="D64" s="289"/>
      <c r="E64" s="294"/>
      <c r="F64" s="181"/>
      <c r="G64" s="190"/>
      <c r="I64" s="194">
        <v>59</v>
      </c>
      <c r="J64" s="144">
        <f t="shared" si="27"/>
        <v>0</v>
      </c>
      <c r="K64" s="144">
        <f t="shared" si="28"/>
        <v>0</v>
      </c>
      <c r="L64" s="144">
        <f t="shared" si="29"/>
        <v>0</v>
      </c>
      <c r="M64" s="144">
        <f t="shared" si="30"/>
        <v>0</v>
      </c>
      <c r="N64" s="144">
        <f t="shared" si="0"/>
        <v>0</v>
      </c>
      <c r="O64" s="145">
        <f t="shared" si="1"/>
        <v>0</v>
      </c>
      <c r="P64" s="194">
        <v>59</v>
      </c>
      <c r="Q64" s="144">
        <f t="shared" si="15"/>
        <v>0</v>
      </c>
      <c r="R64" s="144">
        <f t="shared" si="31"/>
        <v>0</v>
      </c>
      <c r="S64" s="144">
        <f t="shared" si="32"/>
        <v>0</v>
      </c>
      <c r="T64" s="144">
        <f t="shared" si="2"/>
        <v>0</v>
      </c>
      <c r="U64" s="144">
        <f t="shared" si="16"/>
        <v>0</v>
      </c>
      <c r="V64" s="144">
        <f t="shared" si="3"/>
        <v>0</v>
      </c>
      <c r="W64" s="144">
        <v>0</v>
      </c>
      <c r="X64" s="144">
        <f t="shared" si="4"/>
        <v>0</v>
      </c>
      <c r="Y64" s="173">
        <f t="shared" si="5"/>
        <v>0</v>
      </c>
      <c r="AA64" s="210">
        <v>59</v>
      </c>
      <c r="AB64" s="144">
        <f t="shared" si="6"/>
        <v>0</v>
      </c>
      <c r="AC64" s="243">
        <f t="shared" si="7"/>
        <v>0</v>
      </c>
      <c r="AD64" s="243">
        <f t="shared" si="8"/>
        <v>0</v>
      </c>
      <c r="AE64" s="243">
        <f t="shared" si="9"/>
        <v>0</v>
      </c>
      <c r="AF64" s="144">
        <f t="shared" si="17"/>
        <v>0</v>
      </c>
      <c r="AG64" s="144">
        <f t="shared" si="18"/>
        <v>0</v>
      </c>
      <c r="AH64" s="144">
        <f t="shared" si="19"/>
        <v>0</v>
      </c>
      <c r="AI64" s="217">
        <f t="shared" si="33"/>
        <v>0</v>
      </c>
      <c r="AK64" s="210"/>
      <c r="AL64" s="144"/>
      <c r="AM64" s="144"/>
      <c r="AN64" s="144"/>
      <c r="AO64" s="144"/>
      <c r="AP64" s="144"/>
      <c r="AQ64" s="318"/>
      <c r="AR64" s="318"/>
      <c r="AS64" s="318"/>
      <c r="AT64" s="318"/>
      <c r="AU64" s="144"/>
      <c r="AV64" s="144"/>
      <c r="AW64" s="144"/>
      <c r="AX64" s="144"/>
      <c r="AY64" s="217"/>
    </row>
    <row r="65" spans="2:51" x14ac:dyDescent="0.25">
      <c r="B65" s="179"/>
      <c r="C65" s="309"/>
      <c r="D65" s="289"/>
      <c r="E65" s="294"/>
      <c r="F65" s="181"/>
      <c r="G65" s="190"/>
      <c r="I65" s="194">
        <v>60</v>
      </c>
      <c r="J65" s="144">
        <f t="shared" si="27"/>
        <v>0</v>
      </c>
      <c r="K65" s="144">
        <f t="shared" si="28"/>
        <v>0</v>
      </c>
      <c r="L65" s="144">
        <f t="shared" si="29"/>
        <v>0</v>
      </c>
      <c r="M65" s="144">
        <f t="shared" si="30"/>
        <v>0</v>
      </c>
      <c r="N65" s="144">
        <f t="shared" si="0"/>
        <v>0</v>
      </c>
      <c r="O65" s="145">
        <f t="shared" si="1"/>
        <v>0</v>
      </c>
      <c r="P65" s="194">
        <v>60</v>
      </c>
      <c r="Q65" s="144">
        <f t="shared" si="15"/>
        <v>0</v>
      </c>
      <c r="R65" s="144">
        <f t="shared" si="31"/>
        <v>0</v>
      </c>
      <c r="S65" s="144">
        <f t="shared" si="32"/>
        <v>0</v>
      </c>
      <c r="T65" s="144">
        <f t="shared" si="2"/>
        <v>0</v>
      </c>
      <c r="U65" s="144">
        <f t="shared" si="16"/>
        <v>0</v>
      </c>
      <c r="V65" s="144">
        <f t="shared" si="3"/>
        <v>0</v>
      </c>
      <c r="W65" s="144">
        <v>0</v>
      </c>
      <c r="X65" s="144">
        <f t="shared" si="4"/>
        <v>0</v>
      </c>
      <c r="Y65" s="173">
        <f t="shared" si="5"/>
        <v>0</v>
      </c>
      <c r="AA65" s="210">
        <v>60</v>
      </c>
      <c r="AB65" s="144">
        <f t="shared" si="6"/>
        <v>0</v>
      </c>
      <c r="AC65" s="243">
        <f t="shared" si="7"/>
        <v>0</v>
      </c>
      <c r="AD65" s="243">
        <f t="shared" si="8"/>
        <v>0</v>
      </c>
      <c r="AE65" s="243">
        <f t="shared" si="9"/>
        <v>0</v>
      </c>
      <c r="AF65" s="144">
        <f t="shared" si="17"/>
        <v>0</v>
      </c>
      <c r="AG65" s="144">
        <f t="shared" si="18"/>
        <v>0</v>
      </c>
      <c r="AH65" s="144">
        <f t="shared" si="19"/>
        <v>0</v>
      </c>
      <c r="AI65" s="217">
        <f t="shared" si="33"/>
        <v>0</v>
      </c>
      <c r="AK65" s="210"/>
      <c r="AL65" s="144"/>
      <c r="AM65" s="144"/>
      <c r="AN65" s="144"/>
      <c r="AO65" s="144"/>
      <c r="AP65" s="144"/>
      <c r="AQ65" s="318"/>
      <c r="AR65" s="318"/>
      <c r="AS65" s="318"/>
      <c r="AT65" s="318"/>
      <c r="AU65" s="144"/>
      <c r="AV65" s="144"/>
      <c r="AW65" s="144"/>
      <c r="AX65" s="144"/>
      <c r="AY65" s="217"/>
    </row>
    <row r="66" spans="2:51" x14ac:dyDescent="0.25">
      <c r="B66" s="179"/>
      <c r="C66" s="309"/>
      <c r="D66" s="289"/>
      <c r="E66" s="294"/>
      <c r="F66" s="181"/>
      <c r="G66" s="190"/>
      <c r="I66" s="194">
        <v>61</v>
      </c>
      <c r="J66" s="144">
        <f t="shared" si="27"/>
        <v>0</v>
      </c>
      <c r="K66" s="144">
        <f t="shared" si="28"/>
        <v>0</v>
      </c>
      <c r="L66" s="144">
        <f t="shared" si="29"/>
        <v>0</v>
      </c>
      <c r="M66" s="144">
        <f t="shared" si="30"/>
        <v>0</v>
      </c>
      <c r="N66" s="144">
        <f t="shared" si="0"/>
        <v>0</v>
      </c>
      <c r="O66" s="145">
        <f t="shared" si="1"/>
        <v>0</v>
      </c>
      <c r="P66" s="194">
        <v>61</v>
      </c>
      <c r="Q66" s="144">
        <f t="shared" si="15"/>
        <v>0</v>
      </c>
      <c r="R66" s="144">
        <f t="shared" si="31"/>
        <v>0</v>
      </c>
      <c r="S66" s="144">
        <f t="shared" si="32"/>
        <v>0</v>
      </c>
      <c r="T66" s="144">
        <f t="shared" si="2"/>
        <v>0</v>
      </c>
      <c r="U66" s="144">
        <f t="shared" si="16"/>
        <v>0</v>
      </c>
      <c r="V66" s="144">
        <f t="shared" si="3"/>
        <v>0</v>
      </c>
      <c r="W66" s="144">
        <v>0</v>
      </c>
      <c r="X66" s="144">
        <f t="shared" si="4"/>
        <v>0</v>
      </c>
      <c r="Y66" s="173">
        <f t="shared" si="5"/>
        <v>0</v>
      </c>
      <c r="AA66" s="210">
        <v>61</v>
      </c>
      <c r="AB66" s="144">
        <f t="shared" si="6"/>
        <v>0</v>
      </c>
      <c r="AC66" s="243">
        <f t="shared" si="7"/>
        <v>0</v>
      </c>
      <c r="AD66" s="243">
        <f t="shared" si="8"/>
        <v>0</v>
      </c>
      <c r="AE66" s="243">
        <f t="shared" si="9"/>
        <v>0</v>
      </c>
      <c r="AF66" s="144">
        <f t="shared" si="17"/>
        <v>0</v>
      </c>
      <c r="AG66" s="144">
        <f t="shared" si="18"/>
        <v>0</v>
      </c>
      <c r="AH66" s="144">
        <f t="shared" si="19"/>
        <v>0</v>
      </c>
      <c r="AI66" s="217">
        <f t="shared" si="33"/>
        <v>0</v>
      </c>
      <c r="AK66" s="210"/>
      <c r="AL66" s="144"/>
      <c r="AM66" s="144"/>
      <c r="AN66" s="144"/>
      <c r="AO66" s="144"/>
      <c r="AP66" s="144"/>
      <c r="AQ66" s="318"/>
      <c r="AR66" s="318"/>
      <c r="AS66" s="318"/>
      <c r="AT66" s="318"/>
      <c r="AU66" s="144"/>
      <c r="AV66" s="144"/>
      <c r="AW66" s="144"/>
      <c r="AX66" s="144"/>
      <c r="AY66" s="217"/>
    </row>
    <row r="67" spans="2:51" x14ac:dyDescent="0.25">
      <c r="B67" s="179"/>
      <c r="C67" s="309"/>
      <c r="D67" s="289"/>
      <c r="E67" s="294"/>
      <c r="F67" s="181"/>
      <c r="G67" s="190"/>
      <c r="I67" s="194">
        <v>62</v>
      </c>
      <c r="J67" s="144">
        <f t="shared" si="27"/>
        <v>0</v>
      </c>
      <c r="K67" s="144">
        <f t="shared" si="28"/>
        <v>0</v>
      </c>
      <c r="L67" s="144">
        <f t="shared" si="29"/>
        <v>0</v>
      </c>
      <c r="M67" s="144">
        <f t="shared" si="30"/>
        <v>0</v>
      </c>
      <c r="N67" s="144">
        <f t="shared" si="0"/>
        <v>0</v>
      </c>
      <c r="O67" s="145">
        <f t="shared" si="1"/>
        <v>0</v>
      </c>
      <c r="P67" s="194">
        <v>62</v>
      </c>
      <c r="Q67" s="144">
        <f t="shared" si="15"/>
        <v>0</v>
      </c>
      <c r="R67" s="144">
        <f t="shared" si="31"/>
        <v>0</v>
      </c>
      <c r="S67" s="144">
        <f t="shared" si="32"/>
        <v>0</v>
      </c>
      <c r="T67" s="144">
        <f t="shared" si="2"/>
        <v>0</v>
      </c>
      <c r="U67" s="144">
        <f t="shared" si="16"/>
        <v>0</v>
      </c>
      <c r="V67" s="144">
        <f t="shared" si="3"/>
        <v>0</v>
      </c>
      <c r="W67" s="144">
        <v>0</v>
      </c>
      <c r="X67" s="144">
        <f t="shared" si="4"/>
        <v>0</v>
      </c>
      <c r="Y67" s="173">
        <f t="shared" si="5"/>
        <v>0</v>
      </c>
      <c r="AA67" s="210">
        <v>62</v>
      </c>
      <c r="AB67" s="144">
        <f t="shared" si="6"/>
        <v>0</v>
      </c>
      <c r="AC67" s="243">
        <f t="shared" si="7"/>
        <v>0</v>
      </c>
      <c r="AD67" s="243">
        <f t="shared" si="8"/>
        <v>0</v>
      </c>
      <c r="AE67" s="243">
        <f t="shared" si="9"/>
        <v>0</v>
      </c>
      <c r="AF67" s="144">
        <f t="shared" si="17"/>
        <v>0</v>
      </c>
      <c r="AG67" s="144">
        <f t="shared" si="18"/>
        <v>0</v>
      </c>
      <c r="AH67" s="144">
        <f t="shared" si="19"/>
        <v>0</v>
      </c>
      <c r="AI67" s="217">
        <f t="shared" si="33"/>
        <v>0</v>
      </c>
      <c r="AK67" s="210"/>
      <c r="AL67" s="144"/>
      <c r="AM67" s="144"/>
      <c r="AN67" s="144"/>
      <c r="AO67" s="144"/>
      <c r="AP67" s="144"/>
      <c r="AQ67" s="318"/>
      <c r="AR67" s="318"/>
      <c r="AS67" s="318"/>
      <c r="AT67" s="318"/>
      <c r="AU67" s="144"/>
      <c r="AV67" s="144"/>
      <c r="AW67" s="144"/>
      <c r="AX67" s="144"/>
      <c r="AY67" s="217"/>
    </row>
    <row r="68" spans="2:51" x14ac:dyDescent="0.25">
      <c r="B68" s="179"/>
      <c r="C68" s="309"/>
      <c r="D68" s="289"/>
      <c r="E68" s="294"/>
      <c r="F68" s="181"/>
      <c r="G68" s="190"/>
      <c r="I68" s="194">
        <v>63</v>
      </c>
      <c r="J68" s="144">
        <f t="shared" si="27"/>
        <v>0</v>
      </c>
      <c r="K68" s="144">
        <f t="shared" si="28"/>
        <v>0</v>
      </c>
      <c r="L68" s="144">
        <f t="shared" si="29"/>
        <v>0</v>
      </c>
      <c r="M68" s="144">
        <f t="shared" si="30"/>
        <v>0</v>
      </c>
      <c r="N68" s="144">
        <f t="shared" si="0"/>
        <v>0</v>
      </c>
      <c r="O68" s="145">
        <f t="shared" si="1"/>
        <v>0</v>
      </c>
      <c r="P68" s="194">
        <v>63</v>
      </c>
      <c r="Q68" s="144">
        <f t="shared" si="15"/>
        <v>0</v>
      </c>
      <c r="R68" s="144">
        <f t="shared" si="31"/>
        <v>0</v>
      </c>
      <c r="S68" s="144">
        <f t="shared" si="32"/>
        <v>0</v>
      </c>
      <c r="T68" s="144">
        <f t="shared" si="2"/>
        <v>0</v>
      </c>
      <c r="U68" s="144">
        <f t="shared" si="16"/>
        <v>0</v>
      </c>
      <c r="V68" s="144">
        <f t="shared" si="3"/>
        <v>0</v>
      </c>
      <c r="W68" s="144">
        <v>0</v>
      </c>
      <c r="X68" s="144">
        <f t="shared" si="4"/>
        <v>0</v>
      </c>
      <c r="Y68" s="173">
        <f t="shared" si="5"/>
        <v>0</v>
      </c>
      <c r="AA68" s="210">
        <v>63</v>
      </c>
      <c r="AB68" s="144">
        <f t="shared" si="6"/>
        <v>0</v>
      </c>
      <c r="AC68" s="243">
        <f t="shared" si="7"/>
        <v>0</v>
      </c>
      <c r="AD68" s="243">
        <f t="shared" si="8"/>
        <v>0</v>
      </c>
      <c r="AE68" s="243">
        <f t="shared" si="9"/>
        <v>0</v>
      </c>
      <c r="AF68" s="144">
        <f t="shared" si="17"/>
        <v>0</v>
      </c>
      <c r="AG68" s="144">
        <f t="shared" si="18"/>
        <v>0</v>
      </c>
      <c r="AH68" s="144">
        <f t="shared" si="19"/>
        <v>0</v>
      </c>
      <c r="AI68" s="217">
        <f t="shared" si="33"/>
        <v>0</v>
      </c>
      <c r="AK68" s="210"/>
      <c r="AL68" s="144"/>
      <c r="AM68" s="144"/>
      <c r="AN68" s="144"/>
      <c r="AO68" s="144"/>
      <c r="AP68" s="144"/>
      <c r="AQ68" s="318"/>
      <c r="AR68" s="318"/>
      <c r="AS68" s="318"/>
      <c r="AT68" s="318"/>
      <c r="AU68" s="144"/>
      <c r="AV68" s="144"/>
      <c r="AW68" s="144"/>
      <c r="AX68" s="144"/>
      <c r="AY68" s="217"/>
    </row>
    <row r="69" spans="2:51" x14ac:dyDescent="0.25">
      <c r="B69" s="179"/>
      <c r="C69" s="309"/>
      <c r="D69" s="289"/>
      <c r="E69" s="294"/>
      <c r="F69" s="181"/>
      <c r="G69" s="190"/>
      <c r="I69" s="194">
        <v>64</v>
      </c>
      <c r="J69" s="144">
        <f t="shared" si="27"/>
        <v>0</v>
      </c>
      <c r="K69" s="144">
        <f t="shared" si="28"/>
        <v>0</v>
      </c>
      <c r="L69" s="144">
        <f t="shared" si="29"/>
        <v>0</v>
      </c>
      <c r="M69" s="144">
        <f t="shared" si="30"/>
        <v>0</v>
      </c>
      <c r="N69" s="144">
        <f t="shared" ref="N69:N132" si="40">IF(P70&lt;=$F$18,0,)</f>
        <v>0</v>
      </c>
      <c r="O69" s="145">
        <f t="shared" ref="O69:O132" si="41">((J69+K69)*0.475+L69+M69+N69)*44/12</f>
        <v>0</v>
      </c>
      <c r="P69" s="194">
        <v>64</v>
      </c>
      <c r="Q69" s="144">
        <f t="shared" si="15"/>
        <v>0</v>
      </c>
      <c r="R69" s="144">
        <f t="shared" si="31"/>
        <v>0</v>
      </c>
      <c r="S69" s="144">
        <f t="shared" si="32"/>
        <v>0</v>
      </c>
      <c r="T69" s="144">
        <f t="shared" ref="T69:T132" si="42">IF(S69=0,0,EXP(-1.0587+0.8836*LN(S69)+0.284))</f>
        <v>0</v>
      </c>
      <c r="U69" s="144">
        <f t="shared" si="16"/>
        <v>0</v>
      </c>
      <c r="V69" s="144">
        <f t="shared" ref="V69:V132" si="43">IF(P69&lt;=$F$18,IF(P69&lt;=30,P69*($F$16-$F$6)/30,$F$16-$F$6),)</f>
        <v>0</v>
      </c>
      <c r="W69" s="144">
        <v>0</v>
      </c>
      <c r="X69" s="144">
        <f t="shared" ref="X69:X132" si="44">((S69+T69)*0.475+U69+V69+W69)*44/12</f>
        <v>0</v>
      </c>
      <c r="Y69" s="173">
        <f t="shared" ref="Y69:Y132" si="45">IF(P69&lt;=$F$18,X69-O69,)</f>
        <v>0</v>
      </c>
      <c r="AA69" s="210">
        <v>64</v>
      </c>
      <c r="AB69" s="144">
        <f t="shared" ref="AB69:AB132" si="46">IF(AA69&lt;=$F$18,IFERROR(VLOOKUP($AA69,$B$82:$G$94,2,FALSE),0),)</f>
        <v>0</v>
      </c>
      <c r="AC69" s="243">
        <f t="shared" ref="AC69:AC132" si="47">IF(AA69&lt;=$F$18,IFERROR(VLOOKUP($AA69,$B$82:$G$94,3,FALSE),0),)</f>
        <v>0</v>
      </c>
      <c r="AD69" s="243">
        <f t="shared" ref="AD69:AD132" si="48">IF(AA69&lt;=$F$18,IFERROR(VLOOKUP($AA69,$B$82:$G$94,4,FALSE),0),)</f>
        <v>0</v>
      </c>
      <c r="AE69" s="243">
        <f t="shared" ref="AE69:AE132" si="49">IF(AA69&lt;=$F$18,IFERROR(VLOOKUP($AA69,$B$82:$G$94,5,FALSE),0),)</f>
        <v>0</v>
      </c>
      <c r="AF69" s="144">
        <f t="shared" si="17"/>
        <v>0</v>
      </c>
      <c r="AG69" s="144">
        <f t="shared" si="18"/>
        <v>0</v>
      </c>
      <c r="AH69" s="144">
        <f t="shared" si="19"/>
        <v>0</v>
      </c>
      <c r="AI69" s="217">
        <f t="shared" si="33"/>
        <v>0</v>
      </c>
      <c r="AK69" s="210"/>
      <c r="AL69" s="144"/>
      <c r="AM69" s="144"/>
      <c r="AN69" s="144"/>
      <c r="AO69" s="144"/>
      <c r="AP69" s="144"/>
      <c r="AQ69" s="318"/>
      <c r="AR69" s="318"/>
      <c r="AS69" s="318"/>
      <c r="AT69" s="318"/>
      <c r="AU69" s="144"/>
      <c r="AV69" s="144"/>
      <c r="AW69" s="144"/>
      <c r="AX69" s="144"/>
      <c r="AY69" s="217"/>
    </row>
    <row r="70" spans="2:51" x14ac:dyDescent="0.25">
      <c r="B70" s="179"/>
      <c r="C70" s="309"/>
      <c r="D70" s="289"/>
      <c r="E70" s="294"/>
      <c r="F70" s="181"/>
      <c r="G70" s="190"/>
      <c r="I70" s="194">
        <v>65</v>
      </c>
      <c r="J70" s="144">
        <f t="shared" si="27"/>
        <v>0</v>
      </c>
      <c r="K70" s="144">
        <f t="shared" si="28"/>
        <v>0</v>
      </c>
      <c r="L70" s="144">
        <f t="shared" si="29"/>
        <v>0</v>
      </c>
      <c r="M70" s="144">
        <f t="shared" si="30"/>
        <v>0</v>
      </c>
      <c r="N70" s="144">
        <f t="shared" si="40"/>
        <v>0</v>
      </c>
      <c r="O70" s="145">
        <f t="shared" si="41"/>
        <v>0</v>
      </c>
      <c r="P70" s="194">
        <v>65</v>
      </c>
      <c r="Q70" s="144">
        <f t="shared" ref="Q70:Q133" si="50">IF(P70&lt;=$F$18,LOOKUP(P70-1,$B$25:$B$78,$G$25:$G$78),)</f>
        <v>0</v>
      </c>
      <c r="R70" s="144">
        <f t="shared" si="31"/>
        <v>0</v>
      </c>
      <c r="S70" s="144">
        <f t="shared" si="32"/>
        <v>0</v>
      </c>
      <c r="T70" s="144">
        <f t="shared" si="42"/>
        <v>0</v>
      </c>
      <c r="U70" s="144">
        <f t="shared" ref="U70:U133" si="51">IF(P70&lt;=$F$18,$F$5+($F$15-$F$5)*(1-EXP(-0.0175*P70)),)</f>
        <v>0</v>
      </c>
      <c r="V70" s="144">
        <f t="shared" si="43"/>
        <v>0</v>
      </c>
      <c r="W70" s="144">
        <v>0</v>
      </c>
      <c r="X70" s="144">
        <f t="shared" si="44"/>
        <v>0</v>
      </c>
      <c r="Y70" s="173">
        <f t="shared" si="45"/>
        <v>0</v>
      </c>
      <c r="AA70" s="210">
        <v>65</v>
      </c>
      <c r="AB70" s="144">
        <f t="shared" si="46"/>
        <v>0</v>
      </c>
      <c r="AC70" s="243">
        <f t="shared" si="47"/>
        <v>0</v>
      </c>
      <c r="AD70" s="243">
        <f t="shared" si="48"/>
        <v>0</v>
      </c>
      <c r="AE70" s="243">
        <f t="shared" si="49"/>
        <v>0</v>
      </c>
      <c r="AF70" s="144">
        <f t="shared" ref="AF70:AF133" si="52">IF(AA70&lt;=$F$18,EXP(-LN(2)/$D$104)*AF69+((1-EXP(-LN(2)/$D$104))/(LN(2)/$D$104))*$AB70*AC70*0.475*$F$19*44/12,)</f>
        <v>0</v>
      </c>
      <c r="AG70" s="144">
        <f t="shared" ref="AG70:AG133" si="53">IF(AA70&lt;=$F$18,EXP(-LN(2)/$D$106)*AG69+((1-EXP(-LN(2)/$D$106))/(LN(2)/$D$106))*$AB70*AD70*0.475*$F$19*44/12,)</f>
        <v>0</v>
      </c>
      <c r="AH70" s="144">
        <f t="shared" ref="AH70:AH133" si="54">IF(AA70&lt;=$F$18,EXP(-LN(2)/$D$105)*AH69+((1-EXP(-LN(2)/$D$105))/(LN(2)/$D$105))*$AB70*AE70*0.475*$F$19*44/12,)</f>
        <v>0</v>
      </c>
      <c r="AI70" s="217">
        <f t="shared" si="33"/>
        <v>0</v>
      </c>
      <c r="AK70" s="210"/>
      <c r="AL70" s="144"/>
      <c r="AM70" s="144"/>
      <c r="AN70" s="144"/>
      <c r="AO70" s="144"/>
      <c r="AP70" s="144"/>
      <c r="AQ70" s="318"/>
      <c r="AR70" s="318"/>
      <c r="AS70" s="318"/>
      <c r="AT70" s="318"/>
      <c r="AU70" s="144"/>
      <c r="AV70" s="144"/>
      <c r="AW70" s="144"/>
      <c r="AX70" s="144"/>
      <c r="AY70" s="217"/>
    </row>
    <row r="71" spans="2:51" x14ac:dyDescent="0.25">
      <c r="B71" s="179"/>
      <c r="C71" s="309"/>
      <c r="D71" s="289"/>
      <c r="E71" s="294"/>
      <c r="F71" s="181"/>
      <c r="G71" s="190"/>
      <c r="I71" s="194">
        <v>66</v>
      </c>
      <c r="J71" s="144">
        <f t="shared" ref="J71:J134" si="55">IF($I71&lt;=$F$10,$F$11*$F$13+J70,)</f>
        <v>0</v>
      </c>
      <c r="K71" s="144">
        <f t="shared" ref="K71:K134" si="56">IF(J71=0,0,EXP(-1.0587+0.8836*LN(J71)+0.284))</f>
        <v>0</v>
      </c>
      <c r="L71" s="144">
        <f t="shared" ref="L71:L134" si="57">IF(I71&lt;=$F$10,$F$5+($F$8-$F$5)*(1-EXP(-0.0175*I71)),)</f>
        <v>0</v>
      </c>
      <c r="M71" s="144">
        <f t="shared" ref="M71:M134" si="58">IF(I71&lt;=$F$10,IF(I71&lt;=30,I71*($F$9-$F$6)/30,$F$9-$F$6),)</f>
        <v>0</v>
      </c>
      <c r="N71" s="144">
        <f t="shared" si="40"/>
        <v>0</v>
      </c>
      <c r="O71" s="145">
        <f t="shared" si="41"/>
        <v>0</v>
      </c>
      <c r="P71" s="194">
        <v>66</v>
      </c>
      <c r="Q71" s="144">
        <f t="shared" si="50"/>
        <v>0</v>
      </c>
      <c r="R71" s="144">
        <f t="shared" ref="R71:R134" si="59">IF(P71&lt;=$F$18,Q71+R70,)</f>
        <v>0</v>
      </c>
      <c r="S71" s="144">
        <f t="shared" ref="S71:S134" si="60">$F$19*R71</f>
        <v>0</v>
      </c>
      <c r="T71" s="144">
        <f t="shared" si="42"/>
        <v>0</v>
      </c>
      <c r="U71" s="144">
        <f t="shared" si="51"/>
        <v>0</v>
      </c>
      <c r="V71" s="144">
        <f t="shared" si="43"/>
        <v>0</v>
      </c>
      <c r="W71" s="144">
        <v>0</v>
      </c>
      <c r="X71" s="144">
        <f t="shared" si="44"/>
        <v>0</v>
      </c>
      <c r="Y71" s="173">
        <f t="shared" si="45"/>
        <v>0</v>
      </c>
      <c r="AA71" s="210">
        <v>66</v>
      </c>
      <c r="AB71" s="144">
        <f t="shared" si="46"/>
        <v>0</v>
      </c>
      <c r="AC71" s="243">
        <f t="shared" si="47"/>
        <v>0</v>
      </c>
      <c r="AD71" s="243">
        <f t="shared" si="48"/>
        <v>0</v>
      </c>
      <c r="AE71" s="243">
        <f t="shared" si="49"/>
        <v>0</v>
      </c>
      <c r="AF71" s="144">
        <f t="shared" si="52"/>
        <v>0</v>
      </c>
      <c r="AG71" s="144">
        <f t="shared" si="53"/>
        <v>0</v>
      </c>
      <c r="AH71" s="144">
        <f t="shared" si="54"/>
        <v>0</v>
      </c>
      <c r="AI71" s="217">
        <f t="shared" ref="AI71:AI134" si="61">IF(AA71&lt;=$F$18,SUM(AF71:AH71),)</f>
        <v>0</v>
      </c>
      <c r="AK71" s="210"/>
      <c r="AL71" s="144"/>
      <c r="AM71" s="144"/>
      <c r="AN71" s="144"/>
      <c r="AO71" s="144"/>
      <c r="AP71" s="144"/>
      <c r="AQ71" s="318"/>
      <c r="AR71" s="318"/>
      <c r="AS71" s="318"/>
      <c r="AT71" s="318"/>
      <c r="AU71" s="144"/>
      <c r="AV71" s="144"/>
      <c r="AW71" s="144"/>
      <c r="AX71" s="144"/>
      <c r="AY71" s="217"/>
    </row>
    <row r="72" spans="2:51" x14ac:dyDescent="0.25">
      <c r="B72" s="179"/>
      <c r="C72" s="309"/>
      <c r="D72" s="289"/>
      <c r="E72" s="294"/>
      <c r="F72" s="181"/>
      <c r="G72" s="190"/>
      <c r="I72" s="194">
        <v>67</v>
      </c>
      <c r="J72" s="144">
        <f t="shared" si="55"/>
        <v>0</v>
      </c>
      <c r="K72" s="144">
        <f t="shared" si="56"/>
        <v>0</v>
      </c>
      <c r="L72" s="144">
        <f t="shared" si="57"/>
        <v>0</v>
      </c>
      <c r="M72" s="144">
        <f t="shared" si="58"/>
        <v>0</v>
      </c>
      <c r="N72" s="144">
        <f t="shared" si="40"/>
        <v>0</v>
      </c>
      <c r="O72" s="145">
        <f t="shared" si="41"/>
        <v>0</v>
      </c>
      <c r="P72" s="194">
        <v>67</v>
      </c>
      <c r="Q72" s="144">
        <f t="shared" si="50"/>
        <v>0</v>
      </c>
      <c r="R72" s="144">
        <f t="shared" si="59"/>
        <v>0</v>
      </c>
      <c r="S72" s="144">
        <f t="shared" si="60"/>
        <v>0</v>
      </c>
      <c r="T72" s="144">
        <f t="shared" si="42"/>
        <v>0</v>
      </c>
      <c r="U72" s="144">
        <f t="shared" si="51"/>
        <v>0</v>
      </c>
      <c r="V72" s="144">
        <f t="shared" si="43"/>
        <v>0</v>
      </c>
      <c r="W72" s="144">
        <v>0</v>
      </c>
      <c r="X72" s="144">
        <f t="shared" si="44"/>
        <v>0</v>
      </c>
      <c r="Y72" s="173">
        <f t="shared" si="45"/>
        <v>0</v>
      </c>
      <c r="AA72" s="210">
        <v>67</v>
      </c>
      <c r="AB72" s="144">
        <f t="shared" si="46"/>
        <v>0</v>
      </c>
      <c r="AC72" s="243">
        <f t="shared" si="47"/>
        <v>0</v>
      </c>
      <c r="AD72" s="243">
        <f t="shared" si="48"/>
        <v>0</v>
      </c>
      <c r="AE72" s="243">
        <f t="shared" si="49"/>
        <v>0</v>
      </c>
      <c r="AF72" s="144">
        <f t="shared" si="52"/>
        <v>0</v>
      </c>
      <c r="AG72" s="144">
        <f t="shared" si="53"/>
        <v>0</v>
      </c>
      <c r="AH72" s="144">
        <f t="shared" si="54"/>
        <v>0</v>
      </c>
      <c r="AI72" s="217">
        <f t="shared" si="61"/>
        <v>0</v>
      </c>
      <c r="AK72" s="210"/>
      <c r="AL72" s="144"/>
      <c r="AM72" s="144"/>
      <c r="AN72" s="144"/>
      <c r="AO72" s="144"/>
      <c r="AP72" s="144"/>
      <c r="AQ72" s="318"/>
      <c r="AR72" s="318"/>
      <c r="AS72" s="318"/>
      <c r="AT72" s="318"/>
      <c r="AU72" s="144"/>
      <c r="AV72" s="144"/>
      <c r="AW72" s="144"/>
      <c r="AX72" s="144"/>
      <c r="AY72" s="217"/>
    </row>
    <row r="73" spans="2:51" x14ac:dyDescent="0.25">
      <c r="B73" s="179"/>
      <c r="C73" s="309"/>
      <c r="D73" s="289"/>
      <c r="E73" s="294"/>
      <c r="F73" s="181"/>
      <c r="G73" s="190"/>
      <c r="I73" s="194">
        <v>68</v>
      </c>
      <c r="J73" s="144">
        <f t="shared" si="55"/>
        <v>0</v>
      </c>
      <c r="K73" s="144">
        <f t="shared" si="56"/>
        <v>0</v>
      </c>
      <c r="L73" s="144">
        <f t="shared" si="57"/>
        <v>0</v>
      </c>
      <c r="M73" s="144">
        <f t="shared" si="58"/>
        <v>0</v>
      </c>
      <c r="N73" s="144">
        <f t="shared" si="40"/>
        <v>0</v>
      </c>
      <c r="O73" s="145">
        <f t="shared" si="41"/>
        <v>0</v>
      </c>
      <c r="P73" s="194">
        <v>68</v>
      </c>
      <c r="Q73" s="144">
        <f t="shared" si="50"/>
        <v>0</v>
      </c>
      <c r="R73" s="144">
        <f t="shared" si="59"/>
        <v>0</v>
      </c>
      <c r="S73" s="144">
        <f t="shared" si="60"/>
        <v>0</v>
      </c>
      <c r="T73" s="144">
        <f t="shared" si="42"/>
        <v>0</v>
      </c>
      <c r="U73" s="144">
        <f t="shared" si="51"/>
        <v>0</v>
      </c>
      <c r="V73" s="144">
        <f t="shared" si="43"/>
        <v>0</v>
      </c>
      <c r="W73" s="144">
        <v>0</v>
      </c>
      <c r="X73" s="144">
        <f t="shared" si="44"/>
        <v>0</v>
      </c>
      <c r="Y73" s="173">
        <f t="shared" si="45"/>
        <v>0</v>
      </c>
      <c r="AA73" s="210">
        <v>68</v>
      </c>
      <c r="AB73" s="144">
        <f t="shared" si="46"/>
        <v>0</v>
      </c>
      <c r="AC73" s="243">
        <f t="shared" si="47"/>
        <v>0</v>
      </c>
      <c r="AD73" s="243">
        <f t="shared" si="48"/>
        <v>0</v>
      </c>
      <c r="AE73" s="243">
        <f t="shared" si="49"/>
        <v>0</v>
      </c>
      <c r="AF73" s="144">
        <f t="shared" si="52"/>
        <v>0</v>
      </c>
      <c r="AG73" s="144">
        <f t="shared" si="53"/>
        <v>0</v>
      </c>
      <c r="AH73" s="144">
        <f t="shared" si="54"/>
        <v>0</v>
      </c>
      <c r="AI73" s="217">
        <f t="shared" si="61"/>
        <v>0</v>
      </c>
      <c r="AK73" s="210"/>
      <c r="AL73" s="144"/>
      <c r="AM73" s="144"/>
      <c r="AN73" s="144"/>
      <c r="AO73" s="144"/>
      <c r="AP73" s="144"/>
      <c r="AQ73" s="318"/>
      <c r="AR73" s="318"/>
      <c r="AS73" s="318"/>
      <c r="AT73" s="318"/>
      <c r="AU73" s="144"/>
      <c r="AV73" s="144"/>
      <c r="AW73" s="144"/>
      <c r="AX73" s="144"/>
      <c r="AY73" s="217"/>
    </row>
    <row r="74" spans="2:51" x14ac:dyDescent="0.25">
      <c r="B74" s="179"/>
      <c r="C74" s="309"/>
      <c r="D74" s="289"/>
      <c r="E74" s="294"/>
      <c r="F74" s="181"/>
      <c r="G74" s="190"/>
      <c r="I74" s="194">
        <v>69</v>
      </c>
      <c r="J74" s="144">
        <f t="shared" si="55"/>
        <v>0</v>
      </c>
      <c r="K74" s="144">
        <f t="shared" si="56"/>
        <v>0</v>
      </c>
      <c r="L74" s="144">
        <f t="shared" si="57"/>
        <v>0</v>
      </c>
      <c r="M74" s="144">
        <f t="shared" si="58"/>
        <v>0</v>
      </c>
      <c r="N74" s="144">
        <f t="shared" si="40"/>
        <v>0</v>
      </c>
      <c r="O74" s="145">
        <f t="shared" si="41"/>
        <v>0</v>
      </c>
      <c r="P74" s="194">
        <v>69</v>
      </c>
      <c r="Q74" s="144">
        <f t="shared" si="50"/>
        <v>0</v>
      </c>
      <c r="R74" s="144">
        <f t="shared" si="59"/>
        <v>0</v>
      </c>
      <c r="S74" s="144">
        <f t="shared" si="60"/>
        <v>0</v>
      </c>
      <c r="T74" s="144">
        <f t="shared" si="42"/>
        <v>0</v>
      </c>
      <c r="U74" s="144">
        <f t="shared" si="51"/>
        <v>0</v>
      </c>
      <c r="V74" s="144">
        <f t="shared" si="43"/>
        <v>0</v>
      </c>
      <c r="W74" s="144">
        <v>0</v>
      </c>
      <c r="X74" s="144">
        <f t="shared" si="44"/>
        <v>0</v>
      </c>
      <c r="Y74" s="173">
        <f t="shared" si="45"/>
        <v>0</v>
      </c>
      <c r="AA74" s="210">
        <v>69</v>
      </c>
      <c r="AB74" s="144">
        <f t="shared" si="46"/>
        <v>0</v>
      </c>
      <c r="AC74" s="243">
        <f t="shared" si="47"/>
        <v>0</v>
      </c>
      <c r="AD74" s="243">
        <f t="shared" si="48"/>
        <v>0</v>
      </c>
      <c r="AE74" s="243">
        <f t="shared" si="49"/>
        <v>0</v>
      </c>
      <c r="AF74" s="144">
        <f t="shared" si="52"/>
        <v>0</v>
      </c>
      <c r="AG74" s="144">
        <f t="shared" si="53"/>
        <v>0</v>
      </c>
      <c r="AH74" s="144">
        <f t="shared" si="54"/>
        <v>0</v>
      </c>
      <c r="AI74" s="217">
        <f t="shared" si="61"/>
        <v>0</v>
      </c>
      <c r="AK74" s="210"/>
      <c r="AL74" s="144"/>
      <c r="AM74" s="144"/>
      <c r="AN74" s="144"/>
      <c r="AO74" s="144"/>
      <c r="AP74" s="144"/>
      <c r="AQ74" s="318"/>
      <c r="AR74" s="318"/>
      <c r="AS74" s="318"/>
      <c r="AT74" s="318"/>
      <c r="AU74" s="144"/>
      <c r="AV74" s="144"/>
      <c r="AW74" s="144"/>
      <c r="AX74" s="144"/>
      <c r="AY74" s="217"/>
    </row>
    <row r="75" spans="2:51" x14ac:dyDescent="0.25">
      <c r="B75" s="179"/>
      <c r="C75" s="309"/>
      <c r="D75" s="289"/>
      <c r="E75" s="294"/>
      <c r="F75" s="181"/>
      <c r="G75" s="190"/>
      <c r="I75" s="194">
        <v>70</v>
      </c>
      <c r="J75" s="144">
        <f t="shared" si="55"/>
        <v>0</v>
      </c>
      <c r="K75" s="144">
        <f t="shared" si="56"/>
        <v>0</v>
      </c>
      <c r="L75" s="144">
        <f t="shared" si="57"/>
        <v>0</v>
      </c>
      <c r="M75" s="144">
        <f t="shared" si="58"/>
        <v>0</v>
      </c>
      <c r="N75" s="144">
        <f t="shared" si="40"/>
        <v>0</v>
      </c>
      <c r="O75" s="145">
        <f t="shared" si="41"/>
        <v>0</v>
      </c>
      <c r="P75" s="194">
        <v>70</v>
      </c>
      <c r="Q75" s="144">
        <f t="shared" si="50"/>
        <v>0</v>
      </c>
      <c r="R75" s="144">
        <f t="shared" si="59"/>
        <v>0</v>
      </c>
      <c r="S75" s="144">
        <f t="shared" si="60"/>
        <v>0</v>
      </c>
      <c r="T75" s="144">
        <f t="shared" si="42"/>
        <v>0</v>
      </c>
      <c r="U75" s="144">
        <f t="shared" si="51"/>
        <v>0</v>
      </c>
      <c r="V75" s="144">
        <f t="shared" si="43"/>
        <v>0</v>
      </c>
      <c r="W75" s="144">
        <v>0</v>
      </c>
      <c r="X75" s="144">
        <f t="shared" si="44"/>
        <v>0</v>
      </c>
      <c r="Y75" s="173">
        <f t="shared" si="45"/>
        <v>0</v>
      </c>
      <c r="AA75" s="210">
        <v>70</v>
      </c>
      <c r="AB75" s="144">
        <f t="shared" si="46"/>
        <v>0</v>
      </c>
      <c r="AC75" s="243">
        <f t="shared" si="47"/>
        <v>0</v>
      </c>
      <c r="AD75" s="243">
        <f t="shared" si="48"/>
        <v>0</v>
      </c>
      <c r="AE75" s="243">
        <f t="shared" si="49"/>
        <v>0</v>
      </c>
      <c r="AF75" s="144">
        <f t="shared" si="52"/>
        <v>0</v>
      </c>
      <c r="AG75" s="144">
        <f t="shared" si="53"/>
        <v>0</v>
      </c>
      <c r="AH75" s="144">
        <f t="shared" si="54"/>
        <v>0</v>
      </c>
      <c r="AI75" s="217">
        <f t="shared" si="61"/>
        <v>0</v>
      </c>
      <c r="AK75" s="210"/>
      <c r="AL75" s="144"/>
      <c r="AM75" s="144"/>
      <c r="AN75" s="144"/>
      <c r="AO75" s="144"/>
      <c r="AP75" s="144"/>
      <c r="AQ75" s="318"/>
      <c r="AR75" s="318"/>
      <c r="AS75" s="318"/>
      <c r="AT75" s="318"/>
      <c r="AU75" s="144"/>
      <c r="AV75" s="144"/>
      <c r="AW75" s="144"/>
      <c r="AX75" s="144"/>
      <c r="AY75" s="217"/>
    </row>
    <row r="76" spans="2:51" x14ac:dyDescent="0.25">
      <c r="B76" s="179"/>
      <c r="C76" s="309"/>
      <c r="D76" s="289"/>
      <c r="E76" s="294"/>
      <c r="F76" s="181"/>
      <c r="G76" s="190"/>
      <c r="I76" s="194">
        <v>71</v>
      </c>
      <c r="J76" s="144">
        <f t="shared" si="55"/>
        <v>0</v>
      </c>
      <c r="K76" s="144">
        <f t="shared" si="56"/>
        <v>0</v>
      </c>
      <c r="L76" s="144">
        <f t="shared" si="57"/>
        <v>0</v>
      </c>
      <c r="M76" s="144">
        <f t="shared" si="58"/>
        <v>0</v>
      </c>
      <c r="N76" s="144">
        <f t="shared" si="40"/>
        <v>0</v>
      </c>
      <c r="O76" s="145">
        <f t="shared" si="41"/>
        <v>0</v>
      </c>
      <c r="P76" s="194">
        <v>71</v>
      </c>
      <c r="Q76" s="144">
        <f t="shared" si="50"/>
        <v>0</v>
      </c>
      <c r="R76" s="144">
        <f t="shared" si="59"/>
        <v>0</v>
      </c>
      <c r="S76" s="144">
        <f t="shared" si="60"/>
        <v>0</v>
      </c>
      <c r="T76" s="144">
        <f t="shared" si="42"/>
        <v>0</v>
      </c>
      <c r="U76" s="144">
        <f t="shared" si="51"/>
        <v>0</v>
      </c>
      <c r="V76" s="144">
        <f t="shared" si="43"/>
        <v>0</v>
      </c>
      <c r="W76" s="144">
        <v>0</v>
      </c>
      <c r="X76" s="144">
        <f t="shared" si="44"/>
        <v>0</v>
      </c>
      <c r="Y76" s="173">
        <f t="shared" si="45"/>
        <v>0</v>
      </c>
      <c r="AA76" s="210">
        <v>71</v>
      </c>
      <c r="AB76" s="144">
        <f t="shared" si="46"/>
        <v>0</v>
      </c>
      <c r="AC76" s="243">
        <f t="shared" si="47"/>
        <v>0</v>
      </c>
      <c r="AD76" s="243">
        <f t="shared" si="48"/>
        <v>0</v>
      </c>
      <c r="AE76" s="243">
        <f t="shared" si="49"/>
        <v>0</v>
      </c>
      <c r="AF76" s="144">
        <f t="shared" si="52"/>
        <v>0</v>
      </c>
      <c r="AG76" s="144">
        <f t="shared" si="53"/>
        <v>0</v>
      </c>
      <c r="AH76" s="144">
        <f t="shared" si="54"/>
        <v>0</v>
      </c>
      <c r="AI76" s="217">
        <f t="shared" si="61"/>
        <v>0</v>
      </c>
      <c r="AK76" s="210"/>
      <c r="AL76" s="144"/>
      <c r="AM76" s="144"/>
      <c r="AN76" s="144"/>
      <c r="AO76" s="144"/>
      <c r="AP76" s="144"/>
      <c r="AQ76" s="318"/>
      <c r="AR76" s="318"/>
      <c r="AS76" s="318"/>
      <c r="AT76" s="318"/>
      <c r="AU76" s="144"/>
      <c r="AV76" s="144"/>
      <c r="AW76" s="144"/>
      <c r="AX76" s="144"/>
      <c r="AY76" s="217"/>
    </row>
    <row r="77" spans="2:51" x14ac:dyDescent="0.25">
      <c r="B77" s="179"/>
      <c r="C77" s="309"/>
      <c r="D77" s="289"/>
      <c r="E77" s="294"/>
      <c r="F77" s="181"/>
      <c r="G77" s="190"/>
      <c r="I77" s="194">
        <v>72</v>
      </c>
      <c r="J77" s="144">
        <f t="shared" si="55"/>
        <v>0</v>
      </c>
      <c r="K77" s="144">
        <f t="shared" si="56"/>
        <v>0</v>
      </c>
      <c r="L77" s="144">
        <f t="shared" si="57"/>
        <v>0</v>
      </c>
      <c r="M77" s="144">
        <f t="shared" si="58"/>
        <v>0</v>
      </c>
      <c r="N77" s="144">
        <f t="shared" si="40"/>
        <v>0</v>
      </c>
      <c r="O77" s="145">
        <f t="shared" si="41"/>
        <v>0</v>
      </c>
      <c r="P77" s="194">
        <v>72</v>
      </c>
      <c r="Q77" s="144">
        <f t="shared" si="50"/>
        <v>0</v>
      </c>
      <c r="R77" s="144">
        <f t="shared" si="59"/>
        <v>0</v>
      </c>
      <c r="S77" s="144">
        <f t="shared" si="60"/>
        <v>0</v>
      </c>
      <c r="T77" s="144">
        <f t="shared" si="42"/>
        <v>0</v>
      </c>
      <c r="U77" s="144">
        <f t="shared" si="51"/>
        <v>0</v>
      </c>
      <c r="V77" s="144">
        <f t="shared" si="43"/>
        <v>0</v>
      </c>
      <c r="W77" s="144">
        <v>0</v>
      </c>
      <c r="X77" s="144">
        <f t="shared" si="44"/>
        <v>0</v>
      </c>
      <c r="Y77" s="173">
        <f t="shared" si="45"/>
        <v>0</v>
      </c>
      <c r="AA77" s="210">
        <v>72</v>
      </c>
      <c r="AB77" s="144">
        <f t="shared" si="46"/>
        <v>0</v>
      </c>
      <c r="AC77" s="243">
        <f t="shared" si="47"/>
        <v>0</v>
      </c>
      <c r="AD77" s="243">
        <f t="shared" si="48"/>
        <v>0</v>
      </c>
      <c r="AE77" s="243">
        <f t="shared" si="49"/>
        <v>0</v>
      </c>
      <c r="AF77" s="144">
        <f t="shared" si="52"/>
        <v>0</v>
      </c>
      <c r="AG77" s="144">
        <f t="shared" si="53"/>
        <v>0</v>
      </c>
      <c r="AH77" s="144">
        <f t="shared" si="54"/>
        <v>0</v>
      </c>
      <c r="AI77" s="217">
        <f t="shared" si="61"/>
        <v>0</v>
      </c>
      <c r="AK77" s="210"/>
      <c r="AL77" s="144"/>
      <c r="AM77" s="144"/>
      <c r="AN77" s="144"/>
      <c r="AO77" s="144"/>
      <c r="AP77" s="144"/>
      <c r="AQ77" s="318"/>
      <c r="AR77" s="318"/>
      <c r="AS77" s="318"/>
      <c r="AT77" s="318"/>
      <c r="AU77" s="144"/>
      <c r="AV77" s="144"/>
      <c r="AW77" s="144"/>
      <c r="AX77" s="144"/>
      <c r="AY77" s="217"/>
    </row>
    <row r="78" spans="2:51" x14ac:dyDescent="0.25">
      <c r="B78" s="182"/>
      <c r="C78" s="310"/>
      <c r="D78" s="311"/>
      <c r="E78" s="298"/>
      <c r="F78" s="183"/>
      <c r="G78" s="191"/>
      <c r="I78" s="194">
        <v>73</v>
      </c>
      <c r="J78" s="144">
        <f t="shared" si="55"/>
        <v>0</v>
      </c>
      <c r="K78" s="144">
        <f t="shared" si="56"/>
        <v>0</v>
      </c>
      <c r="L78" s="144">
        <f t="shared" si="57"/>
        <v>0</v>
      </c>
      <c r="M78" s="144">
        <f t="shared" si="58"/>
        <v>0</v>
      </c>
      <c r="N78" s="144">
        <f t="shared" si="40"/>
        <v>0</v>
      </c>
      <c r="O78" s="145">
        <f t="shared" si="41"/>
        <v>0</v>
      </c>
      <c r="P78" s="194">
        <v>73</v>
      </c>
      <c r="Q78" s="144">
        <f t="shared" si="50"/>
        <v>0</v>
      </c>
      <c r="R78" s="144">
        <f t="shared" si="59"/>
        <v>0</v>
      </c>
      <c r="S78" s="144">
        <f t="shared" si="60"/>
        <v>0</v>
      </c>
      <c r="T78" s="144">
        <f t="shared" si="42"/>
        <v>0</v>
      </c>
      <c r="U78" s="144">
        <f t="shared" si="51"/>
        <v>0</v>
      </c>
      <c r="V78" s="144">
        <f t="shared" si="43"/>
        <v>0</v>
      </c>
      <c r="W78" s="144">
        <v>0</v>
      </c>
      <c r="X78" s="144">
        <f t="shared" si="44"/>
        <v>0</v>
      </c>
      <c r="Y78" s="173">
        <f t="shared" si="45"/>
        <v>0</v>
      </c>
      <c r="AA78" s="210">
        <v>73</v>
      </c>
      <c r="AB78" s="144">
        <f t="shared" si="46"/>
        <v>0</v>
      </c>
      <c r="AC78" s="243">
        <f t="shared" si="47"/>
        <v>0</v>
      </c>
      <c r="AD78" s="243">
        <f t="shared" si="48"/>
        <v>0</v>
      </c>
      <c r="AE78" s="243">
        <f t="shared" si="49"/>
        <v>0</v>
      </c>
      <c r="AF78" s="144">
        <f t="shared" si="52"/>
        <v>0</v>
      </c>
      <c r="AG78" s="144">
        <f t="shared" si="53"/>
        <v>0</v>
      </c>
      <c r="AH78" s="144">
        <f t="shared" si="54"/>
        <v>0</v>
      </c>
      <c r="AI78" s="217">
        <f t="shared" si="61"/>
        <v>0</v>
      </c>
      <c r="AK78" s="210"/>
      <c r="AL78" s="144"/>
      <c r="AM78" s="144"/>
      <c r="AN78" s="144"/>
      <c r="AO78" s="144"/>
      <c r="AP78" s="144"/>
      <c r="AQ78" s="318"/>
      <c r="AR78" s="318"/>
      <c r="AS78" s="318"/>
      <c r="AT78" s="318"/>
      <c r="AU78" s="144"/>
      <c r="AV78" s="144"/>
      <c r="AW78" s="144"/>
      <c r="AX78" s="144"/>
      <c r="AY78" s="217"/>
    </row>
    <row r="79" spans="2:51" x14ac:dyDescent="0.25">
      <c r="I79" s="194">
        <v>74</v>
      </c>
      <c r="J79" s="144">
        <f t="shared" si="55"/>
        <v>0</v>
      </c>
      <c r="K79" s="144">
        <f t="shared" si="56"/>
        <v>0</v>
      </c>
      <c r="L79" s="144">
        <f t="shared" si="57"/>
        <v>0</v>
      </c>
      <c r="M79" s="144">
        <f t="shared" si="58"/>
        <v>0</v>
      </c>
      <c r="N79" s="144">
        <f t="shared" si="40"/>
        <v>0</v>
      </c>
      <c r="O79" s="145">
        <f t="shared" si="41"/>
        <v>0</v>
      </c>
      <c r="P79" s="194">
        <v>74</v>
      </c>
      <c r="Q79" s="144">
        <f t="shared" si="50"/>
        <v>0</v>
      </c>
      <c r="R79" s="144">
        <f t="shared" si="59"/>
        <v>0</v>
      </c>
      <c r="S79" s="144">
        <f t="shared" si="60"/>
        <v>0</v>
      </c>
      <c r="T79" s="144">
        <f t="shared" si="42"/>
        <v>0</v>
      </c>
      <c r="U79" s="144">
        <f t="shared" si="51"/>
        <v>0</v>
      </c>
      <c r="V79" s="144">
        <f t="shared" si="43"/>
        <v>0</v>
      </c>
      <c r="W79" s="144">
        <v>0</v>
      </c>
      <c r="X79" s="144">
        <f t="shared" si="44"/>
        <v>0</v>
      </c>
      <c r="Y79" s="173">
        <f t="shared" si="45"/>
        <v>0</v>
      </c>
      <c r="AA79" s="210">
        <v>74</v>
      </c>
      <c r="AB79" s="144">
        <f t="shared" si="46"/>
        <v>0</v>
      </c>
      <c r="AC79" s="243">
        <f t="shared" si="47"/>
        <v>0</v>
      </c>
      <c r="AD79" s="243">
        <f t="shared" si="48"/>
        <v>0</v>
      </c>
      <c r="AE79" s="243">
        <f t="shared" si="49"/>
        <v>0</v>
      </c>
      <c r="AF79" s="144">
        <f t="shared" si="52"/>
        <v>0</v>
      </c>
      <c r="AG79" s="144">
        <f t="shared" si="53"/>
        <v>0</v>
      </c>
      <c r="AH79" s="144">
        <f t="shared" si="54"/>
        <v>0</v>
      </c>
      <c r="AI79" s="217">
        <f t="shared" si="61"/>
        <v>0</v>
      </c>
      <c r="AK79" s="210"/>
      <c r="AL79" s="144"/>
      <c r="AM79" s="144"/>
      <c r="AN79" s="144"/>
      <c r="AO79" s="144"/>
      <c r="AP79" s="144"/>
      <c r="AQ79" s="318"/>
      <c r="AR79" s="318"/>
      <c r="AS79" s="318"/>
      <c r="AT79" s="318"/>
      <c r="AU79" s="144"/>
      <c r="AV79" s="144"/>
      <c r="AW79" s="144"/>
      <c r="AX79" s="144"/>
      <c r="AY79" s="217"/>
    </row>
    <row r="80" spans="2:51" x14ac:dyDescent="0.25">
      <c r="B80" s="382" t="s">
        <v>320</v>
      </c>
      <c r="C80" s="383"/>
      <c r="D80" s="383"/>
      <c r="E80" s="383"/>
      <c r="F80" s="383"/>
      <c r="G80" s="384"/>
      <c r="H80" s="109"/>
      <c r="I80" s="194">
        <v>75</v>
      </c>
      <c r="J80" s="144">
        <f t="shared" si="55"/>
        <v>0</v>
      </c>
      <c r="K80" s="144">
        <f t="shared" si="56"/>
        <v>0</v>
      </c>
      <c r="L80" s="144">
        <f t="shared" si="57"/>
        <v>0</v>
      </c>
      <c r="M80" s="144">
        <f t="shared" si="58"/>
        <v>0</v>
      </c>
      <c r="N80" s="144">
        <f t="shared" si="40"/>
        <v>0</v>
      </c>
      <c r="O80" s="145">
        <f t="shared" si="41"/>
        <v>0</v>
      </c>
      <c r="P80" s="194">
        <v>75</v>
      </c>
      <c r="Q80" s="144">
        <f t="shared" si="50"/>
        <v>0</v>
      </c>
      <c r="R80" s="144">
        <f t="shared" si="59"/>
        <v>0</v>
      </c>
      <c r="S80" s="144">
        <f t="shared" si="60"/>
        <v>0</v>
      </c>
      <c r="T80" s="144">
        <f t="shared" si="42"/>
        <v>0</v>
      </c>
      <c r="U80" s="144">
        <f t="shared" si="51"/>
        <v>0</v>
      </c>
      <c r="V80" s="144">
        <f t="shared" si="43"/>
        <v>0</v>
      </c>
      <c r="W80" s="144">
        <v>0</v>
      </c>
      <c r="X80" s="144">
        <f t="shared" si="44"/>
        <v>0</v>
      </c>
      <c r="Y80" s="173">
        <f t="shared" si="45"/>
        <v>0</v>
      </c>
      <c r="AA80" s="210">
        <v>75</v>
      </c>
      <c r="AB80" s="144">
        <f t="shared" si="46"/>
        <v>0</v>
      </c>
      <c r="AC80" s="243">
        <f t="shared" si="47"/>
        <v>0</v>
      </c>
      <c r="AD80" s="243">
        <f t="shared" si="48"/>
        <v>0</v>
      </c>
      <c r="AE80" s="243">
        <f t="shared" si="49"/>
        <v>0</v>
      </c>
      <c r="AF80" s="144">
        <f t="shared" si="52"/>
        <v>0</v>
      </c>
      <c r="AG80" s="144">
        <f t="shared" si="53"/>
        <v>0</v>
      </c>
      <c r="AH80" s="144">
        <f t="shared" si="54"/>
        <v>0</v>
      </c>
      <c r="AI80" s="217">
        <f t="shared" si="61"/>
        <v>0</v>
      </c>
      <c r="AK80" s="210"/>
      <c r="AL80" s="144"/>
      <c r="AM80" s="144"/>
      <c r="AN80" s="144"/>
      <c r="AO80" s="144"/>
      <c r="AP80" s="144"/>
      <c r="AQ80" s="318"/>
      <c r="AR80" s="318"/>
      <c r="AS80" s="318"/>
      <c r="AT80" s="318"/>
      <c r="AU80" s="144"/>
      <c r="AV80" s="144"/>
      <c r="AW80" s="144"/>
      <c r="AX80" s="144"/>
      <c r="AY80" s="217"/>
    </row>
    <row r="81" spans="2:51" x14ac:dyDescent="0.25">
      <c r="B81" s="291" t="s">
        <v>129</v>
      </c>
      <c r="C81" s="277" t="s">
        <v>316</v>
      </c>
      <c r="D81" s="275" t="s">
        <v>163</v>
      </c>
      <c r="E81" s="275" t="s">
        <v>166</v>
      </c>
      <c r="F81" s="275" t="s">
        <v>165</v>
      </c>
      <c r="G81" s="276" t="s">
        <v>164</v>
      </c>
      <c r="H81" s="196"/>
      <c r="I81" s="194">
        <v>76</v>
      </c>
      <c r="J81" s="144">
        <f t="shared" si="55"/>
        <v>0</v>
      </c>
      <c r="K81" s="144">
        <f t="shared" si="56"/>
        <v>0</v>
      </c>
      <c r="L81" s="144">
        <f t="shared" si="57"/>
        <v>0</v>
      </c>
      <c r="M81" s="144">
        <f t="shared" si="58"/>
        <v>0</v>
      </c>
      <c r="N81" s="144">
        <f t="shared" si="40"/>
        <v>0</v>
      </c>
      <c r="O81" s="145">
        <f t="shared" si="41"/>
        <v>0</v>
      </c>
      <c r="P81" s="194">
        <v>76</v>
      </c>
      <c r="Q81" s="144">
        <f t="shared" si="50"/>
        <v>0</v>
      </c>
      <c r="R81" s="144">
        <f t="shared" si="59"/>
        <v>0</v>
      </c>
      <c r="S81" s="144">
        <f t="shared" si="60"/>
        <v>0</v>
      </c>
      <c r="T81" s="144">
        <f t="shared" si="42"/>
        <v>0</v>
      </c>
      <c r="U81" s="144">
        <f t="shared" si="51"/>
        <v>0</v>
      </c>
      <c r="V81" s="144">
        <f t="shared" si="43"/>
        <v>0</v>
      </c>
      <c r="W81" s="144">
        <v>0</v>
      </c>
      <c r="X81" s="144">
        <f t="shared" si="44"/>
        <v>0</v>
      </c>
      <c r="Y81" s="173">
        <f t="shared" si="45"/>
        <v>0</v>
      </c>
      <c r="AA81" s="210">
        <v>76</v>
      </c>
      <c r="AB81" s="144">
        <f t="shared" si="46"/>
        <v>0</v>
      </c>
      <c r="AC81" s="243">
        <f t="shared" si="47"/>
        <v>0</v>
      </c>
      <c r="AD81" s="243">
        <f t="shared" si="48"/>
        <v>0</v>
      </c>
      <c r="AE81" s="243">
        <f t="shared" si="49"/>
        <v>0</v>
      </c>
      <c r="AF81" s="144">
        <f t="shared" si="52"/>
        <v>0</v>
      </c>
      <c r="AG81" s="144">
        <f t="shared" si="53"/>
        <v>0</v>
      </c>
      <c r="AH81" s="144">
        <f t="shared" si="54"/>
        <v>0</v>
      </c>
      <c r="AI81" s="217">
        <f t="shared" si="61"/>
        <v>0</v>
      </c>
      <c r="AK81" s="210"/>
      <c r="AL81" s="144"/>
      <c r="AM81" s="144"/>
      <c r="AN81" s="144"/>
      <c r="AO81" s="144"/>
      <c r="AP81" s="144"/>
      <c r="AQ81" s="318"/>
      <c r="AR81" s="318"/>
      <c r="AS81" s="318"/>
      <c r="AT81" s="318"/>
      <c r="AU81" s="144"/>
      <c r="AV81" s="144"/>
      <c r="AW81" s="144"/>
      <c r="AX81" s="144"/>
      <c r="AY81" s="217"/>
    </row>
    <row r="82" spans="2:51" x14ac:dyDescent="0.25">
      <c r="B82" s="299">
        <v>20</v>
      </c>
      <c r="C82" s="300">
        <v>70</v>
      </c>
      <c r="D82" s="301"/>
      <c r="E82" s="314">
        <f>IF(G82+D82&lt;&gt;1,(1-(G82+D82))*56%,0)</f>
        <v>0.56000000000000005</v>
      </c>
      <c r="F82" s="314">
        <f>IF(G82+D82&lt;&gt;1,(1-(G82+D82))*44%,0)</f>
        <v>0.44</v>
      </c>
      <c r="G82" s="302"/>
      <c r="H82" s="197">
        <f t="shared" ref="H82:H94" si="62">IF(C82=0,0,IF(SUM(D82:G82)&lt;&gt;1,"erreur",))</f>
        <v>0</v>
      </c>
      <c r="I82" s="194">
        <v>77</v>
      </c>
      <c r="J82" s="144">
        <f t="shared" si="55"/>
        <v>0</v>
      </c>
      <c r="K82" s="144">
        <f t="shared" si="56"/>
        <v>0</v>
      </c>
      <c r="L82" s="144">
        <f t="shared" si="57"/>
        <v>0</v>
      </c>
      <c r="M82" s="144">
        <f t="shared" si="58"/>
        <v>0</v>
      </c>
      <c r="N82" s="144">
        <f t="shared" si="40"/>
        <v>0</v>
      </c>
      <c r="O82" s="145">
        <f t="shared" si="41"/>
        <v>0</v>
      </c>
      <c r="P82" s="194">
        <v>77</v>
      </c>
      <c r="Q82" s="144">
        <f t="shared" si="50"/>
        <v>0</v>
      </c>
      <c r="R82" s="144">
        <f t="shared" si="59"/>
        <v>0</v>
      </c>
      <c r="S82" s="144">
        <f t="shared" si="60"/>
        <v>0</v>
      </c>
      <c r="T82" s="144">
        <f t="shared" si="42"/>
        <v>0</v>
      </c>
      <c r="U82" s="144">
        <f t="shared" si="51"/>
        <v>0</v>
      </c>
      <c r="V82" s="144">
        <f t="shared" si="43"/>
        <v>0</v>
      </c>
      <c r="W82" s="144">
        <v>0</v>
      </c>
      <c r="X82" s="144">
        <f t="shared" si="44"/>
        <v>0</v>
      </c>
      <c r="Y82" s="173">
        <f t="shared" si="45"/>
        <v>0</v>
      </c>
      <c r="AA82" s="210">
        <v>77</v>
      </c>
      <c r="AB82" s="144">
        <f t="shared" si="46"/>
        <v>0</v>
      </c>
      <c r="AC82" s="243">
        <f t="shared" si="47"/>
        <v>0</v>
      </c>
      <c r="AD82" s="243">
        <f t="shared" si="48"/>
        <v>0</v>
      </c>
      <c r="AE82" s="243">
        <f t="shared" si="49"/>
        <v>0</v>
      </c>
      <c r="AF82" s="144">
        <f t="shared" si="52"/>
        <v>0</v>
      </c>
      <c r="AG82" s="144">
        <f t="shared" si="53"/>
        <v>0</v>
      </c>
      <c r="AH82" s="144">
        <f t="shared" si="54"/>
        <v>0</v>
      </c>
      <c r="AI82" s="217">
        <f t="shared" si="61"/>
        <v>0</v>
      </c>
      <c r="AK82" s="210"/>
      <c r="AL82" s="144"/>
      <c r="AM82" s="144"/>
      <c r="AN82" s="144"/>
      <c r="AO82" s="144"/>
      <c r="AP82" s="144"/>
      <c r="AQ82" s="318"/>
      <c r="AR82" s="318"/>
      <c r="AS82" s="318"/>
      <c r="AT82" s="318"/>
      <c r="AU82" s="144"/>
      <c r="AV82" s="144"/>
      <c r="AW82" s="144"/>
      <c r="AX82" s="144"/>
      <c r="AY82" s="217"/>
    </row>
    <row r="83" spans="2:51" x14ac:dyDescent="0.25">
      <c r="B83" s="278">
        <v>27</v>
      </c>
      <c r="C83" s="303">
        <v>70</v>
      </c>
      <c r="D83" s="304"/>
      <c r="E83" s="315">
        <f t="shared" ref="E83:E86" si="63">IF(G83+D83&lt;&gt;1,(1-(G83+D83))*56%,0)</f>
        <v>0.56000000000000005</v>
      </c>
      <c r="F83" s="315">
        <f t="shared" ref="F83:F86" si="64">IF(G83+D83&lt;&gt;1,(1-(G83+D83))*44%,0)</f>
        <v>0.44</v>
      </c>
      <c r="G83" s="305"/>
      <c r="H83" s="197">
        <f t="shared" si="62"/>
        <v>0</v>
      </c>
      <c r="I83" s="194">
        <v>78</v>
      </c>
      <c r="J83" s="144">
        <f t="shared" si="55"/>
        <v>0</v>
      </c>
      <c r="K83" s="144">
        <f t="shared" si="56"/>
        <v>0</v>
      </c>
      <c r="L83" s="144">
        <f t="shared" si="57"/>
        <v>0</v>
      </c>
      <c r="M83" s="144">
        <f t="shared" si="58"/>
        <v>0</v>
      </c>
      <c r="N83" s="144">
        <f t="shared" si="40"/>
        <v>0</v>
      </c>
      <c r="O83" s="145">
        <f t="shared" si="41"/>
        <v>0</v>
      </c>
      <c r="P83" s="194">
        <v>78</v>
      </c>
      <c r="Q83" s="144">
        <f t="shared" si="50"/>
        <v>0</v>
      </c>
      <c r="R83" s="144">
        <f t="shared" si="59"/>
        <v>0</v>
      </c>
      <c r="S83" s="144">
        <f t="shared" si="60"/>
        <v>0</v>
      </c>
      <c r="T83" s="144">
        <f t="shared" si="42"/>
        <v>0</v>
      </c>
      <c r="U83" s="144">
        <f t="shared" si="51"/>
        <v>0</v>
      </c>
      <c r="V83" s="144">
        <f t="shared" si="43"/>
        <v>0</v>
      </c>
      <c r="W83" s="144">
        <v>0</v>
      </c>
      <c r="X83" s="144">
        <f t="shared" si="44"/>
        <v>0</v>
      </c>
      <c r="Y83" s="173">
        <f t="shared" si="45"/>
        <v>0</v>
      </c>
      <c r="AA83" s="210">
        <v>78</v>
      </c>
      <c r="AB83" s="144">
        <f t="shared" si="46"/>
        <v>0</v>
      </c>
      <c r="AC83" s="243">
        <f t="shared" si="47"/>
        <v>0</v>
      </c>
      <c r="AD83" s="243">
        <f t="shared" si="48"/>
        <v>0</v>
      </c>
      <c r="AE83" s="243">
        <f t="shared" si="49"/>
        <v>0</v>
      </c>
      <c r="AF83" s="144">
        <f t="shared" si="52"/>
        <v>0</v>
      </c>
      <c r="AG83" s="144">
        <f t="shared" si="53"/>
        <v>0</v>
      </c>
      <c r="AH83" s="144">
        <f t="shared" si="54"/>
        <v>0</v>
      </c>
      <c r="AI83" s="217">
        <f t="shared" si="61"/>
        <v>0</v>
      </c>
      <c r="AK83" s="210"/>
      <c r="AL83" s="144"/>
      <c r="AM83" s="144"/>
      <c r="AN83" s="144"/>
      <c r="AO83" s="144"/>
      <c r="AP83" s="144"/>
      <c r="AQ83" s="318"/>
      <c r="AR83" s="318"/>
      <c r="AS83" s="318"/>
      <c r="AT83" s="318"/>
      <c r="AU83" s="144"/>
      <c r="AV83" s="144"/>
      <c r="AW83" s="144"/>
      <c r="AX83" s="144"/>
      <c r="AY83" s="217"/>
    </row>
    <row r="84" spans="2:51" x14ac:dyDescent="0.25">
      <c r="B84" s="278">
        <v>34</v>
      </c>
      <c r="C84" s="303">
        <v>70</v>
      </c>
      <c r="D84" s="304">
        <v>0.5</v>
      </c>
      <c r="E84" s="315">
        <f t="shared" si="63"/>
        <v>0.28000000000000003</v>
      </c>
      <c r="F84" s="315">
        <f t="shared" si="64"/>
        <v>0.22</v>
      </c>
      <c r="G84" s="305"/>
      <c r="H84" s="197">
        <f t="shared" si="62"/>
        <v>0</v>
      </c>
      <c r="I84" s="194">
        <v>79</v>
      </c>
      <c r="J84" s="144">
        <f t="shared" si="55"/>
        <v>0</v>
      </c>
      <c r="K84" s="144">
        <f t="shared" si="56"/>
        <v>0</v>
      </c>
      <c r="L84" s="144">
        <f t="shared" si="57"/>
        <v>0</v>
      </c>
      <c r="M84" s="144">
        <f t="shared" si="58"/>
        <v>0</v>
      </c>
      <c r="N84" s="144">
        <f t="shared" si="40"/>
        <v>0</v>
      </c>
      <c r="O84" s="145">
        <f t="shared" si="41"/>
        <v>0</v>
      </c>
      <c r="P84" s="194">
        <v>79</v>
      </c>
      <c r="Q84" s="144">
        <f t="shared" si="50"/>
        <v>0</v>
      </c>
      <c r="R84" s="144">
        <f t="shared" si="59"/>
        <v>0</v>
      </c>
      <c r="S84" s="144">
        <f t="shared" si="60"/>
        <v>0</v>
      </c>
      <c r="T84" s="144">
        <f t="shared" si="42"/>
        <v>0</v>
      </c>
      <c r="U84" s="144">
        <f t="shared" si="51"/>
        <v>0</v>
      </c>
      <c r="V84" s="144">
        <f t="shared" si="43"/>
        <v>0</v>
      </c>
      <c r="W84" s="144">
        <v>0</v>
      </c>
      <c r="X84" s="144">
        <f t="shared" si="44"/>
        <v>0</v>
      </c>
      <c r="Y84" s="173">
        <f t="shared" si="45"/>
        <v>0</v>
      </c>
      <c r="AA84" s="210">
        <v>79</v>
      </c>
      <c r="AB84" s="144">
        <f t="shared" si="46"/>
        <v>0</v>
      </c>
      <c r="AC84" s="243">
        <f t="shared" si="47"/>
        <v>0</v>
      </c>
      <c r="AD84" s="243">
        <f t="shared" si="48"/>
        <v>0</v>
      </c>
      <c r="AE84" s="243">
        <f t="shared" si="49"/>
        <v>0</v>
      </c>
      <c r="AF84" s="144">
        <f t="shared" si="52"/>
        <v>0</v>
      </c>
      <c r="AG84" s="144">
        <f t="shared" si="53"/>
        <v>0</v>
      </c>
      <c r="AH84" s="144">
        <f t="shared" si="54"/>
        <v>0</v>
      </c>
      <c r="AI84" s="217">
        <f t="shared" si="61"/>
        <v>0</v>
      </c>
      <c r="AK84" s="210"/>
      <c r="AL84" s="144"/>
      <c r="AM84" s="144"/>
      <c r="AN84" s="144"/>
      <c r="AO84" s="144"/>
      <c r="AP84" s="144"/>
      <c r="AQ84" s="318"/>
      <c r="AR84" s="318"/>
      <c r="AS84" s="318"/>
      <c r="AT84" s="318"/>
      <c r="AU84" s="144"/>
      <c r="AV84" s="144"/>
      <c r="AW84" s="144"/>
      <c r="AX84" s="144"/>
      <c r="AY84" s="217"/>
    </row>
    <row r="85" spans="2:51" x14ac:dyDescent="0.25">
      <c r="B85" s="278">
        <v>41</v>
      </c>
      <c r="C85" s="303">
        <v>70</v>
      </c>
      <c r="D85" s="304">
        <v>0.5</v>
      </c>
      <c r="E85" s="315">
        <f t="shared" si="63"/>
        <v>0.28000000000000003</v>
      </c>
      <c r="F85" s="315">
        <f t="shared" si="64"/>
        <v>0.22</v>
      </c>
      <c r="G85" s="305"/>
      <c r="H85" s="197">
        <f t="shared" si="62"/>
        <v>0</v>
      </c>
      <c r="I85" s="194">
        <v>80</v>
      </c>
      <c r="J85" s="144">
        <f t="shared" si="55"/>
        <v>0</v>
      </c>
      <c r="K85" s="144">
        <f t="shared" si="56"/>
        <v>0</v>
      </c>
      <c r="L85" s="144">
        <f t="shared" si="57"/>
        <v>0</v>
      </c>
      <c r="M85" s="144">
        <f t="shared" si="58"/>
        <v>0</v>
      </c>
      <c r="N85" s="144">
        <f t="shared" si="40"/>
        <v>0</v>
      </c>
      <c r="O85" s="145">
        <f t="shared" si="41"/>
        <v>0</v>
      </c>
      <c r="P85" s="194">
        <v>80</v>
      </c>
      <c r="Q85" s="144">
        <f t="shared" si="50"/>
        <v>0</v>
      </c>
      <c r="R85" s="144">
        <f t="shared" si="59"/>
        <v>0</v>
      </c>
      <c r="S85" s="144">
        <f t="shared" si="60"/>
        <v>0</v>
      </c>
      <c r="T85" s="144">
        <f t="shared" si="42"/>
        <v>0</v>
      </c>
      <c r="U85" s="144">
        <f t="shared" si="51"/>
        <v>0</v>
      </c>
      <c r="V85" s="144">
        <f t="shared" si="43"/>
        <v>0</v>
      </c>
      <c r="W85" s="144">
        <v>0</v>
      </c>
      <c r="X85" s="144">
        <f t="shared" si="44"/>
        <v>0</v>
      </c>
      <c r="Y85" s="173">
        <f t="shared" si="45"/>
        <v>0</v>
      </c>
      <c r="AA85" s="210">
        <v>80</v>
      </c>
      <c r="AB85" s="144">
        <f t="shared" si="46"/>
        <v>0</v>
      </c>
      <c r="AC85" s="243">
        <f t="shared" si="47"/>
        <v>0</v>
      </c>
      <c r="AD85" s="243">
        <f t="shared" si="48"/>
        <v>0</v>
      </c>
      <c r="AE85" s="243">
        <f t="shared" si="49"/>
        <v>0</v>
      </c>
      <c r="AF85" s="144">
        <f t="shared" si="52"/>
        <v>0</v>
      </c>
      <c r="AG85" s="144">
        <f t="shared" si="53"/>
        <v>0</v>
      </c>
      <c r="AH85" s="144">
        <f t="shared" si="54"/>
        <v>0</v>
      </c>
      <c r="AI85" s="217">
        <f t="shared" si="61"/>
        <v>0</v>
      </c>
      <c r="AK85" s="210"/>
      <c r="AL85" s="144"/>
      <c r="AM85" s="144"/>
      <c r="AN85" s="144"/>
      <c r="AO85" s="144"/>
      <c r="AP85" s="144"/>
      <c r="AQ85" s="318"/>
      <c r="AR85" s="318"/>
      <c r="AS85" s="318"/>
      <c r="AT85" s="318"/>
      <c r="AU85" s="144"/>
      <c r="AV85" s="144"/>
      <c r="AW85" s="144"/>
      <c r="AX85" s="144"/>
      <c r="AY85" s="217"/>
    </row>
    <row r="86" spans="2:51" x14ac:dyDescent="0.25">
      <c r="B86" s="278">
        <v>48</v>
      </c>
      <c r="C86" s="303">
        <v>70</v>
      </c>
      <c r="D86" s="304">
        <v>0.5</v>
      </c>
      <c r="E86" s="315">
        <f t="shared" si="63"/>
        <v>0.28000000000000003</v>
      </c>
      <c r="F86" s="315">
        <f t="shared" si="64"/>
        <v>0.22</v>
      </c>
      <c r="G86" s="305"/>
      <c r="H86" s="197">
        <f t="shared" si="62"/>
        <v>0</v>
      </c>
      <c r="I86" s="194">
        <v>81</v>
      </c>
      <c r="J86" s="144">
        <f t="shared" si="55"/>
        <v>0</v>
      </c>
      <c r="K86" s="144">
        <f t="shared" si="56"/>
        <v>0</v>
      </c>
      <c r="L86" s="144">
        <f t="shared" si="57"/>
        <v>0</v>
      </c>
      <c r="M86" s="144">
        <f t="shared" si="58"/>
        <v>0</v>
      </c>
      <c r="N86" s="144">
        <f t="shared" si="40"/>
        <v>0</v>
      </c>
      <c r="O86" s="145">
        <f t="shared" si="41"/>
        <v>0</v>
      </c>
      <c r="P86" s="194">
        <v>81</v>
      </c>
      <c r="Q86" s="144">
        <f t="shared" si="50"/>
        <v>0</v>
      </c>
      <c r="R86" s="144">
        <f t="shared" si="59"/>
        <v>0</v>
      </c>
      <c r="S86" s="144">
        <f t="shared" si="60"/>
        <v>0</v>
      </c>
      <c r="T86" s="144">
        <f t="shared" si="42"/>
        <v>0</v>
      </c>
      <c r="U86" s="144">
        <f t="shared" si="51"/>
        <v>0</v>
      </c>
      <c r="V86" s="144">
        <f t="shared" si="43"/>
        <v>0</v>
      </c>
      <c r="W86" s="144">
        <v>0</v>
      </c>
      <c r="X86" s="144">
        <f t="shared" si="44"/>
        <v>0</v>
      </c>
      <c r="Y86" s="173">
        <f t="shared" si="45"/>
        <v>0</v>
      </c>
      <c r="AA86" s="210">
        <v>81</v>
      </c>
      <c r="AB86" s="144">
        <f t="shared" si="46"/>
        <v>0</v>
      </c>
      <c r="AC86" s="243">
        <f t="shared" si="47"/>
        <v>0</v>
      </c>
      <c r="AD86" s="243">
        <f t="shared" si="48"/>
        <v>0</v>
      </c>
      <c r="AE86" s="243">
        <f t="shared" si="49"/>
        <v>0</v>
      </c>
      <c r="AF86" s="144">
        <f t="shared" si="52"/>
        <v>0</v>
      </c>
      <c r="AG86" s="144">
        <f t="shared" si="53"/>
        <v>0</v>
      </c>
      <c r="AH86" s="144">
        <f t="shared" si="54"/>
        <v>0</v>
      </c>
      <c r="AI86" s="217">
        <f t="shared" si="61"/>
        <v>0</v>
      </c>
      <c r="AK86" s="210"/>
      <c r="AL86" s="144"/>
      <c r="AM86" s="144"/>
      <c r="AN86" s="144"/>
      <c r="AO86" s="144"/>
      <c r="AP86" s="144"/>
      <c r="AQ86" s="318"/>
      <c r="AR86" s="318"/>
      <c r="AS86" s="318"/>
      <c r="AT86" s="318"/>
      <c r="AU86" s="144"/>
      <c r="AV86" s="144"/>
      <c r="AW86" s="144"/>
      <c r="AX86" s="144"/>
      <c r="AY86" s="217"/>
    </row>
    <row r="87" spans="2:51" x14ac:dyDescent="0.25">
      <c r="B87" s="278"/>
      <c r="C87" s="303"/>
      <c r="D87" s="304"/>
      <c r="E87" s="274"/>
      <c r="F87" s="274"/>
      <c r="G87" s="305"/>
      <c r="H87" s="197">
        <f t="shared" si="62"/>
        <v>0</v>
      </c>
      <c r="I87" s="194">
        <v>82</v>
      </c>
      <c r="J87" s="144">
        <f t="shared" si="55"/>
        <v>0</v>
      </c>
      <c r="K87" s="144">
        <f t="shared" si="56"/>
        <v>0</v>
      </c>
      <c r="L87" s="144">
        <f t="shared" si="57"/>
        <v>0</v>
      </c>
      <c r="M87" s="144">
        <f t="shared" si="58"/>
        <v>0</v>
      </c>
      <c r="N87" s="144">
        <f t="shared" si="40"/>
        <v>0</v>
      </c>
      <c r="O87" s="145">
        <f t="shared" si="41"/>
        <v>0</v>
      </c>
      <c r="P87" s="194">
        <v>82</v>
      </c>
      <c r="Q87" s="144">
        <f t="shared" si="50"/>
        <v>0</v>
      </c>
      <c r="R87" s="144">
        <f t="shared" si="59"/>
        <v>0</v>
      </c>
      <c r="S87" s="144">
        <f t="shared" si="60"/>
        <v>0</v>
      </c>
      <c r="T87" s="144">
        <f t="shared" si="42"/>
        <v>0</v>
      </c>
      <c r="U87" s="144">
        <f t="shared" si="51"/>
        <v>0</v>
      </c>
      <c r="V87" s="144">
        <f t="shared" si="43"/>
        <v>0</v>
      </c>
      <c r="W87" s="144">
        <v>0</v>
      </c>
      <c r="X87" s="144">
        <f t="shared" si="44"/>
        <v>0</v>
      </c>
      <c r="Y87" s="173">
        <f t="shared" si="45"/>
        <v>0</v>
      </c>
      <c r="AA87" s="210">
        <v>82</v>
      </c>
      <c r="AB87" s="144">
        <f t="shared" si="46"/>
        <v>0</v>
      </c>
      <c r="AC87" s="243">
        <f t="shared" si="47"/>
        <v>0</v>
      </c>
      <c r="AD87" s="243">
        <f t="shared" si="48"/>
        <v>0</v>
      </c>
      <c r="AE87" s="243">
        <f t="shared" si="49"/>
        <v>0</v>
      </c>
      <c r="AF87" s="144">
        <f t="shared" si="52"/>
        <v>0</v>
      </c>
      <c r="AG87" s="144">
        <f t="shared" si="53"/>
        <v>0</v>
      </c>
      <c r="AH87" s="144">
        <f t="shared" si="54"/>
        <v>0</v>
      </c>
      <c r="AI87" s="217">
        <f t="shared" si="61"/>
        <v>0</v>
      </c>
      <c r="AK87" s="210"/>
      <c r="AL87" s="144"/>
      <c r="AM87" s="144"/>
      <c r="AN87" s="144"/>
      <c r="AO87" s="144"/>
      <c r="AP87" s="144"/>
      <c r="AQ87" s="318"/>
      <c r="AR87" s="318"/>
      <c r="AS87" s="318"/>
      <c r="AT87" s="318"/>
      <c r="AU87" s="144"/>
      <c r="AV87" s="144"/>
      <c r="AW87" s="144"/>
      <c r="AX87" s="144"/>
      <c r="AY87" s="217"/>
    </row>
    <row r="88" spans="2:51" x14ac:dyDescent="0.25">
      <c r="B88" s="278"/>
      <c r="C88" s="303"/>
      <c r="D88" s="304"/>
      <c r="E88" s="274"/>
      <c r="F88" s="274"/>
      <c r="G88" s="305"/>
      <c r="H88" s="197">
        <f t="shared" si="62"/>
        <v>0</v>
      </c>
      <c r="I88" s="194">
        <v>83</v>
      </c>
      <c r="J88" s="144">
        <f t="shared" si="55"/>
        <v>0</v>
      </c>
      <c r="K88" s="144">
        <f t="shared" si="56"/>
        <v>0</v>
      </c>
      <c r="L88" s="144">
        <f t="shared" si="57"/>
        <v>0</v>
      </c>
      <c r="M88" s="144">
        <f t="shared" si="58"/>
        <v>0</v>
      </c>
      <c r="N88" s="144">
        <f t="shared" si="40"/>
        <v>0</v>
      </c>
      <c r="O88" s="145">
        <f t="shared" si="41"/>
        <v>0</v>
      </c>
      <c r="P88" s="194">
        <v>83</v>
      </c>
      <c r="Q88" s="144">
        <f t="shared" si="50"/>
        <v>0</v>
      </c>
      <c r="R88" s="144">
        <f t="shared" si="59"/>
        <v>0</v>
      </c>
      <c r="S88" s="144">
        <f t="shared" si="60"/>
        <v>0</v>
      </c>
      <c r="T88" s="144">
        <f t="shared" si="42"/>
        <v>0</v>
      </c>
      <c r="U88" s="144">
        <f t="shared" si="51"/>
        <v>0</v>
      </c>
      <c r="V88" s="144">
        <f t="shared" si="43"/>
        <v>0</v>
      </c>
      <c r="W88" s="144">
        <v>0</v>
      </c>
      <c r="X88" s="144">
        <f t="shared" si="44"/>
        <v>0</v>
      </c>
      <c r="Y88" s="173">
        <f t="shared" si="45"/>
        <v>0</v>
      </c>
      <c r="AA88" s="210">
        <v>83</v>
      </c>
      <c r="AB88" s="144">
        <f t="shared" si="46"/>
        <v>0</v>
      </c>
      <c r="AC88" s="243">
        <f t="shared" si="47"/>
        <v>0</v>
      </c>
      <c r="AD88" s="243">
        <f t="shared" si="48"/>
        <v>0</v>
      </c>
      <c r="AE88" s="243">
        <f t="shared" si="49"/>
        <v>0</v>
      </c>
      <c r="AF88" s="144">
        <f t="shared" si="52"/>
        <v>0</v>
      </c>
      <c r="AG88" s="144">
        <f t="shared" si="53"/>
        <v>0</v>
      </c>
      <c r="AH88" s="144">
        <f t="shared" si="54"/>
        <v>0</v>
      </c>
      <c r="AI88" s="217">
        <f t="shared" si="61"/>
        <v>0</v>
      </c>
      <c r="AK88" s="210"/>
      <c r="AL88" s="144"/>
      <c r="AM88" s="144"/>
      <c r="AN88" s="144"/>
      <c r="AO88" s="144"/>
      <c r="AP88" s="144"/>
      <c r="AQ88" s="318"/>
      <c r="AR88" s="318"/>
      <c r="AS88" s="318"/>
      <c r="AT88" s="318"/>
      <c r="AU88" s="144"/>
      <c r="AV88" s="144"/>
      <c r="AW88" s="144"/>
      <c r="AX88" s="144"/>
      <c r="AY88" s="217"/>
    </row>
    <row r="89" spans="2:51" x14ac:dyDescent="0.25">
      <c r="B89" s="278"/>
      <c r="C89" s="303"/>
      <c r="D89" s="304"/>
      <c r="E89" s="274"/>
      <c r="F89" s="274"/>
      <c r="G89" s="305"/>
      <c r="H89" s="197">
        <f t="shared" si="62"/>
        <v>0</v>
      </c>
      <c r="I89" s="194">
        <v>84</v>
      </c>
      <c r="J89" s="144">
        <f t="shared" si="55"/>
        <v>0</v>
      </c>
      <c r="K89" s="144">
        <f t="shared" si="56"/>
        <v>0</v>
      </c>
      <c r="L89" s="144">
        <f t="shared" si="57"/>
        <v>0</v>
      </c>
      <c r="M89" s="144">
        <f t="shared" si="58"/>
        <v>0</v>
      </c>
      <c r="N89" s="144">
        <f t="shared" si="40"/>
        <v>0</v>
      </c>
      <c r="O89" s="145">
        <f t="shared" si="41"/>
        <v>0</v>
      </c>
      <c r="P89" s="194">
        <v>84</v>
      </c>
      <c r="Q89" s="144">
        <f t="shared" si="50"/>
        <v>0</v>
      </c>
      <c r="R89" s="144">
        <f t="shared" si="59"/>
        <v>0</v>
      </c>
      <c r="S89" s="144">
        <f t="shared" si="60"/>
        <v>0</v>
      </c>
      <c r="T89" s="144">
        <f t="shared" si="42"/>
        <v>0</v>
      </c>
      <c r="U89" s="144">
        <f t="shared" si="51"/>
        <v>0</v>
      </c>
      <c r="V89" s="144">
        <f t="shared" si="43"/>
        <v>0</v>
      </c>
      <c r="W89" s="144">
        <v>0</v>
      </c>
      <c r="X89" s="144">
        <f t="shared" si="44"/>
        <v>0</v>
      </c>
      <c r="Y89" s="173">
        <f t="shared" si="45"/>
        <v>0</v>
      </c>
      <c r="AA89" s="210">
        <v>84</v>
      </c>
      <c r="AB89" s="144">
        <f t="shared" si="46"/>
        <v>0</v>
      </c>
      <c r="AC89" s="243">
        <f t="shared" si="47"/>
        <v>0</v>
      </c>
      <c r="AD89" s="243">
        <f t="shared" si="48"/>
        <v>0</v>
      </c>
      <c r="AE89" s="243">
        <f t="shared" si="49"/>
        <v>0</v>
      </c>
      <c r="AF89" s="144">
        <f t="shared" si="52"/>
        <v>0</v>
      </c>
      <c r="AG89" s="144">
        <f t="shared" si="53"/>
        <v>0</v>
      </c>
      <c r="AH89" s="144">
        <f t="shared" si="54"/>
        <v>0</v>
      </c>
      <c r="AI89" s="217">
        <f t="shared" si="61"/>
        <v>0</v>
      </c>
      <c r="AK89" s="210"/>
      <c r="AL89" s="144"/>
      <c r="AM89" s="144"/>
      <c r="AN89" s="144"/>
      <c r="AO89" s="144"/>
      <c r="AP89" s="144"/>
      <c r="AQ89" s="318"/>
      <c r="AR89" s="318"/>
      <c r="AS89" s="318"/>
      <c r="AT89" s="318"/>
      <c r="AU89" s="144"/>
      <c r="AV89" s="144"/>
      <c r="AW89" s="144"/>
      <c r="AX89" s="144"/>
      <c r="AY89" s="217"/>
    </row>
    <row r="90" spans="2:51" x14ac:dyDescent="0.25">
      <c r="B90" s="278"/>
      <c r="C90" s="303"/>
      <c r="D90" s="304"/>
      <c r="E90" s="274"/>
      <c r="F90" s="274"/>
      <c r="G90" s="305"/>
      <c r="H90" s="197">
        <f t="shared" si="62"/>
        <v>0</v>
      </c>
      <c r="I90" s="194">
        <v>85</v>
      </c>
      <c r="J90" s="144">
        <f t="shared" si="55"/>
        <v>0</v>
      </c>
      <c r="K90" s="144">
        <f t="shared" si="56"/>
        <v>0</v>
      </c>
      <c r="L90" s="144">
        <f t="shared" si="57"/>
        <v>0</v>
      </c>
      <c r="M90" s="144">
        <f t="shared" si="58"/>
        <v>0</v>
      </c>
      <c r="N90" s="144">
        <f t="shared" si="40"/>
        <v>0</v>
      </c>
      <c r="O90" s="145">
        <f t="shared" si="41"/>
        <v>0</v>
      </c>
      <c r="P90" s="194">
        <v>85</v>
      </c>
      <c r="Q90" s="144">
        <f t="shared" si="50"/>
        <v>0</v>
      </c>
      <c r="R90" s="144">
        <f t="shared" si="59"/>
        <v>0</v>
      </c>
      <c r="S90" s="144">
        <f t="shared" si="60"/>
        <v>0</v>
      </c>
      <c r="T90" s="144">
        <f t="shared" si="42"/>
        <v>0</v>
      </c>
      <c r="U90" s="144">
        <f t="shared" si="51"/>
        <v>0</v>
      </c>
      <c r="V90" s="144">
        <f t="shared" si="43"/>
        <v>0</v>
      </c>
      <c r="W90" s="144">
        <v>0</v>
      </c>
      <c r="X90" s="144">
        <f t="shared" si="44"/>
        <v>0</v>
      </c>
      <c r="Y90" s="173">
        <f t="shared" si="45"/>
        <v>0</v>
      </c>
      <c r="AA90" s="210">
        <v>85</v>
      </c>
      <c r="AB90" s="144">
        <f t="shared" si="46"/>
        <v>0</v>
      </c>
      <c r="AC90" s="243">
        <f t="shared" si="47"/>
        <v>0</v>
      </c>
      <c r="AD90" s="243">
        <f t="shared" si="48"/>
        <v>0</v>
      </c>
      <c r="AE90" s="243">
        <f t="shared" si="49"/>
        <v>0</v>
      </c>
      <c r="AF90" s="144">
        <f t="shared" si="52"/>
        <v>0</v>
      </c>
      <c r="AG90" s="144">
        <f t="shared" si="53"/>
        <v>0</v>
      </c>
      <c r="AH90" s="144">
        <f t="shared" si="54"/>
        <v>0</v>
      </c>
      <c r="AI90" s="217">
        <f t="shared" si="61"/>
        <v>0</v>
      </c>
      <c r="AK90" s="210"/>
      <c r="AL90" s="144"/>
      <c r="AM90" s="144"/>
      <c r="AN90" s="144"/>
      <c r="AO90" s="144"/>
      <c r="AP90" s="144"/>
      <c r="AQ90" s="318"/>
      <c r="AR90" s="318"/>
      <c r="AS90" s="318"/>
      <c r="AT90" s="318"/>
      <c r="AU90" s="144"/>
      <c r="AV90" s="144"/>
      <c r="AW90" s="144"/>
      <c r="AX90" s="144"/>
      <c r="AY90" s="217"/>
    </row>
    <row r="91" spans="2:51" x14ac:dyDescent="0.25">
      <c r="B91" s="278"/>
      <c r="C91" s="303"/>
      <c r="D91" s="304"/>
      <c r="E91" s="274"/>
      <c r="F91" s="274"/>
      <c r="G91" s="305"/>
      <c r="H91" s="197">
        <f t="shared" si="62"/>
        <v>0</v>
      </c>
      <c r="I91" s="194">
        <v>86</v>
      </c>
      <c r="J91" s="144">
        <f t="shared" si="55"/>
        <v>0</v>
      </c>
      <c r="K91" s="144">
        <f t="shared" si="56"/>
        <v>0</v>
      </c>
      <c r="L91" s="144">
        <f t="shared" si="57"/>
        <v>0</v>
      </c>
      <c r="M91" s="144">
        <f t="shared" si="58"/>
        <v>0</v>
      </c>
      <c r="N91" s="144">
        <f t="shared" si="40"/>
        <v>0</v>
      </c>
      <c r="O91" s="145">
        <f t="shared" si="41"/>
        <v>0</v>
      </c>
      <c r="P91" s="194">
        <v>86</v>
      </c>
      <c r="Q91" s="144">
        <f t="shared" si="50"/>
        <v>0</v>
      </c>
      <c r="R91" s="144">
        <f t="shared" si="59"/>
        <v>0</v>
      </c>
      <c r="S91" s="144">
        <f t="shared" si="60"/>
        <v>0</v>
      </c>
      <c r="T91" s="144">
        <f t="shared" si="42"/>
        <v>0</v>
      </c>
      <c r="U91" s="144">
        <f t="shared" si="51"/>
        <v>0</v>
      </c>
      <c r="V91" s="144">
        <f t="shared" si="43"/>
        <v>0</v>
      </c>
      <c r="W91" s="144">
        <v>0</v>
      </c>
      <c r="X91" s="144">
        <f t="shared" si="44"/>
        <v>0</v>
      </c>
      <c r="Y91" s="173">
        <f t="shared" si="45"/>
        <v>0</v>
      </c>
      <c r="AA91" s="210">
        <v>86</v>
      </c>
      <c r="AB91" s="144">
        <f t="shared" si="46"/>
        <v>0</v>
      </c>
      <c r="AC91" s="243">
        <f t="shared" si="47"/>
        <v>0</v>
      </c>
      <c r="AD91" s="243">
        <f t="shared" si="48"/>
        <v>0</v>
      </c>
      <c r="AE91" s="243">
        <f t="shared" si="49"/>
        <v>0</v>
      </c>
      <c r="AF91" s="144">
        <f t="shared" si="52"/>
        <v>0</v>
      </c>
      <c r="AG91" s="144">
        <f t="shared" si="53"/>
        <v>0</v>
      </c>
      <c r="AH91" s="144">
        <f t="shared" si="54"/>
        <v>0</v>
      </c>
      <c r="AI91" s="217">
        <f t="shared" si="61"/>
        <v>0</v>
      </c>
      <c r="AK91" s="210"/>
      <c r="AL91" s="144"/>
      <c r="AM91" s="144"/>
      <c r="AN91" s="144"/>
      <c r="AO91" s="144"/>
      <c r="AP91" s="144"/>
      <c r="AQ91" s="318"/>
      <c r="AR91" s="318"/>
      <c r="AS91" s="318"/>
      <c r="AT91" s="318"/>
      <c r="AU91" s="144"/>
      <c r="AV91" s="144"/>
      <c r="AW91" s="144"/>
      <c r="AX91" s="144"/>
      <c r="AY91" s="217"/>
    </row>
    <row r="92" spans="2:51" x14ac:dyDescent="0.25">
      <c r="B92" s="278"/>
      <c r="C92" s="303"/>
      <c r="D92" s="304"/>
      <c r="E92" s="274"/>
      <c r="F92" s="274"/>
      <c r="G92" s="305"/>
      <c r="H92" s="197">
        <f t="shared" si="62"/>
        <v>0</v>
      </c>
      <c r="I92" s="194">
        <v>87</v>
      </c>
      <c r="J92" s="144">
        <f t="shared" si="55"/>
        <v>0</v>
      </c>
      <c r="K92" s="144">
        <f t="shared" si="56"/>
        <v>0</v>
      </c>
      <c r="L92" s="144">
        <f t="shared" si="57"/>
        <v>0</v>
      </c>
      <c r="M92" s="144">
        <f t="shared" si="58"/>
        <v>0</v>
      </c>
      <c r="N92" s="144">
        <f t="shared" si="40"/>
        <v>0</v>
      </c>
      <c r="O92" s="145">
        <f t="shared" si="41"/>
        <v>0</v>
      </c>
      <c r="P92" s="194">
        <v>87</v>
      </c>
      <c r="Q92" s="144">
        <f t="shared" si="50"/>
        <v>0</v>
      </c>
      <c r="R92" s="144">
        <f t="shared" si="59"/>
        <v>0</v>
      </c>
      <c r="S92" s="144">
        <f t="shared" si="60"/>
        <v>0</v>
      </c>
      <c r="T92" s="144">
        <f t="shared" si="42"/>
        <v>0</v>
      </c>
      <c r="U92" s="144">
        <f t="shared" si="51"/>
        <v>0</v>
      </c>
      <c r="V92" s="144">
        <f t="shared" si="43"/>
        <v>0</v>
      </c>
      <c r="W92" s="144">
        <v>0</v>
      </c>
      <c r="X92" s="144">
        <f t="shared" si="44"/>
        <v>0</v>
      </c>
      <c r="Y92" s="173">
        <f t="shared" si="45"/>
        <v>0</v>
      </c>
      <c r="AA92" s="210">
        <v>87</v>
      </c>
      <c r="AB92" s="144">
        <f t="shared" si="46"/>
        <v>0</v>
      </c>
      <c r="AC92" s="243">
        <f t="shared" si="47"/>
        <v>0</v>
      </c>
      <c r="AD92" s="243">
        <f t="shared" si="48"/>
        <v>0</v>
      </c>
      <c r="AE92" s="243">
        <f t="shared" si="49"/>
        <v>0</v>
      </c>
      <c r="AF92" s="144">
        <f t="shared" si="52"/>
        <v>0</v>
      </c>
      <c r="AG92" s="144">
        <f t="shared" si="53"/>
        <v>0</v>
      </c>
      <c r="AH92" s="144">
        <f t="shared" si="54"/>
        <v>0</v>
      </c>
      <c r="AI92" s="217">
        <f t="shared" si="61"/>
        <v>0</v>
      </c>
      <c r="AK92" s="210"/>
      <c r="AL92" s="144"/>
      <c r="AM92" s="144"/>
      <c r="AN92" s="144"/>
      <c r="AO92" s="144"/>
      <c r="AP92" s="144"/>
      <c r="AQ92" s="318"/>
      <c r="AR92" s="318"/>
      <c r="AS92" s="318"/>
      <c r="AT92" s="318"/>
      <c r="AU92" s="144"/>
      <c r="AV92" s="144"/>
      <c r="AW92" s="144"/>
      <c r="AX92" s="144"/>
      <c r="AY92" s="217"/>
    </row>
    <row r="93" spans="2:51" x14ac:dyDescent="0.25">
      <c r="B93" s="278"/>
      <c r="C93" s="303"/>
      <c r="D93" s="304"/>
      <c r="E93" s="274"/>
      <c r="F93" s="274"/>
      <c r="G93" s="305"/>
      <c r="H93" s="197">
        <f t="shared" si="62"/>
        <v>0</v>
      </c>
      <c r="I93" s="194">
        <v>88</v>
      </c>
      <c r="J93" s="144">
        <f t="shared" si="55"/>
        <v>0</v>
      </c>
      <c r="K93" s="144">
        <f t="shared" si="56"/>
        <v>0</v>
      </c>
      <c r="L93" s="144">
        <f t="shared" si="57"/>
        <v>0</v>
      </c>
      <c r="M93" s="144">
        <f t="shared" si="58"/>
        <v>0</v>
      </c>
      <c r="N93" s="144">
        <f t="shared" si="40"/>
        <v>0</v>
      </c>
      <c r="O93" s="145">
        <f t="shared" si="41"/>
        <v>0</v>
      </c>
      <c r="P93" s="194">
        <v>88</v>
      </c>
      <c r="Q93" s="144">
        <f t="shared" si="50"/>
        <v>0</v>
      </c>
      <c r="R93" s="144">
        <f t="shared" si="59"/>
        <v>0</v>
      </c>
      <c r="S93" s="144">
        <f t="shared" si="60"/>
        <v>0</v>
      </c>
      <c r="T93" s="144">
        <f t="shared" si="42"/>
        <v>0</v>
      </c>
      <c r="U93" s="144">
        <f t="shared" si="51"/>
        <v>0</v>
      </c>
      <c r="V93" s="144">
        <f t="shared" si="43"/>
        <v>0</v>
      </c>
      <c r="W93" s="144">
        <v>0</v>
      </c>
      <c r="X93" s="144">
        <f t="shared" si="44"/>
        <v>0</v>
      </c>
      <c r="Y93" s="173">
        <f t="shared" si="45"/>
        <v>0</v>
      </c>
      <c r="AA93" s="210">
        <v>88</v>
      </c>
      <c r="AB93" s="144">
        <f t="shared" si="46"/>
        <v>0</v>
      </c>
      <c r="AC93" s="243">
        <f t="shared" si="47"/>
        <v>0</v>
      </c>
      <c r="AD93" s="243">
        <f t="shared" si="48"/>
        <v>0</v>
      </c>
      <c r="AE93" s="243">
        <f t="shared" si="49"/>
        <v>0</v>
      </c>
      <c r="AF93" s="144">
        <f t="shared" si="52"/>
        <v>0</v>
      </c>
      <c r="AG93" s="144">
        <f t="shared" si="53"/>
        <v>0</v>
      </c>
      <c r="AH93" s="144">
        <f t="shared" si="54"/>
        <v>0</v>
      </c>
      <c r="AI93" s="217">
        <f t="shared" si="61"/>
        <v>0</v>
      </c>
      <c r="AK93" s="210"/>
      <c r="AL93" s="144"/>
      <c r="AM93" s="144"/>
      <c r="AN93" s="144"/>
      <c r="AO93" s="144"/>
      <c r="AP93" s="144"/>
      <c r="AQ93" s="318"/>
      <c r="AR93" s="318"/>
      <c r="AS93" s="318"/>
      <c r="AT93" s="318"/>
      <c r="AU93" s="144"/>
      <c r="AV93" s="144"/>
      <c r="AW93" s="144"/>
      <c r="AX93" s="144"/>
      <c r="AY93" s="217"/>
    </row>
    <row r="94" spans="2:51" x14ac:dyDescent="0.25">
      <c r="B94" s="279"/>
      <c r="C94" s="306"/>
      <c r="D94" s="307"/>
      <c r="E94" s="273"/>
      <c r="F94" s="273"/>
      <c r="G94" s="308"/>
      <c r="H94" s="197">
        <f t="shared" si="62"/>
        <v>0</v>
      </c>
      <c r="I94" s="194">
        <v>89</v>
      </c>
      <c r="J94" s="144">
        <f t="shared" si="55"/>
        <v>0</v>
      </c>
      <c r="K94" s="144">
        <f t="shared" si="56"/>
        <v>0</v>
      </c>
      <c r="L94" s="144">
        <f t="shared" si="57"/>
        <v>0</v>
      </c>
      <c r="M94" s="144">
        <f t="shared" si="58"/>
        <v>0</v>
      </c>
      <c r="N94" s="144">
        <f t="shared" si="40"/>
        <v>0</v>
      </c>
      <c r="O94" s="145">
        <f t="shared" si="41"/>
        <v>0</v>
      </c>
      <c r="P94" s="194">
        <v>89</v>
      </c>
      <c r="Q94" s="144">
        <f t="shared" si="50"/>
        <v>0</v>
      </c>
      <c r="R94" s="144">
        <f t="shared" si="59"/>
        <v>0</v>
      </c>
      <c r="S94" s="144">
        <f t="shared" si="60"/>
        <v>0</v>
      </c>
      <c r="T94" s="144">
        <f t="shared" si="42"/>
        <v>0</v>
      </c>
      <c r="U94" s="144">
        <f t="shared" si="51"/>
        <v>0</v>
      </c>
      <c r="V94" s="144">
        <f t="shared" si="43"/>
        <v>0</v>
      </c>
      <c r="W94" s="144">
        <v>0</v>
      </c>
      <c r="X94" s="144">
        <f t="shared" si="44"/>
        <v>0</v>
      </c>
      <c r="Y94" s="173">
        <f t="shared" si="45"/>
        <v>0</v>
      </c>
      <c r="AA94" s="210">
        <v>89</v>
      </c>
      <c r="AB94" s="144">
        <f t="shared" si="46"/>
        <v>0</v>
      </c>
      <c r="AC94" s="243">
        <f t="shared" si="47"/>
        <v>0</v>
      </c>
      <c r="AD94" s="243">
        <f t="shared" si="48"/>
        <v>0</v>
      </c>
      <c r="AE94" s="243">
        <f t="shared" si="49"/>
        <v>0</v>
      </c>
      <c r="AF94" s="144">
        <f t="shared" si="52"/>
        <v>0</v>
      </c>
      <c r="AG94" s="144">
        <f t="shared" si="53"/>
        <v>0</v>
      </c>
      <c r="AH94" s="144">
        <f t="shared" si="54"/>
        <v>0</v>
      </c>
      <c r="AI94" s="217">
        <f t="shared" si="61"/>
        <v>0</v>
      </c>
      <c r="AK94" s="210"/>
      <c r="AL94" s="144"/>
      <c r="AM94" s="144"/>
      <c r="AN94" s="144"/>
      <c r="AO94" s="144"/>
      <c r="AP94" s="144"/>
      <c r="AQ94" s="318"/>
      <c r="AR94" s="318"/>
      <c r="AS94" s="318"/>
      <c r="AT94" s="318"/>
      <c r="AU94" s="144"/>
      <c r="AV94" s="144"/>
      <c r="AW94" s="144"/>
      <c r="AX94" s="144"/>
      <c r="AY94" s="217"/>
    </row>
    <row r="95" spans="2:51" x14ac:dyDescent="0.25">
      <c r="I95" s="194">
        <v>90</v>
      </c>
      <c r="J95" s="144">
        <f t="shared" si="55"/>
        <v>0</v>
      </c>
      <c r="K95" s="144">
        <f t="shared" si="56"/>
        <v>0</v>
      </c>
      <c r="L95" s="144">
        <f t="shared" si="57"/>
        <v>0</v>
      </c>
      <c r="M95" s="144">
        <f t="shared" si="58"/>
        <v>0</v>
      </c>
      <c r="N95" s="144">
        <f t="shared" si="40"/>
        <v>0</v>
      </c>
      <c r="O95" s="145">
        <f t="shared" si="41"/>
        <v>0</v>
      </c>
      <c r="P95" s="194">
        <v>90</v>
      </c>
      <c r="Q95" s="144">
        <f t="shared" si="50"/>
        <v>0</v>
      </c>
      <c r="R95" s="144">
        <f t="shared" si="59"/>
        <v>0</v>
      </c>
      <c r="S95" s="144">
        <f t="shared" si="60"/>
        <v>0</v>
      </c>
      <c r="T95" s="144">
        <f t="shared" si="42"/>
        <v>0</v>
      </c>
      <c r="U95" s="144">
        <f t="shared" si="51"/>
        <v>0</v>
      </c>
      <c r="V95" s="144">
        <f t="shared" si="43"/>
        <v>0</v>
      </c>
      <c r="W95" s="144">
        <v>0</v>
      </c>
      <c r="X95" s="144">
        <f t="shared" si="44"/>
        <v>0</v>
      </c>
      <c r="Y95" s="173">
        <f t="shared" si="45"/>
        <v>0</v>
      </c>
      <c r="AA95" s="210">
        <v>90</v>
      </c>
      <c r="AB95" s="144">
        <f t="shared" si="46"/>
        <v>0</v>
      </c>
      <c r="AC95" s="243">
        <f t="shared" si="47"/>
        <v>0</v>
      </c>
      <c r="AD95" s="243">
        <f t="shared" si="48"/>
        <v>0</v>
      </c>
      <c r="AE95" s="243">
        <f t="shared" si="49"/>
        <v>0</v>
      </c>
      <c r="AF95" s="144">
        <f t="shared" si="52"/>
        <v>0</v>
      </c>
      <c r="AG95" s="144">
        <f t="shared" si="53"/>
        <v>0</v>
      </c>
      <c r="AH95" s="144">
        <f t="shared" si="54"/>
        <v>0</v>
      </c>
      <c r="AI95" s="217">
        <f t="shared" si="61"/>
        <v>0</v>
      </c>
      <c r="AK95" s="210"/>
      <c r="AL95" s="144"/>
      <c r="AM95" s="144"/>
      <c r="AN95" s="144"/>
      <c r="AO95" s="144"/>
      <c r="AP95" s="144"/>
      <c r="AQ95" s="318"/>
      <c r="AR95" s="318"/>
      <c r="AS95" s="318"/>
      <c r="AT95" s="318"/>
      <c r="AU95" s="144"/>
      <c r="AV95" s="144"/>
      <c r="AW95" s="144"/>
      <c r="AX95" s="144"/>
      <c r="AY95" s="217"/>
    </row>
    <row r="96" spans="2:51" x14ac:dyDescent="0.25">
      <c r="C96" s="206" t="s">
        <v>314</v>
      </c>
      <c r="D96" t="s">
        <v>297</v>
      </c>
      <c r="E96" s="11"/>
      <c r="I96" s="194">
        <v>91</v>
      </c>
      <c r="J96" s="144">
        <f t="shared" si="55"/>
        <v>0</v>
      </c>
      <c r="K96" s="144">
        <f t="shared" si="56"/>
        <v>0</v>
      </c>
      <c r="L96" s="144">
        <f t="shared" si="57"/>
        <v>0</v>
      </c>
      <c r="M96" s="144">
        <f t="shared" si="58"/>
        <v>0</v>
      </c>
      <c r="N96" s="144">
        <f t="shared" si="40"/>
        <v>0</v>
      </c>
      <c r="O96" s="145">
        <f t="shared" si="41"/>
        <v>0</v>
      </c>
      <c r="P96" s="194">
        <v>91</v>
      </c>
      <c r="Q96" s="144">
        <f t="shared" si="50"/>
        <v>0</v>
      </c>
      <c r="R96" s="144">
        <f t="shared" si="59"/>
        <v>0</v>
      </c>
      <c r="S96" s="144">
        <f t="shared" si="60"/>
        <v>0</v>
      </c>
      <c r="T96" s="144">
        <f t="shared" si="42"/>
        <v>0</v>
      </c>
      <c r="U96" s="144">
        <f t="shared" si="51"/>
        <v>0</v>
      </c>
      <c r="V96" s="144">
        <f t="shared" si="43"/>
        <v>0</v>
      </c>
      <c r="W96" s="144">
        <v>0</v>
      </c>
      <c r="X96" s="144">
        <f t="shared" si="44"/>
        <v>0</v>
      </c>
      <c r="Y96" s="173">
        <f t="shared" si="45"/>
        <v>0</v>
      </c>
      <c r="AA96" s="210">
        <v>91</v>
      </c>
      <c r="AB96" s="144">
        <f t="shared" si="46"/>
        <v>0</v>
      </c>
      <c r="AC96" s="243">
        <f t="shared" si="47"/>
        <v>0</v>
      </c>
      <c r="AD96" s="243">
        <f t="shared" si="48"/>
        <v>0</v>
      </c>
      <c r="AE96" s="243">
        <f t="shared" si="49"/>
        <v>0</v>
      </c>
      <c r="AF96" s="144">
        <f t="shared" si="52"/>
        <v>0</v>
      </c>
      <c r="AG96" s="144">
        <f t="shared" si="53"/>
        <v>0</v>
      </c>
      <c r="AH96" s="144">
        <f t="shared" si="54"/>
        <v>0</v>
      </c>
      <c r="AI96" s="217">
        <f t="shared" si="61"/>
        <v>0</v>
      </c>
      <c r="AK96" s="210"/>
      <c r="AL96" s="144"/>
      <c r="AM96" s="144"/>
      <c r="AN96" s="144"/>
      <c r="AO96" s="144"/>
      <c r="AP96" s="144"/>
      <c r="AQ96" s="318"/>
      <c r="AR96" s="318"/>
      <c r="AS96" s="318"/>
      <c r="AT96" s="318"/>
      <c r="AU96" s="144"/>
      <c r="AV96" s="144"/>
      <c r="AW96" s="144"/>
      <c r="AX96" s="144"/>
      <c r="AY96" s="217"/>
    </row>
    <row r="97" spans="2:51" x14ac:dyDescent="0.25">
      <c r="B97" s="2" t="s">
        <v>4</v>
      </c>
      <c r="C97">
        <v>32</v>
      </c>
      <c r="D97">
        <v>0</v>
      </c>
      <c r="E97" s="11"/>
      <c r="I97" s="194">
        <v>92</v>
      </c>
      <c r="J97" s="144">
        <f t="shared" si="55"/>
        <v>0</v>
      </c>
      <c r="K97" s="144">
        <f t="shared" si="56"/>
        <v>0</v>
      </c>
      <c r="L97" s="144">
        <f t="shared" si="57"/>
        <v>0</v>
      </c>
      <c r="M97" s="144">
        <f t="shared" si="58"/>
        <v>0</v>
      </c>
      <c r="N97" s="144">
        <f t="shared" si="40"/>
        <v>0</v>
      </c>
      <c r="O97" s="145">
        <f t="shared" si="41"/>
        <v>0</v>
      </c>
      <c r="P97" s="194">
        <v>92</v>
      </c>
      <c r="Q97" s="144">
        <f t="shared" si="50"/>
        <v>0</v>
      </c>
      <c r="R97" s="144">
        <f t="shared" si="59"/>
        <v>0</v>
      </c>
      <c r="S97" s="144">
        <f t="shared" si="60"/>
        <v>0</v>
      </c>
      <c r="T97" s="144">
        <f t="shared" si="42"/>
        <v>0</v>
      </c>
      <c r="U97" s="144">
        <f t="shared" si="51"/>
        <v>0</v>
      </c>
      <c r="V97" s="144">
        <f t="shared" si="43"/>
        <v>0</v>
      </c>
      <c r="W97" s="144">
        <v>0</v>
      </c>
      <c r="X97" s="144">
        <f t="shared" si="44"/>
        <v>0</v>
      </c>
      <c r="Y97" s="173">
        <f t="shared" si="45"/>
        <v>0</v>
      </c>
      <c r="AA97" s="210">
        <v>92</v>
      </c>
      <c r="AB97" s="144">
        <f t="shared" si="46"/>
        <v>0</v>
      </c>
      <c r="AC97" s="243">
        <f t="shared" si="47"/>
        <v>0</v>
      </c>
      <c r="AD97" s="243">
        <f t="shared" si="48"/>
        <v>0</v>
      </c>
      <c r="AE97" s="243">
        <f t="shared" si="49"/>
        <v>0</v>
      </c>
      <c r="AF97" s="144">
        <f t="shared" si="52"/>
        <v>0</v>
      </c>
      <c r="AG97" s="144">
        <f t="shared" si="53"/>
        <v>0</v>
      </c>
      <c r="AH97" s="144">
        <f t="shared" si="54"/>
        <v>0</v>
      </c>
      <c r="AI97" s="217">
        <f t="shared" si="61"/>
        <v>0</v>
      </c>
      <c r="AK97" s="210"/>
      <c r="AL97" s="144"/>
      <c r="AM97" s="144"/>
      <c r="AN97" s="144"/>
      <c r="AO97" s="144"/>
      <c r="AP97" s="144"/>
      <c r="AQ97" s="318"/>
      <c r="AR97" s="318"/>
      <c r="AS97" s="318"/>
      <c r="AT97" s="318"/>
      <c r="AU97" s="144"/>
      <c r="AV97" s="144"/>
      <c r="AW97" s="144"/>
      <c r="AX97" s="144"/>
      <c r="AY97" s="217"/>
    </row>
    <row r="98" spans="2:51" x14ac:dyDescent="0.25">
      <c r="B98" s="2" t="s">
        <v>5</v>
      </c>
      <c r="C98">
        <v>45</v>
      </c>
      <c r="D98">
        <v>0</v>
      </c>
      <c r="E98" s="11"/>
      <c r="I98" s="194">
        <v>93</v>
      </c>
      <c r="J98" s="144">
        <f t="shared" si="55"/>
        <v>0</v>
      </c>
      <c r="K98" s="144">
        <f t="shared" si="56"/>
        <v>0</v>
      </c>
      <c r="L98" s="144">
        <f t="shared" si="57"/>
        <v>0</v>
      </c>
      <c r="M98" s="144">
        <f t="shared" si="58"/>
        <v>0</v>
      </c>
      <c r="N98" s="144">
        <f t="shared" si="40"/>
        <v>0</v>
      </c>
      <c r="O98" s="145">
        <f t="shared" si="41"/>
        <v>0</v>
      </c>
      <c r="P98" s="194">
        <v>93</v>
      </c>
      <c r="Q98" s="144">
        <f t="shared" si="50"/>
        <v>0</v>
      </c>
      <c r="R98" s="144">
        <f t="shared" si="59"/>
        <v>0</v>
      </c>
      <c r="S98" s="144">
        <f t="shared" si="60"/>
        <v>0</v>
      </c>
      <c r="T98" s="144">
        <f t="shared" si="42"/>
        <v>0</v>
      </c>
      <c r="U98" s="144">
        <f t="shared" si="51"/>
        <v>0</v>
      </c>
      <c r="V98" s="144">
        <f t="shared" si="43"/>
        <v>0</v>
      </c>
      <c r="W98" s="144">
        <v>0</v>
      </c>
      <c r="X98" s="144">
        <f t="shared" si="44"/>
        <v>0</v>
      </c>
      <c r="Y98" s="173">
        <f t="shared" si="45"/>
        <v>0</v>
      </c>
      <c r="AA98" s="210">
        <v>93</v>
      </c>
      <c r="AB98" s="144">
        <f t="shared" si="46"/>
        <v>0</v>
      </c>
      <c r="AC98" s="243">
        <f t="shared" si="47"/>
        <v>0</v>
      </c>
      <c r="AD98" s="243">
        <f t="shared" si="48"/>
        <v>0</v>
      </c>
      <c r="AE98" s="243">
        <f t="shared" si="49"/>
        <v>0</v>
      </c>
      <c r="AF98" s="144">
        <f t="shared" si="52"/>
        <v>0</v>
      </c>
      <c r="AG98" s="144">
        <f t="shared" si="53"/>
        <v>0</v>
      </c>
      <c r="AH98" s="144">
        <f t="shared" si="54"/>
        <v>0</v>
      </c>
      <c r="AI98" s="217">
        <f t="shared" si="61"/>
        <v>0</v>
      </c>
      <c r="AK98" s="210"/>
      <c r="AL98" s="144"/>
      <c r="AM98" s="144"/>
      <c r="AN98" s="144"/>
      <c r="AO98" s="144"/>
      <c r="AP98" s="144"/>
      <c r="AQ98" s="318"/>
      <c r="AR98" s="318"/>
      <c r="AS98" s="318"/>
      <c r="AT98" s="318"/>
      <c r="AU98" s="144"/>
      <c r="AV98" s="144"/>
      <c r="AW98" s="144"/>
      <c r="AX98" s="144"/>
      <c r="AY98" s="217"/>
    </row>
    <row r="99" spans="2:51" x14ac:dyDescent="0.25">
      <c r="B99" s="2" t="s">
        <v>6</v>
      </c>
      <c r="C99">
        <v>70</v>
      </c>
      <c r="D99">
        <v>0</v>
      </c>
      <c r="E99" s="11"/>
      <c r="I99" s="194">
        <v>94</v>
      </c>
      <c r="J99" s="144">
        <f t="shared" si="55"/>
        <v>0</v>
      </c>
      <c r="K99" s="144">
        <f t="shared" si="56"/>
        <v>0</v>
      </c>
      <c r="L99" s="144">
        <f t="shared" si="57"/>
        <v>0</v>
      </c>
      <c r="M99" s="144">
        <f t="shared" si="58"/>
        <v>0</v>
      </c>
      <c r="N99" s="144">
        <f t="shared" si="40"/>
        <v>0</v>
      </c>
      <c r="O99" s="145">
        <f t="shared" si="41"/>
        <v>0</v>
      </c>
      <c r="P99" s="194">
        <v>94</v>
      </c>
      <c r="Q99" s="144">
        <f t="shared" si="50"/>
        <v>0</v>
      </c>
      <c r="R99" s="144">
        <f t="shared" si="59"/>
        <v>0</v>
      </c>
      <c r="S99" s="144">
        <f t="shared" si="60"/>
        <v>0</v>
      </c>
      <c r="T99" s="144">
        <f t="shared" si="42"/>
        <v>0</v>
      </c>
      <c r="U99" s="144">
        <f t="shared" si="51"/>
        <v>0</v>
      </c>
      <c r="V99" s="144">
        <f t="shared" si="43"/>
        <v>0</v>
      </c>
      <c r="W99" s="144">
        <v>0</v>
      </c>
      <c r="X99" s="144">
        <f t="shared" si="44"/>
        <v>0</v>
      </c>
      <c r="Y99" s="173">
        <f t="shared" si="45"/>
        <v>0</v>
      </c>
      <c r="AA99" s="210">
        <v>94</v>
      </c>
      <c r="AB99" s="144">
        <f t="shared" si="46"/>
        <v>0</v>
      </c>
      <c r="AC99" s="243">
        <f t="shared" si="47"/>
        <v>0</v>
      </c>
      <c r="AD99" s="243">
        <f t="shared" si="48"/>
        <v>0</v>
      </c>
      <c r="AE99" s="243">
        <f t="shared" si="49"/>
        <v>0</v>
      </c>
      <c r="AF99" s="144">
        <f t="shared" si="52"/>
        <v>0</v>
      </c>
      <c r="AG99" s="144">
        <f t="shared" si="53"/>
        <v>0</v>
      </c>
      <c r="AH99" s="144">
        <f t="shared" si="54"/>
        <v>0</v>
      </c>
      <c r="AI99" s="217">
        <f t="shared" si="61"/>
        <v>0</v>
      </c>
      <c r="AK99" s="210"/>
      <c r="AL99" s="144"/>
      <c r="AM99" s="144"/>
      <c r="AN99" s="144"/>
      <c r="AO99" s="144"/>
      <c r="AP99" s="144"/>
      <c r="AQ99" s="318"/>
      <c r="AR99" s="318"/>
      <c r="AS99" s="318"/>
      <c r="AT99" s="318"/>
      <c r="AU99" s="144"/>
      <c r="AV99" s="144"/>
      <c r="AW99" s="144"/>
      <c r="AX99" s="144"/>
      <c r="AY99" s="217"/>
    </row>
    <row r="100" spans="2:51" x14ac:dyDescent="0.25">
      <c r="B100" s="2" t="s">
        <v>295</v>
      </c>
      <c r="C100">
        <v>70</v>
      </c>
      <c r="D100">
        <v>5</v>
      </c>
      <c r="E100" s="11"/>
      <c r="I100" s="194">
        <v>95</v>
      </c>
      <c r="J100" s="144">
        <f t="shared" si="55"/>
        <v>0</v>
      </c>
      <c r="K100" s="144">
        <f t="shared" si="56"/>
        <v>0</v>
      </c>
      <c r="L100" s="144">
        <f t="shared" si="57"/>
        <v>0</v>
      </c>
      <c r="M100" s="144">
        <f t="shared" si="58"/>
        <v>0</v>
      </c>
      <c r="N100" s="144">
        <f t="shared" si="40"/>
        <v>0</v>
      </c>
      <c r="O100" s="145">
        <f t="shared" si="41"/>
        <v>0</v>
      </c>
      <c r="P100" s="194">
        <v>95</v>
      </c>
      <c r="Q100" s="144">
        <f t="shared" si="50"/>
        <v>0</v>
      </c>
      <c r="R100" s="144">
        <f t="shared" si="59"/>
        <v>0</v>
      </c>
      <c r="S100" s="144">
        <f t="shared" si="60"/>
        <v>0</v>
      </c>
      <c r="T100" s="144">
        <f t="shared" si="42"/>
        <v>0</v>
      </c>
      <c r="U100" s="144">
        <f t="shared" si="51"/>
        <v>0</v>
      </c>
      <c r="V100" s="144">
        <f t="shared" si="43"/>
        <v>0</v>
      </c>
      <c r="W100" s="144">
        <v>0</v>
      </c>
      <c r="X100" s="144">
        <f t="shared" si="44"/>
        <v>0</v>
      </c>
      <c r="Y100" s="173">
        <f t="shared" si="45"/>
        <v>0</v>
      </c>
      <c r="AA100" s="210">
        <v>95</v>
      </c>
      <c r="AB100" s="144">
        <f t="shared" si="46"/>
        <v>0</v>
      </c>
      <c r="AC100" s="243">
        <f t="shared" si="47"/>
        <v>0</v>
      </c>
      <c r="AD100" s="243">
        <f t="shared" si="48"/>
        <v>0</v>
      </c>
      <c r="AE100" s="243">
        <f t="shared" si="49"/>
        <v>0</v>
      </c>
      <c r="AF100" s="144">
        <f t="shared" si="52"/>
        <v>0</v>
      </c>
      <c r="AG100" s="144">
        <f t="shared" si="53"/>
        <v>0</v>
      </c>
      <c r="AH100" s="144">
        <f t="shared" si="54"/>
        <v>0</v>
      </c>
      <c r="AI100" s="217">
        <f t="shared" si="61"/>
        <v>0</v>
      </c>
      <c r="AK100" s="210"/>
      <c r="AL100" s="144"/>
      <c r="AM100" s="144"/>
      <c r="AN100" s="144"/>
      <c r="AO100" s="144"/>
      <c r="AP100" s="144"/>
      <c r="AQ100" s="318"/>
      <c r="AR100" s="318"/>
      <c r="AS100" s="318"/>
      <c r="AT100" s="318"/>
      <c r="AU100" s="144"/>
      <c r="AV100" s="144"/>
      <c r="AW100" s="144"/>
      <c r="AX100" s="144"/>
      <c r="AY100" s="217"/>
    </row>
    <row r="101" spans="2:51" x14ac:dyDescent="0.25">
      <c r="C101" s="128"/>
      <c r="E101" s="11"/>
      <c r="I101" s="194">
        <v>96</v>
      </c>
      <c r="J101" s="144">
        <f t="shared" si="55"/>
        <v>0</v>
      </c>
      <c r="K101" s="144">
        <f t="shared" si="56"/>
        <v>0</v>
      </c>
      <c r="L101" s="144">
        <f t="shared" si="57"/>
        <v>0</v>
      </c>
      <c r="M101" s="144">
        <f t="shared" si="58"/>
        <v>0</v>
      </c>
      <c r="N101" s="144">
        <f t="shared" si="40"/>
        <v>0</v>
      </c>
      <c r="O101" s="145">
        <f t="shared" si="41"/>
        <v>0</v>
      </c>
      <c r="P101" s="194">
        <v>96</v>
      </c>
      <c r="Q101" s="144">
        <f t="shared" si="50"/>
        <v>0</v>
      </c>
      <c r="R101" s="144">
        <f t="shared" si="59"/>
        <v>0</v>
      </c>
      <c r="S101" s="144">
        <f t="shared" si="60"/>
        <v>0</v>
      </c>
      <c r="T101" s="144">
        <f t="shared" si="42"/>
        <v>0</v>
      </c>
      <c r="U101" s="144">
        <f t="shared" si="51"/>
        <v>0</v>
      </c>
      <c r="V101" s="144">
        <f t="shared" si="43"/>
        <v>0</v>
      </c>
      <c r="W101" s="144">
        <v>0</v>
      </c>
      <c r="X101" s="144">
        <f t="shared" si="44"/>
        <v>0</v>
      </c>
      <c r="Y101" s="173">
        <f t="shared" si="45"/>
        <v>0</v>
      </c>
      <c r="AA101" s="210">
        <v>96</v>
      </c>
      <c r="AB101" s="144">
        <f t="shared" si="46"/>
        <v>0</v>
      </c>
      <c r="AC101" s="243">
        <f t="shared" si="47"/>
        <v>0</v>
      </c>
      <c r="AD101" s="243">
        <f t="shared" si="48"/>
        <v>0</v>
      </c>
      <c r="AE101" s="243">
        <f t="shared" si="49"/>
        <v>0</v>
      </c>
      <c r="AF101" s="144">
        <f t="shared" si="52"/>
        <v>0</v>
      </c>
      <c r="AG101" s="144">
        <f t="shared" si="53"/>
        <v>0</v>
      </c>
      <c r="AH101" s="144">
        <f t="shared" si="54"/>
        <v>0</v>
      </c>
      <c r="AI101" s="217">
        <f t="shared" si="61"/>
        <v>0</v>
      </c>
      <c r="AK101" s="210"/>
      <c r="AL101" s="144"/>
      <c r="AM101" s="144"/>
      <c r="AN101" s="144"/>
      <c r="AO101" s="144"/>
      <c r="AP101" s="144"/>
      <c r="AQ101" s="318"/>
      <c r="AR101" s="318"/>
      <c r="AS101" s="318"/>
      <c r="AT101" s="318"/>
      <c r="AU101" s="144"/>
      <c r="AV101" s="144"/>
      <c r="AW101" s="144"/>
      <c r="AX101" s="144"/>
      <c r="AY101" s="217"/>
    </row>
    <row r="102" spans="2:51" x14ac:dyDescent="0.25">
      <c r="C102" s="128"/>
      <c r="E102" s="11"/>
      <c r="I102" s="194">
        <v>97</v>
      </c>
      <c r="J102" s="144">
        <f t="shared" si="55"/>
        <v>0</v>
      </c>
      <c r="K102" s="144">
        <f t="shared" si="56"/>
        <v>0</v>
      </c>
      <c r="L102" s="144">
        <f t="shared" si="57"/>
        <v>0</v>
      </c>
      <c r="M102" s="144">
        <f t="shared" si="58"/>
        <v>0</v>
      </c>
      <c r="N102" s="144">
        <f t="shared" si="40"/>
        <v>0</v>
      </c>
      <c r="O102" s="145">
        <f t="shared" si="41"/>
        <v>0</v>
      </c>
      <c r="P102" s="194">
        <v>97</v>
      </c>
      <c r="Q102" s="144">
        <f t="shared" si="50"/>
        <v>0</v>
      </c>
      <c r="R102" s="144">
        <f t="shared" si="59"/>
        <v>0</v>
      </c>
      <c r="S102" s="144">
        <f t="shared" si="60"/>
        <v>0</v>
      </c>
      <c r="T102" s="144">
        <f t="shared" si="42"/>
        <v>0</v>
      </c>
      <c r="U102" s="144">
        <f t="shared" si="51"/>
        <v>0</v>
      </c>
      <c r="V102" s="144">
        <f t="shared" si="43"/>
        <v>0</v>
      </c>
      <c r="W102" s="144">
        <v>0</v>
      </c>
      <c r="X102" s="144">
        <f t="shared" si="44"/>
        <v>0</v>
      </c>
      <c r="Y102" s="173">
        <f t="shared" si="45"/>
        <v>0</v>
      </c>
      <c r="AA102" s="210">
        <v>97</v>
      </c>
      <c r="AB102" s="144">
        <f t="shared" si="46"/>
        <v>0</v>
      </c>
      <c r="AC102" s="243">
        <f t="shared" si="47"/>
        <v>0</v>
      </c>
      <c r="AD102" s="243">
        <f t="shared" si="48"/>
        <v>0</v>
      </c>
      <c r="AE102" s="243">
        <f t="shared" si="49"/>
        <v>0</v>
      </c>
      <c r="AF102" s="144">
        <f t="shared" si="52"/>
        <v>0</v>
      </c>
      <c r="AG102" s="144">
        <f t="shared" si="53"/>
        <v>0</v>
      </c>
      <c r="AH102" s="144">
        <f t="shared" si="54"/>
        <v>0</v>
      </c>
      <c r="AI102" s="217">
        <f t="shared" si="61"/>
        <v>0</v>
      </c>
      <c r="AK102" s="210"/>
      <c r="AL102" s="144"/>
      <c r="AM102" s="144"/>
      <c r="AN102" s="144"/>
      <c r="AO102" s="144"/>
      <c r="AP102" s="144"/>
      <c r="AQ102" s="318"/>
      <c r="AR102" s="318"/>
      <c r="AS102" s="318"/>
      <c r="AT102" s="318"/>
      <c r="AU102" s="144"/>
      <c r="AV102" s="144"/>
      <c r="AW102" s="144"/>
      <c r="AX102" s="144"/>
      <c r="AY102" s="217"/>
    </row>
    <row r="103" spans="2:51" x14ac:dyDescent="0.25">
      <c r="C103" s="114" t="s">
        <v>317</v>
      </c>
      <c r="D103" s="290" t="s">
        <v>318</v>
      </c>
      <c r="F103"/>
      <c r="I103" s="194">
        <v>98</v>
      </c>
      <c r="J103" s="144">
        <f t="shared" si="55"/>
        <v>0</v>
      </c>
      <c r="K103" s="144">
        <f t="shared" si="56"/>
        <v>0</v>
      </c>
      <c r="L103" s="144">
        <f t="shared" si="57"/>
        <v>0</v>
      </c>
      <c r="M103" s="144">
        <f t="shared" si="58"/>
        <v>0</v>
      </c>
      <c r="N103" s="144">
        <f t="shared" si="40"/>
        <v>0</v>
      </c>
      <c r="O103" s="145">
        <f t="shared" si="41"/>
        <v>0</v>
      </c>
      <c r="P103" s="194">
        <v>98</v>
      </c>
      <c r="Q103" s="144">
        <f t="shared" si="50"/>
        <v>0</v>
      </c>
      <c r="R103" s="144">
        <f t="shared" si="59"/>
        <v>0</v>
      </c>
      <c r="S103" s="144">
        <f t="shared" si="60"/>
        <v>0</v>
      </c>
      <c r="T103" s="144">
        <f t="shared" si="42"/>
        <v>0</v>
      </c>
      <c r="U103" s="144">
        <f t="shared" si="51"/>
        <v>0</v>
      </c>
      <c r="V103" s="144">
        <f t="shared" si="43"/>
        <v>0</v>
      </c>
      <c r="W103" s="144">
        <v>0</v>
      </c>
      <c r="X103" s="144">
        <f t="shared" si="44"/>
        <v>0</v>
      </c>
      <c r="Y103" s="173">
        <f t="shared" si="45"/>
        <v>0</v>
      </c>
      <c r="AA103" s="210">
        <v>98</v>
      </c>
      <c r="AB103" s="144">
        <f t="shared" si="46"/>
        <v>0</v>
      </c>
      <c r="AC103" s="243">
        <f t="shared" si="47"/>
        <v>0</v>
      </c>
      <c r="AD103" s="243">
        <f t="shared" si="48"/>
        <v>0</v>
      </c>
      <c r="AE103" s="243">
        <f t="shared" si="49"/>
        <v>0</v>
      </c>
      <c r="AF103" s="144">
        <f t="shared" si="52"/>
        <v>0</v>
      </c>
      <c r="AG103" s="144">
        <f t="shared" si="53"/>
        <v>0</v>
      </c>
      <c r="AH103" s="144">
        <f t="shared" si="54"/>
        <v>0</v>
      </c>
      <c r="AI103" s="217">
        <f t="shared" si="61"/>
        <v>0</v>
      </c>
      <c r="AK103" s="210"/>
      <c r="AL103" s="144"/>
      <c r="AM103" s="144"/>
      <c r="AN103" s="144"/>
      <c r="AO103" s="144"/>
      <c r="AP103" s="144"/>
      <c r="AQ103" s="318"/>
      <c r="AR103" s="318"/>
      <c r="AS103" s="318"/>
      <c r="AT103" s="318"/>
      <c r="AU103" s="144"/>
      <c r="AV103" s="144"/>
      <c r="AW103" s="144"/>
      <c r="AX103" s="144"/>
      <c r="AY103" s="217"/>
    </row>
    <row r="104" spans="2:51" x14ac:dyDescent="0.25">
      <c r="B104" t="s">
        <v>163</v>
      </c>
      <c r="C104">
        <v>1.52</v>
      </c>
      <c r="D104">
        <v>35</v>
      </c>
      <c r="F104"/>
      <c r="I104" s="194">
        <v>99</v>
      </c>
      <c r="J104" s="144">
        <f t="shared" si="55"/>
        <v>0</v>
      </c>
      <c r="K104" s="144">
        <f t="shared" si="56"/>
        <v>0</v>
      </c>
      <c r="L104" s="144">
        <f t="shared" si="57"/>
        <v>0</v>
      </c>
      <c r="M104" s="144">
        <f t="shared" si="58"/>
        <v>0</v>
      </c>
      <c r="N104" s="144">
        <f t="shared" si="40"/>
        <v>0</v>
      </c>
      <c r="O104" s="145">
        <f t="shared" si="41"/>
        <v>0</v>
      </c>
      <c r="P104" s="194">
        <v>99</v>
      </c>
      <c r="Q104" s="144">
        <f t="shared" si="50"/>
        <v>0</v>
      </c>
      <c r="R104" s="144">
        <f t="shared" si="59"/>
        <v>0</v>
      </c>
      <c r="S104" s="144">
        <f t="shared" si="60"/>
        <v>0</v>
      </c>
      <c r="T104" s="144">
        <f t="shared" si="42"/>
        <v>0</v>
      </c>
      <c r="U104" s="144">
        <f t="shared" si="51"/>
        <v>0</v>
      </c>
      <c r="V104" s="144">
        <f t="shared" si="43"/>
        <v>0</v>
      </c>
      <c r="W104" s="144">
        <v>0</v>
      </c>
      <c r="X104" s="144">
        <f t="shared" si="44"/>
        <v>0</v>
      </c>
      <c r="Y104" s="173">
        <f t="shared" si="45"/>
        <v>0</v>
      </c>
      <c r="AA104" s="210">
        <v>99</v>
      </c>
      <c r="AB104" s="144">
        <f t="shared" si="46"/>
        <v>0</v>
      </c>
      <c r="AC104" s="243">
        <f t="shared" si="47"/>
        <v>0</v>
      </c>
      <c r="AD104" s="243">
        <f t="shared" si="48"/>
        <v>0</v>
      </c>
      <c r="AE104" s="243">
        <f t="shared" si="49"/>
        <v>0</v>
      </c>
      <c r="AF104" s="144">
        <f t="shared" si="52"/>
        <v>0</v>
      </c>
      <c r="AG104" s="144">
        <f t="shared" si="53"/>
        <v>0</v>
      </c>
      <c r="AH104" s="144">
        <f t="shared" si="54"/>
        <v>0</v>
      </c>
      <c r="AI104" s="217">
        <f t="shared" si="61"/>
        <v>0</v>
      </c>
      <c r="AK104" s="210"/>
      <c r="AL104" s="144"/>
      <c r="AM104" s="144"/>
      <c r="AN104" s="144"/>
      <c r="AO104" s="144"/>
      <c r="AP104" s="144"/>
      <c r="AQ104" s="318"/>
      <c r="AR104" s="318"/>
      <c r="AS104" s="318"/>
      <c r="AT104" s="318"/>
      <c r="AU104" s="144"/>
      <c r="AV104" s="144"/>
      <c r="AW104" s="144"/>
      <c r="AX104" s="144"/>
      <c r="AY104" s="217"/>
    </row>
    <row r="105" spans="2:51" x14ac:dyDescent="0.25">
      <c r="B105" t="s">
        <v>165</v>
      </c>
      <c r="C105">
        <v>0</v>
      </c>
      <c r="D105">
        <v>2</v>
      </c>
      <c r="F105"/>
      <c r="I105" s="194">
        <v>100</v>
      </c>
      <c r="J105" s="144">
        <f t="shared" si="55"/>
        <v>0</v>
      </c>
      <c r="K105" s="144">
        <f t="shared" si="56"/>
        <v>0</v>
      </c>
      <c r="L105" s="144">
        <f t="shared" si="57"/>
        <v>0</v>
      </c>
      <c r="M105" s="144">
        <f t="shared" si="58"/>
        <v>0</v>
      </c>
      <c r="N105" s="144">
        <f t="shared" si="40"/>
        <v>0</v>
      </c>
      <c r="O105" s="145">
        <f t="shared" si="41"/>
        <v>0</v>
      </c>
      <c r="P105" s="194">
        <v>100</v>
      </c>
      <c r="Q105" s="144">
        <f t="shared" si="50"/>
        <v>0</v>
      </c>
      <c r="R105" s="144">
        <f t="shared" si="59"/>
        <v>0</v>
      </c>
      <c r="S105" s="144">
        <f t="shared" si="60"/>
        <v>0</v>
      </c>
      <c r="T105" s="144">
        <f t="shared" si="42"/>
        <v>0</v>
      </c>
      <c r="U105" s="144">
        <f t="shared" si="51"/>
        <v>0</v>
      </c>
      <c r="V105" s="144">
        <f t="shared" si="43"/>
        <v>0</v>
      </c>
      <c r="W105" s="144">
        <v>0</v>
      </c>
      <c r="X105" s="144">
        <f t="shared" si="44"/>
        <v>0</v>
      </c>
      <c r="Y105" s="173">
        <f t="shared" si="45"/>
        <v>0</v>
      </c>
      <c r="AA105" s="210">
        <v>100</v>
      </c>
      <c r="AB105" s="144">
        <f t="shared" si="46"/>
        <v>0</v>
      </c>
      <c r="AC105" s="243">
        <f t="shared" si="47"/>
        <v>0</v>
      </c>
      <c r="AD105" s="243">
        <f t="shared" si="48"/>
        <v>0</v>
      </c>
      <c r="AE105" s="243">
        <f t="shared" si="49"/>
        <v>0</v>
      </c>
      <c r="AF105" s="144">
        <f t="shared" si="52"/>
        <v>0</v>
      </c>
      <c r="AG105" s="144">
        <f t="shared" si="53"/>
        <v>0</v>
      </c>
      <c r="AH105" s="144">
        <f t="shared" si="54"/>
        <v>0</v>
      </c>
      <c r="AI105" s="217">
        <f t="shared" si="61"/>
        <v>0</v>
      </c>
      <c r="AK105" s="210"/>
      <c r="AL105" s="144"/>
      <c r="AM105" s="144"/>
      <c r="AN105" s="144"/>
      <c r="AO105" s="144"/>
      <c r="AP105" s="144"/>
      <c r="AQ105" s="318"/>
      <c r="AR105" s="318"/>
      <c r="AS105" s="318"/>
      <c r="AT105" s="318"/>
      <c r="AU105" s="144"/>
      <c r="AV105" s="144"/>
      <c r="AW105" s="144"/>
      <c r="AX105" s="144"/>
      <c r="AY105" s="217"/>
    </row>
    <row r="106" spans="2:51" x14ac:dyDescent="0.25">
      <c r="B106" t="s">
        <v>166</v>
      </c>
      <c r="C106">
        <v>0.77</v>
      </c>
      <c r="D106">
        <v>25</v>
      </c>
      <c r="F106"/>
      <c r="I106" s="194">
        <v>101</v>
      </c>
      <c r="J106" s="144">
        <f t="shared" si="55"/>
        <v>0</v>
      </c>
      <c r="K106" s="144">
        <f t="shared" si="56"/>
        <v>0</v>
      </c>
      <c r="L106" s="144">
        <f t="shared" si="57"/>
        <v>0</v>
      </c>
      <c r="M106" s="144">
        <f t="shared" si="58"/>
        <v>0</v>
      </c>
      <c r="N106" s="144">
        <f t="shared" si="40"/>
        <v>0</v>
      </c>
      <c r="O106" s="145">
        <f t="shared" si="41"/>
        <v>0</v>
      </c>
      <c r="P106" s="194">
        <v>101</v>
      </c>
      <c r="Q106" s="144">
        <f t="shared" si="50"/>
        <v>0</v>
      </c>
      <c r="R106" s="144">
        <f t="shared" si="59"/>
        <v>0</v>
      </c>
      <c r="S106" s="144">
        <f t="shared" si="60"/>
        <v>0</v>
      </c>
      <c r="T106" s="144">
        <f t="shared" si="42"/>
        <v>0</v>
      </c>
      <c r="U106" s="144">
        <f t="shared" si="51"/>
        <v>0</v>
      </c>
      <c r="V106" s="144">
        <f t="shared" si="43"/>
        <v>0</v>
      </c>
      <c r="W106" s="144">
        <v>0</v>
      </c>
      <c r="X106" s="144">
        <f t="shared" si="44"/>
        <v>0</v>
      </c>
      <c r="Y106" s="173">
        <f t="shared" si="45"/>
        <v>0</v>
      </c>
      <c r="AA106" s="210">
        <v>101</v>
      </c>
      <c r="AB106" s="144">
        <f t="shared" si="46"/>
        <v>0</v>
      </c>
      <c r="AC106" s="243">
        <f t="shared" si="47"/>
        <v>0</v>
      </c>
      <c r="AD106" s="243">
        <f t="shared" si="48"/>
        <v>0</v>
      </c>
      <c r="AE106" s="243">
        <f t="shared" si="49"/>
        <v>0</v>
      </c>
      <c r="AF106" s="144">
        <f t="shared" si="52"/>
        <v>0</v>
      </c>
      <c r="AG106" s="144">
        <f t="shared" si="53"/>
        <v>0</v>
      </c>
      <c r="AH106" s="144">
        <f t="shared" si="54"/>
        <v>0</v>
      </c>
      <c r="AI106" s="217">
        <f t="shared" si="61"/>
        <v>0</v>
      </c>
      <c r="AK106" s="210"/>
      <c r="AL106" s="144"/>
      <c r="AM106" s="144"/>
      <c r="AN106" s="144"/>
      <c r="AO106" s="144"/>
      <c r="AP106" s="144"/>
      <c r="AQ106" s="318"/>
      <c r="AR106" s="318"/>
      <c r="AS106" s="318"/>
      <c r="AT106" s="318"/>
      <c r="AU106" s="144"/>
      <c r="AV106" s="144"/>
      <c r="AW106" s="144"/>
      <c r="AX106" s="144"/>
      <c r="AY106" s="217"/>
    </row>
    <row r="107" spans="2:51" x14ac:dyDescent="0.25">
      <c r="B107" t="s">
        <v>169</v>
      </c>
      <c r="C107">
        <f>44%*C105+56%*C106</f>
        <v>0.43120000000000003</v>
      </c>
      <c r="D107">
        <f>44%*D105+56%*D106</f>
        <v>14.880000000000003</v>
      </c>
      <c r="F107"/>
      <c r="I107" s="194">
        <v>102</v>
      </c>
      <c r="J107" s="144">
        <f t="shared" si="55"/>
        <v>0</v>
      </c>
      <c r="K107" s="144">
        <f t="shared" si="56"/>
        <v>0</v>
      </c>
      <c r="L107" s="144">
        <f t="shared" si="57"/>
        <v>0</v>
      </c>
      <c r="M107" s="144">
        <f t="shared" si="58"/>
        <v>0</v>
      </c>
      <c r="N107" s="144">
        <f t="shared" si="40"/>
        <v>0</v>
      </c>
      <c r="O107" s="145">
        <f t="shared" si="41"/>
        <v>0</v>
      </c>
      <c r="P107" s="194">
        <v>102</v>
      </c>
      <c r="Q107" s="144">
        <f t="shared" si="50"/>
        <v>0</v>
      </c>
      <c r="R107" s="144">
        <f t="shared" si="59"/>
        <v>0</v>
      </c>
      <c r="S107" s="144">
        <f t="shared" si="60"/>
        <v>0</v>
      </c>
      <c r="T107" s="144">
        <f t="shared" si="42"/>
        <v>0</v>
      </c>
      <c r="U107" s="144">
        <f t="shared" si="51"/>
        <v>0</v>
      </c>
      <c r="V107" s="144">
        <f t="shared" si="43"/>
        <v>0</v>
      </c>
      <c r="W107" s="144">
        <v>0</v>
      </c>
      <c r="X107" s="144">
        <f t="shared" si="44"/>
        <v>0</v>
      </c>
      <c r="Y107" s="173">
        <f t="shared" si="45"/>
        <v>0</v>
      </c>
      <c r="AA107" s="210">
        <v>102</v>
      </c>
      <c r="AB107" s="144">
        <f t="shared" si="46"/>
        <v>0</v>
      </c>
      <c r="AC107" s="243">
        <f t="shared" si="47"/>
        <v>0</v>
      </c>
      <c r="AD107" s="243">
        <f t="shared" si="48"/>
        <v>0</v>
      </c>
      <c r="AE107" s="243">
        <f t="shared" si="49"/>
        <v>0</v>
      </c>
      <c r="AF107" s="144">
        <f t="shared" si="52"/>
        <v>0</v>
      </c>
      <c r="AG107" s="144">
        <f t="shared" si="53"/>
        <v>0</v>
      </c>
      <c r="AH107" s="144">
        <f t="shared" si="54"/>
        <v>0</v>
      </c>
      <c r="AI107" s="217">
        <f t="shared" si="61"/>
        <v>0</v>
      </c>
      <c r="AK107" s="210"/>
      <c r="AL107" s="144"/>
      <c r="AM107" s="144"/>
      <c r="AN107" s="144"/>
      <c r="AO107" s="144"/>
      <c r="AP107" s="144"/>
      <c r="AQ107" s="318"/>
      <c r="AR107" s="318"/>
      <c r="AS107" s="318"/>
      <c r="AT107" s="318"/>
      <c r="AU107" s="144"/>
      <c r="AV107" s="144"/>
      <c r="AW107" s="144"/>
      <c r="AX107" s="144"/>
      <c r="AY107" s="217"/>
    </row>
    <row r="108" spans="2:51" x14ac:dyDescent="0.25">
      <c r="B108" t="s">
        <v>164</v>
      </c>
      <c r="C108">
        <v>0.25</v>
      </c>
      <c r="D108">
        <v>0</v>
      </c>
      <c r="F108"/>
      <c r="I108" s="194">
        <v>103</v>
      </c>
      <c r="J108" s="144">
        <f t="shared" si="55"/>
        <v>0</v>
      </c>
      <c r="K108" s="144">
        <f t="shared" si="56"/>
        <v>0</v>
      </c>
      <c r="L108" s="144">
        <f t="shared" si="57"/>
        <v>0</v>
      </c>
      <c r="M108" s="144">
        <f t="shared" si="58"/>
        <v>0</v>
      </c>
      <c r="N108" s="144">
        <f t="shared" si="40"/>
        <v>0</v>
      </c>
      <c r="O108" s="145">
        <f t="shared" si="41"/>
        <v>0</v>
      </c>
      <c r="P108" s="194">
        <v>103</v>
      </c>
      <c r="Q108" s="144">
        <f t="shared" si="50"/>
        <v>0</v>
      </c>
      <c r="R108" s="144">
        <f t="shared" si="59"/>
        <v>0</v>
      </c>
      <c r="S108" s="144">
        <f t="shared" si="60"/>
        <v>0</v>
      </c>
      <c r="T108" s="144">
        <f t="shared" si="42"/>
        <v>0</v>
      </c>
      <c r="U108" s="144">
        <f t="shared" si="51"/>
        <v>0</v>
      </c>
      <c r="V108" s="144">
        <f t="shared" si="43"/>
        <v>0</v>
      </c>
      <c r="W108" s="144">
        <v>0</v>
      </c>
      <c r="X108" s="144">
        <f t="shared" si="44"/>
        <v>0</v>
      </c>
      <c r="Y108" s="173">
        <f t="shared" si="45"/>
        <v>0</v>
      </c>
      <c r="AA108" s="210">
        <v>103</v>
      </c>
      <c r="AB108" s="144">
        <f t="shared" si="46"/>
        <v>0</v>
      </c>
      <c r="AC108" s="243">
        <f t="shared" si="47"/>
        <v>0</v>
      </c>
      <c r="AD108" s="243">
        <f t="shared" si="48"/>
        <v>0</v>
      </c>
      <c r="AE108" s="243">
        <f t="shared" si="49"/>
        <v>0</v>
      </c>
      <c r="AF108" s="144">
        <f t="shared" si="52"/>
        <v>0</v>
      </c>
      <c r="AG108" s="144">
        <f t="shared" si="53"/>
        <v>0</v>
      </c>
      <c r="AH108" s="144">
        <f t="shared" si="54"/>
        <v>0</v>
      </c>
      <c r="AI108" s="217">
        <f t="shared" si="61"/>
        <v>0</v>
      </c>
      <c r="AK108" s="210"/>
      <c r="AL108" s="144"/>
      <c r="AM108" s="144"/>
      <c r="AN108" s="144"/>
      <c r="AO108" s="144"/>
      <c r="AP108" s="144"/>
      <c r="AQ108" s="318"/>
      <c r="AR108" s="318"/>
      <c r="AS108" s="318"/>
      <c r="AT108" s="318"/>
      <c r="AU108" s="144"/>
      <c r="AV108" s="144"/>
      <c r="AW108" s="144"/>
      <c r="AX108" s="144"/>
      <c r="AY108" s="217"/>
    </row>
    <row r="109" spans="2:51" x14ac:dyDescent="0.25">
      <c r="I109" s="194">
        <v>104</v>
      </c>
      <c r="J109" s="144">
        <f t="shared" si="55"/>
        <v>0</v>
      </c>
      <c r="K109" s="144">
        <f t="shared" si="56"/>
        <v>0</v>
      </c>
      <c r="L109" s="144">
        <f t="shared" si="57"/>
        <v>0</v>
      </c>
      <c r="M109" s="144">
        <f t="shared" si="58"/>
        <v>0</v>
      </c>
      <c r="N109" s="144">
        <f t="shared" si="40"/>
        <v>0</v>
      </c>
      <c r="O109" s="145">
        <f t="shared" si="41"/>
        <v>0</v>
      </c>
      <c r="P109" s="194">
        <v>104</v>
      </c>
      <c r="Q109" s="144">
        <f t="shared" si="50"/>
        <v>0</v>
      </c>
      <c r="R109" s="144">
        <f t="shared" si="59"/>
        <v>0</v>
      </c>
      <c r="S109" s="144">
        <f t="shared" si="60"/>
        <v>0</v>
      </c>
      <c r="T109" s="144">
        <f t="shared" si="42"/>
        <v>0</v>
      </c>
      <c r="U109" s="144">
        <f t="shared" si="51"/>
        <v>0</v>
      </c>
      <c r="V109" s="144">
        <f t="shared" si="43"/>
        <v>0</v>
      </c>
      <c r="W109" s="144">
        <v>0</v>
      </c>
      <c r="X109" s="144">
        <f t="shared" si="44"/>
        <v>0</v>
      </c>
      <c r="Y109" s="173">
        <f t="shared" si="45"/>
        <v>0</v>
      </c>
      <c r="AA109" s="210">
        <v>104</v>
      </c>
      <c r="AB109" s="144">
        <f t="shared" si="46"/>
        <v>0</v>
      </c>
      <c r="AC109" s="243">
        <f t="shared" si="47"/>
        <v>0</v>
      </c>
      <c r="AD109" s="243">
        <f t="shared" si="48"/>
        <v>0</v>
      </c>
      <c r="AE109" s="243">
        <f t="shared" si="49"/>
        <v>0</v>
      </c>
      <c r="AF109" s="144">
        <f t="shared" si="52"/>
        <v>0</v>
      </c>
      <c r="AG109" s="144">
        <f t="shared" si="53"/>
        <v>0</v>
      </c>
      <c r="AH109" s="144">
        <f t="shared" si="54"/>
        <v>0</v>
      </c>
      <c r="AI109" s="217">
        <f t="shared" si="61"/>
        <v>0</v>
      </c>
      <c r="AK109" s="210"/>
      <c r="AL109" s="144"/>
      <c r="AM109" s="144"/>
      <c r="AN109" s="144"/>
      <c r="AO109" s="144"/>
      <c r="AP109" s="144"/>
      <c r="AQ109" s="318"/>
      <c r="AR109" s="318"/>
      <c r="AS109" s="318"/>
      <c r="AT109" s="318"/>
      <c r="AU109" s="144"/>
      <c r="AV109" s="144"/>
      <c r="AW109" s="144"/>
      <c r="AX109" s="144"/>
      <c r="AY109" s="217"/>
    </row>
    <row r="110" spans="2:51" x14ac:dyDescent="0.25">
      <c r="I110" s="194">
        <v>105</v>
      </c>
      <c r="J110" s="144">
        <f t="shared" si="55"/>
        <v>0</v>
      </c>
      <c r="K110" s="144">
        <f t="shared" si="56"/>
        <v>0</v>
      </c>
      <c r="L110" s="144">
        <f t="shared" si="57"/>
        <v>0</v>
      </c>
      <c r="M110" s="144">
        <f t="shared" si="58"/>
        <v>0</v>
      </c>
      <c r="N110" s="144">
        <f t="shared" si="40"/>
        <v>0</v>
      </c>
      <c r="O110" s="145">
        <f t="shared" si="41"/>
        <v>0</v>
      </c>
      <c r="P110" s="194">
        <v>105</v>
      </c>
      <c r="Q110" s="144">
        <f t="shared" si="50"/>
        <v>0</v>
      </c>
      <c r="R110" s="144">
        <f t="shared" si="59"/>
        <v>0</v>
      </c>
      <c r="S110" s="144">
        <f t="shared" si="60"/>
        <v>0</v>
      </c>
      <c r="T110" s="144">
        <f t="shared" si="42"/>
        <v>0</v>
      </c>
      <c r="U110" s="144">
        <f t="shared" si="51"/>
        <v>0</v>
      </c>
      <c r="V110" s="144">
        <f t="shared" si="43"/>
        <v>0</v>
      </c>
      <c r="W110" s="144">
        <v>0</v>
      </c>
      <c r="X110" s="144">
        <f t="shared" si="44"/>
        <v>0</v>
      </c>
      <c r="Y110" s="173">
        <f t="shared" si="45"/>
        <v>0</v>
      </c>
      <c r="AA110" s="210">
        <v>105</v>
      </c>
      <c r="AB110" s="144">
        <f t="shared" si="46"/>
        <v>0</v>
      </c>
      <c r="AC110" s="243">
        <f t="shared" si="47"/>
        <v>0</v>
      </c>
      <c r="AD110" s="243">
        <f t="shared" si="48"/>
        <v>0</v>
      </c>
      <c r="AE110" s="243">
        <f t="shared" si="49"/>
        <v>0</v>
      </c>
      <c r="AF110" s="144">
        <f t="shared" si="52"/>
        <v>0</v>
      </c>
      <c r="AG110" s="144">
        <f t="shared" si="53"/>
        <v>0</v>
      </c>
      <c r="AH110" s="144">
        <f t="shared" si="54"/>
        <v>0</v>
      </c>
      <c r="AI110" s="217">
        <f t="shared" si="61"/>
        <v>0</v>
      </c>
      <c r="AK110" s="210"/>
      <c r="AL110" s="144"/>
      <c r="AM110" s="144"/>
      <c r="AN110" s="144"/>
      <c r="AO110" s="144"/>
      <c r="AP110" s="144"/>
      <c r="AQ110" s="318"/>
      <c r="AR110" s="318"/>
      <c r="AS110" s="318"/>
      <c r="AT110" s="318"/>
      <c r="AU110" s="144"/>
      <c r="AV110" s="144"/>
      <c r="AW110" s="144"/>
      <c r="AX110" s="144"/>
      <c r="AY110" s="217"/>
    </row>
    <row r="111" spans="2:51" x14ac:dyDescent="0.25">
      <c r="C111" s="290" t="s">
        <v>330</v>
      </c>
      <c r="D111" s="290"/>
      <c r="E111" s="290"/>
      <c r="I111" s="194">
        <v>106</v>
      </c>
      <c r="J111" s="144">
        <f t="shared" si="55"/>
        <v>0</v>
      </c>
      <c r="K111" s="144">
        <f t="shared" si="56"/>
        <v>0</v>
      </c>
      <c r="L111" s="144">
        <f t="shared" si="57"/>
        <v>0</v>
      </c>
      <c r="M111" s="144">
        <f t="shared" si="58"/>
        <v>0</v>
      </c>
      <c r="N111" s="144">
        <f t="shared" si="40"/>
        <v>0</v>
      </c>
      <c r="O111" s="145">
        <f t="shared" si="41"/>
        <v>0</v>
      </c>
      <c r="P111" s="194">
        <v>106</v>
      </c>
      <c r="Q111" s="144">
        <f t="shared" si="50"/>
        <v>0</v>
      </c>
      <c r="R111" s="144">
        <f t="shared" si="59"/>
        <v>0</v>
      </c>
      <c r="S111" s="144">
        <f t="shared" si="60"/>
        <v>0</v>
      </c>
      <c r="T111" s="144">
        <f t="shared" si="42"/>
        <v>0</v>
      </c>
      <c r="U111" s="144">
        <f t="shared" si="51"/>
        <v>0</v>
      </c>
      <c r="V111" s="144">
        <f t="shared" si="43"/>
        <v>0</v>
      </c>
      <c r="W111" s="144">
        <v>0</v>
      </c>
      <c r="X111" s="144">
        <f t="shared" si="44"/>
        <v>0</v>
      </c>
      <c r="Y111" s="173">
        <f t="shared" si="45"/>
        <v>0</v>
      </c>
      <c r="AA111" s="210">
        <v>106</v>
      </c>
      <c r="AB111" s="144">
        <f t="shared" si="46"/>
        <v>0</v>
      </c>
      <c r="AC111" s="243">
        <f t="shared" si="47"/>
        <v>0</v>
      </c>
      <c r="AD111" s="243">
        <f t="shared" si="48"/>
        <v>0</v>
      </c>
      <c r="AE111" s="243">
        <f t="shared" si="49"/>
        <v>0</v>
      </c>
      <c r="AF111" s="144">
        <f t="shared" si="52"/>
        <v>0</v>
      </c>
      <c r="AG111" s="144">
        <f t="shared" si="53"/>
        <v>0</v>
      </c>
      <c r="AH111" s="144">
        <f t="shared" si="54"/>
        <v>0</v>
      </c>
      <c r="AI111" s="217">
        <f t="shared" si="61"/>
        <v>0</v>
      </c>
      <c r="AK111" s="210"/>
      <c r="AL111" s="144"/>
      <c r="AM111" s="144"/>
      <c r="AN111" s="144"/>
      <c r="AO111" s="144"/>
      <c r="AP111" s="144"/>
      <c r="AQ111" s="318"/>
      <c r="AR111" s="318"/>
      <c r="AS111" s="318"/>
      <c r="AT111" s="318"/>
      <c r="AU111" s="144"/>
      <c r="AV111" s="144"/>
      <c r="AW111" s="144"/>
      <c r="AX111" s="144"/>
      <c r="AY111" s="217"/>
    </row>
    <row r="112" spans="2:51" x14ac:dyDescent="0.25">
      <c r="C112" s="215" t="s">
        <v>305</v>
      </c>
      <c r="D112" s="215" t="s">
        <v>81</v>
      </c>
      <c r="E112" s="215" t="s">
        <v>327</v>
      </c>
      <c r="I112" s="194">
        <v>107</v>
      </c>
      <c r="J112" s="144">
        <f t="shared" si="55"/>
        <v>0</v>
      </c>
      <c r="K112" s="144">
        <f t="shared" si="56"/>
        <v>0</v>
      </c>
      <c r="L112" s="144">
        <f t="shared" si="57"/>
        <v>0</v>
      </c>
      <c r="M112" s="144">
        <f t="shared" si="58"/>
        <v>0</v>
      </c>
      <c r="N112" s="144">
        <f t="shared" si="40"/>
        <v>0</v>
      </c>
      <c r="O112" s="145">
        <f t="shared" si="41"/>
        <v>0</v>
      </c>
      <c r="P112" s="194">
        <v>107</v>
      </c>
      <c r="Q112" s="144">
        <f t="shared" si="50"/>
        <v>0</v>
      </c>
      <c r="R112" s="144">
        <f t="shared" si="59"/>
        <v>0</v>
      </c>
      <c r="S112" s="144">
        <f t="shared" si="60"/>
        <v>0</v>
      </c>
      <c r="T112" s="144">
        <f t="shared" si="42"/>
        <v>0</v>
      </c>
      <c r="U112" s="144">
        <f t="shared" si="51"/>
        <v>0</v>
      </c>
      <c r="V112" s="144">
        <f t="shared" si="43"/>
        <v>0</v>
      </c>
      <c r="W112" s="144">
        <v>0</v>
      </c>
      <c r="X112" s="144">
        <f t="shared" si="44"/>
        <v>0</v>
      </c>
      <c r="Y112" s="173">
        <f t="shared" si="45"/>
        <v>0</v>
      </c>
      <c r="AA112" s="210">
        <v>107</v>
      </c>
      <c r="AB112" s="144">
        <f t="shared" si="46"/>
        <v>0</v>
      </c>
      <c r="AC112" s="243">
        <f t="shared" si="47"/>
        <v>0</v>
      </c>
      <c r="AD112" s="243">
        <f t="shared" si="48"/>
        <v>0</v>
      </c>
      <c r="AE112" s="243">
        <f t="shared" si="49"/>
        <v>0</v>
      </c>
      <c r="AF112" s="144">
        <f t="shared" si="52"/>
        <v>0</v>
      </c>
      <c r="AG112" s="144">
        <f t="shared" si="53"/>
        <v>0</v>
      </c>
      <c r="AH112" s="144">
        <f t="shared" si="54"/>
        <v>0</v>
      </c>
      <c r="AI112" s="217">
        <f t="shared" si="61"/>
        <v>0</v>
      </c>
      <c r="AK112" s="210"/>
      <c r="AL112" s="144"/>
      <c r="AM112" s="144"/>
      <c r="AN112" s="144"/>
      <c r="AO112" s="144"/>
      <c r="AP112" s="144"/>
      <c r="AQ112" s="318"/>
      <c r="AR112" s="318"/>
      <c r="AS112" s="318"/>
      <c r="AT112" s="318"/>
      <c r="AU112" s="144"/>
      <c r="AV112" s="144"/>
      <c r="AW112" s="144"/>
      <c r="AX112" s="144"/>
      <c r="AY112" s="217"/>
    </row>
    <row r="113" spans="2:51" x14ac:dyDescent="0.25">
      <c r="B113" s="206" t="s">
        <v>328</v>
      </c>
      <c r="C113" s="221">
        <f>1/$F$18*SUM(X6:X205)</f>
        <v>533.3269680049616</v>
      </c>
      <c r="D113" s="221">
        <f>1/$F$10*SUM(O6:O205)</f>
        <v>177.03590180507834</v>
      </c>
      <c r="E113" s="220">
        <f>C113-D113</f>
        <v>356.29106619988329</v>
      </c>
      <c r="I113" s="194">
        <v>108</v>
      </c>
      <c r="J113" s="144">
        <f t="shared" si="55"/>
        <v>0</v>
      </c>
      <c r="K113" s="144">
        <f t="shared" si="56"/>
        <v>0</v>
      </c>
      <c r="L113" s="144">
        <f t="shared" si="57"/>
        <v>0</v>
      </c>
      <c r="M113" s="144">
        <f t="shared" si="58"/>
        <v>0</v>
      </c>
      <c r="N113" s="144">
        <f t="shared" si="40"/>
        <v>0</v>
      </c>
      <c r="O113" s="145">
        <f t="shared" si="41"/>
        <v>0</v>
      </c>
      <c r="P113" s="194">
        <v>108</v>
      </c>
      <c r="Q113" s="144">
        <f t="shared" si="50"/>
        <v>0</v>
      </c>
      <c r="R113" s="144">
        <f t="shared" si="59"/>
        <v>0</v>
      </c>
      <c r="S113" s="144">
        <f t="shared" si="60"/>
        <v>0</v>
      </c>
      <c r="T113" s="144">
        <f t="shared" si="42"/>
        <v>0</v>
      </c>
      <c r="U113" s="144">
        <f t="shared" si="51"/>
        <v>0</v>
      </c>
      <c r="V113" s="144">
        <f t="shared" si="43"/>
        <v>0</v>
      </c>
      <c r="W113" s="144">
        <v>0</v>
      </c>
      <c r="X113" s="144">
        <f t="shared" si="44"/>
        <v>0</v>
      </c>
      <c r="Y113" s="173">
        <f t="shared" si="45"/>
        <v>0</v>
      </c>
      <c r="AA113" s="210">
        <v>108</v>
      </c>
      <c r="AB113" s="144">
        <f t="shared" si="46"/>
        <v>0</v>
      </c>
      <c r="AC113" s="243">
        <f t="shared" si="47"/>
        <v>0</v>
      </c>
      <c r="AD113" s="243">
        <f t="shared" si="48"/>
        <v>0</v>
      </c>
      <c r="AE113" s="243">
        <f t="shared" si="49"/>
        <v>0</v>
      </c>
      <c r="AF113" s="144">
        <f t="shared" si="52"/>
        <v>0</v>
      </c>
      <c r="AG113" s="144">
        <f t="shared" si="53"/>
        <v>0</v>
      </c>
      <c r="AH113" s="144">
        <f t="shared" si="54"/>
        <v>0</v>
      </c>
      <c r="AI113" s="217">
        <f t="shared" si="61"/>
        <v>0</v>
      </c>
      <c r="AK113" s="210"/>
      <c r="AL113" s="144"/>
      <c r="AM113" s="144"/>
      <c r="AN113" s="144"/>
      <c r="AO113" s="144"/>
      <c r="AP113" s="144"/>
      <c r="AQ113" s="318"/>
      <c r="AR113" s="318"/>
      <c r="AS113" s="318"/>
      <c r="AT113" s="318"/>
      <c r="AU113" s="144"/>
      <c r="AV113" s="144"/>
      <c r="AW113" s="144"/>
      <c r="AX113" s="144"/>
      <c r="AY113" s="217"/>
    </row>
    <row r="114" spans="2:51" x14ac:dyDescent="0.25">
      <c r="B114" s="206" t="s">
        <v>329</v>
      </c>
      <c r="C114" s="221">
        <f>X35</f>
        <v>529.36058303195603</v>
      </c>
      <c r="D114" s="221">
        <f>O35</f>
        <v>177.03590180507811</v>
      </c>
      <c r="E114" s="220">
        <f>VLOOKUP(30,I5:Y205,17,FALSE)</f>
        <v>352.32468122687794</v>
      </c>
      <c r="I114" s="194">
        <v>109</v>
      </c>
      <c r="J114" s="144">
        <f t="shared" si="55"/>
        <v>0</v>
      </c>
      <c r="K114" s="144">
        <f t="shared" si="56"/>
        <v>0</v>
      </c>
      <c r="L114" s="144">
        <f t="shared" si="57"/>
        <v>0</v>
      </c>
      <c r="M114" s="144">
        <f t="shared" si="58"/>
        <v>0</v>
      </c>
      <c r="N114" s="144">
        <f t="shared" si="40"/>
        <v>0</v>
      </c>
      <c r="O114" s="145">
        <f t="shared" si="41"/>
        <v>0</v>
      </c>
      <c r="P114" s="194">
        <v>109</v>
      </c>
      <c r="Q114" s="144">
        <f t="shared" si="50"/>
        <v>0</v>
      </c>
      <c r="R114" s="144">
        <f t="shared" si="59"/>
        <v>0</v>
      </c>
      <c r="S114" s="144">
        <f t="shared" si="60"/>
        <v>0</v>
      </c>
      <c r="T114" s="144">
        <f t="shared" si="42"/>
        <v>0</v>
      </c>
      <c r="U114" s="144">
        <f t="shared" si="51"/>
        <v>0</v>
      </c>
      <c r="V114" s="144">
        <f t="shared" si="43"/>
        <v>0</v>
      </c>
      <c r="W114" s="144">
        <v>0</v>
      </c>
      <c r="X114" s="144">
        <f t="shared" si="44"/>
        <v>0</v>
      </c>
      <c r="Y114" s="173">
        <f t="shared" si="45"/>
        <v>0</v>
      </c>
      <c r="AA114" s="210">
        <v>109</v>
      </c>
      <c r="AB114" s="144">
        <f t="shared" si="46"/>
        <v>0</v>
      </c>
      <c r="AC114" s="243">
        <f t="shared" si="47"/>
        <v>0</v>
      </c>
      <c r="AD114" s="243">
        <f t="shared" si="48"/>
        <v>0</v>
      </c>
      <c r="AE114" s="243">
        <f t="shared" si="49"/>
        <v>0</v>
      </c>
      <c r="AF114" s="144">
        <f t="shared" si="52"/>
        <v>0</v>
      </c>
      <c r="AG114" s="144">
        <f t="shared" si="53"/>
        <v>0</v>
      </c>
      <c r="AH114" s="144">
        <f t="shared" si="54"/>
        <v>0</v>
      </c>
      <c r="AI114" s="217">
        <f t="shared" si="61"/>
        <v>0</v>
      </c>
      <c r="AK114" s="210"/>
      <c r="AL114" s="144"/>
      <c r="AM114" s="144"/>
      <c r="AN114" s="144"/>
      <c r="AO114" s="144"/>
      <c r="AP114" s="144"/>
      <c r="AQ114" s="318"/>
      <c r="AR114" s="318"/>
      <c r="AS114" s="318"/>
      <c r="AT114" s="318"/>
      <c r="AU114" s="144"/>
      <c r="AV114" s="144"/>
      <c r="AW114" s="144"/>
      <c r="AX114" s="144"/>
      <c r="AY114" s="217"/>
    </row>
    <row r="115" spans="2:51" x14ac:dyDescent="0.25">
      <c r="C115" s="222"/>
      <c r="D115" s="222"/>
      <c r="E115" s="222"/>
      <c r="I115" s="194">
        <v>110</v>
      </c>
      <c r="J115" s="144">
        <f t="shared" si="55"/>
        <v>0</v>
      </c>
      <c r="K115" s="144">
        <f t="shared" si="56"/>
        <v>0</v>
      </c>
      <c r="L115" s="144">
        <f t="shared" si="57"/>
        <v>0</v>
      </c>
      <c r="M115" s="144">
        <f t="shared" si="58"/>
        <v>0</v>
      </c>
      <c r="N115" s="144">
        <f t="shared" si="40"/>
        <v>0</v>
      </c>
      <c r="O115" s="145">
        <f t="shared" si="41"/>
        <v>0</v>
      </c>
      <c r="P115" s="194">
        <v>110</v>
      </c>
      <c r="Q115" s="144">
        <f t="shared" si="50"/>
        <v>0</v>
      </c>
      <c r="R115" s="144">
        <f t="shared" si="59"/>
        <v>0</v>
      </c>
      <c r="S115" s="144">
        <f t="shared" si="60"/>
        <v>0</v>
      </c>
      <c r="T115" s="144">
        <f t="shared" si="42"/>
        <v>0</v>
      </c>
      <c r="U115" s="144">
        <f t="shared" si="51"/>
        <v>0</v>
      </c>
      <c r="V115" s="144">
        <f t="shared" si="43"/>
        <v>0</v>
      </c>
      <c r="W115" s="144">
        <v>0</v>
      </c>
      <c r="X115" s="144">
        <f t="shared" si="44"/>
        <v>0</v>
      </c>
      <c r="Y115" s="173">
        <f t="shared" si="45"/>
        <v>0</v>
      </c>
      <c r="AA115" s="210">
        <v>110</v>
      </c>
      <c r="AB115" s="144">
        <f t="shared" si="46"/>
        <v>0</v>
      </c>
      <c r="AC115" s="243">
        <f t="shared" si="47"/>
        <v>0</v>
      </c>
      <c r="AD115" s="243">
        <f t="shared" si="48"/>
        <v>0</v>
      </c>
      <c r="AE115" s="243">
        <f t="shared" si="49"/>
        <v>0</v>
      </c>
      <c r="AF115" s="144">
        <f t="shared" si="52"/>
        <v>0</v>
      </c>
      <c r="AG115" s="144">
        <f t="shared" si="53"/>
        <v>0</v>
      </c>
      <c r="AH115" s="144">
        <f t="shared" si="54"/>
        <v>0</v>
      </c>
      <c r="AI115" s="217">
        <f t="shared" si="61"/>
        <v>0</v>
      </c>
      <c r="AK115" s="210"/>
      <c r="AL115" s="144"/>
      <c r="AM115" s="144"/>
      <c r="AN115" s="144"/>
      <c r="AO115" s="144"/>
      <c r="AP115" s="144"/>
      <c r="AQ115" s="318"/>
      <c r="AR115" s="318"/>
      <c r="AS115" s="318"/>
      <c r="AT115" s="318"/>
      <c r="AU115" s="144"/>
      <c r="AV115" s="144"/>
      <c r="AW115" s="144"/>
      <c r="AX115" s="144"/>
      <c r="AY115" s="217"/>
    </row>
    <row r="116" spans="2:51" x14ac:dyDescent="0.25">
      <c r="C116" s="285" t="s">
        <v>277</v>
      </c>
      <c r="D116" s="285"/>
      <c r="E116" s="285"/>
      <c r="I116" s="194">
        <v>111</v>
      </c>
      <c r="J116" s="144">
        <f t="shared" si="55"/>
        <v>0</v>
      </c>
      <c r="K116" s="144">
        <f t="shared" si="56"/>
        <v>0</v>
      </c>
      <c r="L116" s="144">
        <f t="shared" si="57"/>
        <v>0</v>
      </c>
      <c r="M116" s="144">
        <f t="shared" si="58"/>
        <v>0</v>
      </c>
      <c r="N116" s="144">
        <f t="shared" si="40"/>
        <v>0</v>
      </c>
      <c r="O116" s="145">
        <f t="shared" si="41"/>
        <v>0</v>
      </c>
      <c r="P116" s="194">
        <v>111</v>
      </c>
      <c r="Q116" s="144">
        <f t="shared" si="50"/>
        <v>0</v>
      </c>
      <c r="R116" s="144">
        <f t="shared" si="59"/>
        <v>0</v>
      </c>
      <c r="S116" s="144">
        <f t="shared" si="60"/>
        <v>0</v>
      </c>
      <c r="T116" s="144">
        <f t="shared" si="42"/>
        <v>0</v>
      </c>
      <c r="U116" s="144">
        <f t="shared" si="51"/>
        <v>0</v>
      </c>
      <c r="V116" s="144">
        <f t="shared" si="43"/>
        <v>0</v>
      </c>
      <c r="W116" s="144">
        <v>0</v>
      </c>
      <c r="X116" s="144">
        <f t="shared" si="44"/>
        <v>0</v>
      </c>
      <c r="Y116" s="173">
        <f t="shared" si="45"/>
        <v>0</v>
      </c>
      <c r="AA116" s="210">
        <v>111</v>
      </c>
      <c r="AB116" s="144">
        <f t="shared" si="46"/>
        <v>0</v>
      </c>
      <c r="AC116" s="243">
        <f t="shared" si="47"/>
        <v>0</v>
      </c>
      <c r="AD116" s="243">
        <f t="shared" si="48"/>
        <v>0</v>
      </c>
      <c r="AE116" s="243">
        <f t="shared" si="49"/>
        <v>0</v>
      </c>
      <c r="AF116" s="144">
        <f t="shared" si="52"/>
        <v>0</v>
      </c>
      <c r="AG116" s="144">
        <f t="shared" si="53"/>
        <v>0</v>
      </c>
      <c r="AH116" s="144">
        <f t="shared" si="54"/>
        <v>0</v>
      </c>
      <c r="AI116" s="217">
        <f t="shared" si="61"/>
        <v>0</v>
      </c>
      <c r="AK116" s="210"/>
      <c r="AL116" s="144"/>
      <c r="AM116" s="144"/>
      <c r="AN116" s="144"/>
      <c r="AO116" s="144"/>
      <c r="AP116" s="144"/>
      <c r="AQ116" s="318"/>
      <c r="AR116" s="318"/>
      <c r="AS116" s="318"/>
      <c r="AT116" s="318"/>
      <c r="AU116" s="144"/>
      <c r="AV116" s="144"/>
      <c r="AW116" s="144"/>
      <c r="AX116" s="144"/>
      <c r="AY116" s="217"/>
    </row>
    <row r="117" spans="2:51" x14ac:dyDescent="0.25">
      <c r="C117" s="285" t="s">
        <v>305</v>
      </c>
      <c r="D117" s="285" t="s">
        <v>81</v>
      </c>
      <c r="E117" s="223" t="s">
        <v>327</v>
      </c>
      <c r="I117" s="194">
        <v>112</v>
      </c>
      <c r="J117" s="144">
        <f t="shared" si="55"/>
        <v>0</v>
      </c>
      <c r="K117" s="144">
        <f t="shared" si="56"/>
        <v>0</v>
      </c>
      <c r="L117" s="144">
        <f t="shared" si="57"/>
        <v>0</v>
      </c>
      <c r="M117" s="144">
        <f t="shared" si="58"/>
        <v>0</v>
      </c>
      <c r="N117" s="144">
        <f t="shared" si="40"/>
        <v>0</v>
      </c>
      <c r="O117" s="145">
        <f t="shared" si="41"/>
        <v>0</v>
      </c>
      <c r="P117" s="194">
        <v>112</v>
      </c>
      <c r="Q117" s="144">
        <f t="shared" si="50"/>
        <v>0</v>
      </c>
      <c r="R117" s="144">
        <f t="shared" si="59"/>
        <v>0</v>
      </c>
      <c r="S117" s="144">
        <f t="shared" si="60"/>
        <v>0</v>
      </c>
      <c r="T117" s="144">
        <f t="shared" si="42"/>
        <v>0</v>
      </c>
      <c r="U117" s="144">
        <f t="shared" si="51"/>
        <v>0</v>
      </c>
      <c r="V117" s="144">
        <f t="shared" si="43"/>
        <v>0</v>
      </c>
      <c r="W117" s="144">
        <v>0</v>
      </c>
      <c r="X117" s="144">
        <f t="shared" si="44"/>
        <v>0</v>
      </c>
      <c r="Y117" s="173">
        <f t="shared" si="45"/>
        <v>0</v>
      </c>
      <c r="AA117" s="210">
        <v>112</v>
      </c>
      <c r="AB117" s="144">
        <f t="shared" si="46"/>
        <v>0</v>
      </c>
      <c r="AC117" s="243">
        <f t="shared" si="47"/>
        <v>0</v>
      </c>
      <c r="AD117" s="243">
        <f t="shared" si="48"/>
        <v>0</v>
      </c>
      <c r="AE117" s="243">
        <f t="shared" si="49"/>
        <v>0</v>
      </c>
      <c r="AF117" s="144">
        <f t="shared" si="52"/>
        <v>0</v>
      </c>
      <c r="AG117" s="144">
        <f t="shared" si="53"/>
        <v>0</v>
      </c>
      <c r="AH117" s="144">
        <f t="shared" si="54"/>
        <v>0</v>
      </c>
      <c r="AI117" s="217">
        <f t="shared" si="61"/>
        <v>0</v>
      </c>
      <c r="AK117" s="210"/>
      <c r="AL117" s="144"/>
      <c r="AM117" s="144"/>
      <c r="AN117" s="144"/>
      <c r="AO117" s="144"/>
      <c r="AP117" s="144"/>
      <c r="AQ117" s="318"/>
      <c r="AR117" s="318"/>
      <c r="AS117" s="318"/>
      <c r="AT117" s="318"/>
      <c r="AU117" s="144"/>
      <c r="AV117" s="144"/>
      <c r="AW117" s="144"/>
      <c r="AX117" s="144"/>
      <c r="AY117" s="217"/>
    </row>
    <row r="118" spans="2:51" x14ac:dyDescent="0.25">
      <c r="B118" s="206" t="s">
        <v>328</v>
      </c>
      <c r="C118" s="224">
        <f>1/$F$18*SUM(AI6:AI205)</f>
        <v>58.604001733945523</v>
      </c>
      <c r="D118" s="221">
        <v>0</v>
      </c>
      <c r="E118" s="220">
        <f>C118-D118</f>
        <v>58.604001733945523</v>
      </c>
      <c r="I118" s="194">
        <v>113</v>
      </c>
      <c r="J118" s="144">
        <f t="shared" si="55"/>
        <v>0</v>
      </c>
      <c r="K118" s="144">
        <f t="shared" si="56"/>
        <v>0</v>
      </c>
      <c r="L118" s="144">
        <f t="shared" si="57"/>
        <v>0</v>
      </c>
      <c r="M118" s="144">
        <f t="shared" si="58"/>
        <v>0</v>
      </c>
      <c r="N118" s="144">
        <f t="shared" si="40"/>
        <v>0</v>
      </c>
      <c r="O118" s="145">
        <f t="shared" si="41"/>
        <v>0</v>
      </c>
      <c r="P118" s="194">
        <v>113</v>
      </c>
      <c r="Q118" s="144">
        <f t="shared" si="50"/>
        <v>0</v>
      </c>
      <c r="R118" s="144">
        <f t="shared" si="59"/>
        <v>0</v>
      </c>
      <c r="S118" s="144">
        <f t="shared" si="60"/>
        <v>0</v>
      </c>
      <c r="T118" s="144">
        <f t="shared" si="42"/>
        <v>0</v>
      </c>
      <c r="U118" s="144">
        <f t="shared" si="51"/>
        <v>0</v>
      </c>
      <c r="V118" s="144">
        <f t="shared" si="43"/>
        <v>0</v>
      </c>
      <c r="W118" s="144">
        <v>0</v>
      </c>
      <c r="X118" s="144">
        <f t="shared" si="44"/>
        <v>0</v>
      </c>
      <c r="Y118" s="173">
        <f t="shared" si="45"/>
        <v>0</v>
      </c>
      <c r="AA118" s="210">
        <v>113</v>
      </c>
      <c r="AB118" s="144">
        <f t="shared" si="46"/>
        <v>0</v>
      </c>
      <c r="AC118" s="243">
        <f t="shared" si="47"/>
        <v>0</v>
      </c>
      <c r="AD118" s="243">
        <f t="shared" si="48"/>
        <v>0</v>
      </c>
      <c r="AE118" s="243">
        <f t="shared" si="49"/>
        <v>0</v>
      </c>
      <c r="AF118" s="144">
        <f t="shared" si="52"/>
        <v>0</v>
      </c>
      <c r="AG118" s="144">
        <f t="shared" si="53"/>
        <v>0</v>
      </c>
      <c r="AH118" s="144">
        <f t="shared" si="54"/>
        <v>0</v>
      </c>
      <c r="AI118" s="217">
        <f t="shared" si="61"/>
        <v>0</v>
      </c>
      <c r="AK118" s="210"/>
      <c r="AL118" s="144"/>
      <c r="AM118" s="144"/>
      <c r="AN118" s="144"/>
      <c r="AO118" s="144"/>
      <c r="AP118" s="144"/>
      <c r="AQ118" s="318"/>
      <c r="AR118" s="318"/>
      <c r="AS118" s="318"/>
      <c r="AT118" s="318"/>
      <c r="AU118" s="144"/>
      <c r="AV118" s="144"/>
      <c r="AW118" s="144"/>
      <c r="AX118" s="144"/>
      <c r="AY118" s="217"/>
    </row>
    <row r="119" spans="2:51" x14ac:dyDescent="0.25">
      <c r="B119" s="206" t="s">
        <v>329</v>
      </c>
      <c r="C119" s="224">
        <f>AI35</f>
        <v>60.00104205660385</v>
      </c>
      <c r="D119" s="221">
        <v>0</v>
      </c>
      <c r="E119" s="220">
        <f>C119-D119</f>
        <v>60.00104205660385</v>
      </c>
      <c r="I119" s="194">
        <v>114</v>
      </c>
      <c r="J119" s="144">
        <f t="shared" si="55"/>
        <v>0</v>
      </c>
      <c r="K119" s="144">
        <f t="shared" si="56"/>
        <v>0</v>
      </c>
      <c r="L119" s="144">
        <f t="shared" si="57"/>
        <v>0</v>
      </c>
      <c r="M119" s="144">
        <f t="shared" si="58"/>
        <v>0</v>
      </c>
      <c r="N119" s="144">
        <f t="shared" si="40"/>
        <v>0</v>
      </c>
      <c r="O119" s="145">
        <f t="shared" si="41"/>
        <v>0</v>
      </c>
      <c r="P119" s="194">
        <v>114</v>
      </c>
      <c r="Q119" s="144">
        <f t="shared" si="50"/>
        <v>0</v>
      </c>
      <c r="R119" s="144">
        <f t="shared" si="59"/>
        <v>0</v>
      </c>
      <c r="S119" s="144">
        <f t="shared" si="60"/>
        <v>0</v>
      </c>
      <c r="T119" s="144">
        <f t="shared" si="42"/>
        <v>0</v>
      </c>
      <c r="U119" s="144">
        <f t="shared" si="51"/>
        <v>0</v>
      </c>
      <c r="V119" s="144">
        <f t="shared" si="43"/>
        <v>0</v>
      </c>
      <c r="W119" s="144">
        <v>0</v>
      </c>
      <c r="X119" s="144">
        <f t="shared" si="44"/>
        <v>0</v>
      </c>
      <c r="Y119" s="173">
        <f t="shared" si="45"/>
        <v>0</v>
      </c>
      <c r="AA119" s="210">
        <v>114</v>
      </c>
      <c r="AB119" s="144">
        <f t="shared" si="46"/>
        <v>0</v>
      </c>
      <c r="AC119" s="243">
        <f t="shared" si="47"/>
        <v>0</v>
      </c>
      <c r="AD119" s="243">
        <f t="shared" si="48"/>
        <v>0</v>
      </c>
      <c r="AE119" s="243">
        <f t="shared" si="49"/>
        <v>0</v>
      </c>
      <c r="AF119" s="144">
        <f t="shared" si="52"/>
        <v>0</v>
      </c>
      <c r="AG119" s="144">
        <f t="shared" si="53"/>
        <v>0</v>
      </c>
      <c r="AH119" s="144">
        <f t="shared" si="54"/>
        <v>0</v>
      </c>
      <c r="AI119" s="217">
        <f t="shared" si="61"/>
        <v>0</v>
      </c>
      <c r="AK119" s="210"/>
      <c r="AL119" s="144"/>
      <c r="AM119" s="144"/>
      <c r="AN119" s="144"/>
      <c r="AO119" s="144"/>
      <c r="AP119" s="144"/>
      <c r="AQ119" s="318"/>
      <c r="AR119" s="318"/>
      <c r="AS119" s="318"/>
      <c r="AT119" s="318"/>
      <c r="AU119" s="144"/>
      <c r="AV119" s="144"/>
      <c r="AW119" s="144"/>
      <c r="AX119" s="144"/>
      <c r="AY119" s="217"/>
    </row>
    <row r="120" spans="2:51" x14ac:dyDescent="0.25">
      <c r="C120" s="222"/>
      <c r="D120" s="222"/>
      <c r="E120" s="225"/>
      <c r="I120" s="194">
        <v>115</v>
      </c>
      <c r="J120" s="144">
        <f t="shared" si="55"/>
        <v>0</v>
      </c>
      <c r="K120" s="144">
        <f t="shared" si="56"/>
        <v>0</v>
      </c>
      <c r="L120" s="144">
        <f t="shared" si="57"/>
        <v>0</v>
      </c>
      <c r="M120" s="144">
        <f t="shared" si="58"/>
        <v>0</v>
      </c>
      <c r="N120" s="144">
        <f t="shared" si="40"/>
        <v>0</v>
      </c>
      <c r="O120" s="145">
        <f t="shared" si="41"/>
        <v>0</v>
      </c>
      <c r="P120" s="194">
        <v>115</v>
      </c>
      <c r="Q120" s="144">
        <f t="shared" si="50"/>
        <v>0</v>
      </c>
      <c r="R120" s="144">
        <f t="shared" si="59"/>
        <v>0</v>
      </c>
      <c r="S120" s="144">
        <f t="shared" si="60"/>
        <v>0</v>
      </c>
      <c r="T120" s="144">
        <f t="shared" si="42"/>
        <v>0</v>
      </c>
      <c r="U120" s="144">
        <f t="shared" si="51"/>
        <v>0</v>
      </c>
      <c r="V120" s="144">
        <f t="shared" si="43"/>
        <v>0</v>
      </c>
      <c r="W120" s="144">
        <v>0</v>
      </c>
      <c r="X120" s="144">
        <f t="shared" si="44"/>
        <v>0</v>
      </c>
      <c r="Y120" s="173">
        <f t="shared" si="45"/>
        <v>0</v>
      </c>
      <c r="AA120" s="210">
        <v>115</v>
      </c>
      <c r="AB120" s="144">
        <f t="shared" si="46"/>
        <v>0</v>
      </c>
      <c r="AC120" s="243">
        <f t="shared" si="47"/>
        <v>0</v>
      </c>
      <c r="AD120" s="243">
        <f t="shared" si="48"/>
        <v>0</v>
      </c>
      <c r="AE120" s="243">
        <f t="shared" si="49"/>
        <v>0</v>
      </c>
      <c r="AF120" s="144">
        <f t="shared" si="52"/>
        <v>0</v>
      </c>
      <c r="AG120" s="144">
        <f t="shared" si="53"/>
        <v>0</v>
      </c>
      <c r="AH120" s="144">
        <f t="shared" si="54"/>
        <v>0</v>
      </c>
      <c r="AI120" s="217">
        <f t="shared" si="61"/>
        <v>0</v>
      </c>
      <c r="AK120" s="210"/>
      <c r="AL120" s="144"/>
      <c r="AM120" s="144"/>
      <c r="AN120" s="144"/>
      <c r="AO120" s="144"/>
      <c r="AP120" s="144"/>
      <c r="AQ120" s="318"/>
      <c r="AR120" s="318"/>
      <c r="AS120" s="318"/>
      <c r="AT120" s="318"/>
      <c r="AU120" s="144"/>
      <c r="AV120" s="144"/>
      <c r="AW120" s="144"/>
      <c r="AX120" s="144"/>
      <c r="AY120" s="217"/>
    </row>
    <row r="121" spans="2:51" x14ac:dyDescent="0.25">
      <c r="C121" s="285" t="s">
        <v>321</v>
      </c>
      <c r="D121" s="285"/>
      <c r="E121" s="285"/>
      <c r="I121" s="194">
        <v>116</v>
      </c>
      <c r="J121" s="144">
        <f t="shared" si="55"/>
        <v>0</v>
      </c>
      <c r="K121" s="144">
        <f t="shared" si="56"/>
        <v>0</v>
      </c>
      <c r="L121" s="144">
        <f t="shared" si="57"/>
        <v>0</v>
      </c>
      <c r="M121" s="144">
        <f t="shared" si="58"/>
        <v>0</v>
      </c>
      <c r="N121" s="144">
        <f t="shared" si="40"/>
        <v>0</v>
      </c>
      <c r="O121" s="145">
        <f t="shared" si="41"/>
        <v>0</v>
      </c>
      <c r="P121" s="194">
        <v>116</v>
      </c>
      <c r="Q121" s="144">
        <f t="shared" si="50"/>
        <v>0</v>
      </c>
      <c r="R121" s="144">
        <f t="shared" si="59"/>
        <v>0</v>
      </c>
      <c r="S121" s="144">
        <f t="shared" si="60"/>
        <v>0</v>
      </c>
      <c r="T121" s="144">
        <f t="shared" si="42"/>
        <v>0</v>
      </c>
      <c r="U121" s="144">
        <f t="shared" si="51"/>
        <v>0</v>
      </c>
      <c r="V121" s="144">
        <f t="shared" si="43"/>
        <v>0</v>
      </c>
      <c r="W121" s="144">
        <v>0</v>
      </c>
      <c r="X121" s="144">
        <f t="shared" si="44"/>
        <v>0</v>
      </c>
      <c r="Y121" s="173">
        <f t="shared" si="45"/>
        <v>0</v>
      </c>
      <c r="AA121" s="210">
        <v>116</v>
      </c>
      <c r="AB121" s="144">
        <f t="shared" si="46"/>
        <v>0</v>
      </c>
      <c r="AC121" s="243">
        <f t="shared" si="47"/>
        <v>0</v>
      </c>
      <c r="AD121" s="243">
        <f t="shared" si="48"/>
        <v>0</v>
      </c>
      <c r="AE121" s="243">
        <f t="shared" si="49"/>
        <v>0</v>
      </c>
      <c r="AF121" s="144">
        <f t="shared" si="52"/>
        <v>0</v>
      </c>
      <c r="AG121" s="144">
        <f t="shared" si="53"/>
        <v>0</v>
      </c>
      <c r="AH121" s="144">
        <f t="shared" si="54"/>
        <v>0</v>
      </c>
      <c r="AI121" s="217">
        <f t="shared" si="61"/>
        <v>0</v>
      </c>
      <c r="AK121" s="210"/>
      <c r="AL121" s="144"/>
      <c r="AM121" s="144"/>
      <c r="AN121" s="144"/>
      <c r="AO121" s="144"/>
      <c r="AP121" s="144"/>
      <c r="AQ121" s="318"/>
      <c r="AR121" s="318"/>
      <c r="AS121" s="318"/>
      <c r="AT121" s="318"/>
      <c r="AU121" s="144"/>
      <c r="AV121" s="144"/>
      <c r="AW121" s="144"/>
      <c r="AX121" s="144"/>
      <c r="AY121" s="217"/>
    </row>
    <row r="122" spans="2:51" x14ac:dyDescent="0.25">
      <c r="C122" s="285" t="s">
        <v>305</v>
      </c>
      <c r="D122" s="285" t="s">
        <v>81</v>
      </c>
      <c r="E122" s="223" t="s">
        <v>327</v>
      </c>
      <c r="I122" s="194">
        <v>117</v>
      </c>
      <c r="J122" s="144">
        <f t="shared" si="55"/>
        <v>0</v>
      </c>
      <c r="K122" s="144">
        <f t="shared" si="56"/>
        <v>0</v>
      </c>
      <c r="L122" s="144">
        <f t="shared" si="57"/>
        <v>0</v>
      </c>
      <c r="M122" s="144">
        <f t="shared" si="58"/>
        <v>0</v>
      </c>
      <c r="N122" s="144">
        <f t="shared" si="40"/>
        <v>0</v>
      </c>
      <c r="O122" s="145">
        <f t="shared" si="41"/>
        <v>0</v>
      </c>
      <c r="P122" s="194">
        <v>117</v>
      </c>
      <c r="Q122" s="144">
        <f t="shared" si="50"/>
        <v>0</v>
      </c>
      <c r="R122" s="144">
        <f t="shared" si="59"/>
        <v>0</v>
      </c>
      <c r="S122" s="144">
        <f t="shared" si="60"/>
        <v>0</v>
      </c>
      <c r="T122" s="144">
        <f t="shared" si="42"/>
        <v>0</v>
      </c>
      <c r="U122" s="144">
        <f t="shared" si="51"/>
        <v>0</v>
      </c>
      <c r="V122" s="144">
        <f t="shared" si="43"/>
        <v>0</v>
      </c>
      <c r="W122" s="144">
        <v>0</v>
      </c>
      <c r="X122" s="144">
        <f t="shared" si="44"/>
        <v>0</v>
      </c>
      <c r="Y122" s="173">
        <f t="shared" si="45"/>
        <v>0</v>
      </c>
      <c r="AA122" s="210">
        <v>117</v>
      </c>
      <c r="AB122" s="144">
        <f t="shared" si="46"/>
        <v>0</v>
      </c>
      <c r="AC122" s="243">
        <f t="shared" si="47"/>
        <v>0</v>
      </c>
      <c r="AD122" s="243">
        <f t="shared" si="48"/>
        <v>0</v>
      </c>
      <c r="AE122" s="243">
        <f t="shared" si="49"/>
        <v>0</v>
      </c>
      <c r="AF122" s="144">
        <f t="shared" si="52"/>
        <v>0</v>
      </c>
      <c r="AG122" s="144">
        <f t="shared" si="53"/>
        <v>0</v>
      </c>
      <c r="AH122" s="144">
        <f t="shared" si="54"/>
        <v>0</v>
      </c>
      <c r="AI122" s="217">
        <f t="shared" si="61"/>
        <v>0</v>
      </c>
      <c r="AK122" s="210"/>
      <c r="AL122" s="144"/>
      <c r="AM122" s="144"/>
      <c r="AN122" s="144"/>
      <c r="AO122" s="144"/>
      <c r="AP122" s="144"/>
      <c r="AQ122" s="318"/>
      <c r="AR122" s="318"/>
      <c r="AS122" s="318"/>
      <c r="AT122" s="318"/>
      <c r="AU122" s="144"/>
      <c r="AV122" s="144"/>
      <c r="AW122" s="144"/>
      <c r="AX122" s="144"/>
      <c r="AY122" s="217"/>
    </row>
    <row r="123" spans="2:51" x14ac:dyDescent="0.25">
      <c r="B123" s="206" t="s">
        <v>329</v>
      </c>
      <c r="C123" s="224">
        <f>AY35</f>
        <v>60.368000000000002</v>
      </c>
      <c r="D123" s="221">
        <v>0</v>
      </c>
      <c r="E123" s="220">
        <f>C123-D123</f>
        <v>60.368000000000002</v>
      </c>
      <c r="I123" s="194">
        <v>118</v>
      </c>
      <c r="J123" s="144">
        <f t="shared" si="55"/>
        <v>0</v>
      </c>
      <c r="K123" s="144">
        <f t="shared" si="56"/>
        <v>0</v>
      </c>
      <c r="L123" s="144">
        <f t="shared" si="57"/>
        <v>0</v>
      </c>
      <c r="M123" s="144">
        <f t="shared" si="58"/>
        <v>0</v>
      </c>
      <c r="N123" s="144">
        <f t="shared" si="40"/>
        <v>0</v>
      </c>
      <c r="O123" s="145">
        <f t="shared" si="41"/>
        <v>0</v>
      </c>
      <c r="P123" s="194">
        <v>118</v>
      </c>
      <c r="Q123" s="144">
        <f t="shared" si="50"/>
        <v>0</v>
      </c>
      <c r="R123" s="144">
        <f t="shared" si="59"/>
        <v>0</v>
      </c>
      <c r="S123" s="144">
        <f t="shared" si="60"/>
        <v>0</v>
      </c>
      <c r="T123" s="144">
        <f t="shared" si="42"/>
        <v>0</v>
      </c>
      <c r="U123" s="144">
        <f t="shared" si="51"/>
        <v>0</v>
      </c>
      <c r="V123" s="144">
        <f t="shared" si="43"/>
        <v>0</v>
      </c>
      <c r="W123" s="144">
        <v>0</v>
      </c>
      <c r="X123" s="144">
        <f t="shared" si="44"/>
        <v>0</v>
      </c>
      <c r="Y123" s="173">
        <f t="shared" si="45"/>
        <v>0</v>
      </c>
      <c r="AA123" s="210">
        <v>118</v>
      </c>
      <c r="AB123" s="144">
        <f t="shared" si="46"/>
        <v>0</v>
      </c>
      <c r="AC123" s="243">
        <f t="shared" si="47"/>
        <v>0</v>
      </c>
      <c r="AD123" s="243">
        <f t="shared" si="48"/>
        <v>0</v>
      </c>
      <c r="AE123" s="243">
        <f t="shared" si="49"/>
        <v>0</v>
      </c>
      <c r="AF123" s="144">
        <f t="shared" si="52"/>
        <v>0</v>
      </c>
      <c r="AG123" s="144">
        <f t="shared" si="53"/>
        <v>0</v>
      </c>
      <c r="AH123" s="144">
        <f t="shared" si="54"/>
        <v>0</v>
      </c>
      <c r="AI123" s="217">
        <f t="shared" si="61"/>
        <v>0</v>
      </c>
      <c r="AK123" s="210"/>
      <c r="AL123" s="144"/>
      <c r="AM123" s="144"/>
      <c r="AN123" s="144"/>
      <c r="AO123" s="144"/>
      <c r="AP123" s="144"/>
      <c r="AQ123" s="318"/>
      <c r="AR123" s="318"/>
      <c r="AS123" s="318"/>
      <c r="AT123" s="318"/>
      <c r="AU123" s="144"/>
      <c r="AV123" s="144"/>
      <c r="AW123" s="144"/>
      <c r="AX123" s="144"/>
      <c r="AY123" s="217"/>
    </row>
    <row r="124" spans="2:51" x14ac:dyDescent="0.25">
      <c r="I124" s="194">
        <v>119</v>
      </c>
      <c r="J124" s="144">
        <f t="shared" si="55"/>
        <v>0</v>
      </c>
      <c r="K124" s="144">
        <f t="shared" si="56"/>
        <v>0</v>
      </c>
      <c r="L124" s="144">
        <f t="shared" si="57"/>
        <v>0</v>
      </c>
      <c r="M124" s="144">
        <f t="shared" si="58"/>
        <v>0</v>
      </c>
      <c r="N124" s="144">
        <f t="shared" si="40"/>
        <v>0</v>
      </c>
      <c r="O124" s="145">
        <f t="shared" si="41"/>
        <v>0</v>
      </c>
      <c r="P124" s="194">
        <v>119</v>
      </c>
      <c r="Q124" s="144">
        <f t="shared" si="50"/>
        <v>0</v>
      </c>
      <c r="R124" s="144">
        <f t="shared" si="59"/>
        <v>0</v>
      </c>
      <c r="S124" s="144">
        <f t="shared" si="60"/>
        <v>0</v>
      </c>
      <c r="T124" s="144">
        <f t="shared" si="42"/>
        <v>0</v>
      </c>
      <c r="U124" s="144">
        <f t="shared" si="51"/>
        <v>0</v>
      </c>
      <c r="V124" s="144">
        <f t="shared" si="43"/>
        <v>0</v>
      </c>
      <c r="W124" s="144">
        <v>0</v>
      </c>
      <c r="X124" s="144">
        <f t="shared" si="44"/>
        <v>0</v>
      </c>
      <c r="Y124" s="173">
        <f t="shared" si="45"/>
        <v>0</v>
      </c>
      <c r="AA124" s="210">
        <v>119</v>
      </c>
      <c r="AB124" s="144">
        <f t="shared" si="46"/>
        <v>0</v>
      </c>
      <c r="AC124" s="243">
        <f t="shared" si="47"/>
        <v>0</v>
      </c>
      <c r="AD124" s="243">
        <f t="shared" si="48"/>
        <v>0</v>
      </c>
      <c r="AE124" s="243">
        <f t="shared" si="49"/>
        <v>0</v>
      </c>
      <c r="AF124" s="144">
        <f t="shared" si="52"/>
        <v>0</v>
      </c>
      <c r="AG124" s="144">
        <f t="shared" si="53"/>
        <v>0</v>
      </c>
      <c r="AH124" s="144">
        <f t="shared" si="54"/>
        <v>0</v>
      </c>
      <c r="AI124" s="217">
        <f t="shared" si="61"/>
        <v>0</v>
      </c>
      <c r="AK124" s="210"/>
      <c r="AL124" s="144"/>
      <c r="AM124" s="144"/>
      <c r="AN124" s="144"/>
      <c r="AO124" s="144"/>
      <c r="AP124" s="144"/>
      <c r="AQ124" s="318"/>
      <c r="AR124" s="318"/>
      <c r="AS124" s="318"/>
      <c r="AT124" s="318"/>
      <c r="AU124" s="144"/>
      <c r="AV124" s="144"/>
      <c r="AW124" s="144"/>
      <c r="AX124" s="144"/>
      <c r="AY124" s="217"/>
    </row>
    <row r="125" spans="2:51" x14ac:dyDescent="0.25">
      <c r="C125" s="222"/>
      <c r="D125" s="222"/>
      <c r="E125" s="225"/>
      <c r="I125" s="194">
        <v>120</v>
      </c>
      <c r="J125" s="144">
        <f t="shared" si="55"/>
        <v>0</v>
      </c>
      <c r="K125" s="144">
        <f t="shared" si="56"/>
        <v>0</v>
      </c>
      <c r="L125" s="144">
        <f t="shared" si="57"/>
        <v>0</v>
      </c>
      <c r="M125" s="144">
        <f t="shared" si="58"/>
        <v>0</v>
      </c>
      <c r="N125" s="144">
        <f t="shared" si="40"/>
        <v>0</v>
      </c>
      <c r="O125" s="145">
        <f t="shared" si="41"/>
        <v>0</v>
      </c>
      <c r="P125" s="194">
        <v>120</v>
      </c>
      <c r="Q125" s="144">
        <f t="shared" si="50"/>
        <v>0</v>
      </c>
      <c r="R125" s="144">
        <f t="shared" si="59"/>
        <v>0</v>
      </c>
      <c r="S125" s="144">
        <f t="shared" si="60"/>
        <v>0</v>
      </c>
      <c r="T125" s="144">
        <f t="shared" si="42"/>
        <v>0</v>
      </c>
      <c r="U125" s="144">
        <f t="shared" si="51"/>
        <v>0</v>
      </c>
      <c r="V125" s="144">
        <f t="shared" si="43"/>
        <v>0</v>
      </c>
      <c r="W125" s="144">
        <v>0</v>
      </c>
      <c r="X125" s="144">
        <f t="shared" si="44"/>
        <v>0</v>
      </c>
      <c r="Y125" s="173">
        <f t="shared" si="45"/>
        <v>0</v>
      </c>
      <c r="AA125" s="210">
        <v>120</v>
      </c>
      <c r="AB125" s="144">
        <f t="shared" si="46"/>
        <v>0</v>
      </c>
      <c r="AC125" s="243">
        <f t="shared" si="47"/>
        <v>0</v>
      </c>
      <c r="AD125" s="243">
        <f t="shared" si="48"/>
        <v>0</v>
      </c>
      <c r="AE125" s="243">
        <f t="shared" si="49"/>
        <v>0</v>
      </c>
      <c r="AF125" s="144">
        <f t="shared" si="52"/>
        <v>0</v>
      </c>
      <c r="AG125" s="144">
        <f t="shared" si="53"/>
        <v>0</v>
      </c>
      <c r="AH125" s="144">
        <f t="shared" si="54"/>
        <v>0</v>
      </c>
      <c r="AI125" s="217">
        <f t="shared" si="61"/>
        <v>0</v>
      </c>
      <c r="AK125" s="210"/>
      <c r="AL125" s="144"/>
      <c r="AM125" s="144"/>
      <c r="AN125" s="144"/>
      <c r="AO125" s="144"/>
      <c r="AP125" s="144"/>
      <c r="AQ125" s="318"/>
      <c r="AR125" s="318"/>
      <c r="AS125" s="318"/>
      <c r="AT125" s="318"/>
      <c r="AU125" s="144"/>
      <c r="AV125" s="144"/>
      <c r="AW125" s="144"/>
      <c r="AX125" s="144"/>
      <c r="AY125" s="217"/>
    </row>
    <row r="126" spans="2:51" x14ac:dyDescent="0.25">
      <c r="C126" s="226" t="s">
        <v>289</v>
      </c>
      <c r="D126" s="226" t="s">
        <v>290</v>
      </c>
      <c r="E126" s="226" t="s">
        <v>321</v>
      </c>
      <c r="F126" s="290" t="s">
        <v>331</v>
      </c>
      <c r="I126" s="194">
        <v>121</v>
      </c>
      <c r="J126" s="144">
        <f t="shared" si="55"/>
        <v>0</v>
      </c>
      <c r="K126" s="144">
        <f t="shared" si="56"/>
        <v>0</v>
      </c>
      <c r="L126" s="144">
        <f t="shared" si="57"/>
        <v>0</v>
      </c>
      <c r="M126" s="144">
        <f t="shared" si="58"/>
        <v>0</v>
      </c>
      <c r="N126" s="144">
        <f t="shared" si="40"/>
        <v>0</v>
      </c>
      <c r="O126" s="145">
        <f t="shared" si="41"/>
        <v>0</v>
      </c>
      <c r="P126" s="194">
        <v>121</v>
      </c>
      <c r="Q126" s="144">
        <f t="shared" si="50"/>
        <v>0</v>
      </c>
      <c r="R126" s="144">
        <f t="shared" si="59"/>
        <v>0</v>
      </c>
      <c r="S126" s="144">
        <f t="shared" si="60"/>
        <v>0</v>
      </c>
      <c r="T126" s="144">
        <f t="shared" si="42"/>
        <v>0</v>
      </c>
      <c r="U126" s="144">
        <f t="shared" si="51"/>
        <v>0</v>
      </c>
      <c r="V126" s="144">
        <f t="shared" si="43"/>
        <v>0</v>
      </c>
      <c r="W126" s="144">
        <v>0</v>
      </c>
      <c r="X126" s="144">
        <f t="shared" si="44"/>
        <v>0</v>
      </c>
      <c r="Y126" s="173">
        <f t="shared" si="45"/>
        <v>0</v>
      </c>
      <c r="AA126" s="210">
        <v>121</v>
      </c>
      <c r="AB126" s="144">
        <f t="shared" si="46"/>
        <v>0</v>
      </c>
      <c r="AC126" s="243">
        <f t="shared" si="47"/>
        <v>0</v>
      </c>
      <c r="AD126" s="243">
        <f t="shared" si="48"/>
        <v>0</v>
      </c>
      <c r="AE126" s="243">
        <f t="shared" si="49"/>
        <v>0</v>
      </c>
      <c r="AF126" s="144">
        <f t="shared" si="52"/>
        <v>0</v>
      </c>
      <c r="AG126" s="144">
        <f t="shared" si="53"/>
        <v>0</v>
      </c>
      <c r="AH126" s="144">
        <f t="shared" si="54"/>
        <v>0</v>
      </c>
      <c r="AI126" s="217">
        <f t="shared" si="61"/>
        <v>0</v>
      </c>
      <c r="AK126" s="210"/>
      <c r="AL126" s="144"/>
      <c r="AM126" s="144"/>
      <c r="AN126" s="144"/>
      <c r="AO126" s="144"/>
      <c r="AP126" s="144"/>
      <c r="AQ126" s="318"/>
      <c r="AR126" s="318"/>
      <c r="AS126" s="318"/>
      <c r="AT126" s="318"/>
      <c r="AU126" s="144"/>
      <c r="AV126" s="144"/>
      <c r="AW126" s="144"/>
      <c r="AX126" s="144"/>
      <c r="AY126" s="217"/>
    </row>
    <row r="127" spans="2:51" x14ac:dyDescent="0.25">
      <c r="C127" s="227">
        <f>MIN(E113:E114)</f>
        <v>352.32468122687794</v>
      </c>
      <c r="D127" s="224">
        <f>MIN(E118:E119)</f>
        <v>58.604001733945523</v>
      </c>
      <c r="E127" s="227">
        <f>E123</f>
        <v>60.368000000000002</v>
      </c>
      <c r="F127" s="228">
        <f>SUM(C127:E127)</f>
        <v>471.29668296082349</v>
      </c>
      <c r="I127" s="194">
        <v>122</v>
      </c>
      <c r="J127" s="144">
        <f t="shared" si="55"/>
        <v>0</v>
      </c>
      <c r="K127" s="144">
        <f t="shared" si="56"/>
        <v>0</v>
      </c>
      <c r="L127" s="144">
        <f t="shared" si="57"/>
        <v>0</v>
      </c>
      <c r="M127" s="144">
        <f t="shared" si="58"/>
        <v>0</v>
      </c>
      <c r="N127" s="144">
        <f t="shared" si="40"/>
        <v>0</v>
      </c>
      <c r="O127" s="145">
        <f t="shared" si="41"/>
        <v>0</v>
      </c>
      <c r="P127" s="194">
        <v>122</v>
      </c>
      <c r="Q127" s="144">
        <f t="shared" si="50"/>
        <v>0</v>
      </c>
      <c r="R127" s="144">
        <f t="shared" si="59"/>
        <v>0</v>
      </c>
      <c r="S127" s="144">
        <f t="shared" si="60"/>
        <v>0</v>
      </c>
      <c r="T127" s="144">
        <f t="shared" si="42"/>
        <v>0</v>
      </c>
      <c r="U127" s="144">
        <f t="shared" si="51"/>
        <v>0</v>
      </c>
      <c r="V127" s="144">
        <f t="shared" si="43"/>
        <v>0</v>
      </c>
      <c r="W127" s="144">
        <v>0</v>
      </c>
      <c r="X127" s="144">
        <f t="shared" si="44"/>
        <v>0</v>
      </c>
      <c r="Y127" s="173">
        <f t="shared" si="45"/>
        <v>0</v>
      </c>
      <c r="AA127" s="210">
        <v>122</v>
      </c>
      <c r="AB127" s="144">
        <f t="shared" si="46"/>
        <v>0</v>
      </c>
      <c r="AC127" s="243">
        <f t="shared" si="47"/>
        <v>0</v>
      </c>
      <c r="AD127" s="243">
        <f t="shared" si="48"/>
        <v>0</v>
      </c>
      <c r="AE127" s="243">
        <f t="shared" si="49"/>
        <v>0</v>
      </c>
      <c r="AF127" s="144">
        <f t="shared" si="52"/>
        <v>0</v>
      </c>
      <c r="AG127" s="144">
        <f t="shared" si="53"/>
        <v>0</v>
      </c>
      <c r="AH127" s="144">
        <f t="shared" si="54"/>
        <v>0</v>
      </c>
      <c r="AI127" s="217">
        <f t="shared" si="61"/>
        <v>0</v>
      </c>
      <c r="AK127" s="210"/>
      <c r="AL127" s="144"/>
      <c r="AM127" s="144"/>
      <c r="AN127" s="144"/>
      <c r="AO127" s="144"/>
      <c r="AP127" s="144"/>
      <c r="AQ127" s="318"/>
      <c r="AR127" s="318"/>
      <c r="AS127" s="318"/>
      <c r="AT127" s="318"/>
      <c r="AU127" s="144"/>
      <c r="AV127" s="144"/>
      <c r="AW127" s="144"/>
      <c r="AX127" s="144"/>
      <c r="AY127" s="217"/>
    </row>
    <row r="128" spans="2:51" x14ac:dyDescent="0.25">
      <c r="E128" s="110"/>
      <c r="I128" s="194">
        <v>123</v>
      </c>
      <c r="J128" s="144">
        <f t="shared" si="55"/>
        <v>0</v>
      </c>
      <c r="K128" s="144">
        <f t="shared" si="56"/>
        <v>0</v>
      </c>
      <c r="L128" s="144">
        <f t="shared" si="57"/>
        <v>0</v>
      </c>
      <c r="M128" s="144">
        <f t="shared" si="58"/>
        <v>0</v>
      </c>
      <c r="N128" s="144">
        <f t="shared" si="40"/>
        <v>0</v>
      </c>
      <c r="O128" s="145">
        <f t="shared" si="41"/>
        <v>0</v>
      </c>
      <c r="P128" s="194">
        <v>123</v>
      </c>
      <c r="Q128" s="144">
        <f t="shared" si="50"/>
        <v>0</v>
      </c>
      <c r="R128" s="144">
        <f t="shared" si="59"/>
        <v>0</v>
      </c>
      <c r="S128" s="144">
        <f t="shared" si="60"/>
        <v>0</v>
      </c>
      <c r="T128" s="144">
        <f t="shared" si="42"/>
        <v>0</v>
      </c>
      <c r="U128" s="144">
        <f t="shared" si="51"/>
        <v>0</v>
      </c>
      <c r="V128" s="144">
        <f t="shared" si="43"/>
        <v>0</v>
      </c>
      <c r="W128" s="144">
        <v>0</v>
      </c>
      <c r="X128" s="144">
        <f t="shared" si="44"/>
        <v>0</v>
      </c>
      <c r="Y128" s="173">
        <f t="shared" si="45"/>
        <v>0</v>
      </c>
      <c r="AA128" s="210">
        <v>123</v>
      </c>
      <c r="AB128" s="144">
        <f t="shared" si="46"/>
        <v>0</v>
      </c>
      <c r="AC128" s="243">
        <f t="shared" si="47"/>
        <v>0</v>
      </c>
      <c r="AD128" s="243">
        <f t="shared" si="48"/>
        <v>0</v>
      </c>
      <c r="AE128" s="243">
        <f t="shared" si="49"/>
        <v>0</v>
      </c>
      <c r="AF128" s="144">
        <f t="shared" si="52"/>
        <v>0</v>
      </c>
      <c r="AG128" s="144">
        <f t="shared" si="53"/>
        <v>0</v>
      </c>
      <c r="AH128" s="144">
        <f t="shared" si="54"/>
        <v>0</v>
      </c>
      <c r="AI128" s="217">
        <f t="shared" si="61"/>
        <v>0</v>
      </c>
      <c r="AK128" s="210"/>
      <c r="AL128" s="144"/>
      <c r="AM128" s="144"/>
      <c r="AN128" s="144"/>
      <c r="AO128" s="144"/>
      <c r="AP128" s="144"/>
      <c r="AQ128" s="318"/>
      <c r="AR128" s="318"/>
      <c r="AS128" s="318"/>
      <c r="AT128" s="318"/>
      <c r="AU128" s="144"/>
      <c r="AV128" s="144"/>
      <c r="AW128" s="144"/>
      <c r="AX128" s="144"/>
      <c r="AY128" s="217"/>
    </row>
    <row r="129" spans="5:51" x14ac:dyDescent="0.25">
      <c r="E129" s="110"/>
      <c r="I129" s="194">
        <v>124</v>
      </c>
      <c r="J129" s="144">
        <f t="shared" si="55"/>
        <v>0</v>
      </c>
      <c r="K129" s="144">
        <f t="shared" si="56"/>
        <v>0</v>
      </c>
      <c r="L129" s="144">
        <f t="shared" si="57"/>
        <v>0</v>
      </c>
      <c r="M129" s="144">
        <f t="shared" si="58"/>
        <v>0</v>
      </c>
      <c r="N129" s="144">
        <f t="shared" si="40"/>
        <v>0</v>
      </c>
      <c r="O129" s="145">
        <f t="shared" si="41"/>
        <v>0</v>
      </c>
      <c r="P129" s="194">
        <v>124</v>
      </c>
      <c r="Q129" s="144">
        <f t="shared" si="50"/>
        <v>0</v>
      </c>
      <c r="R129" s="144">
        <f t="shared" si="59"/>
        <v>0</v>
      </c>
      <c r="S129" s="144">
        <f t="shared" si="60"/>
        <v>0</v>
      </c>
      <c r="T129" s="144">
        <f t="shared" si="42"/>
        <v>0</v>
      </c>
      <c r="U129" s="144">
        <f t="shared" si="51"/>
        <v>0</v>
      </c>
      <c r="V129" s="144">
        <f t="shared" si="43"/>
        <v>0</v>
      </c>
      <c r="W129" s="144">
        <v>0</v>
      </c>
      <c r="X129" s="144">
        <f t="shared" si="44"/>
        <v>0</v>
      </c>
      <c r="Y129" s="173">
        <f t="shared" si="45"/>
        <v>0</v>
      </c>
      <c r="AA129" s="210">
        <v>124</v>
      </c>
      <c r="AB129" s="144">
        <f t="shared" si="46"/>
        <v>0</v>
      </c>
      <c r="AC129" s="243">
        <f t="shared" si="47"/>
        <v>0</v>
      </c>
      <c r="AD129" s="243">
        <f t="shared" si="48"/>
        <v>0</v>
      </c>
      <c r="AE129" s="243">
        <f t="shared" si="49"/>
        <v>0</v>
      </c>
      <c r="AF129" s="144">
        <f t="shared" si="52"/>
        <v>0</v>
      </c>
      <c r="AG129" s="144">
        <f t="shared" si="53"/>
        <v>0</v>
      </c>
      <c r="AH129" s="144">
        <f t="shared" si="54"/>
        <v>0</v>
      </c>
      <c r="AI129" s="217">
        <f t="shared" si="61"/>
        <v>0</v>
      </c>
      <c r="AK129" s="210"/>
      <c r="AL129" s="144"/>
      <c r="AM129" s="144"/>
      <c r="AN129" s="144"/>
      <c r="AO129" s="144"/>
      <c r="AP129" s="144"/>
      <c r="AQ129" s="318"/>
      <c r="AR129" s="318"/>
      <c r="AS129" s="318"/>
      <c r="AT129" s="318"/>
      <c r="AU129" s="144"/>
      <c r="AV129" s="144"/>
      <c r="AW129" s="144"/>
      <c r="AX129" s="144"/>
      <c r="AY129" s="217"/>
    </row>
    <row r="130" spans="5:51" x14ac:dyDescent="0.25">
      <c r="E130" s="110"/>
      <c r="I130" s="194">
        <v>125</v>
      </c>
      <c r="J130" s="144">
        <f t="shared" si="55"/>
        <v>0</v>
      </c>
      <c r="K130" s="144">
        <f t="shared" si="56"/>
        <v>0</v>
      </c>
      <c r="L130" s="144">
        <f t="shared" si="57"/>
        <v>0</v>
      </c>
      <c r="M130" s="144">
        <f t="shared" si="58"/>
        <v>0</v>
      </c>
      <c r="N130" s="144">
        <f t="shared" si="40"/>
        <v>0</v>
      </c>
      <c r="O130" s="145">
        <f t="shared" si="41"/>
        <v>0</v>
      </c>
      <c r="P130" s="194">
        <v>125</v>
      </c>
      <c r="Q130" s="144">
        <f t="shared" si="50"/>
        <v>0</v>
      </c>
      <c r="R130" s="144">
        <f t="shared" si="59"/>
        <v>0</v>
      </c>
      <c r="S130" s="144">
        <f t="shared" si="60"/>
        <v>0</v>
      </c>
      <c r="T130" s="144">
        <f t="shared" si="42"/>
        <v>0</v>
      </c>
      <c r="U130" s="144">
        <f t="shared" si="51"/>
        <v>0</v>
      </c>
      <c r="V130" s="144">
        <f t="shared" si="43"/>
        <v>0</v>
      </c>
      <c r="W130" s="144">
        <v>0</v>
      </c>
      <c r="X130" s="144">
        <f t="shared" si="44"/>
        <v>0</v>
      </c>
      <c r="Y130" s="173">
        <f t="shared" si="45"/>
        <v>0</v>
      </c>
      <c r="AA130" s="210">
        <v>125</v>
      </c>
      <c r="AB130" s="144">
        <f t="shared" si="46"/>
        <v>0</v>
      </c>
      <c r="AC130" s="243">
        <f t="shared" si="47"/>
        <v>0</v>
      </c>
      <c r="AD130" s="243">
        <f t="shared" si="48"/>
        <v>0</v>
      </c>
      <c r="AE130" s="243">
        <f t="shared" si="49"/>
        <v>0</v>
      </c>
      <c r="AF130" s="144">
        <f t="shared" si="52"/>
        <v>0</v>
      </c>
      <c r="AG130" s="144">
        <f t="shared" si="53"/>
        <v>0</v>
      </c>
      <c r="AH130" s="144">
        <f t="shared" si="54"/>
        <v>0</v>
      </c>
      <c r="AI130" s="217">
        <f t="shared" si="61"/>
        <v>0</v>
      </c>
      <c r="AK130" s="210"/>
      <c r="AL130" s="144"/>
      <c r="AM130" s="144"/>
      <c r="AN130" s="144"/>
      <c r="AO130" s="144"/>
      <c r="AP130" s="144"/>
      <c r="AQ130" s="318"/>
      <c r="AR130" s="318"/>
      <c r="AS130" s="318"/>
      <c r="AT130" s="318"/>
      <c r="AU130" s="144"/>
      <c r="AV130" s="144"/>
      <c r="AW130" s="144"/>
      <c r="AX130" s="144"/>
      <c r="AY130" s="217"/>
    </row>
    <row r="131" spans="5:51" x14ac:dyDescent="0.25">
      <c r="E131" s="110"/>
      <c r="I131" s="194">
        <v>126</v>
      </c>
      <c r="J131" s="144">
        <f t="shared" si="55"/>
        <v>0</v>
      </c>
      <c r="K131" s="144">
        <f t="shared" si="56"/>
        <v>0</v>
      </c>
      <c r="L131" s="144">
        <f t="shared" si="57"/>
        <v>0</v>
      </c>
      <c r="M131" s="144">
        <f t="shared" si="58"/>
        <v>0</v>
      </c>
      <c r="N131" s="144">
        <f t="shared" si="40"/>
        <v>0</v>
      </c>
      <c r="O131" s="145">
        <f t="shared" si="41"/>
        <v>0</v>
      </c>
      <c r="P131" s="194">
        <v>126</v>
      </c>
      <c r="Q131" s="144">
        <f t="shared" si="50"/>
        <v>0</v>
      </c>
      <c r="R131" s="144">
        <f t="shared" si="59"/>
        <v>0</v>
      </c>
      <c r="S131" s="144">
        <f t="shared" si="60"/>
        <v>0</v>
      </c>
      <c r="T131" s="144">
        <f t="shared" si="42"/>
        <v>0</v>
      </c>
      <c r="U131" s="144">
        <f t="shared" si="51"/>
        <v>0</v>
      </c>
      <c r="V131" s="144">
        <f t="shared" si="43"/>
        <v>0</v>
      </c>
      <c r="W131" s="144">
        <v>0</v>
      </c>
      <c r="X131" s="144">
        <f t="shared" si="44"/>
        <v>0</v>
      </c>
      <c r="Y131" s="173">
        <f t="shared" si="45"/>
        <v>0</v>
      </c>
      <c r="AA131" s="210">
        <v>126</v>
      </c>
      <c r="AB131" s="144">
        <f t="shared" si="46"/>
        <v>0</v>
      </c>
      <c r="AC131" s="243">
        <f t="shared" si="47"/>
        <v>0</v>
      </c>
      <c r="AD131" s="243">
        <f t="shared" si="48"/>
        <v>0</v>
      </c>
      <c r="AE131" s="243">
        <f t="shared" si="49"/>
        <v>0</v>
      </c>
      <c r="AF131" s="144">
        <f t="shared" si="52"/>
        <v>0</v>
      </c>
      <c r="AG131" s="144">
        <f t="shared" si="53"/>
        <v>0</v>
      </c>
      <c r="AH131" s="144">
        <f t="shared" si="54"/>
        <v>0</v>
      </c>
      <c r="AI131" s="217">
        <f t="shared" si="61"/>
        <v>0</v>
      </c>
      <c r="AK131" s="210"/>
      <c r="AL131" s="144"/>
      <c r="AM131" s="144"/>
      <c r="AN131" s="144"/>
      <c r="AO131" s="144"/>
      <c r="AP131" s="144"/>
      <c r="AQ131" s="318"/>
      <c r="AR131" s="318"/>
      <c r="AS131" s="318"/>
      <c r="AT131" s="318"/>
      <c r="AU131" s="144"/>
      <c r="AV131" s="144"/>
      <c r="AW131" s="144"/>
      <c r="AX131" s="144"/>
      <c r="AY131" s="217"/>
    </row>
    <row r="132" spans="5:51" x14ac:dyDescent="0.25">
      <c r="E132" s="110"/>
      <c r="I132" s="194">
        <v>127</v>
      </c>
      <c r="J132" s="144">
        <f t="shared" si="55"/>
        <v>0</v>
      </c>
      <c r="K132" s="144">
        <f t="shared" si="56"/>
        <v>0</v>
      </c>
      <c r="L132" s="144">
        <f t="shared" si="57"/>
        <v>0</v>
      </c>
      <c r="M132" s="144">
        <f t="shared" si="58"/>
        <v>0</v>
      </c>
      <c r="N132" s="144">
        <f t="shared" si="40"/>
        <v>0</v>
      </c>
      <c r="O132" s="145">
        <f t="shared" si="41"/>
        <v>0</v>
      </c>
      <c r="P132" s="194">
        <v>127</v>
      </c>
      <c r="Q132" s="144">
        <f t="shared" si="50"/>
        <v>0</v>
      </c>
      <c r="R132" s="144">
        <f t="shared" si="59"/>
        <v>0</v>
      </c>
      <c r="S132" s="144">
        <f t="shared" si="60"/>
        <v>0</v>
      </c>
      <c r="T132" s="144">
        <f t="shared" si="42"/>
        <v>0</v>
      </c>
      <c r="U132" s="144">
        <f t="shared" si="51"/>
        <v>0</v>
      </c>
      <c r="V132" s="144">
        <f t="shared" si="43"/>
        <v>0</v>
      </c>
      <c r="W132" s="144">
        <v>0</v>
      </c>
      <c r="X132" s="144">
        <f t="shared" si="44"/>
        <v>0</v>
      </c>
      <c r="Y132" s="173">
        <f t="shared" si="45"/>
        <v>0</v>
      </c>
      <c r="AA132" s="210">
        <v>127</v>
      </c>
      <c r="AB132" s="144">
        <f t="shared" si="46"/>
        <v>0</v>
      </c>
      <c r="AC132" s="243">
        <f t="shared" si="47"/>
        <v>0</v>
      </c>
      <c r="AD132" s="243">
        <f t="shared" si="48"/>
        <v>0</v>
      </c>
      <c r="AE132" s="243">
        <f t="shared" si="49"/>
        <v>0</v>
      </c>
      <c r="AF132" s="144">
        <f t="shared" si="52"/>
        <v>0</v>
      </c>
      <c r="AG132" s="144">
        <f t="shared" si="53"/>
        <v>0</v>
      </c>
      <c r="AH132" s="144">
        <f t="shared" si="54"/>
        <v>0</v>
      </c>
      <c r="AI132" s="217">
        <f t="shared" si="61"/>
        <v>0</v>
      </c>
      <c r="AK132" s="210"/>
      <c r="AL132" s="144"/>
      <c r="AM132" s="144"/>
      <c r="AN132" s="144"/>
      <c r="AO132" s="144"/>
      <c r="AP132" s="144"/>
      <c r="AQ132" s="318"/>
      <c r="AR132" s="318"/>
      <c r="AS132" s="318"/>
      <c r="AT132" s="318"/>
      <c r="AU132" s="144"/>
      <c r="AV132" s="144"/>
      <c r="AW132" s="144"/>
      <c r="AX132" s="144"/>
      <c r="AY132" s="217"/>
    </row>
    <row r="133" spans="5:51" x14ac:dyDescent="0.25">
      <c r="E133" s="110"/>
      <c r="I133" s="194">
        <v>128</v>
      </c>
      <c r="J133" s="144">
        <f t="shared" si="55"/>
        <v>0</v>
      </c>
      <c r="K133" s="144">
        <f t="shared" si="56"/>
        <v>0</v>
      </c>
      <c r="L133" s="144">
        <f t="shared" si="57"/>
        <v>0</v>
      </c>
      <c r="M133" s="144">
        <f t="shared" si="58"/>
        <v>0</v>
      </c>
      <c r="N133" s="144">
        <f t="shared" ref="N133:N196" si="65">IF(P134&lt;=$F$18,0,)</f>
        <v>0</v>
      </c>
      <c r="O133" s="145">
        <f t="shared" ref="O133:O196" si="66">((J133+K133)*0.475+L133+M133+N133)*44/12</f>
        <v>0</v>
      </c>
      <c r="P133" s="194">
        <v>128</v>
      </c>
      <c r="Q133" s="144">
        <f t="shared" si="50"/>
        <v>0</v>
      </c>
      <c r="R133" s="144">
        <f t="shared" si="59"/>
        <v>0</v>
      </c>
      <c r="S133" s="144">
        <f t="shared" si="60"/>
        <v>0</v>
      </c>
      <c r="T133" s="144">
        <f t="shared" ref="T133:T196" si="67">IF(S133=0,0,EXP(-1.0587+0.8836*LN(S133)+0.284))</f>
        <v>0</v>
      </c>
      <c r="U133" s="144">
        <f t="shared" si="51"/>
        <v>0</v>
      </c>
      <c r="V133" s="144">
        <f t="shared" ref="V133:V196" si="68">IF(P133&lt;=$F$18,IF(P133&lt;=30,P133*($F$16-$F$6)/30,$F$16-$F$6),)</f>
        <v>0</v>
      </c>
      <c r="W133" s="144">
        <v>0</v>
      </c>
      <c r="X133" s="144">
        <f t="shared" ref="X133:X196" si="69">((S133+T133)*0.475+U133+V133+W133)*44/12</f>
        <v>0</v>
      </c>
      <c r="Y133" s="173">
        <f t="shared" ref="Y133:Y196" si="70">IF(P133&lt;=$F$18,X133-O133,)</f>
        <v>0</v>
      </c>
      <c r="AA133" s="210">
        <v>128</v>
      </c>
      <c r="AB133" s="144">
        <f t="shared" ref="AB133:AB196" si="71">IF(AA133&lt;=$F$18,IFERROR(VLOOKUP($AA133,$B$82:$G$94,2,FALSE),0),)</f>
        <v>0</v>
      </c>
      <c r="AC133" s="243">
        <f t="shared" ref="AC133:AC196" si="72">IF(AA133&lt;=$F$18,IFERROR(VLOOKUP($AA133,$B$82:$G$94,3,FALSE),0),)</f>
        <v>0</v>
      </c>
      <c r="AD133" s="243">
        <f t="shared" ref="AD133:AD196" si="73">IF(AA133&lt;=$F$18,IFERROR(VLOOKUP($AA133,$B$82:$G$94,4,FALSE),0),)</f>
        <v>0</v>
      </c>
      <c r="AE133" s="243">
        <f t="shared" ref="AE133:AE196" si="74">IF(AA133&lt;=$F$18,IFERROR(VLOOKUP($AA133,$B$82:$G$94,5,FALSE),0),)</f>
        <v>0</v>
      </c>
      <c r="AF133" s="144">
        <f t="shared" si="52"/>
        <v>0</v>
      </c>
      <c r="AG133" s="144">
        <f t="shared" si="53"/>
        <v>0</v>
      </c>
      <c r="AH133" s="144">
        <f t="shared" si="54"/>
        <v>0</v>
      </c>
      <c r="AI133" s="217">
        <f t="shared" si="61"/>
        <v>0</v>
      </c>
      <c r="AK133" s="210"/>
      <c r="AL133" s="144"/>
      <c r="AM133" s="144"/>
      <c r="AN133" s="144"/>
      <c r="AO133" s="144"/>
      <c r="AP133" s="144"/>
      <c r="AQ133" s="318"/>
      <c r="AR133" s="318"/>
      <c r="AS133" s="318"/>
      <c r="AT133" s="318"/>
      <c r="AU133" s="144"/>
      <c r="AV133" s="144"/>
      <c r="AW133" s="144"/>
      <c r="AX133" s="144"/>
      <c r="AY133" s="217"/>
    </row>
    <row r="134" spans="5:51" x14ac:dyDescent="0.25">
      <c r="E134" s="110"/>
      <c r="I134" s="194">
        <v>129</v>
      </c>
      <c r="J134" s="144">
        <f t="shared" si="55"/>
        <v>0</v>
      </c>
      <c r="K134" s="144">
        <f t="shared" si="56"/>
        <v>0</v>
      </c>
      <c r="L134" s="144">
        <f t="shared" si="57"/>
        <v>0</v>
      </c>
      <c r="M134" s="144">
        <f t="shared" si="58"/>
        <v>0</v>
      </c>
      <c r="N134" s="144">
        <f t="shared" si="65"/>
        <v>0</v>
      </c>
      <c r="O134" s="145">
        <f t="shared" si="66"/>
        <v>0</v>
      </c>
      <c r="P134" s="194">
        <v>129</v>
      </c>
      <c r="Q134" s="144">
        <f t="shared" ref="Q134:Q197" si="75">IF(P134&lt;=$F$18,LOOKUP(P134-1,$B$25:$B$78,$G$25:$G$78),)</f>
        <v>0</v>
      </c>
      <c r="R134" s="144">
        <f t="shared" si="59"/>
        <v>0</v>
      </c>
      <c r="S134" s="144">
        <f t="shared" si="60"/>
        <v>0</v>
      </c>
      <c r="T134" s="144">
        <f t="shared" si="67"/>
        <v>0</v>
      </c>
      <c r="U134" s="144">
        <f t="shared" ref="U134:U197" si="76">IF(P134&lt;=$F$18,$F$5+($F$15-$F$5)*(1-EXP(-0.0175*P134)),)</f>
        <v>0</v>
      </c>
      <c r="V134" s="144">
        <f t="shared" si="68"/>
        <v>0</v>
      </c>
      <c r="W134" s="144">
        <v>0</v>
      </c>
      <c r="X134" s="144">
        <f t="shared" si="69"/>
        <v>0</v>
      </c>
      <c r="Y134" s="173">
        <f t="shared" si="70"/>
        <v>0</v>
      </c>
      <c r="AA134" s="210">
        <v>129</v>
      </c>
      <c r="AB134" s="144">
        <f t="shared" si="71"/>
        <v>0</v>
      </c>
      <c r="AC134" s="243">
        <f t="shared" si="72"/>
        <v>0</v>
      </c>
      <c r="AD134" s="243">
        <f t="shared" si="73"/>
        <v>0</v>
      </c>
      <c r="AE134" s="243">
        <f t="shared" si="74"/>
        <v>0</v>
      </c>
      <c r="AF134" s="144">
        <f t="shared" ref="AF134:AF197" si="77">IF(AA134&lt;=$F$18,EXP(-LN(2)/$D$104)*AF133+((1-EXP(-LN(2)/$D$104))/(LN(2)/$D$104))*$AB134*AC134*0.475*$F$19*44/12,)</f>
        <v>0</v>
      </c>
      <c r="AG134" s="144">
        <f t="shared" ref="AG134:AG197" si="78">IF(AA134&lt;=$F$18,EXP(-LN(2)/$D$106)*AG133+((1-EXP(-LN(2)/$D$106))/(LN(2)/$D$106))*$AB134*AD134*0.475*$F$19*44/12,)</f>
        <v>0</v>
      </c>
      <c r="AH134" s="144">
        <f t="shared" ref="AH134:AH197" si="79">IF(AA134&lt;=$F$18,EXP(-LN(2)/$D$105)*AH133+((1-EXP(-LN(2)/$D$105))/(LN(2)/$D$105))*$AB134*AE134*0.475*$F$19*44/12,)</f>
        <v>0</v>
      </c>
      <c r="AI134" s="217">
        <f t="shared" si="61"/>
        <v>0</v>
      </c>
      <c r="AK134" s="210"/>
      <c r="AL134" s="144"/>
      <c r="AM134" s="144"/>
      <c r="AN134" s="144"/>
      <c r="AO134" s="144"/>
      <c r="AP134" s="144"/>
      <c r="AQ134" s="318"/>
      <c r="AR134" s="318"/>
      <c r="AS134" s="318"/>
      <c r="AT134" s="318"/>
      <c r="AU134" s="144"/>
      <c r="AV134" s="144"/>
      <c r="AW134" s="144"/>
      <c r="AX134" s="144"/>
      <c r="AY134" s="217"/>
    </row>
    <row r="135" spans="5:51" x14ac:dyDescent="0.25">
      <c r="E135" s="110"/>
      <c r="I135" s="194">
        <v>130</v>
      </c>
      <c r="J135" s="144">
        <f t="shared" ref="J135:J198" si="80">IF($I135&lt;=$F$10,$F$11*$F$13+J134,)</f>
        <v>0</v>
      </c>
      <c r="K135" s="144">
        <f t="shared" ref="K135:K198" si="81">IF(J135=0,0,EXP(-1.0587+0.8836*LN(J135)+0.284))</f>
        <v>0</v>
      </c>
      <c r="L135" s="144">
        <f t="shared" ref="L135:L198" si="82">IF(I135&lt;=$F$10,$F$5+($F$8-$F$5)*(1-EXP(-0.0175*I135)),)</f>
        <v>0</v>
      </c>
      <c r="M135" s="144">
        <f t="shared" ref="M135:M198" si="83">IF(I135&lt;=$F$10,IF(I135&lt;=30,I135*($F$9-$F$6)/30,$F$9-$F$6),)</f>
        <v>0</v>
      </c>
      <c r="N135" s="144">
        <f t="shared" si="65"/>
        <v>0</v>
      </c>
      <c r="O135" s="145">
        <f t="shared" si="66"/>
        <v>0</v>
      </c>
      <c r="P135" s="194">
        <v>130</v>
      </c>
      <c r="Q135" s="144">
        <f t="shared" si="75"/>
        <v>0</v>
      </c>
      <c r="R135" s="144">
        <f t="shared" ref="R135:R198" si="84">IF(P135&lt;=$F$18,Q135+R134,)</f>
        <v>0</v>
      </c>
      <c r="S135" s="144">
        <f t="shared" ref="S135:S198" si="85">$F$19*R135</f>
        <v>0</v>
      </c>
      <c r="T135" s="144">
        <f t="shared" si="67"/>
        <v>0</v>
      </c>
      <c r="U135" s="144">
        <f t="shared" si="76"/>
        <v>0</v>
      </c>
      <c r="V135" s="144">
        <f t="shared" si="68"/>
        <v>0</v>
      </c>
      <c r="W135" s="144">
        <v>0</v>
      </c>
      <c r="X135" s="144">
        <f t="shared" si="69"/>
        <v>0</v>
      </c>
      <c r="Y135" s="173">
        <f t="shared" si="70"/>
        <v>0</v>
      </c>
      <c r="AA135" s="210">
        <v>130</v>
      </c>
      <c r="AB135" s="144">
        <f t="shared" si="71"/>
        <v>0</v>
      </c>
      <c r="AC135" s="243">
        <f t="shared" si="72"/>
        <v>0</v>
      </c>
      <c r="AD135" s="243">
        <f t="shared" si="73"/>
        <v>0</v>
      </c>
      <c r="AE135" s="243">
        <f t="shared" si="74"/>
        <v>0</v>
      </c>
      <c r="AF135" s="144">
        <f t="shared" si="77"/>
        <v>0</v>
      </c>
      <c r="AG135" s="144">
        <f t="shared" si="78"/>
        <v>0</v>
      </c>
      <c r="AH135" s="144">
        <f t="shared" si="79"/>
        <v>0</v>
      </c>
      <c r="AI135" s="217">
        <f t="shared" ref="AI135:AI198" si="86">IF(AA135&lt;=$F$18,SUM(AF135:AH135),)</f>
        <v>0</v>
      </c>
      <c r="AK135" s="210"/>
      <c r="AL135" s="144"/>
      <c r="AM135" s="144"/>
      <c r="AN135" s="144"/>
      <c r="AO135" s="144"/>
      <c r="AP135" s="144"/>
      <c r="AQ135" s="318"/>
      <c r="AR135" s="318"/>
      <c r="AS135" s="318"/>
      <c r="AT135" s="318"/>
      <c r="AU135" s="144"/>
      <c r="AV135" s="144"/>
      <c r="AW135" s="144"/>
      <c r="AX135" s="144"/>
      <c r="AY135" s="217"/>
    </row>
    <row r="136" spans="5:51" x14ac:dyDescent="0.25">
      <c r="E136" s="110"/>
      <c r="I136" s="194">
        <v>131</v>
      </c>
      <c r="J136" s="144">
        <f t="shared" si="80"/>
        <v>0</v>
      </c>
      <c r="K136" s="144">
        <f t="shared" si="81"/>
        <v>0</v>
      </c>
      <c r="L136" s="144">
        <f t="shared" si="82"/>
        <v>0</v>
      </c>
      <c r="M136" s="144">
        <f t="shared" si="83"/>
        <v>0</v>
      </c>
      <c r="N136" s="144">
        <f t="shared" si="65"/>
        <v>0</v>
      </c>
      <c r="O136" s="145">
        <f t="shared" si="66"/>
        <v>0</v>
      </c>
      <c r="P136" s="194">
        <v>131</v>
      </c>
      <c r="Q136" s="144">
        <f t="shared" si="75"/>
        <v>0</v>
      </c>
      <c r="R136" s="144">
        <f t="shared" si="84"/>
        <v>0</v>
      </c>
      <c r="S136" s="144">
        <f t="shared" si="85"/>
        <v>0</v>
      </c>
      <c r="T136" s="144">
        <f t="shared" si="67"/>
        <v>0</v>
      </c>
      <c r="U136" s="144">
        <f t="shared" si="76"/>
        <v>0</v>
      </c>
      <c r="V136" s="144">
        <f t="shared" si="68"/>
        <v>0</v>
      </c>
      <c r="W136" s="144">
        <v>0</v>
      </c>
      <c r="X136" s="144">
        <f t="shared" si="69"/>
        <v>0</v>
      </c>
      <c r="Y136" s="173">
        <f t="shared" si="70"/>
        <v>0</v>
      </c>
      <c r="AA136" s="210">
        <v>131</v>
      </c>
      <c r="AB136" s="144">
        <f t="shared" si="71"/>
        <v>0</v>
      </c>
      <c r="AC136" s="243">
        <f t="shared" si="72"/>
        <v>0</v>
      </c>
      <c r="AD136" s="243">
        <f t="shared" si="73"/>
        <v>0</v>
      </c>
      <c r="AE136" s="243">
        <f t="shared" si="74"/>
        <v>0</v>
      </c>
      <c r="AF136" s="144">
        <f t="shared" si="77"/>
        <v>0</v>
      </c>
      <c r="AG136" s="144">
        <f t="shared" si="78"/>
        <v>0</v>
      </c>
      <c r="AH136" s="144">
        <f t="shared" si="79"/>
        <v>0</v>
      </c>
      <c r="AI136" s="217">
        <f t="shared" si="86"/>
        <v>0</v>
      </c>
      <c r="AK136" s="210"/>
      <c r="AL136" s="144"/>
      <c r="AM136" s="144"/>
      <c r="AN136" s="144"/>
      <c r="AO136" s="144"/>
      <c r="AP136" s="144"/>
      <c r="AQ136" s="318"/>
      <c r="AR136" s="318"/>
      <c r="AS136" s="318"/>
      <c r="AT136" s="318"/>
      <c r="AU136" s="144"/>
      <c r="AV136" s="144"/>
      <c r="AW136" s="144"/>
      <c r="AX136" s="144"/>
      <c r="AY136" s="217"/>
    </row>
    <row r="137" spans="5:51" x14ac:dyDescent="0.25">
      <c r="E137" s="110"/>
      <c r="I137" s="194">
        <v>132</v>
      </c>
      <c r="J137" s="144">
        <f t="shared" si="80"/>
        <v>0</v>
      </c>
      <c r="K137" s="144">
        <f t="shared" si="81"/>
        <v>0</v>
      </c>
      <c r="L137" s="144">
        <f t="shared" si="82"/>
        <v>0</v>
      </c>
      <c r="M137" s="144">
        <f t="shared" si="83"/>
        <v>0</v>
      </c>
      <c r="N137" s="144">
        <f t="shared" si="65"/>
        <v>0</v>
      </c>
      <c r="O137" s="145">
        <f t="shared" si="66"/>
        <v>0</v>
      </c>
      <c r="P137" s="194">
        <v>132</v>
      </c>
      <c r="Q137" s="144">
        <f t="shared" si="75"/>
        <v>0</v>
      </c>
      <c r="R137" s="144">
        <f t="shared" si="84"/>
        <v>0</v>
      </c>
      <c r="S137" s="144">
        <f t="shared" si="85"/>
        <v>0</v>
      </c>
      <c r="T137" s="144">
        <f t="shared" si="67"/>
        <v>0</v>
      </c>
      <c r="U137" s="144">
        <f t="shared" si="76"/>
        <v>0</v>
      </c>
      <c r="V137" s="144">
        <f t="shared" si="68"/>
        <v>0</v>
      </c>
      <c r="W137" s="144">
        <v>0</v>
      </c>
      <c r="X137" s="144">
        <f t="shared" si="69"/>
        <v>0</v>
      </c>
      <c r="Y137" s="173">
        <f t="shared" si="70"/>
        <v>0</v>
      </c>
      <c r="AA137" s="210">
        <v>132</v>
      </c>
      <c r="AB137" s="144">
        <f t="shared" si="71"/>
        <v>0</v>
      </c>
      <c r="AC137" s="243">
        <f t="shared" si="72"/>
        <v>0</v>
      </c>
      <c r="AD137" s="243">
        <f t="shared" si="73"/>
        <v>0</v>
      </c>
      <c r="AE137" s="243">
        <f t="shared" si="74"/>
        <v>0</v>
      </c>
      <c r="AF137" s="144">
        <f t="shared" si="77"/>
        <v>0</v>
      </c>
      <c r="AG137" s="144">
        <f t="shared" si="78"/>
        <v>0</v>
      </c>
      <c r="AH137" s="144">
        <f t="shared" si="79"/>
        <v>0</v>
      </c>
      <c r="AI137" s="217">
        <f t="shared" si="86"/>
        <v>0</v>
      </c>
      <c r="AK137" s="210"/>
      <c r="AL137" s="144"/>
      <c r="AM137" s="144"/>
      <c r="AN137" s="144"/>
      <c r="AO137" s="144"/>
      <c r="AP137" s="144"/>
      <c r="AQ137" s="318"/>
      <c r="AR137" s="318"/>
      <c r="AS137" s="318"/>
      <c r="AT137" s="318"/>
      <c r="AU137" s="144"/>
      <c r="AV137" s="144"/>
      <c r="AW137" s="144"/>
      <c r="AX137" s="144"/>
      <c r="AY137" s="217"/>
    </row>
    <row r="138" spans="5:51" x14ac:dyDescent="0.25">
      <c r="E138" s="110"/>
      <c r="I138" s="194">
        <v>133</v>
      </c>
      <c r="J138" s="144">
        <f t="shared" si="80"/>
        <v>0</v>
      </c>
      <c r="K138" s="144">
        <f t="shared" si="81"/>
        <v>0</v>
      </c>
      <c r="L138" s="144">
        <f t="shared" si="82"/>
        <v>0</v>
      </c>
      <c r="M138" s="144">
        <f t="shared" si="83"/>
        <v>0</v>
      </c>
      <c r="N138" s="144">
        <f t="shared" si="65"/>
        <v>0</v>
      </c>
      <c r="O138" s="145">
        <f t="shared" si="66"/>
        <v>0</v>
      </c>
      <c r="P138" s="194">
        <v>133</v>
      </c>
      <c r="Q138" s="144">
        <f t="shared" si="75"/>
        <v>0</v>
      </c>
      <c r="R138" s="144">
        <f t="shared" si="84"/>
        <v>0</v>
      </c>
      <c r="S138" s="144">
        <f t="shared" si="85"/>
        <v>0</v>
      </c>
      <c r="T138" s="144">
        <f t="shared" si="67"/>
        <v>0</v>
      </c>
      <c r="U138" s="144">
        <f t="shared" si="76"/>
        <v>0</v>
      </c>
      <c r="V138" s="144">
        <f t="shared" si="68"/>
        <v>0</v>
      </c>
      <c r="W138" s="144">
        <v>0</v>
      </c>
      <c r="X138" s="144">
        <f t="shared" si="69"/>
        <v>0</v>
      </c>
      <c r="Y138" s="173">
        <f t="shared" si="70"/>
        <v>0</v>
      </c>
      <c r="AA138" s="210">
        <v>133</v>
      </c>
      <c r="AB138" s="144">
        <f t="shared" si="71"/>
        <v>0</v>
      </c>
      <c r="AC138" s="243">
        <f t="shared" si="72"/>
        <v>0</v>
      </c>
      <c r="AD138" s="243">
        <f t="shared" si="73"/>
        <v>0</v>
      </c>
      <c r="AE138" s="243">
        <f t="shared" si="74"/>
        <v>0</v>
      </c>
      <c r="AF138" s="144">
        <f t="shared" si="77"/>
        <v>0</v>
      </c>
      <c r="AG138" s="144">
        <f t="shared" si="78"/>
        <v>0</v>
      </c>
      <c r="AH138" s="144">
        <f t="shared" si="79"/>
        <v>0</v>
      </c>
      <c r="AI138" s="217">
        <f t="shared" si="86"/>
        <v>0</v>
      </c>
      <c r="AK138" s="210"/>
      <c r="AL138" s="144"/>
      <c r="AM138" s="144"/>
      <c r="AN138" s="144"/>
      <c r="AO138" s="144"/>
      <c r="AP138" s="144"/>
      <c r="AQ138" s="318"/>
      <c r="AR138" s="318"/>
      <c r="AS138" s="318"/>
      <c r="AT138" s="318"/>
      <c r="AU138" s="144"/>
      <c r="AV138" s="144"/>
      <c r="AW138" s="144"/>
      <c r="AX138" s="144"/>
      <c r="AY138" s="217"/>
    </row>
    <row r="139" spans="5:51" x14ac:dyDescent="0.25">
      <c r="E139" s="110"/>
      <c r="I139" s="194">
        <v>134</v>
      </c>
      <c r="J139" s="144">
        <f t="shared" si="80"/>
        <v>0</v>
      </c>
      <c r="K139" s="144">
        <f t="shared" si="81"/>
        <v>0</v>
      </c>
      <c r="L139" s="144">
        <f t="shared" si="82"/>
        <v>0</v>
      </c>
      <c r="M139" s="144">
        <f t="shared" si="83"/>
        <v>0</v>
      </c>
      <c r="N139" s="144">
        <f t="shared" si="65"/>
        <v>0</v>
      </c>
      <c r="O139" s="145">
        <f t="shared" si="66"/>
        <v>0</v>
      </c>
      <c r="P139" s="194">
        <v>134</v>
      </c>
      <c r="Q139" s="144">
        <f t="shared" si="75"/>
        <v>0</v>
      </c>
      <c r="R139" s="144">
        <f t="shared" si="84"/>
        <v>0</v>
      </c>
      <c r="S139" s="144">
        <f t="shared" si="85"/>
        <v>0</v>
      </c>
      <c r="T139" s="144">
        <f t="shared" si="67"/>
        <v>0</v>
      </c>
      <c r="U139" s="144">
        <f t="shared" si="76"/>
        <v>0</v>
      </c>
      <c r="V139" s="144">
        <f t="shared" si="68"/>
        <v>0</v>
      </c>
      <c r="W139" s="144">
        <v>0</v>
      </c>
      <c r="X139" s="144">
        <f t="shared" si="69"/>
        <v>0</v>
      </c>
      <c r="Y139" s="173">
        <f t="shared" si="70"/>
        <v>0</v>
      </c>
      <c r="AA139" s="210">
        <v>134</v>
      </c>
      <c r="AB139" s="144">
        <f t="shared" si="71"/>
        <v>0</v>
      </c>
      <c r="AC139" s="243">
        <f t="shared" si="72"/>
        <v>0</v>
      </c>
      <c r="AD139" s="243">
        <f t="shared" si="73"/>
        <v>0</v>
      </c>
      <c r="AE139" s="243">
        <f t="shared" si="74"/>
        <v>0</v>
      </c>
      <c r="AF139" s="144">
        <f t="shared" si="77"/>
        <v>0</v>
      </c>
      <c r="AG139" s="144">
        <f t="shared" si="78"/>
        <v>0</v>
      </c>
      <c r="AH139" s="144">
        <f t="shared" si="79"/>
        <v>0</v>
      </c>
      <c r="AI139" s="217">
        <f t="shared" si="86"/>
        <v>0</v>
      </c>
      <c r="AK139" s="210"/>
      <c r="AL139" s="144"/>
      <c r="AM139" s="144"/>
      <c r="AN139" s="144"/>
      <c r="AO139" s="144"/>
      <c r="AP139" s="144"/>
      <c r="AQ139" s="318"/>
      <c r="AR139" s="318"/>
      <c r="AS139" s="318"/>
      <c r="AT139" s="318"/>
      <c r="AU139" s="144"/>
      <c r="AV139" s="144"/>
      <c r="AW139" s="144"/>
      <c r="AX139" s="144"/>
      <c r="AY139" s="217"/>
    </row>
    <row r="140" spans="5:51" x14ac:dyDescent="0.25">
      <c r="E140" s="110"/>
      <c r="I140" s="194">
        <v>135</v>
      </c>
      <c r="J140" s="144">
        <f t="shared" si="80"/>
        <v>0</v>
      </c>
      <c r="K140" s="144">
        <f t="shared" si="81"/>
        <v>0</v>
      </c>
      <c r="L140" s="144">
        <f t="shared" si="82"/>
        <v>0</v>
      </c>
      <c r="M140" s="144">
        <f t="shared" si="83"/>
        <v>0</v>
      </c>
      <c r="N140" s="144">
        <f t="shared" si="65"/>
        <v>0</v>
      </c>
      <c r="O140" s="145">
        <f t="shared" si="66"/>
        <v>0</v>
      </c>
      <c r="P140" s="194">
        <v>135</v>
      </c>
      <c r="Q140" s="144">
        <f t="shared" si="75"/>
        <v>0</v>
      </c>
      <c r="R140" s="144">
        <f t="shared" si="84"/>
        <v>0</v>
      </c>
      <c r="S140" s="144">
        <f t="shared" si="85"/>
        <v>0</v>
      </c>
      <c r="T140" s="144">
        <f t="shared" si="67"/>
        <v>0</v>
      </c>
      <c r="U140" s="144">
        <f t="shared" si="76"/>
        <v>0</v>
      </c>
      <c r="V140" s="144">
        <f t="shared" si="68"/>
        <v>0</v>
      </c>
      <c r="W140" s="144">
        <v>0</v>
      </c>
      <c r="X140" s="144">
        <f t="shared" si="69"/>
        <v>0</v>
      </c>
      <c r="Y140" s="173">
        <f t="shared" si="70"/>
        <v>0</v>
      </c>
      <c r="AA140" s="210">
        <v>135</v>
      </c>
      <c r="AB140" s="144">
        <f t="shared" si="71"/>
        <v>0</v>
      </c>
      <c r="AC140" s="243">
        <f t="shared" si="72"/>
        <v>0</v>
      </c>
      <c r="AD140" s="243">
        <f t="shared" si="73"/>
        <v>0</v>
      </c>
      <c r="AE140" s="243">
        <f t="shared" si="74"/>
        <v>0</v>
      </c>
      <c r="AF140" s="144">
        <f t="shared" si="77"/>
        <v>0</v>
      </c>
      <c r="AG140" s="144">
        <f t="shared" si="78"/>
        <v>0</v>
      </c>
      <c r="AH140" s="144">
        <f t="shared" si="79"/>
        <v>0</v>
      </c>
      <c r="AI140" s="217">
        <f t="shared" si="86"/>
        <v>0</v>
      </c>
      <c r="AK140" s="210"/>
      <c r="AL140" s="144"/>
      <c r="AM140" s="144"/>
      <c r="AN140" s="144"/>
      <c r="AO140" s="144"/>
      <c r="AP140" s="144"/>
      <c r="AQ140" s="318"/>
      <c r="AR140" s="318"/>
      <c r="AS140" s="318"/>
      <c r="AT140" s="318"/>
      <c r="AU140" s="144"/>
      <c r="AV140" s="144"/>
      <c r="AW140" s="144"/>
      <c r="AX140" s="144"/>
      <c r="AY140" s="217"/>
    </row>
    <row r="141" spans="5:51" x14ac:dyDescent="0.25">
      <c r="E141" s="110"/>
      <c r="I141" s="194">
        <v>136</v>
      </c>
      <c r="J141" s="144">
        <f t="shared" si="80"/>
        <v>0</v>
      </c>
      <c r="K141" s="144">
        <f t="shared" si="81"/>
        <v>0</v>
      </c>
      <c r="L141" s="144">
        <f t="shared" si="82"/>
        <v>0</v>
      </c>
      <c r="M141" s="144">
        <f t="shared" si="83"/>
        <v>0</v>
      </c>
      <c r="N141" s="144">
        <f t="shared" si="65"/>
        <v>0</v>
      </c>
      <c r="O141" s="145">
        <f t="shared" si="66"/>
        <v>0</v>
      </c>
      <c r="P141" s="194">
        <v>136</v>
      </c>
      <c r="Q141" s="144">
        <f t="shared" si="75"/>
        <v>0</v>
      </c>
      <c r="R141" s="144">
        <f t="shared" si="84"/>
        <v>0</v>
      </c>
      <c r="S141" s="144">
        <f t="shared" si="85"/>
        <v>0</v>
      </c>
      <c r="T141" s="144">
        <f t="shared" si="67"/>
        <v>0</v>
      </c>
      <c r="U141" s="144">
        <f t="shared" si="76"/>
        <v>0</v>
      </c>
      <c r="V141" s="144">
        <f t="shared" si="68"/>
        <v>0</v>
      </c>
      <c r="W141" s="144">
        <v>0</v>
      </c>
      <c r="X141" s="144">
        <f t="shared" si="69"/>
        <v>0</v>
      </c>
      <c r="Y141" s="173">
        <f t="shared" si="70"/>
        <v>0</v>
      </c>
      <c r="AA141" s="210">
        <v>136</v>
      </c>
      <c r="AB141" s="144">
        <f t="shared" si="71"/>
        <v>0</v>
      </c>
      <c r="AC141" s="243">
        <f t="shared" si="72"/>
        <v>0</v>
      </c>
      <c r="AD141" s="243">
        <f t="shared" si="73"/>
        <v>0</v>
      </c>
      <c r="AE141" s="243">
        <f t="shared" si="74"/>
        <v>0</v>
      </c>
      <c r="AF141" s="144">
        <f t="shared" si="77"/>
        <v>0</v>
      </c>
      <c r="AG141" s="144">
        <f t="shared" si="78"/>
        <v>0</v>
      </c>
      <c r="AH141" s="144">
        <f t="shared" si="79"/>
        <v>0</v>
      </c>
      <c r="AI141" s="217">
        <f t="shared" si="86"/>
        <v>0</v>
      </c>
      <c r="AK141" s="210"/>
      <c r="AL141" s="144"/>
      <c r="AM141" s="144"/>
      <c r="AN141" s="144"/>
      <c r="AO141" s="144"/>
      <c r="AP141" s="144"/>
      <c r="AQ141" s="318"/>
      <c r="AR141" s="318"/>
      <c r="AS141" s="318"/>
      <c r="AT141" s="318"/>
      <c r="AU141" s="144"/>
      <c r="AV141" s="144"/>
      <c r="AW141" s="144"/>
      <c r="AX141" s="144"/>
      <c r="AY141" s="217"/>
    </row>
    <row r="142" spans="5:51" x14ac:dyDescent="0.25">
      <c r="E142" s="110"/>
      <c r="I142" s="194">
        <v>137</v>
      </c>
      <c r="J142" s="144">
        <f t="shared" si="80"/>
        <v>0</v>
      </c>
      <c r="K142" s="144">
        <f t="shared" si="81"/>
        <v>0</v>
      </c>
      <c r="L142" s="144">
        <f t="shared" si="82"/>
        <v>0</v>
      </c>
      <c r="M142" s="144">
        <f t="shared" si="83"/>
        <v>0</v>
      </c>
      <c r="N142" s="144">
        <f t="shared" si="65"/>
        <v>0</v>
      </c>
      <c r="O142" s="145">
        <f t="shared" si="66"/>
        <v>0</v>
      </c>
      <c r="P142" s="194">
        <v>137</v>
      </c>
      <c r="Q142" s="144">
        <f t="shared" si="75"/>
        <v>0</v>
      </c>
      <c r="R142" s="144">
        <f t="shared" si="84"/>
        <v>0</v>
      </c>
      <c r="S142" s="144">
        <f t="shared" si="85"/>
        <v>0</v>
      </c>
      <c r="T142" s="144">
        <f t="shared" si="67"/>
        <v>0</v>
      </c>
      <c r="U142" s="144">
        <f t="shared" si="76"/>
        <v>0</v>
      </c>
      <c r="V142" s="144">
        <f t="shared" si="68"/>
        <v>0</v>
      </c>
      <c r="W142" s="144">
        <v>0</v>
      </c>
      <c r="X142" s="144">
        <f t="shared" si="69"/>
        <v>0</v>
      </c>
      <c r="Y142" s="173">
        <f t="shared" si="70"/>
        <v>0</v>
      </c>
      <c r="AA142" s="210">
        <v>137</v>
      </c>
      <c r="AB142" s="144">
        <f t="shared" si="71"/>
        <v>0</v>
      </c>
      <c r="AC142" s="243">
        <f t="shared" si="72"/>
        <v>0</v>
      </c>
      <c r="AD142" s="243">
        <f t="shared" si="73"/>
        <v>0</v>
      </c>
      <c r="AE142" s="243">
        <f t="shared" si="74"/>
        <v>0</v>
      </c>
      <c r="AF142" s="144">
        <f t="shared" si="77"/>
        <v>0</v>
      </c>
      <c r="AG142" s="144">
        <f t="shared" si="78"/>
        <v>0</v>
      </c>
      <c r="AH142" s="144">
        <f t="shared" si="79"/>
        <v>0</v>
      </c>
      <c r="AI142" s="217">
        <f t="shared" si="86"/>
        <v>0</v>
      </c>
      <c r="AK142" s="210"/>
      <c r="AL142" s="144"/>
      <c r="AM142" s="144"/>
      <c r="AN142" s="144"/>
      <c r="AO142" s="144"/>
      <c r="AP142" s="144"/>
      <c r="AQ142" s="318"/>
      <c r="AR142" s="318"/>
      <c r="AS142" s="318"/>
      <c r="AT142" s="318"/>
      <c r="AU142" s="144"/>
      <c r="AV142" s="144"/>
      <c r="AW142" s="144"/>
      <c r="AX142" s="144"/>
      <c r="AY142" s="217"/>
    </row>
    <row r="143" spans="5:51" x14ac:dyDescent="0.25">
      <c r="E143" s="110"/>
      <c r="I143" s="194">
        <v>138</v>
      </c>
      <c r="J143" s="144">
        <f t="shared" si="80"/>
        <v>0</v>
      </c>
      <c r="K143" s="144">
        <f t="shared" si="81"/>
        <v>0</v>
      </c>
      <c r="L143" s="144">
        <f t="shared" si="82"/>
        <v>0</v>
      </c>
      <c r="M143" s="144">
        <f t="shared" si="83"/>
        <v>0</v>
      </c>
      <c r="N143" s="144">
        <f t="shared" si="65"/>
        <v>0</v>
      </c>
      <c r="O143" s="145">
        <f t="shared" si="66"/>
        <v>0</v>
      </c>
      <c r="P143" s="194">
        <v>138</v>
      </c>
      <c r="Q143" s="144">
        <f t="shared" si="75"/>
        <v>0</v>
      </c>
      <c r="R143" s="144">
        <f t="shared" si="84"/>
        <v>0</v>
      </c>
      <c r="S143" s="144">
        <f t="shared" si="85"/>
        <v>0</v>
      </c>
      <c r="T143" s="144">
        <f t="shared" si="67"/>
        <v>0</v>
      </c>
      <c r="U143" s="144">
        <f t="shared" si="76"/>
        <v>0</v>
      </c>
      <c r="V143" s="144">
        <f t="shared" si="68"/>
        <v>0</v>
      </c>
      <c r="W143" s="144">
        <v>0</v>
      </c>
      <c r="X143" s="144">
        <f t="shared" si="69"/>
        <v>0</v>
      </c>
      <c r="Y143" s="173">
        <f t="shared" si="70"/>
        <v>0</v>
      </c>
      <c r="AA143" s="210">
        <v>138</v>
      </c>
      <c r="AB143" s="144">
        <f t="shared" si="71"/>
        <v>0</v>
      </c>
      <c r="AC143" s="243">
        <f t="shared" si="72"/>
        <v>0</v>
      </c>
      <c r="AD143" s="243">
        <f t="shared" si="73"/>
        <v>0</v>
      </c>
      <c r="AE143" s="243">
        <f t="shared" si="74"/>
        <v>0</v>
      </c>
      <c r="AF143" s="144">
        <f t="shared" si="77"/>
        <v>0</v>
      </c>
      <c r="AG143" s="144">
        <f t="shared" si="78"/>
        <v>0</v>
      </c>
      <c r="AH143" s="144">
        <f t="shared" si="79"/>
        <v>0</v>
      </c>
      <c r="AI143" s="217">
        <f t="shared" si="86"/>
        <v>0</v>
      </c>
      <c r="AK143" s="210"/>
      <c r="AL143" s="144"/>
      <c r="AM143" s="144"/>
      <c r="AN143" s="144"/>
      <c r="AO143" s="144"/>
      <c r="AP143" s="144"/>
      <c r="AQ143" s="318"/>
      <c r="AR143" s="318"/>
      <c r="AS143" s="318"/>
      <c r="AT143" s="318"/>
      <c r="AU143" s="144"/>
      <c r="AV143" s="144"/>
      <c r="AW143" s="144"/>
      <c r="AX143" s="144"/>
      <c r="AY143" s="217"/>
    </row>
    <row r="144" spans="5:51" x14ac:dyDescent="0.25">
      <c r="E144" s="110"/>
      <c r="I144" s="194">
        <v>139</v>
      </c>
      <c r="J144" s="144">
        <f t="shared" si="80"/>
        <v>0</v>
      </c>
      <c r="K144" s="144">
        <f t="shared" si="81"/>
        <v>0</v>
      </c>
      <c r="L144" s="144">
        <f t="shared" si="82"/>
        <v>0</v>
      </c>
      <c r="M144" s="144">
        <f t="shared" si="83"/>
        <v>0</v>
      </c>
      <c r="N144" s="144">
        <f t="shared" si="65"/>
        <v>0</v>
      </c>
      <c r="O144" s="145">
        <f t="shared" si="66"/>
        <v>0</v>
      </c>
      <c r="P144" s="194">
        <v>139</v>
      </c>
      <c r="Q144" s="144">
        <f t="shared" si="75"/>
        <v>0</v>
      </c>
      <c r="R144" s="144">
        <f t="shared" si="84"/>
        <v>0</v>
      </c>
      <c r="S144" s="144">
        <f t="shared" si="85"/>
        <v>0</v>
      </c>
      <c r="T144" s="144">
        <f t="shared" si="67"/>
        <v>0</v>
      </c>
      <c r="U144" s="144">
        <f t="shared" si="76"/>
        <v>0</v>
      </c>
      <c r="V144" s="144">
        <f t="shared" si="68"/>
        <v>0</v>
      </c>
      <c r="W144" s="144">
        <v>0</v>
      </c>
      <c r="X144" s="144">
        <f t="shared" si="69"/>
        <v>0</v>
      </c>
      <c r="Y144" s="173">
        <f t="shared" si="70"/>
        <v>0</v>
      </c>
      <c r="AA144" s="210">
        <v>139</v>
      </c>
      <c r="AB144" s="144">
        <f t="shared" si="71"/>
        <v>0</v>
      </c>
      <c r="AC144" s="243">
        <f t="shared" si="72"/>
        <v>0</v>
      </c>
      <c r="AD144" s="243">
        <f t="shared" si="73"/>
        <v>0</v>
      </c>
      <c r="AE144" s="243">
        <f t="shared" si="74"/>
        <v>0</v>
      </c>
      <c r="AF144" s="144">
        <f t="shared" si="77"/>
        <v>0</v>
      </c>
      <c r="AG144" s="144">
        <f t="shared" si="78"/>
        <v>0</v>
      </c>
      <c r="AH144" s="144">
        <f t="shared" si="79"/>
        <v>0</v>
      </c>
      <c r="AI144" s="217">
        <f t="shared" si="86"/>
        <v>0</v>
      </c>
      <c r="AK144" s="210"/>
      <c r="AL144" s="144"/>
      <c r="AM144" s="144"/>
      <c r="AN144" s="144"/>
      <c r="AO144" s="144"/>
      <c r="AP144" s="144"/>
      <c r="AQ144" s="318"/>
      <c r="AR144" s="318"/>
      <c r="AS144" s="318"/>
      <c r="AT144" s="318"/>
      <c r="AU144" s="144"/>
      <c r="AV144" s="144"/>
      <c r="AW144" s="144"/>
      <c r="AX144" s="144"/>
      <c r="AY144" s="217"/>
    </row>
    <row r="145" spans="5:51" x14ac:dyDescent="0.25">
      <c r="E145" s="110"/>
      <c r="I145" s="194">
        <v>140</v>
      </c>
      <c r="J145" s="144">
        <f t="shared" si="80"/>
        <v>0</v>
      </c>
      <c r="K145" s="144">
        <f t="shared" si="81"/>
        <v>0</v>
      </c>
      <c r="L145" s="144">
        <f t="shared" si="82"/>
        <v>0</v>
      </c>
      <c r="M145" s="144">
        <f t="shared" si="83"/>
        <v>0</v>
      </c>
      <c r="N145" s="144">
        <f t="shared" si="65"/>
        <v>0</v>
      </c>
      <c r="O145" s="145">
        <f t="shared" si="66"/>
        <v>0</v>
      </c>
      <c r="P145" s="194">
        <v>140</v>
      </c>
      <c r="Q145" s="144">
        <f t="shared" si="75"/>
        <v>0</v>
      </c>
      <c r="R145" s="144">
        <f t="shared" si="84"/>
        <v>0</v>
      </c>
      <c r="S145" s="144">
        <f t="shared" si="85"/>
        <v>0</v>
      </c>
      <c r="T145" s="144">
        <f t="shared" si="67"/>
        <v>0</v>
      </c>
      <c r="U145" s="144">
        <f t="shared" si="76"/>
        <v>0</v>
      </c>
      <c r="V145" s="144">
        <f t="shared" si="68"/>
        <v>0</v>
      </c>
      <c r="W145" s="144">
        <v>0</v>
      </c>
      <c r="X145" s="144">
        <f t="shared" si="69"/>
        <v>0</v>
      </c>
      <c r="Y145" s="173">
        <f t="shared" si="70"/>
        <v>0</v>
      </c>
      <c r="AA145" s="210">
        <v>140</v>
      </c>
      <c r="AB145" s="144">
        <f t="shared" si="71"/>
        <v>0</v>
      </c>
      <c r="AC145" s="243">
        <f t="shared" si="72"/>
        <v>0</v>
      </c>
      <c r="AD145" s="243">
        <f t="shared" si="73"/>
        <v>0</v>
      </c>
      <c r="AE145" s="243">
        <f t="shared" si="74"/>
        <v>0</v>
      </c>
      <c r="AF145" s="144">
        <f t="shared" si="77"/>
        <v>0</v>
      </c>
      <c r="AG145" s="144">
        <f t="shared" si="78"/>
        <v>0</v>
      </c>
      <c r="AH145" s="144">
        <f t="shared" si="79"/>
        <v>0</v>
      </c>
      <c r="AI145" s="217">
        <f t="shared" si="86"/>
        <v>0</v>
      </c>
      <c r="AK145" s="210"/>
      <c r="AL145" s="144"/>
      <c r="AM145" s="144"/>
      <c r="AN145" s="144"/>
      <c r="AO145" s="144"/>
      <c r="AP145" s="144"/>
      <c r="AQ145" s="318"/>
      <c r="AR145" s="318"/>
      <c r="AS145" s="318"/>
      <c r="AT145" s="318"/>
      <c r="AU145" s="144"/>
      <c r="AV145" s="144"/>
      <c r="AW145" s="144"/>
      <c r="AX145" s="144"/>
      <c r="AY145" s="217"/>
    </row>
    <row r="146" spans="5:51" x14ac:dyDescent="0.25">
      <c r="E146" s="110"/>
      <c r="I146" s="194">
        <v>141</v>
      </c>
      <c r="J146" s="144">
        <f t="shared" si="80"/>
        <v>0</v>
      </c>
      <c r="K146" s="144">
        <f t="shared" si="81"/>
        <v>0</v>
      </c>
      <c r="L146" s="144">
        <f t="shared" si="82"/>
        <v>0</v>
      </c>
      <c r="M146" s="144">
        <f t="shared" si="83"/>
        <v>0</v>
      </c>
      <c r="N146" s="144">
        <f t="shared" si="65"/>
        <v>0</v>
      </c>
      <c r="O146" s="145">
        <f t="shared" si="66"/>
        <v>0</v>
      </c>
      <c r="P146" s="194">
        <v>141</v>
      </c>
      <c r="Q146" s="144">
        <f t="shared" si="75"/>
        <v>0</v>
      </c>
      <c r="R146" s="144">
        <f t="shared" si="84"/>
        <v>0</v>
      </c>
      <c r="S146" s="144">
        <f t="shared" si="85"/>
        <v>0</v>
      </c>
      <c r="T146" s="144">
        <f t="shared" si="67"/>
        <v>0</v>
      </c>
      <c r="U146" s="144">
        <f t="shared" si="76"/>
        <v>0</v>
      </c>
      <c r="V146" s="144">
        <f t="shared" si="68"/>
        <v>0</v>
      </c>
      <c r="W146" s="144">
        <v>0</v>
      </c>
      <c r="X146" s="144">
        <f t="shared" si="69"/>
        <v>0</v>
      </c>
      <c r="Y146" s="173">
        <f t="shared" si="70"/>
        <v>0</v>
      </c>
      <c r="AA146" s="210">
        <v>141</v>
      </c>
      <c r="AB146" s="144">
        <f t="shared" si="71"/>
        <v>0</v>
      </c>
      <c r="AC146" s="243">
        <f t="shared" si="72"/>
        <v>0</v>
      </c>
      <c r="AD146" s="243">
        <f t="shared" si="73"/>
        <v>0</v>
      </c>
      <c r="AE146" s="243">
        <f t="shared" si="74"/>
        <v>0</v>
      </c>
      <c r="AF146" s="144">
        <f t="shared" si="77"/>
        <v>0</v>
      </c>
      <c r="AG146" s="144">
        <f t="shared" si="78"/>
        <v>0</v>
      </c>
      <c r="AH146" s="144">
        <f t="shared" si="79"/>
        <v>0</v>
      </c>
      <c r="AI146" s="217">
        <f t="shared" si="86"/>
        <v>0</v>
      </c>
      <c r="AK146" s="210"/>
      <c r="AL146" s="144"/>
      <c r="AM146" s="144"/>
      <c r="AN146" s="144"/>
      <c r="AO146" s="144"/>
      <c r="AP146" s="144"/>
      <c r="AQ146" s="318"/>
      <c r="AR146" s="318"/>
      <c r="AS146" s="318"/>
      <c r="AT146" s="318"/>
      <c r="AU146" s="144"/>
      <c r="AV146" s="144"/>
      <c r="AW146" s="144"/>
      <c r="AX146" s="144"/>
      <c r="AY146" s="217"/>
    </row>
    <row r="147" spans="5:51" x14ac:dyDescent="0.25">
      <c r="E147" s="110"/>
      <c r="I147" s="194">
        <v>142</v>
      </c>
      <c r="J147" s="144">
        <f t="shared" si="80"/>
        <v>0</v>
      </c>
      <c r="K147" s="144">
        <f t="shared" si="81"/>
        <v>0</v>
      </c>
      <c r="L147" s="144">
        <f t="shared" si="82"/>
        <v>0</v>
      </c>
      <c r="M147" s="144">
        <f t="shared" si="83"/>
        <v>0</v>
      </c>
      <c r="N147" s="144">
        <f t="shared" si="65"/>
        <v>0</v>
      </c>
      <c r="O147" s="145">
        <f t="shared" si="66"/>
        <v>0</v>
      </c>
      <c r="P147" s="194">
        <v>142</v>
      </c>
      <c r="Q147" s="144">
        <f t="shared" si="75"/>
        <v>0</v>
      </c>
      <c r="R147" s="144">
        <f t="shared" si="84"/>
        <v>0</v>
      </c>
      <c r="S147" s="144">
        <f t="shared" si="85"/>
        <v>0</v>
      </c>
      <c r="T147" s="144">
        <f t="shared" si="67"/>
        <v>0</v>
      </c>
      <c r="U147" s="144">
        <f t="shared" si="76"/>
        <v>0</v>
      </c>
      <c r="V147" s="144">
        <f t="shared" si="68"/>
        <v>0</v>
      </c>
      <c r="W147" s="144">
        <v>0</v>
      </c>
      <c r="X147" s="144">
        <f t="shared" si="69"/>
        <v>0</v>
      </c>
      <c r="Y147" s="173">
        <f t="shared" si="70"/>
        <v>0</v>
      </c>
      <c r="AA147" s="210">
        <v>142</v>
      </c>
      <c r="AB147" s="144">
        <f t="shared" si="71"/>
        <v>0</v>
      </c>
      <c r="AC147" s="243">
        <f t="shared" si="72"/>
        <v>0</v>
      </c>
      <c r="AD147" s="243">
        <f t="shared" si="73"/>
        <v>0</v>
      </c>
      <c r="AE147" s="243">
        <f t="shared" si="74"/>
        <v>0</v>
      </c>
      <c r="AF147" s="144">
        <f t="shared" si="77"/>
        <v>0</v>
      </c>
      <c r="AG147" s="144">
        <f t="shared" si="78"/>
        <v>0</v>
      </c>
      <c r="AH147" s="144">
        <f t="shared" si="79"/>
        <v>0</v>
      </c>
      <c r="AI147" s="217">
        <f t="shared" si="86"/>
        <v>0</v>
      </c>
      <c r="AK147" s="210"/>
      <c r="AL147" s="144"/>
      <c r="AM147" s="144"/>
      <c r="AN147" s="144"/>
      <c r="AO147" s="144"/>
      <c r="AP147" s="144"/>
      <c r="AQ147" s="318"/>
      <c r="AR147" s="318"/>
      <c r="AS147" s="318"/>
      <c r="AT147" s="318"/>
      <c r="AU147" s="144"/>
      <c r="AV147" s="144"/>
      <c r="AW147" s="144"/>
      <c r="AX147" s="144"/>
      <c r="AY147" s="217"/>
    </row>
    <row r="148" spans="5:51" x14ac:dyDescent="0.25">
      <c r="E148" s="110"/>
      <c r="I148" s="194">
        <v>143</v>
      </c>
      <c r="J148" s="144">
        <f t="shared" si="80"/>
        <v>0</v>
      </c>
      <c r="K148" s="144">
        <f t="shared" si="81"/>
        <v>0</v>
      </c>
      <c r="L148" s="144">
        <f t="shared" si="82"/>
        <v>0</v>
      </c>
      <c r="M148" s="144">
        <f t="shared" si="83"/>
        <v>0</v>
      </c>
      <c r="N148" s="144">
        <f t="shared" si="65"/>
        <v>0</v>
      </c>
      <c r="O148" s="145">
        <f t="shared" si="66"/>
        <v>0</v>
      </c>
      <c r="P148" s="194">
        <v>143</v>
      </c>
      <c r="Q148" s="144">
        <f t="shared" si="75"/>
        <v>0</v>
      </c>
      <c r="R148" s="144">
        <f t="shared" si="84"/>
        <v>0</v>
      </c>
      <c r="S148" s="144">
        <f t="shared" si="85"/>
        <v>0</v>
      </c>
      <c r="T148" s="144">
        <f t="shared" si="67"/>
        <v>0</v>
      </c>
      <c r="U148" s="144">
        <f t="shared" si="76"/>
        <v>0</v>
      </c>
      <c r="V148" s="144">
        <f t="shared" si="68"/>
        <v>0</v>
      </c>
      <c r="W148" s="144">
        <v>0</v>
      </c>
      <c r="X148" s="144">
        <f t="shared" si="69"/>
        <v>0</v>
      </c>
      <c r="Y148" s="173">
        <f t="shared" si="70"/>
        <v>0</v>
      </c>
      <c r="AA148" s="210">
        <v>143</v>
      </c>
      <c r="AB148" s="144">
        <f t="shared" si="71"/>
        <v>0</v>
      </c>
      <c r="AC148" s="243">
        <f t="shared" si="72"/>
        <v>0</v>
      </c>
      <c r="AD148" s="243">
        <f t="shared" si="73"/>
        <v>0</v>
      </c>
      <c r="AE148" s="243">
        <f t="shared" si="74"/>
        <v>0</v>
      </c>
      <c r="AF148" s="144">
        <f t="shared" si="77"/>
        <v>0</v>
      </c>
      <c r="AG148" s="144">
        <f t="shared" si="78"/>
        <v>0</v>
      </c>
      <c r="AH148" s="144">
        <f t="shared" si="79"/>
        <v>0</v>
      </c>
      <c r="AI148" s="217">
        <f t="shared" si="86"/>
        <v>0</v>
      </c>
      <c r="AK148" s="210"/>
      <c r="AL148" s="144"/>
      <c r="AM148" s="144"/>
      <c r="AN148" s="144"/>
      <c r="AO148" s="144"/>
      <c r="AP148" s="144"/>
      <c r="AQ148" s="318"/>
      <c r="AR148" s="318"/>
      <c r="AS148" s="318"/>
      <c r="AT148" s="318"/>
      <c r="AU148" s="144"/>
      <c r="AV148" s="144"/>
      <c r="AW148" s="144"/>
      <c r="AX148" s="144"/>
      <c r="AY148" s="217"/>
    </row>
    <row r="149" spans="5:51" x14ac:dyDescent="0.25">
      <c r="E149" s="110"/>
      <c r="I149" s="194">
        <v>144</v>
      </c>
      <c r="J149" s="144">
        <f t="shared" si="80"/>
        <v>0</v>
      </c>
      <c r="K149" s="144">
        <f t="shared" si="81"/>
        <v>0</v>
      </c>
      <c r="L149" s="144">
        <f t="shared" si="82"/>
        <v>0</v>
      </c>
      <c r="M149" s="144">
        <f t="shared" si="83"/>
        <v>0</v>
      </c>
      <c r="N149" s="144">
        <f t="shared" si="65"/>
        <v>0</v>
      </c>
      <c r="O149" s="145">
        <f t="shared" si="66"/>
        <v>0</v>
      </c>
      <c r="P149" s="194">
        <v>144</v>
      </c>
      <c r="Q149" s="144">
        <f t="shared" si="75"/>
        <v>0</v>
      </c>
      <c r="R149" s="144">
        <f t="shared" si="84"/>
        <v>0</v>
      </c>
      <c r="S149" s="144">
        <f t="shared" si="85"/>
        <v>0</v>
      </c>
      <c r="T149" s="144">
        <f t="shared" si="67"/>
        <v>0</v>
      </c>
      <c r="U149" s="144">
        <f t="shared" si="76"/>
        <v>0</v>
      </c>
      <c r="V149" s="144">
        <f t="shared" si="68"/>
        <v>0</v>
      </c>
      <c r="W149" s="144">
        <v>0</v>
      </c>
      <c r="X149" s="144">
        <f t="shared" si="69"/>
        <v>0</v>
      </c>
      <c r="Y149" s="173">
        <f t="shared" si="70"/>
        <v>0</v>
      </c>
      <c r="AA149" s="210">
        <v>144</v>
      </c>
      <c r="AB149" s="144">
        <f t="shared" si="71"/>
        <v>0</v>
      </c>
      <c r="AC149" s="243">
        <f t="shared" si="72"/>
        <v>0</v>
      </c>
      <c r="AD149" s="243">
        <f t="shared" si="73"/>
        <v>0</v>
      </c>
      <c r="AE149" s="243">
        <f t="shared" si="74"/>
        <v>0</v>
      </c>
      <c r="AF149" s="144">
        <f t="shared" si="77"/>
        <v>0</v>
      </c>
      <c r="AG149" s="144">
        <f t="shared" si="78"/>
        <v>0</v>
      </c>
      <c r="AH149" s="144">
        <f t="shared" si="79"/>
        <v>0</v>
      </c>
      <c r="AI149" s="217">
        <f t="shared" si="86"/>
        <v>0</v>
      </c>
      <c r="AK149" s="210"/>
      <c r="AL149" s="144"/>
      <c r="AM149" s="144"/>
      <c r="AN149" s="144"/>
      <c r="AO149" s="144"/>
      <c r="AP149" s="144"/>
      <c r="AQ149" s="318"/>
      <c r="AR149" s="318"/>
      <c r="AS149" s="318"/>
      <c r="AT149" s="318"/>
      <c r="AU149" s="144"/>
      <c r="AV149" s="144"/>
      <c r="AW149" s="144"/>
      <c r="AX149" s="144"/>
      <c r="AY149" s="217"/>
    </row>
    <row r="150" spans="5:51" x14ac:dyDescent="0.25">
      <c r="E150" s="110"/>
      <c r="I150" s="194">
        <v>145</v>
      </c>
      <c r="J150" s="144">
        <f t="shared" si="80"/>
        <v>0</v>
      </c>
      <c r="K150" s="144">
        <f t="shared" si="81"/>
        <v>0</v>
      </c>
      <c r="L150" s="144">
        <f t="shared" si="82"/>
        <v>0</v>
      </c>
      <c r="M150" s="144">
        <f t="shared" si="83"/>
        <v>0</v>
      </c>
      <c r="N150" s="144">
        <f t="shared" si="65"/>
        <v>0</v>
      </c>
      <c r="O150" s="145">
        <f t="shared" si="66"/>
        <v>0</v>
      </c>
      <c r="P150" s="194">
        <v>145</v>
      </c>
      <c r="Q150" s="144">
        <f t="shared" si="75"/>
        <v>0</v>
      </c>
      <c r="R150" s="144">
        <f t="shared" si="84"/>
        <v>0</v>
      </c>
      <c r="S150" s="144">
        <f t="shared" si="85"/>
        <v>0</v>
      </c>
      <c r="T150" s="144">
        <f t="shared" si="67"/>
        <v>0</v>
      </c>
      <c r="U150" s="144">
        <f t="shared" si="76"/>
        <v>0</v>
      </c>
      <c r="V150" s="144">
        <f t="shared" si="68"/>
        <v>0</v>
      </c>
      <c r="W150" s="144">
        <v>0</v>
      </c>
      <c r="X150" s="144">
        <f t="shared" si="69"/>
        <v>0</v>
      </c>
      <c r="Y150" s="173">
        <f t="shared" si="70"/>
        <v>0</v>
      </c>
      <c r="AA150" s="210">
        <v>145</v>
      </c>
      <c r="AB150" s="144">
        <f t="shared" si="71"/>
        <v>0</v>
      </c>
      <c r="AC150" s="243">
        <f t="shared" si="72"/>
        <v>0</v>
      </c>
      <c r="AD150" s="243">
        <f t="shared" si="73"/>
        <v>0</v>
      </c>
      <c r="AE150" s="243">
        <f t="shared" si="74"/>
        <v>0</v>
      </c>
      <c r="AF150" s="144">
        <f t="shared" si="77"/>
        <v>0</v>
      </c>
      <c r="AG150" s="144">
        <f t="shared" si="78"/>
        <v>0</v>
      </c>
      <c r="AH150" s="144">
        <f t="shared" si="79"/>
        <v>0</v>
      </c>
      <c r="AI150" s="217">
        <f t="shared" si="86"/>
        <v>0</v>
      </c>
      <c r="AK150" s="210"/>
      <c r="AL150" s="144"/>
      <c r="AM150" s="144"/>
      <c r="AN150" s="144"/>
      <c r="AO150" s="144"/>
      <c r="AP150" s="144"/>
      <c r="AQ150" s="318"/>
      <c r="AR150" s="318"/>
      <c r="AS150" s="318"/>
      <c r="AT150" s="318"/>
      <c r="AU150" s="144"/>
      <c r="AV150" s="144"/>
      <c r="AW150" s="144"/>
      <c r="AX150" s="144"/>
      <c r="AY150" s="217"/>
    </row>
    <row r="151" spans="5:51" x14ac:dyDescent="0.25">
      <c r="E151" s="110"/>
      <c r="I151" s="194">
        <v>146</v>
      </c>
      <c r="J151" s="144">
        <f t="shared" si="80"/>
        <v>0</v>
      </c>
      <c r="K151" s="144">
        <f t="shared" si="81"/>
        <v>0</v>
      </c>
      <c r="L151" s="144">
        <f t="shared" si="82"/>
        <v>0</v>
      </c>
      <c r="M151" s="144">
        <f t="shared" si="83"/>
        <v>0</v>
      </c>
      <c r="N151" s="144">
        <f t="shared" si="65"/>
        <v>0</v>
      </c>
      <c r="O151" s="145">
        <f t="shared" si="66"/>
        <v>0</v>
      </c>
      <c r="P151" s="194">
        <v>146</v>
      </c>
      <c r="Q151" s="144">
        <f t="shared" si="75"/>
        <v>0</v>
      </c>
      <c r="R151" s="144">
        <f t="shared" si="84"/>
        <v>0</v>
      </c>
      <c r="S151" s="144">
        <f t="shared" si="85"/>
        <v>0</v>
      </c>
      <c r="T151" s="144">
        <f t="shared" si="67"/>
        <v>0</v>
      </c>
      <c r="U151" s="144">
        <f t="shared" si="76"/>
        <v>0</v>
      </c>
      <c r="V151" s="144">
        <f t="shared" si="68"/>
        <v>0</v>
      </c>
      <c r="W151" s="144">
        <v>0</v>
      </c>
      <c r="X151" s="144">
        <f t="shared" si="69"/>
        <v>0</v>
      </c>
      <c r="Y151" s="173">
        <f t="shared" si="70"/>
        <v>0</v>
      </c>
      <c r="AA151" s="210">
        <v>146</v>
      </c>
      <c r="AB151" s="144">
        <f t="shared" si="71"/>
        <v>0</v>
      </c>
      <c r="AC151" s="243">
        <f t="shared" si="72"/>
        <v>0</v>
      </c>
      <c r="AD151" s="243">
        <f t="shared" si="73"/>
        <v>0</v>
      </c>
      <c r="AE151" s="243">
        <f t="shared" si="74"/>
        <v>0</v>
      </c>
      <c r="AF151" s="144">
        <f t="shared" si="77"/>
        <v>0</v>
      </c>
      <c r="AG151" s="144">
        <f t="shared" si="78"/>
        <v>0</v>
      </c>
      <c r="AH151" s="144">
        <f t="shared" si="79"/>
        <v>0</v>
      </c>
      <c r="AI151" s="217">
        <f t="shared" si="86"/>
        <v>0</v>
      </c>
      <c r="AK151" s="210"/>
      <c r="AL151" s="144"/>
      <c r="AM151" s="144"/>
      <c r="AN151" s="144"/>
      <c r="AO151" s="144"/>
      <c r="AP151" s="144"/>
      <c r="AQ151" s="318"/>
      <c r="AR151" s="318"/>
      <c r="AS151" s="318"/>
      <c r="AT151" s="318"/>
      <c r="AU151" s="144"/>
      <c r="AV151" s="144"/>
      <c r="AW151" s="144"/>
      <c r="AX151" s="144"/>
      <c r="AY151" s="217"/>
    </row>
    <row r="152" spans="5:51" x14ac:dyDescent="0.25">
      <c r="E152" s="110"/>
      <c r="I152" s="194">
        <v>147</v>
      </c>
      <c r="J152" s="144">
        <f t="shared" si="80"/>
        <v>0</v>
      </c>
      <c r="K152" s="144">
        <f t="shared" si="81"/>
        <v>0</v>
      </c>
      <c r="L152" s="144">
        <f t="shared" si="82"/>
        <v>0</v>
      </c>
      <c r="M152" s="144">
        <f t="shared" si="83"/>
        <v>0</v>
      </c>
      <c r="N152" s="144">
        <f t="shared" si="65"/>
        <v>0</v>
      </c>
      <c r="O152" s="145">
        <f t="shared" si="66"/>
        <v>0</v>
      </c>
      <c r="P152" s="194">
        <v>147</v>
      </c>
      <c r="Q152" s="144">
        <f t="shared" si="75"/>
        <v>0</v>
      </c>
      <c r="R152" s="144">
        <f t="shared" si="84"/>
        <v>0</v>
      </c>
      <c r="S152" s="144">
        <f t="shared" si="85"/>
        <v>0</v>
      </c>
      <c r="T152" s="144">
        <f t="shared" si="67"/>
        <v>0</v>
      </c>
      <c r="U152" s="144">
        <f t="shared" si="76"/>
        <v>0</v>
      </c>
      <c r="V152" s="144">
        <f t="shared" si="68"/>
        <v>0</v>
      </c>
      <c r="W152" s="144">
        <v>0</v>
      </c>
      <c r="X152" s="144">
        <f t="shared" si="69"/>
        <v>0</v>
      </c>
      <c r="Y152" s="173">
        <f t="shared" si="70"/>
        <v>0</v>
      </c>
      <c r="AA152" s="210">
        <v>147</v>
      </c>
      <c r="AB152" s="144">
        <f t="shared" si="71"/>
        <v>0</v>
      </c>
      <c r="AC152" s="243">
        <f t="shared" si="72"/>
        <v>0</v>
      </c>
      <c r="AD152" s="243">
        <f t="shared" si="73"/>
        <v>0</v>
      </c>
      <c r="AE152" s="243">
        <f t="shared" si="74"/>
        <v>0</v>
      </c>
      <c r="AF152" s="144">
        <f t="shared" si="77"/>
        <v>0</v>
      </c>
      <c r="AG152" s="144">
        <f t="shared" si="78"/>
        <v>0</v>
      </c>
      <c r="AH152" s="144">
        <f t="shared" si="79"/>
        <v>0</v>
      </c>
      <c r="AI152" s="217">
        <f t="shared" si="86"/>
        <v>0</v>
      </c>
      <c r="AK152" s="210"/>
      <c r="AL152" s="144"/>
      <c r="AM152" s="144"/>
      <c r="AN152" s="144"/>
      <c r="AO152" s="144"/>
      <c r="AP152" s="144"/>
      <c r="AQ152" s="318"/>
      <c r="AR152" s="318"/>
      <c r="AS152" s="318"/>
      <c r="AT152" s="318"/>
      <c r="AU152" s="144"/>
      <c r="AV152" s="144"/>
      <c r="AW152" s="144"/>
      <c r="AX152" s="144"/>
      <c r="AY152" s="217"/>
    </row>
    <row r="153" spans="5:51" x14ac:dyDescent="0.25">
      <c r="E153" s="110"/>
      <c r="I153" s="194">
        <v>148</v>
      </c>
      <c r="J153" s="144">
        <f t="shared" si="80"/>
        <v>0</v>
      </c>
      <c r="K153" s="144">
        <f t="shared" si="81"/>
        <v>0</v>
      </c>
      <c r="L153" s="144">
        <f t="shared" si="82"/>
        <v>0</v>
      </c>
      <c r="M153" s="144">
        <f t="shared" si="83"/>
        <v>0</v>
      </c>
      <c r="N153" s="144">
        <f t="shared" si="65"/>
        <v>0</v>
      </c>
      <c r="O153" s="145">
        <f t="shared" si="66"/>
        <v>0</v>
      </c>
      <c r="P153" s="194">
        <v>148</v>
      </c>
      <c r="Q153" s="144">
        <f t="shared" si="75"/>
        <v>0</v>
      </c>
      <c r="R153" s="144">
        <f t="shared" si="84"/>
        <v>0</v>
      </c>
      <c r="S153" s="144">
        <f t="shared" si="85"/>
        <v>0</v>
      </c>
      <c r="T153" s="144">
        <f t="shared" si="67"/>
        <v>0</v>
      </c>
      <c r="U153" s="144">
        <f t="shared" si="76"/>
        <v>0</v>
      </c>
      <c r="V153" s="144">
        <f t="shared" si="68"/>
        <v>0</v>
      </c>
      <c r="W153" s="144">
        <v>0</v>
      </c>
      <c r="X153" s="144">
        <f t="shared" si="69"/>
        <v>0</v>
      </c>
      <c r="Y153" s="173">
        <f t="shared" si="70"/>
        <v>0</v>
      </c>
      <c r="AA153" s="210">
        <v>148</v>
      </c>
      <c r="AB153" s="144">
        <f t="shared" si="71"/>
        <v>0</v>
      </c>
      <c r="AC153" s="243">
        <f t="shared" si="72"/>
        <v>0</v>
      </c>
      <c r="AD153" s="243">
        <f t="shared" si="73"/>
        <v>0</v>
      </c>
      <c r="AE153" s="243">
        <f t="shared" si="74"/>
        <v>0</v>
      </c>
      <c r="AF153" s="144">
        <f t="shared" si="77"/>
        <v>0</v>
      </c>
      <c r="AG153" s="144">
        <f t="shared" si="78"/>
        <v>0</v>
      </c>
      <c r="AH153" s="144">
        <f t="shared" si="79"/>
        <v>0</v>
      </c>
      <c r="AI153" s="217">
        <f t="shared" si="86"/>
        <v>0</v>
      </c>
      <c r="AK153" s="210"/>
      <c r="AL153" s="144"/>
      <c r="AM153" s="144"/>
      <c r="AN153" s="144"/>
      <c r="AO153" s="144"/>
      <c r="AP153" s="144"/>
      <c r="AQ153" s="318"/>
      <c r="AR153" s="318"/>
      <c r="AS153" s="318"/>
      <c r="AT153" s="318"/>
      <c r="AU153" s="144"/>
      <c r="AV153" s="144"/>
      <c r="AW153" s="144"/>
      <c r="AX153" s="144"/>
      <c r="AY153" s="217"/>
    </row>
    <row r="154" spans="5:51" x14ac:dyDescent="0.25">
      <c r="E154" s="110"/>
      <c r="I154" s="194">
        <v>149</v>
      </c>
      <c r="J154" s="144">
        <f t="shared" si="80"/>
        <v>0</v>
      </c>
      <c r="K154" s="144">
        <f t="shared" si="81"/>
        <v>0</v>
      </c>
      <c r="L154" s="144">
        <f t="shared" si="82"/>
        <v>0</v>
      </c>
      <c r="M154" s="144">
        <f t="shared" si="83"/>
        <v>0</v>
      </c>
      <c r="N154" s="144">
        <f t="shared" si="65"/>
        <v>0</v>
      </c>
      <c r="O154" s="145">
        <f t="shared" si="66"/>
        <v>0</v>
      </c>
      <c r="P154" s="194">
        <v>149</v>
      </c>
      <c r="Q154" s="144">
        <f t="shared" si="75"/>
        <v>0</v>
      </c>
      <c r="R154" s="144">
        <f t="shared" si="84"/>
        <v>0</v>
      </c>
      <c r="S154" s="144">
        <f t="shared" si="85"/>
        <v>0</v>
      </c>
      <c r="T154" s="144">
        <f t="shared" si="67"/>
        <v>0</v>
      </c>
      <c r="U154" s="144">
        <f t="shared" si="76"/>
        <v>0</v>
      </c>
      <c r="V154" s="144">
        <f t="shared" si="68"/>
        <v>0</v>
      </c>
      <c r="W154" s="144">
        <v>0</v>
      </c>
      <c r="X154" s="144">
        <f t="shared" si="69"/>
        <v>0</v>
      </c>
      <c r="Y154" s="173">
        <f t="shared" si="70"/>
        <v>0</v>
      </c>
      <c r="AA154" s="210">
        <v>149</v>
      </c>
      <c r="AB154" s="144">
        <f t="shared" si="71"/>
        <v>0</v>
      </c>
      <c r="AC154" s="243">
        <f t="shared" si="72"/>
        <v>0</v>
      </c>
      <c r="AD154" s="243">
        <f t="shared" si="73"/>
        <v>0</v>
      </c>
      <c r="AE154" s="243">
        <f t="shared" si="74"/>
        <v>0</v>
      </c>
      <c r="AF154" s="144">
        <f t="shared" si="77"/>
        <v>0</v>
      </c>
      <c r="AG154" s="144">
        <f t="shared" si="78"/>
        <v>0</v>
      </c>
      <c r="AH154" s="144">
        <f t="shared" si="79"/>
        <v>0</v>
      </c>
      <c r="AI154" s="217">
        <f t="shared" si="86"/>
        <v>0</v>
      </c>
      <c r="AK154" s="210"/>
      <c r="AL154" s="144"/>
      <c r="AM154" s="144"/>
      <c r="AN154" s="144"/>
      <c r="AO154" s="144"/>
      <c r="AP154" s="144"/>
      <c r="AQ154" s="318"/>
      <c r="AR154" s="318"/>
      <c r="AS154" s="318"/>
      <c r="AT154" s="318"/>
      <c r="AU154" s="144"/>
      <c r="AV154" s="144"/>
      <c r="AW154" s="144"/>
      <c r="AX154" s="144"/>
      <c r="AY154" s="217"/>
    </row>
    <row r="155" spans="5:51" x14ac:dyDescent="0.25">
      <c r="E155" s="110"/>
      <c r="I155" s="194">
        <v>150</v>
      </c>
      <c r="J155" s="144">
        <f t="shared" si="80"/>
        <v>0</v>
      </c>
      <c r="K155" s="144">
        <f t="shared" si="81"/>
        <v>0</v>
      </c>
      <c r="L155" s="144">
        <f t="shared" si="82"/>
        <v>0</v>
      </c>
      <c r="M155" s="144">
        <f t="shared" si="83"/>
        <v>0</v>
      </c>
      <c r="N155" s="144">
        <f t="shared" si="65"/>
        <v>0</v>
      </c>
      <c r="O155" s="145">
        <f t="shared" si="66"/>
        <v>0</v>
      </c>
      <c r="P155" s="194">
        <v>150</v>
      </c>
      <c r="Q155" s="144">
        <f t="shared" si="75"/>
        <v>0</v>
      </c>
      <c r="R155" s="144">
        <f t="shared" si="84"/>
        <v>0</v>
      </c>
      <c r="S155" s="144">
        <f t="shared" si="85"/>
        <v>0</v>
      </c>
      <c r="T155" s="144">
        <f t="shared" si="67"/>
        <v>0</v>
      </c>
      <c r="U155" s="144">
        <f t="shared" si="76"/>
        <v>0</v>
      </c>
      <c r="V155" s="144">
        <f t="shared" si="68"/>
        <v>0</v>
      </c>
      <c r="W155" s="144">
        <v>0</v>
      </c>
      <c r="X155" s="144">
        <f t="shared" si="69"/>
        <v>0</v>
      </c>
      <c r="Y155" s="173">
        <f t="shared" si="70"/>
        <v>0</v>
      </c>
      <c r="AA155" s="210">
        <v>150</v>
      </c>
      <c r="AB155" s="144">
        <f t="shared" si="71"/>
        <v>0</v>
      </c>
      <c r="AC155" s="243">
        <f t="shared" si="72"/>
        <v>0</v>
      </c>
      <c r="AD155" s="243">
        <f t="shared" si="73"/>
        <v>0</v>
      </c>
      <c r="AE155" s="243">
        <f t="shared" si="74"/>
        <v>0</v>
      </c>
      <c r="AF155" s="144">
        <f t="shared" si="77"/>
        <v>0</v>
      </c>
      <c r="AG155" s="144">
        <f t="shared" si="78"/>
        <v>0</v>
      </c>
      <c r="AH155" s="144">
        <f t="shared" si="79"/>
        <v>0</v>
      </c>
      <c r="AI155" s="217">
        <f t="shared" si="86"/>
        <v>0</v>
      </c>
      <c r="AK155" s="210"/>
      <c r="AL155" s="144"/>
      <c r="AM155" s="144"/>
      <c r="AN155" s="144"/>
      <c r="AO155" s="144"/>
      <c r="AP155" s="144"/>
      <c r="AQ155" s="318"/>
      <c r="AR155" s="318"/>
      <c r="AS155" s="318"/>
      <c r="AT155" s="318"/>
      <c r="AU155" s="144"/>
      <c r="AV155" s="144"/>
      <c r="AW155" s="144"/>
      <c r="AX155" s="144"/>
      <c r="AY155" s="217"/>
    </row>
    <row r="156" spans="5:51" x14ac:dyDescent="0.25">
      <c r="E156" s="110"/>
      <c r="I156" s="194">
        <v>151</v>
      </c>
      <c r="J156" s="144">
        <f t="shared" si="80"/>
        <v>0</v>
      </c>
      <c r="K156" s="144">
        <f t="shared" si="81"/>
        <v>0</v>
      </c>
      <c r="L156" s="144">
        <f t="shared" si="82"/>
        <v>0</v>
      </c>
      <c r="M156" s="144">
        <f t="shared" si="83"/>
        <v>0</v>
      </c>
      <c r="N156" s="144">
        <f t="shared" si="65"/>
        <v>0</v>
      </c>
      <c r="O156" s="145">
        <f t="shared" si="66"/>
        <v>0</v>
      </c>
      <c r="P156" s="194">
        <v>151</v>
      </c>
      <c r="Q156" s="144">
        <f t="shared" si="75"/>
        <v>0</v>
      </c>
      <c r="R156" s="144">
        <f t="shared" si="84"/>
        <v>0</v>
      </c>
      <c r="S156" s="144">
        <f t="shared" si="85"/>
        <v>0</v>
      </c>
      <c r="T156" s="144">
        <f t="shared" si="67"/>
        <v>0</v>
      </c>
      <c r="U156" s="144">
        <f t="shared" si="76"/>
        <v>0</v>
      </c>
      <c r="V156" s="144">
        <f t="shared" si="68"/>
        <v>0</v>
      </c>
      <c r="W156" s="144">
        <v>0</v>
      </c>
      <c r="X156" s="144">
        <f t="shared" si="69"/>
        <v>0</v>
      </c>
      <c r="Y156" s="173">
        <f t="shared" si="70"/>
        <v>0</v>
      </c>
      <c r="AA156" s="210">
        <v>151</v>
      </c>
      <c r="AB156" s="144">
        <f t="shared" si="71"/>
        <v>0</v>
      </c>
      <c r="AC156" s="243">
        <f t="shared" si="72"/>
        <v>0</v>
      </c>
      <c r="AD156" s="243">
        <f t="shared" si="73"/>
        <v>0</v>
      </c>
      <c r="AE156" s="243">
        <f t="shared" si="74"/>
        <v>0</v>
      </c>
      <c r="AF156" s="144">
        <f t="shared" si="77"/>
        <v>0</v>
      </c>
      <c r="AG156" s="144">
        <f t="shared" si="78"/>
        <v>0</v>
      </c>
      <c r="AH156" s="144">
        <f t="shared" si="79"/>
        <v>0</v>
      </c>
      <c r="AI156" s="217">
        <f t="shared" si="86"/>
        <v>0</v>
      </c>
      <c r="AK156" s="210"/>
      <c r="AL156" s="144"/>
      <c r="AM156" s="144"/>
      <c r="AN156" s="144"/>
      <c r="AO156" s="144"/>
      <c r="AP156" s="144"/>
      <c r="AQ156" s="318"/>
      <c r="AR156" s="318"/>
      <c r="AS156" s="318"/>
      <c r="AT156" s="318"/>
      <c r="AU156" s="144"/>
      <c r="AV156" s="144"/>
      <c r="AW156" s="144"/>
      <c r="AX156" s="144"/>
      <c r="AY156" s="217"/>
    </row>
    <row r="157" spans="5:51" x14ac:dyDescent="0.25">
      <c r="E157" s="110"/>
      <c r="I157" s="194">
        <v>152</v>
      </c>
      <c r="J157" s="144">
        <f t="shared" si="80"/>
        <v>0</v>
      </c>
      <c r="K157" s="144">
        <f t="shared" si="81"/>
        <v>0</v>
      </c>
      <c r="L157" s="144">
        <f t="shared" si="82"/>
        <v>0</v>
      </c>
      <c r="M157" s="144">
        <f t="shared" si="83"/>
        <v>0</v>
      </c>
      <c r="N157" s="144">
        <f t="shared" si="65"/>
        <v>0</v>
      </c>
      <c r="O157" s="145">
        <f t="shared" si="66"/>
        <v>0</v>
      </c>
      <c r="P157" s="194">
        <v>152</v>
      </c>
      <c r="Q157" s="144">
        <f t="shared" si="75"/>
        <v>0</v>
      </c>
      <c r="R157" s="144">
        <f t="shared" si="84"/>
        <v>0</v>
      </c>
      <c r="S157" s="144">
        <f t="shared" si="85"/>
        <v>0</v>
      </c>
      <c r="T157" s="144">
        <f t="shared" si="67"/>
        <v>0</v>
      </c>
      <c r="U157" s="144">
        <f t="shared" si="76"/>
        <v>0</v>
      </c>
      <c r="V157" s="144">
        <f t="shared" si="68"/>
        <v>0</v>
      </c>
      <c r="W157" s="144">
        <v>0</v>
      </c>
      <c r="X157" s="144">
        <f t="shared" si="69"/>
        <v>0</v>
      </c>
      <c r="Y157" s="173">
        <f t="shared" si="70"/>
        <v>0</v>
      </c>
      <c r="AA157" s="210">
        <v>152</v>
      </c>
      <c r="AB157" s="144">
        <f t="shared" si="71"/>
        <v>0</v>
      </c>
      <c r="AC157" s="243">
        <f t="shared" si="72"/>
        <v>0</v>
      </c>
      <c r="AD157" s="243">
        <f t="shared" si="73"/>
        <v>0</v>
      </c>
      <c r="AE157" s="243">
        <f t="shared" si="74"/>
        <v>0</v>
      </c>
      <c r="AF157" s="144">
        <f t="shared" si="77"/>
        <v>0</v>
      </c>
      <c r="AG157" s="144">
        <f t="shared" si="78"/>
        <v>0</v>
      </c>
      <c r="AH157" s="144">
        <f t="shared" si="79"/>
        <v>0</v>
      </c>
      <c r="AI157" s="217">
        <f t="shared" si="86"/>
        <v>0</v>
      </c>
      <c r="AK157" s="210"/>
      <c r="AL157" s="144"/>
      <c r="AM157" s="144"/>
      <c r="AN157" s="144"/>
      <c r="AO157" s="144"/>
      <c r="AP157" s="144"/>
      <c r="AQ157" s="318"/>
      <c r="AR157" s="318"/>
      <c r="AS157" s="318"/>
      <c r="AT157" s="318"/>
      <c r="AU157" s="144"/>
      <c r="AV157" s="144"/>
      <c r="AW157" s="144"/>
      <c r="AX157" s="144"/>
      <c r="AY157" s="217"/>
    </row>
    <row r="158" spans="5:51" x14ac:dyDescent="0.25">
      <c r="E158" s="110"/>
      <c r="I158" s="194">
        <v>153</v>
      </c>
      <c r="J158" s="144">
        <f t="shared" si="80"/>
        <v>0</v>
      </c>
      <c r="K158" s="144">
        <f t="shared" si="81"/>
        <v>0</v>
      </c>
      <c r="L158" s="144">
        <f t="shared" si="82"/>
        <v>0</v>
      </c>
      <c r="M158" s="144">
        <f t="shared" si="83"/>
        <v>0</v>
      </c>
      <c r="N158" s="144">
        <f t="shared" si="65"/>
        <v>0</v>
      </c>
      <c r="O158" s="145">
        <f t="shared" si="66"/>
        <v>0</v>
      </c>
      <c r="P158" s="194">
        <v>153</v>
      </c>
      <c r="Q158" s="144">
        <f t="shared" si="75"/>
        <v>0</v>
      </c>
      <c r="R158" s="144">
        <f t="shared" si="84"/>
        <v>0</v>
      </c>
      <c r="S158" s="144">
        <f t="shared" si="85"/>
        <v>0</v>
      </c>
      <c r="T158" s="144">
        <f t="shared" si="67"/>
        <v>0</v>
      </c>
      <c r="U158" s="144">
        <f t="shared" si="76"/>
        <v>0</v>
      </c>
      <c r="V158" s="144">
        <f t="shared" si="68"/>
        <v>0</v>
      </c>
      <c r="W158" s="144">
        <v>0</v>
      </c>
      <c r="X158" s="144">
        <f t="shared" si="69"/>
        <v>0</v>
      </c>
      <c r="Y158" s="173">
        <f t="shared" si="70"/>
        <v>0</v>
      </c>
      <c r="AA158" s="210">
        <v>153</v>
      </c>
      <c r="AB158" s="144">
        <f t="shared" si="71"/>
        <v>0</v>
      </c>
      <c r="AC158" s="243">
        <f t="shared" si="72"/>
        <v>0</v>
      </c>
      <c r="AD158" s="243">
        <f t="shared" si="73"/>
        <v>0</v>
      </c>
      <c r="AE158" s="243">
        <f t="shared" si="74"/>
        <v>0</v>
      </c>
      <c r="AF158" s="144">
        <f t="shared" si="77"/>
        <v>0</v>
      </c>
      <c r="AG158" s="144">
        <f t="shared" si="78"/>
        <v>0</v>
      </c>
      <c r="AH158" s="144">
        <f t="shared" si="79"/>
        <v>0</v>
      </c>
      <c r="AI158" s="217">
        <f t="shared" si="86"/>
        <v>0</v>
      </c>
      <c r="AK158" s="210"/>
      <c r="AL158" s="144"/>
      <c r="AM158" s="144"/>
      <c r="AN158" s="144"/>
      <c r="AO158" s="144"/>
      <c r="AP158" s="144"/>
      <c r="AQ158" s="318"/>
      <c r="AR158" s="318"/>
      <c r="AS158" s="318"/>
      <c r="AT158" s="318"/>
      <c r="AU158" s="144"/>
      <c r="AV158" s="144"/>
      <c r="AW158" s="144"/>
      <c r="AX158" s="144"/>
      <c r="AY158" s="217"/>
    </row>
    <row r="159" spans="5:51" x14ac:dyDescent="0.25">
      <c r="E159" s="110"/>
      <c r="I159" s="194">
        <v>154</v>
      </c>
      <c r="J159" s="144">
        <f t="shared" si="80"/>
        <v>0</v>
      </c>
      <c r="K159" s="144">
        <f t="shared" si="81"/>
        <v>0</v>
      </c>
      <c r="L159" s="144">
        <f t="shared" si="82"/>
        <v>0</v>
      </c>
      <c r="M159" s="144">
        <f t="shared" si="83"/>
        <v>0</v>
      </c>
      <c r="N159" s="144">
        <f t="shared" si="65"/>
        <v>0</v>
      </c>
      <c r="O159" s="145">
        <f t="shared" si="66"/>
        <v>0</v>
      </c>
      <c r="P159" s="194">
        <v>154</v>
      </c>
      <c r="Q159" s="144">
        <f t="shared" si="75"/>
        <v>0</v>
      </c>
      <c r="R159" s="144">
        <f t="shared" si="84"/>
        <v>0</v>
      </c>
      <c r="S159" s="144">
        <f t="shared" si="85"/>
        <v>0</v>
      </c>
      <c r="T159" s="144">
        <f t="shared" si="67"/>
        <v>0</v>
      </c>
      <c r="U159" s="144">
        <f t="shared" si="76"/>
        <v>0</v>
      </c>
      <c r="V159" s="144">
        <f t="shared" si="68"/>
        <v>0</v>
      </c>
      <c r="W159" s="144">
        <v>0</v>
      </c>
      <c r="X159" s="144">
        <f t="shared" si="69"/>
        <v>0</v>
      </c>
      <c r="Y159" s="173">
        <f t="shared" si="70"/>
        <v>0</v>
      </c>
      <c r="AA159" s="210">
        <v>154</v>
      </c>
      <c r="AB159" s="144">
        <f t="shared" si="71"/>
        <v>0</v>
      </c>
      <c r="AC159" s="243">
        <f t="shared" si="72"/>
        <v>0</v>
      </c>
      <c r="AD159" s="243">
        <f t="shared" si="73"/>
        <v>0</v>
      </c>
      <c r="AE159" s="243">
        <f t="shared" si="74"/>
        <v>0</v>
      </c>
      <c r="AF159" s="144">
        <f t="shared" si="77"/>
        <v>0</v>
      </c>
      <c r="AG159" s="144">
        <f t="shared" si="78"/>
        <v>0</v>
      </c>
      <c r="AH159" s="144">
        <f t="shared" si="79"/>
        <v>0</v>
      </c>
      <c r="AI159" s="217">
        <f t="shared" si="86"/>
        <v>0</v>
      </c>
      <c r="AK159" s="210"/>
      <c r="AL159" s="144"/>
      <c r="AM159" s="144"/>
      <c r="AN159" s="144"/>
      <c r="AO159" s="144"/>
      <c r="AP159" s="144"/>
      <c r="AQ159" s="318"/>
      <c r="AR159" s="318"/>
      <c r="AS159" s="318"/>
      <c r="AT159" s="318"/>
      <c r="AU159" s="144"/>
      <c r="AV159" s="144"/>
      <c r="AW159" s="144"/>
      <c r="AX159" s="144"/>
      <c r="AY159" s="217"/>
    </row>
    <row r="160" spans="5:51" x14ac:dyDescent="0.25">
      <c r="E160" s="110"/>
      <c r="I160" s="194">
        <v>155</v>
      </c>
      <c r="J160" s="144">
        <f t="shared" si="80"/>
        <v>0</v>
      </c>
      <c r="K160" s="144">
        <f t="shared" si="81"/>
        <v>0</v>
      </c>
      <c r="L160" s="144">
        <f t="shared" si="82"/>
        <v>0</v>
      </c>
      <c r="M160" s="144">
        <f t="shared" si="83"/>
        <v>0</v>
      </c>
      <c r="N160" s="144">
        <f t="shared" si="65"/>
        <v>0</v>
      </c>
      <c r="O160" s="145">
        <f t="shared" si="66"/>
        <v>0</v>
      </c>
      <c r="P160" s="194">
        <v>155</v>
      </c>
      <c r="Q160" s="144">
        <f t="shared" si="75"/>
        <v>0</v>
      </c>
      <c r="R160" s="144">
        <f t="shared" si="84"/>
        <v>0</v>
      </c>
      <c r="S160" s="144">
        <f t="shared" si="85"/>
        <v>0</v>
      </c>
      <c r="T160" s="144">
        <f t="shared" si="67"/>
        <v>0</v>
      </c>
      <c r="U160" s="144">
        <f t="shared" si="76"/>
        <v>0</v>
      </c>
      <c r="V160" s="144">
        <f t="shared" si="68"/>
        <v>0</v>
      </c>
      <c r="W160" s="144">
        <v>0</v>
      </c>
      <c r="X160" s="144">
        <f t="shared" si="69"/>
        <v>0</v>
      </c>
      <c r="Y160" s="173">
        <f t="shared" si="70"/>
        <v>0</v>
      </c>
      <c r="AA160" s="210">
        <v>155</v>
      </c>
      <c r="AB160" s="144">
        <f t="shared" si="71"/>
        <v>0</v>
      </c>
      <c r="AC160" s="243">
        <f t="shared" si="72"/>
        <v>0</v>
      </c>
      <c r="AD160" s="243">
        <f t="shared" si="73"/>
        <v>0</v>
      </c>
      <c r="AE160" s="243">
        <f t="shared" si="74"/>
        <v>0</v>
      </c>
      <c r="AF160" s="144">
        <f t="shared" si="77"/>
        <v>0</v>
      </c>
      <c r="AG160" s="144">
        <f t="shared" si="78"/>
        <v>0</v>
      </c>
      <c r="AH160" s="144">
        <f t="shared" si="79"/>
        <v>0</v>
      </c>
      <c r="AI160" s="217">
        <f t="shared" si="86"/>
        <v>0</v>
      </c>
      <c r="AK160" s="210"/>
      <c r="AL160" s="144"/>
      <c r="AM160" s="144"/>
      <c r="AN160" s="144"/>
      <c r="AO160" s="144"/>
      <c r="AP160" s="144"/>
      <c r="AQ160" s="318"/>
      <c r="AR160" s="318"/>
      <c r="AS160" s="318"/>
      <c r="AT160" s="318"/>
      <c r="AU160" s="144"/>
      <c r="AV160" s="144"/>
      <c r="AW160" s="144"/>
      <c r="AX160" s="144"/>
      <c r="AY160" s="217"/>
    </row>
    <row r="161" spans="5:51" x14ac:dyDescent="0.25">
      <c r="E161" s="110"/>
      <c r="I161" s="194">
        <v>156</v>
      </c>
      <c r="J161" s="144">
        <f t="shared" si="80"/>
        <v>0</v>
      </c>
      <c r="K161" s="144">
        <f t="shared" si="81"/>
        <v>0</v>
      </c>
      <c r="L161" s="144">
        <f t="shared" si="82"/>
        <v>0</v>
      </c>
      <c r="M161" s="144">
        <f t="shared" si="83"/>
        <v>0</v>
      </c>
      <c r="N161" s="144">
        <f t="shared" si="65"/>
        <v>0</v>
      </c>
      <c r="O161" s="145">
        <f t="shared" si="66"/>
        <v>0</v>
      </c>
      <c r="P161" s="194">
        <v>156</v>
      </c>
      <c r="Q161" s="144">
        <f t="shared" si="75"/>
        <v>0</v>
      </c>
      <c r="R161" s="144">
        <f t="shared" si="84"/>
        <v>0</v>
      </c>
      <c r="S161" s="144">
        <f t="shared" si="85"/>
        <v>0</v>
      </c>
      <c r="T161" s="144">
        <f t="shared" si="67"/>
        <v>0</v>
      </c>
      <c r="U161" s="144">
        <f t="shared" si="76"/>
        <v>0</v>
      </c>
      <c r="V161" s="144">
        <f t="shared" si="68"/>
        <v>0</v>
      </c>
      <c r="W161" s="144">
        <v>0</v>
      </c>
      <c r="X161" s="144">
        <f t="shared" si="69"/>
        <v>0</v>
      </c>
      <c r="Y161" s="173">
        <f t="shared" si="70"/>
        <v>0</v>
      </c>
      <c r="AA161" s="210">
        <v>156</v>
      </c>
      <c r="AB161" s="144">
        <f t="shared" si="71"/>
        <v>0</v>
      </c>
      <c r="AC161" s="243">
        <f t="shared" si="72"/>
        <v>0</v>
      </c>
      <c r="AD161" s="243">
        <f t="shared" si="73"/>
        <v>0</v>
      </c>
      <c r="AE161" s="243">
        <f t="shared" si="74"/>
        <v>0</v>
      </c>
      <c r="AF161" s="144">
        <f t="shared" si="77"/>
        <v>0</v>
      </c>
      <c r="AG161" s="144">
        <f t="shared" si="78"/>
        <v>0</v>
      </c>
      <c r="AH161" s="144">
        <f t="shared" si="79"/>
        <v>0</v>
      </c>
      <c r="AI161" s="217">
        <f t="shared" si="86"/>
        <v>0</v>
      </c>
      <c r="AK161" s="210"/>
      <c r="AL161" s="144"/>
      <c r="AM161" s="144"/>
      <c r="AN161" s="144"/>
      <c r="AO161" s="144"/>
      <c r="AP161" s="144"/>
      <c r="AQ161" s="318"/>
      <c r="AR161" s="318"/>
      <c r="AS161" s="318"/>
      <c r="AT161" s="318"/>
      <c r="AU161" s="144"/>
      <c r="AV161" s="144"/>
      <c r="AW161" s="144"/>
      <c r="AX161" s="144"/>
      <c r="AY161" s="217"/>
    </row>
    <row r="162" spans="5:51" x14ac:dyDescent="0.25">
      <c r="E162" s="110"/>
      <c r="I162" s="194">
        <v>157</v>
      </c>
      <c r="J162" s="144">
        <f t="shared" si="80"/>
        <v>0</v>
      </c>
      <c r="K162" s="144">
        <f t="shared" si="81"/>
        <v>0</v>
      </c>
      <c r="L162" s="144">
        <f t="shared" si="82"/>
        <v>0</v>
      </c>
      <c r="M162" s="144">
        <f t="shared" si="83"/>
        <v>0</v>
      </c>
      <c r="N162" s="144">
        <f t="shared" si="65"/>
        <v>0</v>
      </c>
      <c r="O162" s="145">
        <f t="shared" si="66"/>
        <v>0</v>
      </c>
      <c r="P162" s="194">
        <v>157</v>
      </c>
      <c r="Q162" s="144">
        <f t="shared" si="75"/>
        <v>0</v>
      </c>
      <c r="R162" s="144">
        <f t="shared" si="84"/>
        <v>0</v>
      </c>
      <c r="S162" s="144">
        <f t="shared" si="85"/>
        <v>0</v>
      </c>
      <c r="T162" s="144">
        <f t="shared" si="67"/>
        <v>0</v>
      </c>
      <c r="U162" s="144">
        <f t="shared" si="76"/>
        <v>0</v>
      </c>
      <c r="V162" s="144">
        <f t="shared" si="68"/>
        <v>0</v>
      </c>
      <c r="W162" s="144">
        <v>0</v>
      </c>
      <c r="X162" s="144">
        <f t="shared" si="69"/>
        <v>0</v>
      </c>
      <c r="Y162" s="173">
        <f t="shared" si="70"/>
        <v>0</v>
      </c>
      <c r="AA162" s="210">
        <v>157</v>
      </c>
      <c r="AB162" s="144">
        <f t="shared" si="71"/>
        <v>0</v>
      </c>
      <c r="AC162" s="243">
        <f t="shared" si="72"/>
        <v>0</v>
      </c>
      <c r="AD162" s="243">
        <f t="shared" si="73"/>
        <v>0</v>
      </c>
      <c r="AE162" s="243">
        <f t="shared" si="74"/>
        <v>0</v>
      </c>
      <c r="AF162" s="144">
        <f t="shared" si="77"/>
        <v>0</v>
      </c>
      <c r="AG162" s="144">
        <f t="shared" si="78"/>
        <v>0</v>
      </c>
      <c r="AH162" s="144">
        <f t="shared" si="79"/>
        <v>0</v>
      </c>
      <c r="AI162" s="217">
        <f t="shared" si="86"/>
        <v>0</v>
      </c>
      <c r="AK162" s="210"/>
      <c r="AL162" s="144"/>
      <c r="AM162" s="144"/>
      <c r="AN162" s="144"/>
      <c r="AO162" s="144"/>
      <c r="AP162" s="144"/>
      <c r="AQ162" s="318"/>
      <c r="AR162" s="318"/>
      <c r="AS162" s="318"/>
      <c r="AT162" s="318"/>
      <c r="AU162" s="144"/>
      <c r="AV162" s="144"/>
      <c r="AW162" s="144"/>
      <c r="AX162" s="144"/>
      <c r="AY162" s="217"/>
    </row>
    <row r="163" spans="5:51" x14ac:dyDescent="0.25">
      <c r="E163" s="110"/>
      <c r="I163" s="194">
        <v>158</v>
      </c>
      <c r="J163" s="144">
        <f t="shared" si="80"/>
        <v>0</v>
      </c>
      <c r="K163" s="144">
        <f t="shared" si="81"/>
        <v>0</v>
      </c>
      <c r="L163" s="144">
        <f t="shared" si="82"/>
        <v>0</v>
      </c>
      <c r="M163" s="144">
        <f t="shared" si="83"/>
        <v>0</v>
      </c>
      <c r="N163" s="144">
        <f t="shared" si="65"/>
        <v>0</v>
      </c>
      <c r="O163" s="145">
        <f t="shared" si="66"/>
        <v>0</v>
      </c>
      <c r="P163" s="194">
        <v>158</v>
      </c>
      <c r="Q163" s="144">
        <f t="shared" si="75"/>
        <v>0</v>
      </c>
      <c r="R163" s="144">
        <f t="shared" si="84"/>
        <v>0</v>
      </c>
      <c r="S163" s="144">
        <f t="shared" si="85"/>
        <v>0</v>
      </c>
      <c r="T163" s="144">
        <f t="shared" si="67"/>
        <v>0</v>
      </c>
      <c r="U163" s="144">
        <f t="shared" si="76"/>
        <v>0</v>
      </c>
      <c r="V163" s="144">
        <f t="shared" si="68"/>
        <v>0</v>
      </c>
      <c r="W163" s="144">
        <v>0</v>
      </c>
      <c r="X163" s="144">
        <f t="shared" si="69"/>
        <v>0</v>
      </c>
      <c r="Y163" s="173">
        <f t="shared" si="70"/>
        <v>0</v>
      </c>
      <c r="AA163" s="210">
        <v>158</v>
      </c>
      <c r="AB163" s="144">
        <f t="shared" si="71"/>
        <v>0</v>
      </c>
      <c r="AC163" s="243">
        <f t="shared" si="72"/>
        <v>0</v>
      </c>
      <c r="AD163" s="243">
        <f t="shared" si="73"/>
        <v>0</v>
      </c>
      <c r="AE163" s="243">
        <f t="shared" si="74"/>
        <v>0</v>
      </c>
      <c r="AF163" s="144">
        <f t="shared" si="77"/>
        <v>0</v>
      </c>
      <c r="AG163" s="144">
        <f t="shared" si="78"/>
        <v>0</v>
      </c>
      <c r="AH163" s="144">
        <f t="shared" si="79"/>
        <v>0</v>
      </c>
      <c r="AI163" s="217">
        <f t="shared" si="86"/>
        <v>0</v>
      </c>
      <c r="AK163" s="210"/>
      <c r="AL163" s="144"/>
      <c r="AM163" s="144"/>
      <c r="AN163" s="144"/>
      <c r="AO163" s="144"/>
      <c r="AP163" s="144"/>
      <c r="AQ163" s="318"/>
      <c r="AR163" s="318"/>
      <c r="AS163" s="318"/>
      <c r="AT163" s="318"/>
      <c r="AU163" s="144"/>
      <c r="AV163" s="144"/>
      <c r="AW163" s="144"/>
      <c r="AX163" s="144"/>
      <c r="AY163" s="217"/>
    </row>
    <row r="164" spans="5:51" x14ac:dyDescent="0.25">
      <c r="E164" s="110"/>
      <c r="I164" s="194">
        <v>159</v>
      </c>
      <c r="J164" s="144">
        <f t="shared" si="80"/>
        <v>0</v>
      </c>
      <c r="K164" s="144">
        <f t="shared" si="81"/>
        <v>0</v>
      </c>
      <c r="L164" s="144">
        <f t="shared" si="82"/>
        <v>0</v>
      </c>
      <c r="M164" s="144">
        <f t="shared" si="83"/>
        <v>0</v>
      </c>
      <c r="N164" s="144">
        <f t="shared" si="65"/>
        <v>0</v>
      </c>
      <c r="O164" s="145">
        <f t="shared" si="66"/>
        <v>0</v>
      </c>
      <c r="P164" s="194">
        <v>159</v>
      </c>
      <c r="Q164" s="144">
        <f t="shared" si="75"/>
        <v>0</v>
      </c>
      <c r="R164" s="144">
        <f t="shared" si="84"/>
        <v>0</v>
      </c>
      <c r="S164" s="144">
        <f t="shared" si="85"/>
        <v>0</v>
      </c>
      <c r="T164" s="144">
        <f t="shared" si="67"/>
        <v>0</v>
      </c>
      <c r="U164" s="144">
        <f t="shared" si="76"/>
        <v>0</v>
      </c>
      <c r="V164" s="144">
        <f t="shared" si="68"/>
        <v>0</v>
      </c>
      <c r="W164" s="144">
        <v>0</v>
      </c>
      <c r="X164" s="144">
        <f t="shared" si="69"/>
        <v>0</v>
      </c>
      <c r="Y164" s="173">
        <f t="shared" si="70"/>
        <v>0</v>
      </c>
      <c r="AA164" s="210">
        <v>159</v>
      </c>
      <c r="AB164" s="144">
        <f t="shared" si="71"/>
        <v>0</v>
      </c>
      <c r="AC164" s="243">
        <f t="shared" si="72"/>
        <v>0</v>
      </c>
      <c r="AD164" s="243">
        <f t="shared" si="73"/>
        <v>0</v>
      </c>
      <c r="AE164" s="243">
        <f t="shared" si="74"/>
        <v>0</v>
      </c>
      <c r="AF164" s="144">
        <f t="shared" si="77"/>
        <v>0</v>
      </c>
      <c r="AG164" s="144">
        <f t="shared" si="78"/>
        <v>0</v>
      </c>
      <c r="AH164" s="144">
        <f t="shared" si="79"/>
        <v>0</v>
      </c>
      <c r="AI164" s="217">
        <f t="shared" si="86"/>
        <v>0</v>
      </c>
      <c r="AK164" s="210"/>
      <c r="AL164" s="144"/>
      <c r="AM164" s="144"/>
      <c r="AN164" s="144"/>
      <c r="AO164" s="144"/>
      <c r="AP164" s="144"/>
      <c r="AQ164" s="318"/>
      <c r="AR164" s="318"/>
      <c r="AS164" s="318"/>
      <c r="AT164" s="318"/>
      <c r="AU164" s="144"/>
      <c r="AV164" s="144"/>
      <c r="AW164" s="144"/>
      <c r="AX164" s="144"/>
      <c r="AY164" s="217"/>
    </row>
    <row r="165" spans="5:51" x14ac:dyDescent="0.25">
      <c r="E165" s="110"/>
      <c r="I165" s="194">
        <v>160</v>
      </c>
      <c r="J165" s="144">
        <f t="shared" si="80"/>
        <v>0</v>
      </c>
      <c r="K165" s="144">
        <f t="shared" si="81"/>
        <v>0</v>
      </c>
      <c r="L165" s="144">
        <f t="shared" si="82"/>
        <v>0</v>
      </c>
      <c r="M165" s="144">
        <f t="shared" si="83"/>
        <v>0</v>
      </c>
      <c r="N165" s="144">
        <f t="shared" si="65"/>
        <v>0</v>
      </c>
      <c r="O165" s="145">
        <f t="shared" si="66"/>
        <v>0</v>
      </c>
      <c r="P165" s="194">
        <v>160</v>
      </c>
      <c r="Q165" s="144">
        <f t="shared" si="75"/>
        <v>0</v>
      </c>
      <c r="R165" s="144">
        <f t="shared" si="84"/>
        <v>0</v>
      </c>
      <c r="S165" s="144">
        <f t="shared" si="85"/>
        <v>0</v>
      </c>
      <c r="T165" s="144">
        <f t="shared" si="67"/>
        <v>0</v>
      </c>
      <c r="U165" s="144">
        <f t="shared" si="76"/>
        <v>0</v>
      </c>
      <c r="V165" s="144">
        <f t="shared" si="68"/>
        <v>0</v>
      </c>
      <c r="W165" s="144">
        <v>0</v>
      </c>
      <c r="X165" s="144">
        <f t="shared" si="69"/>
        <v>0</v>
      </c>
      <c r="Y165" s="173">
        <f t="shared" si="70"/>
        <v>0</v>
      </c>
      <c r="AA165" s="210">
        <v>160</v>
      </c>
      <c r="AB165" s="144">
        <f t="shared" si="71"/>
        <v>0</v>
      </c>
      <c r="AC165" s="243">
        <f t="shared" si="72"/>
        <v>0</v>
      </c>
      <c r="AD165" s="243">
        <f t="shared" si="73"/>
        <v>0</v>
      </c>
      <c r="AE165" s="243">
        <f t="shared" si="74"/>
        <v>0</v>
      </c>
      <c r="AF165" s="144">
        <f t="shared" si="77"/>
        <v>0</v>
      </c>
      <c r="AG165" s="144">
        <f t="shared" si="78"/>
        <v>0</v>
      </c>
      <c r="AH165" s="144">
        <f t="shared" si="79"/>
        <v>0</v>
      </c>
      <c r="AI165" s="217">
        <f t="shared" si="86"/>
        <v>0</v>
      </c>
      <c r="AK165" s="210"/>
      <c r="AL165" s="144"/>
      <c r="AM165" s="144"/>
      <c r="AN165" s="144"/>
      <c r="AO165" s="144"/>
      <c r="AP165" s="144"/>
      <c r="AQ165" s="318"/>
      <c r="AR165" s="318"/>
      <c r="AS165" s="318"/>
      <c r="AT165" s="318"/>
      <c r="AU165" s="144"/>
      <c r="AV165" s="144"/>
      <c r="AW165" s="144"/>
      <c r="AX165" s="144"/>
      <c r="AY165" s="217"/>
    </row>
    <row r="166" spans="5:51" x14ac:dyDescent="0.25">
      <c r="E166" s="110"/>
      <c r="I166" s="194">
        <v>161</v>
      </c>
      <c r="J166" s="144">
        <f t="shared" si="80"/>
        <v>0</v>
      </c>
      <c r="K166" s="144">
        <f t="shared" si="81"/>
        <v>0</v>
      </c>
      <c r="L166" s="144">
        <f t="shared" si="82"/>
        <v>0</v>
      </c>
      <c r="M166" s="144">
        <f t="shared" si="83"/>
        <v>0</v>
      </c>
      <c r="N166" s="144">
        <f t="shared" si="65"/>
        <v>0</v>
      </c>
      <c r="O166" s="145">
        <f t="shared" si="66"/>
        <v>0</v>
      </c>
      <c r="P166" s="194">
        <v>161</v>
      </c>
      <c r="Q166" s="144">
        <f t="shared" si="75"/>
        <v>0</v>
      </c>
      <c r="R166" s="144">
        <f t="shared" si="84"/>
        <v>0</v>
      </c>
      <c r="S166" s="144">
        <f t="shared" si="85"/>
        <v>0</v>
      </c>
      <c r="T166" s="144">
        <f t="shared" si="67"/>
        <v>0</v>
      </c>
      <c r="U166" s="144">
        <f t="shared" si="76"/>
        <v>0</v>
      </c>
      <c r="V166" s="144">
        <f t="shared" si="68"/>
        <v>0</v>
      </c>
      <c r="W166" s="144">
        <v>0</v>
      </c>
      <c r="X166" s="144">
        <f t="shared" si="69"/>
        <v>0</v>
      </c>
      <c r="Y166" s="173">
        <f t="shared" si="70"/>
        <v>0</v>
      </c>
      <c r="AA166" s="210">
        <v>161</v>
      </c>
      <c r="AB166" s="144">
        <f t="shared" si="71"/>
        <v>0</v>
      </c>
      <c r="AC166" s="243">
        <f t="shared" si="72"/>
        <v>0</v>
      </c>
      <c r="AD166" s="243">
        <f t="shared" si="73"/>
        <v>0</v>
      </c>
      <c r="AE166" s="243">
        <f t="shared" si="74"/>
        <v>0</v>
      </c>
      <c r="AF166" s="144">
        <f t="shared" si="77"/>
        <v>0</v>
      </c>
      <c r="AG166" s="144">
        <f t="shared" si="78"/>
        <v>0</v>
      </c>
      <c r="AH166" s="144">
        <f t="shared" si="79"/>
        <v>0</v>
      </c>
      <c r="AI166" s="217">
        <f t="shared" si="86"/>
        <v>0</v>
      </c>
      <c r="AK166" s="210"/>
      <c r="AL166" s="144"/>
      <c r="AM166" s="144"/>
      <c r="AN166" s="144"/>
      <c r="AO166" s="144"/>
      <c r="AP166" s="144"/>
      <c r="AQ166" s="318"/>
      <c r="AR166" s="318"/>
      <c r="AS166" s="318"/>
      <c r="AT166" s="318"/>
      <c r="AU166" s="144"/>
      <c r="AV166" s="144"/>
      <c r="AW166" s="144"/>
      <c r="AX166" s="144"/>
      <c r="AY166" s="217"/>
    </row>
    <row r="167" spans="5:51" x14ac:dyDescent="0.25">
      <c r="E167" s="110"/>
      <c r="I167" s="194">
        <v>162</v>
      </c>
      <c r="J167" s="144">
        <f t="shared" si="80"/>
        <v>0</v>
      </c>
      <c r="K167" s="144">
        <f t="shared" si="81"/>
        <v>0</v>
      </c>
      <c r="L167" s="144">
        <f t="shared" si="82"/>
        <v>0</v>
      </c>
      <c r="M167" s="144">
        <f t="shared" si="83"/>
        <v>0</v>
      </c>
      <c r="N167" s="144">
        <f t="shared" si="65"/>
        <v>0</v>
      </c>
      <c r="O167" s="145">
        <f t="shared" si="66"/>
        <v>0</v>
      </c>
      <c r="P167" s="194">
        <v>162</v>
      </c>
      <c r="Q167" s="144">
        <f t="shared" si="75"/>
        <v>0</v>
      </c>
      <c r="R167" s="144">
        <f t="shared" si="84"/>
        <v>0</v>
      </c>
      <c r="S167" s="144">
        <f t="shared" si="85"/>
        <v>0</v>
      </c>
      <c r="T167" s="144">
        <f t="shared" si="67"/>
        <v>0</v>
      </c>
      <c r="U167" s="144">
        <f t="shared" si="76"/>
        <v>0</v>
      </c>
      <c r="V167" s="144">
        <f t="shared" si="68"/>
        <v>0</v>
      </c>
      <c r="W167" s="144">
        <v>0</v>
      </c>
      <c r="X167" s="144">
        <f t="shared" si="69"/>
        <v>0</v>
      </c>
      <c r="Y167" s="173">
        <f t="shared" si="70"/>
        <v>0</v>
      </c>
      <c r="AA167" s="210">
        <v>162</v>
      </c>
      <c r="AB167" s="144">
        <f t="shared" si="71"/>
        <v>0</v>
      </c>
      <c r="AC167" s="243">
        <f t="shared" si="72"/>
        <v>0</v>
      </c>
      <c r="AD167" s="243">
        <f t="shared" si="73"/>
        <v>0</v>
      </c>
      <c r="AE167" s="243">
        <f t="shared" si="74"/>
        <v>0</v>
      </c>
      <c r="AF167" s="144">
        <f t="shared" si="77"/>
        <v>0</v>
      </c>
      <c r="AG167" s="144">
        <f t="shared" si="78"/>
        <v>0</v>
      </c>
      <c r="AH167" s="144">
        <f t="shared" si="79"/>
        <v>0</v>
      </c>
      <c r="AI167" s="217">
        <f t="shared" si="86"/>
        <v>0</v>
      </c>
      <c r="AK167" s="210"/>
      <c r="AL167" s="144"/>
      <c r="AM167" s="144"/>
      <c r="AN167" s="144"/>
      <c r="AO167" s="144"/>
      <c r="AP167" s="144"/>
      <c r="AQ167" s="318"/>
      <c r="AR167" s="318"/>
      <c r="AS167" s="318"/>
      <c r="AT167" s="318"/>
      <c r="AU167" s="144"/>
      <c r="AV167" s="144"/>
      <c r="AW167" s="144"/>
      <c r="AX167" s="144"/>
      <c r="AY167" s="217"/>
    </row>
    <row r="168" spans="5:51" x14ac:dyDescent="0.25">
      <c r="E168" s="110"/>
      <c r="I168" s="194">
        <v>163</v>
      </c>
      <c r="J168" s="144">
        <f t="shared" si="80"/>
        <v>0</v>
      </c>
      <c r="K168" s="144">
        <f t="shared" si="81"/>
        <v>0</v>
      </c>
      <c r="L168" s="144">
        <f t="shared" si="82"/>
        <v>0</v>
      </c>
      <c r="M168" s="144">
        <f t="shared" si="83"/>
        <v>0</v>
      </c>
      <c r="N168" s="144">
        <f t="shared" si="65"/>
        <v>0</v>
      </c>
      <c r="O168" s="145">
        <f t="shared" si="66"/>
        <v>0</v>
      </c>
      <c r="P168" s="194">
        <v>163</v>
      </c>
      <c r="Q168" s="144">
        <f t="shared" si="75"/>
        <v>0</v>
      </c>
      <c r="R168" s="144">
        <f t="shared" si="84"/>
        <v>0</v>
      </c>
      <c r="S168" s="144">
        <f t="shared" si="85"/>
        <v>0</v>
      </c>
      <c r="T168" s="144">
        <f t="shared" si="67"/>
        <v>0</v>
      </c>
      <c r="U168" s="144">
        <f t="shared" si="76"/>
        <v>0</v>
      </c>
      <c r="V168" s="144">
        <f t="shared" si="68"/>
        <v>0</v>
      </c>
      <c r="W168" s="144">
        <v>0</v>
      </c>
      <c r="X168" s="144">
        <f t="shared" si="69"/>
        <v>0</v>
      </c>
      <c r="Y168" s="173">
        <f t="shared" si="70"/>
        <v>0</v>
      </c>
      <c r="AA168" s="210">
        <v>163</v>
      </c>
      <c r="AB168" s="144">
        <f t="shared" si="71"/>
        <v>0</v>
      </c>
      <c r="AC168" s="243">
        <f t="shared" si="72"/>
        <v>0</v>
      </c>
      <c r="AD168" s="243">
        <f t="shared" si="73"/>
        <v>0</v>
      </c>
      <c r="AE168" s="243">
        <f t="shared" si="74"/>
        <v>0</v>
      </c>
      <c r="AF168" s="144">
        <f t="shared" si="77"/>
        <v>0</v>
      </c>
      <c r="AG168" s="144">
        <f t="shared" si="78"/>
        <v>0</v>
      </c>
      <c r="AH168" s="144">
        <f t="shared" si="79"/>
        <v>0</v>
      </c>
      <c r="AI168" s="217">
        <f t="shared" si="86"/>
        <v>0</v>
      </c>
      <c r="AK168" s="210"/>
      <c r="AL168" s="144"/>
      <c r="AM168" s="144"/>
      <c r="AN168" s="144"/>
      <c r="AO168" s="144"/>
      <c r="AP168" s="144"/>
      <c r="AQ168" s="318"/>
      <c r="AR168" s="318"/>
      <c r="AS168" s="318"/>
      <c r="AT168" s="318"/>
      <c r="AU168" s="144"/>
      <c r="AV168" s="144"/>
      <c r="AW168" s="144"/>
      <c r="AX168" s="144"/>
      <c r="AY168" s="217"/>
    </row>
    <row r="169" spans="5:51" x14ac:dyDescent="0.25">
      <c r="E169" s="110"/>
      <c r="I169" s="194">
        <v>164</v>
      </c>
      <c r="J169" s="144">
        <f t="shared" si="80"/>
        <v>0</v>
      </c>
      <c r="K169" s="144">
        <f t="shared" si="81"/>
        <v>0</v>
      </c>
      <c r="L169" s="144">
        <f t="shared" si="82"/>
        <v>0</v>
      </c>
      <c r="M169" s="144">
        <f t="shared" si="83"/>
        <v>0</v>
      </c>
      <c r="N169" s="144">
        <f t="shared" si="65"/>
        <v>0</v>
      </c>
      <c r="O169" s="145">
        <f t="shared" si="66"/>
        <v>0</v>
      </c>
      <c r="P169" s="194">
        <v>164</v>
      </c>
      <c r="Q169" s="144">
        <f t="shared" si="75"/>
        <v>0</v>
      </c>
      <c r="R169" s="144">
        <f t="shared" si="84"/>
        <v>0</v>
      </c>
      <c r="S169" s="144">
        <f t="shared" si="85"/>
        <v>0</v>
      </c>
      <c r="T169" s="144">
        <f t="shared" si="67"/>
        <v>0</v>
      </c>
      <c r="U169" s="144">
        <f t="shared" si="76"/>
        <v>0</v>
      </c>
      <c r="V169" s="144">
        <f t="shared" si="68"/>
        <v>0</v>
      </c>
      <c r="W169" s="144">
        <v>0</v>
      </c>
      <c r="X169" s="144">
        <f t="shared" si="69"/>
        <v>0</v>
      </c>
      <c r="Y169" s="173">
        <f t="shared" si="70"/>
        <v>0</v>
      </c>
      <c r="AA169" s="210">
        <v>164</v>
      </c>
      <c r="AB169" s="144">
        <f t="shared" si="71"/>
        <v>0</v>
      </c>
      <c r="AC169" s="243">
        <f t="shared" si="72"/>
        <v>0</v>
      </c>
      <c r="AD169" s="243">
        <f t="shared" si="73"/>
        <v>0</v>
      </c>
      <c r="AE169" s="243">
        <f t="shared" si="74"/>
        <v>0</v>
      </c>
      <c r="AF169" s="144">
        <f t="shared" si="77"/>
        <v>0</v>
      </c>
      <c r="AG169" s="144">
        <f t="shared" si="78"/>
        <v>0</v>
      </c>
      <c r="AH169" s="144">
        <f t="shared" si="79"/>
        <v>0</v>
      </c>
      <c r="AI169" s="217">
        <f t="shared" si="86"/>
        <v>0</v>
      </c>
      <c r="AK169" s="210"/>
      <c r="AL169" s="144"/>
      <c r="AM169" s="144"/>
      <c r="AN169" s="144"/>
      <c r="AO169" s="144"/>
      <c r="AP169" s="144"/>
      <c r="AQ169" s="318"/>
      <c r="AR169" s="318"/>
      <c r="AS169" s="318"/>
      <c r="AT169" s="318"/>
      <c r="AU169" s="144"/>
      <c r="AV169" s="144"/>
      <c r="AW169" s="144"/>
      <c r="AX169" s="144"/>
      <c r="AY169" s="217"/>
    </row>
    <row r="170" spans="5:51" x14ac:dyDescent="0.25">
      <c r="E170" s="110"/>
      <c r="I170" s="194">
        <v>165</v>
      </c>
      <c r="J170" s="144">
        <f t="shared" si="80"/>
        <v>0</v>
      </c>
      <c r="K170" s="144">
        <f t="shared" si="81"/>
        <v>0</v>
      </c>
      <c r="L170" s="144">
        <f t="shared" si="82"/>
        <v>0</v>
      </c>
      <c r="M170" s="144">
        <f t="shared" si="83"/>
        <v>0</v>
      </c>
      <c r="N170" s="144">
        <f t="shared" si="65"/>
        <v>0</v>
      </c>
      <c r="O170" s="145">
        <f t="shared" si="66"/>
        <v>0</v>
      </c>
      <c r="P170" s="194">
        <v>165</v>
      </c>
      <c r="Q170" s="144">
        <f t="shared" si="75"/>
        <v>0</v>
      </c>
      <c r="R170" s="144">
        <f t="shared" si="84"/>
        <v>0</v>
      </c>
      <c r="S170" s="144">
        <f t="shared" si="85"/>
        <v>0</v>
      </c>
      <c r="T170" s="144">
        <f t="shared" si="67"/>
        <v>0</v>
      </c>
      <c r="U170" s="144">
        <f t="shared" si="76"/>
        <v>0</v>
      </c>
      <c r="V170" s="144">
        <f t="shared" si="68"/>
        <v>0</v>
      </c>
      <c r="W170" s="144">
        <v>0</v>
      </c>
      <c r="X170" s="144">
        <f t="shared" si="69"/>
        <v>0</v>
      </c>
      <c r="Y170" s="173">
        <f t="shared" si="70"/>
        <v>0</v>
      </c>
      <c r="AA170" s="210">
        <v>165</v>
      </c>
      <c r="AB170" s="144">
        <f t="shared" si="71"/>
        <v>0</v>
      </c>
      <c r="AC170" s="243">
        <f t="shared" si="72"/>
        <v>0</v>
      </c>
      <c r="AD170" s="243">
        <f t="shared" si="73"/>
        <v>0</v>
      </c>
      <c r="AE170" s="243">
        <f t="shared" si="74"/>
        <v>0</v>
      </c>
      <c r="AF170" s="144">
        <f t="shared" si="77"/>
        <v>0</v>
      </c>
      <c r="AG170" s="144">
        <f t="shared" si="78"/>
        <v>0</v>
      </c>
      <c r="AH170" s="144">
        <f t="shared" si="79"/>
        <v>0</v>
      </c>
      <c r="AI170" s="217">
        <f t="shared" si="86"/>
        <v>0</v>
      </c>
      <c r="AK170" s="210"/>
      <c r="AL170" s="144"/>
      <c r="AM170" s="144"/>
      <c r="AN170" s="144"/>
      <c r="AO170" s="144"/>
      <c r="AP170" s="144"/>
      <c r="AQ170" s="318"/>
      <c r="AR170" s="318"/>
      <c r="AS170" s="318"/>
      <c r="AT170" s="318"/>
      <c r="AU170" s="144"/>
      <c r="AV170" s="144"/>
      <c r="AW170" s="144"/>
      <c r="AX170" s="144"/>
      <c r="AY170" s="217"/>
    </row>
    <row r="171" spans="5:51" x14ac:dyDescent="0.25">
      <c r="E171" s="110"/>
      <c r="I171" s="194">
        <v>166</v>
      </c>
      <c r="J171" s="144">
        <f t="shared" si="80"/>
        <v>0</v>
      </c>
      <c r="K171" s="144">
        <f t="shared" si="81"/>
        <v>0</v>
      </c>
      <c r="L171" s="144">
        <f t="shared" si="82"/>
        <v>0</v>
      </c>
      <c r="M171" s="144">
        <f t="shared" si="83"/>
        <v>0</v>
      </c>
      <c r="N171" s="144">
        <f t="shared" si="65"/>
        <v>0</v>
      </c>
      <c r="O171" s="145">
        <f t="shared" si="66"/>
        <v>0</v>
      </c>
      <c r="P171" s="194">
        <v>166</v>
      </c>
      <c r="Q171" s="144">
        <f t="shared" si="75"/>
        <v>0</v>
      </c>
      <c r="R171" s="144">
        <f t="shared" si="84"/>
        <v>0</v>
      </c>
      <c r="S171" s="144">
        <f t="shared" si="85"/>
        <v>0</v>
      </c>
      <c r="T171" s="144">
        <f t="shared" si="67"/>
        <v>0</v>
      </c>
      <c r="U171" s="144">
        <f t="shared" si="76"/>
        <v>0</v>
      </c>
      <c r="V171" s="144">
        <f t="shared" si="68"/>
        <v>0</v>
      </c>
      <c r="W171" s="144">
        <v>0</v>
      </c>
      <c r="X171" s="144">
        <f t="shared" si="69"/>
        <v>0</v>
      </c>
      <c r="Y171" s="173">
        <f t="shared" si="70"/>
        <v>0</v>
      </c>
      <c r="AA171" s="210">
        <v>166</v>
      </c>
      <c r="AB171" s="144">
        <f t="shared" si="71"/>
        <v>0</v>
      </c>
      <c r="AC171" s="243">
        <f t="shared" si="72"/>
        <v>0</v>
      </c>
      <c r="AD171" s="243">
        <f t="shared" si="73"/>
        <v>0</v>
      </c>
      <c r="AE171" s="243">
        <f t="shared" si="74"/>
        <v>0</v>
      </c>
      <c r="AF171" s="144">
        <f t="shared" si="77"/>
        <v>0</v>
      </c>
      <c r="AG171" s="144">
        <f t="shared" si="78"/>
        <v>0</v>
      </c>
      <c r="AH171" s="144">
        <f t="shared" si="79"/>
        <v>0</v>
      </c>
      <c r="AI171" s="217">
        <f t="shared" si="86"/>
        <v>0</v>
      </c>
      <c r="AK171" s="210"/>
      <c r="AL171" s="144"/>
      <c r="AM171" s="144"/>
      <c r="AN171" s="144"/>
      <c r="AO171" s="144"/>
      <c r="AP171" s="144"/>
      <c r="AQ171" s="318"/>
      <c r="AR171" s="318"/>
      <c r="AS171" s="318"/>
      <c r="AT171" s="318"/>
      <c r="AU171" s="144"/>
      <c r="AV171" s="144"/>
      <c r="AW171" s="144"/>
      <c r="AX171" s="144"/>
      <c r="AY171" s="217"/>
    </row>
    <row r="172" spans="5:51" x14ac:dyDescent="0.25">
      <c r="E172" s="110"/>
      <c r="I172" s="194">
        <v>167</v>
      </c>
      <c r="J172" s="144">
        <f t="shared" si="80"/>
        <v>0</v>
      </c>
      <c r="K172" s="144">
        <f t="shared" si="81"/>
        <v>0</v>
      </c>
      <c r="L172" s="144">
        <f t="shared" si="82"/>
        <v>0</v>
      </c>
      <c r="M172" s="144">
        <f t="shared" si="83"/>
        <v>0</v>
      </c>
      <c r="N172" s="144">
        <f t="shared" si="65"/>
        <v>0</v>
      </c>
      <c r="O172" s="145">
        <f t="shared" si="66"/>
        <v>0</v>
      </c>
      <c r="P172" s="194">
        <v>167</v>
      </c>
      <c r="Q172" s="144">
        <f t="shared" si="75"/>
        <v>0</v>
      </c>
      <c r="R172" s="144">
        <f t="shared" si="84"/>
        <v>0</v>
      </c>
      <c r="S172" s="144">
        <f t="shared" si="85"/>
        <v>0</v>
      </c>
      <c r="T172" s="144">
        <f t="shared" si="67"/>
        <v>0</v>
      </c>
      <c r="U172" s="144">
        <f t="shared" si="76"/>
        <v>0</v>
      </c>
      <c r="V172" s="144">
        <f t="shared" si="68"/>
        <v>0</v>
      </c>
      <c r="W172" s="144">
        <v>0</v>
      </c>
      <c r="X172" s="144">
        <f t="shared" si="69"/>
        <v>0</v>
      </c>
      <c r="Y172" s="173">
        <f t="shared" si="70"/>
        <v>0</v>
      </c>
      <c r="AA172" s="210">
        <v>167</v>
      </c>
      <c r="AB172" s="144">
        <f t="shared" si="71"/>
        <v>0</v>
      </c>
      <c r="AC172" s="243">
        <f t="shared" si="72"/>
        <v>0</v>
      </c>
      <c r="AD172" s="243">
        <f t="shared" si="73"/>
        <v>0</v>
      </c>
      <c r="AE172" s="243">
        <f t="shared" si="74"/>
        <v>0</v>
      </c>
      <c r="AF172" s="144">
        <f t="shared" si="77"/>
        <v>0</v>
      </c>
      <c r="AG172" s="144">
        <f t="shared" si="78"/>
        <v>0</v>
      </c>
      <c r="AH172" s="144">
        <f t="shared" si="79"/>
        <v>0</v>
      </c>
      <c r="AI172" s="217">
        <f t="shared" si="86"/>
        <v>0</v>
      </c>
      <c r="AK172" s="210"/>
      <c r="AL172" s="144"/>
      <c r="AM172" s="144"/>
      <c r="AN172" s="144"/>
      <c r="AO172" s="144"/>
      <c r="AP172" s="144"/>
      <c r="AQ172" s="318"/>
      <c r="AR172" s="318"/>
      <c r="AS172" s="318"/>
      <c r="AT172" s="318"/>
      <c r="AU172" s="144"/>
      <c r="AV172" s="144"/>
      <c r="AW172" s="144"/>
      <c r="AX172" s="144"/>
      <c r="AY172" s="217"/>
    </row>
    <row r="173" spans="5:51" x14ac:dyDescent="0.25">
      <c r="E173" s="110"/>
      <c r="I173" s="194">
        <v>168</v>
      </c>
      <c r="J173" s="144">
        <f t="shared" si="80"/>
        <v>0</v>
      </c>
      <c r="K173" s="144">
        <f t="shared" si="81"/>
        <v>0</v>
      </c>
      <c r="L173" s="144">
        <f t="shared" si="82"/>
        <v>0</v>
      </c>
      <c r="M173" s="144">
        <f t="shared" si="83"/>
        <v>0</v>
      </c>
      <c r="N173" s="144">
        <f t="shared" si="65"/>
        <v>0</v>
      </c>
      <c r="O173" s="145">
        <f t="shared" si="66"/>
        <v>0</v>
      </c>
      <c r="P173" s="194">
        <v>168</v>
      </c>
      <c r="Q173" s="144">
        <f t="shared" si="75"/>
        <v>0</v>
      </c>
      <c r="R173" s="144">
        <f t="shared" si="84"/>
        <v>0</v>
      </c>
      <c r="S173" s="144">
        <f t="shared" si="85"/>
        <v>0</v>
      </c>
      <c r="T173" s="144">
        <f t="shared" si="67"/>
        <v>0</v>
      </c>
      <c r="U173" s="144">
        <f t="shared" si="76"/>
        <v>0</v>
      </c>
      <c r="V173" s="144">
        <f t="shared" si="68"/>
        <v>0</v>
      </c>
      <c r="W173" s="144">
        <v>0</v>
      </c>
      <c r="X173" s="144">
        <f t="shared" si="69"/>
        <v>0</v>
      </c>
      <c r="Y173" s="173">
        <f t="shared" si="70"/>
        <v>0</v>
      </c>
      <c r="AA173" s="210">
        <v>168</v>
      </c>
      <c r="AB173" s="144">
        <f t="shared" si="71"/>
        <v>0</v>
      </c>
      <c r="AC173" s="243">
        <f t="shared" si="72"/>
        <v>0</v>
      </c>
      <c r="AD173" s="243">
        <f t="shared" si="73"/>
        <v>0</v>
      </c>
      <c r="AE173" s="243">
        <f t="shared" si="74"/>
        <v>0</v>
      </c>
      <c r="AF173" s="144">
        <f t="shared" si="77"/>
        <v>0</v>
      </c>
      <c r="AG173" s="144">
        <f t="shared" si="78"/>
        <v>0</v>
      </c>
      <c r="AH173" s="144">
        <f t="shared" si="79"/>
        <v>0</v>
      </c>
      <c r="AI173" s="217">
        <f t="shared" si="86"/>
        <v>0</v>
      </c>
      <c r="AK173" s="210"/>
      <c r="AL173" s="144"/>
      <c r="AM173" s="144"/>
      <c r="AN173" s="144"/>
      <c r="AO173" s="144"/>
      <c r="AP173" s="144"/>
      <c r="AQ173" s="318"/>
      <c r="AR173" s="318"/>
      <c r="AS173" s="318"/>
      <c r="AT173" s="318"/>
      <c r="AU173" s="144"/>
      <c r="AV173" s="144"/>
      <c r="AW173" s="144"/>
      <c r="AX173" s="144"/>
      <c r="AY173" s="217"/>
    </row>
    <row r="174" spans="5:51" x14ac:dyDescent="0.25">
      <c r="E174" s="110"/>
      <c r="I174" s="194">
        <v>169</v>
      </c>
      <c r="J174" s="144">
        <f t="shared" si="80"/>
        <v>0</v>
      </c>
      <c r="K174" s="144">
        <f t="shared" si="81"/>
        <v>0</v>
      </c>
      <c r="L174" s="144">
        <f t="shared" si="82"/>
        <v>0</v>
      </c>
      <c r="M174" s="144">
        <f t="shared" si="83"/>
        <v>0</v>
      </c>
      <c r="N174" s="144">
        <f t="shared" si="65"/>
        <v>0</v>
      </c>
      <c r="O174" s="145">
        <f t="shared" si="66"/>
        <v>0</v>
      </c>
      <c r="P174" s="194">
        <v>169</v>
      </c>
      <c r="Q174" s="144">
        <f t="shared" si="75"/>
        <v>0</v>
      </c>
      <c r="R174" s="144">
        <f t="shared" si="84"/>
        <v>0</v>
      </c>
      <c r="S174" s="144">
        <f t="shared" si="85"/>
        <v>0</v>
      </c>
      <c r="T174" s="144">
        <f t="shared" si="67"/>
        <v>0</v>
      </c>
      <c r="U174" s="144">
        <f t="shared" si="76"/>
        <v>0</v>
      </c>
      <c r="V174" s="144">
        <f t="shared" si="68"/>
        <v>0</v>
      </c>
      <c r="W174" s="144">
        <v>0</v>
      </c>
      <c r="X174" s="144">
        <f t="shared" si="69"/>
        <v>0</v>
      </c>
      <c r="Y174" s="173">
        <f t="shared" si="70"/>
        <v>0</v>
      </c>
      <c r="AA174" s="210">
        <v>169</v>
      </c>
      <c r="AB174" s="144">
        <f t="shared" si="71"/>
        <v>0</v>
      </c>
      <c r="AC174" s="243">
        <f t="shared" si="72"/>
        <v>0</v>
      </c>
      <c r="AD174" s="243">
        <f t="shared" si="73"/>
        <v>0</v>
      </c>
      <c r="AE174" s="243">
        <f t="shared" si="74"/>
        <v>0</v>
      </c>
      <c r="AF174" s="144">
        <f t="shared" si="77"/>
        <v>0</v>
      </c>
      <c r="AG174" s="144">
        <f t="shared" si="78"/>
        <v>0</v>
      </c>
      <c r="AH174" s="144">
        <f t="shared" si="79"/>
        <v>0</v>
      </c>
      <c r="AI174" s="217">
        <f t="shared" si="86"/>
        <v>0</v>
      </c>
      <c r="AK174" s="210"/>
      <c r="AL174" s="144"/>
      <c r="AM174" s="144"/>
      <c r="AN174" s="144"/>
      <c r="AO174" s="144"/>
      <c r="AP174" s="144"/>
      <c r="AQ174" s="318"/>
      <c r="AR174" s="318"/>
      <c r="AS174" s="318"/>
      <c r="AT174" s="318"/>
      <c r="AU174" s="144"/>
      <c r="AV174" s="144"/>
      <c r="AW174" s="144"/>
      <c r="AX174" s="144"/>
      <c r="AY174" s="217"/>
    </row>
    <row r="175" spans="5:51" x14ac:dyDescent="0.25">
      <c r="E175" s="110"/>
      <c r="I175" s="194">
        <v>170</v>
      </c>
      <c r="J175" s="144">
        <f t="shared" si="80"/>
        <v>0</v>
      </c>
      <c r="K175" s="144">
        <f t="shared" si="81"/>
        <v>0</v>
      </c>
      <c r="L175" s="144">
        <f t="shared" si="82"/>
        <v>0</v>
      </c>
      <c r="M175" s="144">
        <f t="shared" si="83"/>
        <v>0</v>
      </c>
      <c r="N175" s="144">
        <f t="shared" si="65"/>
        <v>0</v>
      </c>
      <c r="O175" s="145">
        <f t="shared" si="66"/>
        <v>0</v>
      </c>
      <c r="P175" s="194">
        <v>170</v>
      </c>
      <c r="Q175" s="144">
        <f t="shared" si="75"/>
        <v>0</v>
      </c>
      <c r="R175" s="144">
        <f t="shared" si="84"/>
        <v>0</v>
      </c>
      <c r="S175" s="144">
        <f t="shared" si="85"/>
        <v>0</v>
      </c>
      <c r="T175" s="144">
        <f t="shared" si="67"/>
        <v>0</v>
      </c>
      <c r="U175" s="144">
        <f t="shared" si="76"/>
        <v>0</v>
      </c>
      <c r="V175" s="144">
        <f t="shared" si="68"/>
        <v>0</v>
      </c>
      <c r="W175" s="144">
        <v>0</v>
      </c>
      <c r="X175" s="144">
        <f t="shared" si="69"/>
        <v>0</v>
      </c>
      <c r="Y175" s="173">
        <f t="shared" si="70"/>
        <v>0</v>
      </c>
      <c r="AA175" s="210">
        <v>170</v>
      </c>
      <c r="AB175" s="144">
        <f t="shared" si="71"/>
        <v>0</v>
      </c>
      <c r="AC175" s="243">
        <f t="shared" si="72"/>
        <v>0</v>
      </c>
      <c r="AD175" s="243">
        <f t="shared" si="73"/>
        <v>0</v>
      </c>
      <c r="AE175" s="243">
        <f t="shared" si="74"/>
        <v>0</v>
      </c>
      <c r="AF175" s="144">
        <f t="shared" si="77"/>
        <v>0</v>
      </c>
      <c r="AG175" s="144">
        <f t="shared" si="78"/>
        <v>0</v>
      </c>
      <c r="AH175" s="144">
        <f t="shared" si="79"/>
        <v>0</v>
      </c>
      <c r="AI175" s="217">
        <f t="shared" si="86"/>
        <v>0</v>
      </c>
      <c r="AK175" s="210"/>
      <c r="AL175" s="144"/>
      <c r="AM175" s="144"/>
      <c r="AN175" s="144"/>
      <c r="AO175" s="144"/>
      <c r="AP175" s="144"/>
      <c r="AQ175" s="318"/>
      <c r="AR175" s="318"/>
      <c r="AS175" s="318"/>
      <c r="AT175" s="318"/>
      <c r="AU175" s="144"/>
      <c r="AV175" s="144"/>
      <c r="AW175" s="144"/>
      <c r="AX175" s="144"/>
      <c r="AY175" s="217"/>
    </row>
    <row r="176" spans="5:51" x14ac:dyDescent="0.25">
      <c r="E176" s="110"/>
      <c r="I176" s="194">
        <v>171</v>
      </c>
      <c r="J176" s="144">
        <f t="shared" si="80"/>
        <v>0</v>
      </c>
      <c r="K176" s="144">
        <f t="shared" si="81"/>
        <v>0</v>
      </c>
      <c r="L176" s="144">
        <f t="shared" si="82"/>
        <v>0</v>
      </c>
      <c r="M176" s="144">
        <f t="shared" si="83"/>
        <v>0</v>
      </c>
      <c r="N176" s="144">
        <f t="shared" si="65"/>
        <v>0</v>
      </c>
      <c r="O176" s="145">
        <f t="shared" si="66"/>
        <v>0</v>
      </c>
      <c r="P176" s="194">
        <v>171</v>
      </c>
      <c r="Q176" s="144">
        <f t="shared" si="75"/>
        <v>0</v>
      </c>
      <c r="R176" s="144">
        <f t="shared" si="84"/>
        <v>0</v>
      </c>
      <c r="S176" s="144">
        <f t="shared" si="85"/>
        <v>0</v>
      </c>
      <c r="T176" s="144">
        <f t="shared" si="67"/>
        <v>0</v>
      </c>
      <c r="U176" s="144">
        <f t="shared" si="76"/>
        <v>0</v>
      </c>
      <c r="V176" s="144">
        <f t="shared" si="68"/>
        <v>0</v>
      </c>
      <c r="W176" s="144">
        <v>0</v>
      </c>
      <c r="X176" s="144">
        <f t="shared" si="69"/>
        <v>0</v>
      </c>
      <c r="Y176" s="173">
        <f t="shared" si="70"/>
        <v>0</v>
      </c>
      <c r="AA176" s="210">
        <v>171</v>
      </c>
      <c r="AB176" s="144">
        <f t="shared" si="71"/>
        <v>0</v>
      </c>
      <c r="AC176" s="243">
        <f t="shared" si="72"/>
        <v>0</v>
      </c>
      <c r="AD176" s="243">
        <f t="shared" si="73"/>
        <v>0</v>
      </c>
      <c r="AE176" s="243">
        <f t="shared" si="74"/>
        <v>0</v>
      </c>
      <c r="AF176" s="144">
        <f t="shared" si="77"/>
        <v>0</v>
      </c>
      <c r="AG176" s="144">
        <f t="shared" si="78"/>
        <v>0</v>
      </c>
      <c r="AH176" s="144">
        <f t="shared" si="79"/>
        <v>0</v>
      </c>
      <c r="AI176" s="217">
        <f t="shared" si="86"/>
        <v>0</v>
      </c>
      <c r="AK176" s="210"/>
      <c r="AL176" s="144"/>
      <c r="AM176" s="144"/>
      <c r="AN176" s="144"/>
      <c r="AO176" s="144"/>
      <c r="AP176" s="144"/>
      <c r="AQ176" s="318"/>
      <c r="AR176" s="318"/>
      <c r="AS176" s="318"/>
      <c r="AT176" s="318"/>
      <c r="AU176" s="144"/>
      <c r="AV176" s="144"/>
      <c r="AW176" s="144"/>
      <c r="AX176" s="144"/>
      <c r="AY176" s="217"/>
    </row>
    <row r="177" spans="5:51" x14ac:dyDescent="0.25">
      <c r="E177" s="110"/>
      <c r="I177" s="194">
        <v>172</v>
      </c>
      <c r="J177" s="144">
        <f t="shared" si="80"/>
        <v>0</v>
      </c>
      <c r="K177" s="144">
        <f t="shared" si="81"/>
        <v>0</v>
      </c>
      <c r="L177" s="144">
        <f t="shared" si="82"/>
        <v>0</v>
      </c>
      <c r="M177" s="144">
        <f t="shared" si="83"/>
        <v>0</v>
      </c>
      <c r="N177" s="144">
        <f t="shared" si="65"/>
        <v>0</v>
      </c>
      <c r="O177" s="145">
        <f t="shared" si="66"/>
        <v>0</v>
      </c>
      <c r="P177" s="194">
        <v>172</v>
      </c>
      <c r="Q177" s="144">
        <f t="shared" si="75"/>
        <v>0</v>
      </c>
      <c r="R177" s="144">
        <f t="shared" si="84"/>
        <v>0</v>
      </c>
      <c r="S177" s="144">
        <f t="shared" si="85"/>
        <v>0</v>
      </c>
      <c r="T177" s="144">
        <f t="shared" si="67"/>
        <v>0</v>
      </c>
      <c r="U177" s="144">
        <f t="shared" si="76"/>
        <v>0</v>
      </c>
      <c r="V177" s="144">
        <f t="shared" si="68"/>
        <v>0</v>
      </c>
      <c r="W177" s="144">
        <v>0</v>
      </c>
      <c r="X177" s="144">
        <f t="shared" si="69"/>
        <v>0</v>
      </c>
      <c r="Y177" s="173">
        <f t="shared" si="70"/>
        <v>0</v>
      </c>
      <c r="AA177" s="210">
        <v>172</v>
      </c>
      <c r="AB177" s="144">
        <f t="shared" si="71"/>
        <v>0</v>
      </c>
      <c r="AC177" s="243">
        <f t="shared" si="72"/>
        <v>0</v>
      </c>
      <c r="AD177" s="243">
        <f t="shared" si="73"/>
        <v>0</v>
      </c>
      <c r="AE177" s="243">
        <f t="shared" si="74"/>
        <v>0</v>
      </c>
      <c r="AF177" s="144">
        <f t="shared" si="77"/>
        <v>0</v>
      </c>
      <c r="AG177" s="144">
        <f t="shared" si="78"/>
        <v>0</v>
      </c>
      <c r="AH177" s="144">
        <f t="shared" si="79"/>
        <v>0</v>
      </c>
      <c r="AI177" s="217">
        <f t="shared" si="86"/>
        <v>0</v>
      </c>
      <c r="AK177" s="210"/>
      <c r="AL177" s="144"/>
      <c r="AM177" s="144"/>
      <c r="AN177" s="144"/>
      <c r="AO177" s="144"/>
      <c r="AP177" s="144"/>
      <c r="AQ177" s="318"/>
      <c r="AR177" s="318"/>
      <c r="AS177" s="318"/>
      <c r="AT177" s="318"/>
      <c r="AU177" s="144"/>
      <c r="AV177" s="144"/>
      <c r="AW177" s="144"/>
      <c r="AX177" s="144"/>
      <c r="AY177" s="217"/>
    </row>
    <row r="178" spans="5:51" x14ac:dyDescent="0.25">
      <c r="E178" s="110"/>
      <c r="I178" s="194">
        <v>173</v>
      </c>
      <c r="J178" s="144">
        <f t="shared" si="80"/>
        <v>0</v>
      </c>
      <c r="K178" s="144">
        <f t="shared" si="81"/>
        <v>0</v>
      </c>
      <c r="L178" s="144">
        <f t="shared" si="82"/>
        <v>0</v>
      </c>
      <c r="M178" s="144">
        <f t="shared" si="83"/>
        <v>0</v>
      </c>
      <c r="N178" s="144">
        <f t="shared" si="65"/>
        <v>0</v>
      </c>
      <c r="O178" s="145">
        <f t="shared" si="66"/>
        <v>0</v>
      </c>
      <c r="P178" s="194">
        <v>173</v>
      </c>
      <c r="Q178" s="144">
        <f t="shared" si="75"/>
        <v>0</v>
      </c>
      <c r="R178" s="144">
        <f t="shared" si="84"/>
        <v>0</v>
      </c>
      <c r="S178" s="144">
        <f t="shared" si="85"/>
        <v>0</v>
      </c>
      <c r="T178" s="144">
        <f t="shared" si="67"/>
        <v>0</v>
      </c>
      <c r="U178" s="144">
        <f t="shared" si="76"/>
        <v>0</v>
      </c>
      <c r="V178" s="144">
        <f t="shared" si="68"/>
        <v>0</v>
      </c>
      <c r="W178" s="144">
        <v>0</v>
      </c>
      <c r="X178" s="144">
        <f t="shared" si="69"/>
        <v>0</v>
      </c>
      <c r="Y178" s="173">
        <f t="shared" si="70"/>
        <v>0</v>
      </c>
      <c r="AA178" s="210">
        <v>173</v>
      </c>
      <c r="AB178" s="144">
        <f t="shared" si="71"/>
        <v>0</v>
      </c>
      <c r="AC178" s="243">
        <f t="shared" si="72"/>
        <v>0</v>
      </c>
      <c r="AD178" s="243">
        <f t="shared" si="73"/>
        <v>0</v>
      </c>
      <c r="AE178" s="243">
        <f t="shared" si="74"/>
        <v>0</v>
      </c>
      <c r="AF178" s="144">
        <f t="shared" si="77"/>
        <v>0</v>
      </c>
      <c r="AG178" s="144">
        <f t="shared" si="78"/>
        <v>0</v>
      </c>
      <c r="AH178" s="144">
        <f t="shared" si="79"/>
        <v>0</v>
      </c>
      <c r="AI178" s="217">
        <f t="shared" si="86"/>
        <v>0</v>
      </c>
      <c r="AK178" s="210"/>
      <c r="AL178" s="144"/>
      <c r="AM178" s="144"/>
      <c r="AN178" s="144"/>
      <c r="AO178" s="144"/>
      <c r="AP178" s="144"/>
      <c r="AQ178" s="318"/>
      <c r="AR178" s="318"/>
      <c r="AS178" s="318"/>
      <c r="AT178" s="318"/>
      <c r="AU178" s="144"/>
      <c r="AV178" s="144"/>
      <c r="AW178" s="144"/>
      <c r="AX178" s="144"/>
      <c r="AY178" s="217"/>
    </row>
    <row r="179" spans="5:51" x14ac:dyDescent="0.25">
      <c r="E179" s="110"/>
      <c r="I179" s="194">
        <v>174</v>
      </c>
      <c r="J179" s="144">
        <f t="shared" si="80"/>
        <v>0</v>
      </c>
      <c r="K179" s="144">
        <f t="shared" si="81"/>
        <v>0</v>
      </c>
      <c r="L179" s="144">
        <f t="shared" si="82"/>
        <v>0</v>
      </c>
      <c r="M179" s="144">
        <f t="shared" si="83"/>
        <v>0</v>
      </c>
      <c r="N179" s="144">
        <f t="shared" si="65"/>
        <v>0</v>
      </c>
      <c r="O179" s="145">
        <f t="shared" si="66"/>
        <v>0</v>
      </c>
      <c r="P179" s="194">
        <v>174</v>
      </c>
      <c r="Q179" s="144">
        <f t="shared" si="75"/>
        <v>0</v>
      </c>
      <c r="R179" s="144">
        <f t="shared" si="84"/>
        <v>0</v>
      </c>
      <c r="S179" s="144">
        <f t="shared" si="85"/>
        <v>0</v>
      </c>
      <c r="T179" s="144">
        <f t="shared" si="67"/>
        <v>0</v>
      </c>
      <c r="U179" s="144">
        <f t="shared" si="76"/>
        <v>0</v>
      </c>
      <c r="V179" s="144">
        <f t="shared" si="68"/>
        <v>0</v>
      </c>
      <c r="W179" s="144">
        <v>0</v>
      </c>
      <c r="X179" s="144">
        <f t="shared" si="69"/>
        <v>0</v>
      </c>
      <c r="Y179" s="173">
        <f t="shared" si="70"/>
        <v>0</v>
      </c>
      <c r="AA179" s="210">
        <v>174</v>
      </c>
      <c r="AB179" s="144">
        <f t="shared" si="71"/>
        <v>0</v>
      </c>
      <c r="AC179" s="243">
        <f t="shared" si="72"/>
        <v>0</v>
      </c>
      <c r="AD179" s="243">
        <f t="shared" si="73"/>
        <v>0</v>
      </c>
      <c r="AE179" s="243">
        <f t="shared" si="74"/>
        <v>0</v>
      </c>
      <c r="AF179" s="144">
        <f t="shared" si="77"/>
        <v>0</v>
      </c>
      <c r="AG179" s="144">
        <f t="shared" si="78"/>
        <v>0</v>
      </c>
      <c r="AH179" s="144">
        <f t="shared" si="79"/>
        <v>0</v>
      </c>
      <c r="AI179" s="217">
        <f t="shared" si="86"/>
        <v>0</v>
      </c>
      <c r="AK179" s="210"/>
      <c r="AL179" s="144"/>
      <c r="AM179" s="144"/>
      <c r="AN179" s="144"/>
      <c r="AO179" s="144"/>
      <c r="AP179" s="144"/>
      <c r="AQ179" s="318"/>
      <c r="AR179" s="318"/>
      <c r="AS179" s="318"/>
      <c r="AT179" s="318"/>
      <c r="AU179" s="144"/>
      <c r="AV179" s="144"/>
      <c r="AW179" s="144"/>
      <c r="AX179" s="144"/>
      <c r="AY179" s="217"/>
    </row>
    <row r="180" spans="5:51" x14ac:dyDescent="0.25">
      <c r="E180" s="110"/>
      <c r="I180" s="194">
        <v>175</v>
      </c>
      <c r="J180" s="144">
        <f t="shared" si="80"/>
        <v>0</v>
      </c>
      <c r="K180" s="144">
        <f t="shared" si="81"/>
        <v>0</v>
      </c>
      <c r="L180" s="144">
        <f t="shared" si="82"/>
        <v>0</v>
      </c>
      <c r="M180" s="144">
        <f t="shared" si="83"/>
        <v>0</v>
      </c>
      <c r="N180" s="144">
        <f t="shared" si="65"/>
        <v>0</v>
      </c>
      <c r="O180" s="145">
        <f t="shared" si="66"/>
        <v>0</v>
      </c>
      <c r="P180" s="194">
        <v>175</v>
      </c>
      <c r="Q180" s="144">
        <f t="shared" si="75"/>
        <v>0</v>
      </c>
      <c r="R180" s="144">
        <f t="shared" si="84"/>
        <v>0</v>
      </c>
      <c r="S180" s="144">
        <f t="shared" si="85"/>
        <v>0</v>
      </c>
      <c r="T180" s="144">
        <f t="shared" si="67"/>
        <v>0</v>
      </c>
      <c r="U180" s="144">
        <f t="shared" si="76"/>
        <v>0</v>
      </c>
      <c r="V180" s="144">
        <f t="shared" si="68"/>
        <v>0</v>
      </c>
      <c r="W180" s="144">
        <v>0</v>
      </c>
      <c r="X180" s="144">
        <f t="shared" si="69"/>
        <v>0</v>
      </c>
      <c r="Y180" s="173">
        <f t="shared" si="70"/>
        <v>0</v>
      </c>
      <c r="AA180" s="210">
        <v>175</v>
      </c>
      <c r="AB180" s="144">
        <f t="shared" si="71"/>
        <v>0</v>
      </c>
      <c r="AC180" s="243">
        <f t="shared" si="72"/>
        <v>0</v>
      </c>
      <c r="AD180" s="243">
        <f t="shared" si="73"/>
        <v>0</v>
      </c>
      <c r="AE180" s="243">
        <f t="shared" si="74"/>
        <v>0</v>
      </c>
      <c r="AF180" s="144">
        <f t="shared" si="77"/>
        <v>0</v>
      </c>
      <c r="AG180" s="144">
        <f t="shared" si="78"/>
        <v>0</v>
      </c>
      <c r="AH180" s="144">
        <f t="shared" si="79"/>
        <v>0</v>
      </c>
      <c r="AI180" s="217">
        <f t="shared" si="86"/>
        <v>0</v>
      </c>
      <c r="AK180" s="210"/>
      <c r="AL180" s="144"/>
      <c r="AM180" s="144"/>
      <c r="AN180" s="144"/>
      <c r="AO180" s="144"/>
      <c r="AP180" s="144"/>
      <c r="AQ180" s="318"/>
      <c r="AR180" s="318"/>
      <c r="AS180" s="318"/>
      <c r="AT180" s="318"/>
      <c r="AU180" s="144"/>
      <c r="AV180" s="144"/>
      <c r="AW180" s="144"/>
      <c r="AX180" s="144"/>
      <c r="AY180" s="217"/>
    </row>
    <row r="181" spans="5:51" x14ac:dyDescent="0.25">
      <c r="E181" s="110"/>
      <c r="I181" s="194">
        <v>176</v>
      </c>
      <c r="J181" s="144">
        <f t="shared" si="80"/>
        <v>0</v>
      </c>
      <c r="K181" s="144">
        <f t="shared" si="81"/>
        <v>0</v>
      </c>
      <c r="L181" s="144">
        <f t="shared" si="82"/>
        <v>0</v>
      </c>
      <c r="M181" s="144">
        <f t="shared" si="83"/>
        <v>0</v>
      </c>
      <c r="N181" s="144">
        <f t="shared" si="65"/>
        <v>0</v>
      </c>
      <c r="O181" s="145">
        <f t="shared" si="66"/>
        <v>0</v>
      </c>
      <c r="P181" s="194">
        <v>176</v>
      </c>
      <c r="Q181" s="144">
        <f t="shared" si="75"/>
        <v>0</v>
      </c>
      <c r="R181" s="144">
        <f t="shared" si="84"/>
        <v>0</v>
      </c>
      <c r="S181" s="144">
        <f t="shared" si="85"/>
        <v>0</v>
      </c>
      <c r="T181" s="144">
        <f t="shared" si="67"/>
        <v>0</v>
      </c>
      <c r="U181" s="144">
        <f t="shared" si="76"/>
        <v>0</v>
      </c>
      <c r="V181" s="144">
        <f t="shared" si="68"/>
        <v>0</v>
      </c>
      <c r="W181" s="144">
        <v>0</v>
      </c>
      <c r="X181" s="144">
        <f t="shared" si="69"/>
        <v>0</v>
      </c>
      <c r="Y181" s="173">
        <f t="shared" si="70"/>
        <v>0</v>
      </c>
      <c r="AA181" s="210">
        <v>176</v>
      </c>
      <c r="AB181" s="144">
        <f t="shared" si="71"/>
        <v>0</v>
      </c>
      <c r="AC181" s="243">
        <f t="shared" si="72"/>
        <v>0</v>
      </c>
      <c r="AD181" s="243">
        <f t="shared" si="73"/>
        <v>0</v>
      </c>
      <c r="AE181" s="243">
        <f t="shared" si="74"/>
        <v>0</v>
      </c>
      <c r="AF181" s="144">
        <f t="shared" si="77"/>
        <v>0</v>
      </c>
      <c r="AG181" s="144">
        <f t="shared" si="78"/>
        <v>0</v>
      </c>
      <c r="AH181" s="144">
        <f t="shared" si="79"/>
        <v>0</v>
      </c>
      <c r="AI181" s="217">
        <f t="shared" si="86"/>
        <v>0</v>
      </c>
      <c r="AK181" s="210"/>
      <c r="AL181" s="144"/>
      <c r="AM181" s="144"/>
      <c r="AN181" s="144"/>
      <c r="AO181" s="144"/>
      <c r="AP181" s="144"/>
      <c r="AQ181" s="318"/>
      <c r="AR181" s="318"/>
      <c r="AS181" s="318"/>
      <c r="AT181" s="318"/>
      <c r="AU181" s="144"/>
      <c r="AV181" s="144"/>
      <c r="AW181" s="144"/>
      <c r="AX181" s="144"/>
      <c r="AY181" s="217"/>
    </row>
    <row r="182" spans="5:51" x14ac:dyDescent="0.25">
      <c r="E182" s="110"/>
      <c r="I182" s="194">
        <v>177</v>
      </c>
      <c r="J182" s="144">
        <f t="shared" si="80"/>
        <v>0</v>
      </c>
      <c r="K182" s="144">
        <f t="shared" si="81"/>
        <v>0</v>
      </c>
      <c r="L182" s="144">
        <f t="shared" si="82"/>
        <v>0</v>
      </c>
      <c r="M182" s="144">
        <f t="shared" si="83"/>
        <v>0</v>
      </c>
      <c r="N182" s="144">
        <f t="shared" si="65"/>
        <v>0</v>
      </c>
      <c r="O182" s="145">
        <f t="shared" si="66"/>
        <v>0</v>
      </c>
      <c r="P182" s="194">
        <v>177</v>
      </c>
      <c r="Q182" s="144">
        <f t="shared" si="75"/>
        <v>0</v>
      </c>
      <c r="R182" s="144">
        <f t="shared" si="84"/>
        <v>0</v>
      </c>
      <c r="S182" s="144">
        <f t="shared" si="85"/>
        <v>0</v>
      </c>
      <c r="T182" s="144">
        <f t="shared" si="67"/>
        <v>0</v>
      </c>
      <c r="U182" s="144">
        <f t="shared" si="76"/>
        <v>0</v>
      </c>
      <c r="V182" s="144">
        <f t="shared" si="68"/>
        <v>0</v>
      </c>
      <c r="W182" s="144">
        <v>0</v>
      </c>
      <c r="X182" s="144">
        <f t="shared" si="69"/>
        <v>0</v>
      </c>
      <c r="Y182" s="173">
        <f t="shared" si="70"/>
        <v>0</v>
      </c>
      <c r="AA182" s="210">
        <v>177</v>
      </c>
      <c r="AB182" s="144">
        <f t="shared" si="71"/>
        <v>0</v>
      </c>
      <c r="AC182" s="243">
        <f t="shared" si="72"/>
        <v>0</v>
      </c>
      <c r="AD182" s="243">
        <f t="shared" si="73"/>
        <v>0</v>
      </c>
      <c r="AE182" s="243">
        <f t="shared" si="74"/>
        <v>0</v>
      </c>
      <c r="AF182" s="144">
        <f t="shared" si="77"/>
        <v>0</v>
      </c>
      <c r="AG182" s="144">
        <f t="shared" si="78"/>
        <v>0</v>
      </c>
      <c r="AH182" s="144">
        <f t="shared" si="79"/>
        <v>0</v>
      </c>
      <c r="AI182" s="217">
        <f t="shared" si="86"/>
        <v>0</v>
      </c>
      <c r="AK182" s="210"/>
      <c r="AL182" s="144"/>
      <c r="AM182" s="144"/>
      <c r="AN182" s="144"/>
      <c r="AO182" s="144"/>
      <c r="AP182" s="144"/>
      <c r="AQ182" s="318"/>
      <c r="AR182" s="318"/>
      <c r="AS182" s="318"/>
      <c r="AT182" s="318"/>
      <c r="AU182" s="144"/>
      <c r="AV182" s="144"/>
      <c r="AW182" s="144"/>
      <c r="AX182" s="144"/>
      <c r="AY182" s="217"/>
    </row>
    <row r="183" spans="5:51" x14ac:dyDescent="0.25">
      <c r="E183" s="110"/>
      <c r="I183" s="194">
        <v>178</v>
      </c>
      <c r="J183" s="144">
        <f t="shared" si="80"/>
        <v>0</v>
      </c>
      <c r="K183" s="144">
        <f t="shared" si="81"/>
        <v>0</v>
      </c>
      <c r="L183" s="144">
        <f t="shared" si="82"/>
        <v>0</v>
      </c>
      <c r="M183" s="144">
        <f t="shared" si="83"/>
        <v>0</v>
      </c>
      <c r="N183" s="144">
        <f t="shared" si="65"/>
        <v>0</v>
      </c>
      <c r="O183" s="145">
        <f t="shared" si="66"/>
        <v>0</v>
      </c>
      <c r="P183" s="194">
        <v>178</v>
      </c>
      <c r="Q183" s="144">
        <f t="shared" si="75"/>
        <v>0</v>
      </c>
      <c r="R183" s="144">
        <f t="shared" si="84"/>
        <v>0</v>
      </c>
      <c r="S183" s="144">
        <f t="shared" si="85"/>
        <v>0</v>
      </c>
      <c r="T183" s="144">
        <f t="shared" si="67"/>
        <v>0</v>
      </c>
      <c r="U183" s="144">
        <f t="shared" si="76"/>
        <v>0</v>
      </c>
      <c r="V183" s="144">
        <f t="shared" si="68"/>
        <v>0</v>
      </c>
      <c r="W183" s="144">
        <v>0</v>
      </c>
      <c r="X183" s="144">
        <f t="shared" si="69"/>
        <v>0</v>
      </c>
      <c r="Y183" s="173">
        <f t="shared" si="70"/>
        <v>0</v>
      </c>
      <c r="AA183" s="210">
        <v>178</v>
      </c>
      <c r="AB183" s="144">
        <f t="shared" si="71"/>
        <v>0</v>
      </c>
      <c r="AC183" s="243">
        <f t="shared" si="72"/>
        <v>0</v>
      </c>
      <c r="AD183" s="243">
        <f t="shared" si="73"/>
        <v>0</v>
      </c>
      <c r="AE183" s="243">
        <f t="shared" si="74"/>
        <v>0</v>
      </c>
      <c r="AF183" s="144">
        <f t="shared" si="77"/>
        <v>0</v>
      </c>
      <c r="AG183" s="144">
        <f t="shared" si="78"/>
        <v>0</v>
      </c>
      <c r="AH183" s="144">
        <f t="shared" si="79"/>
        <v>0</v>
      </c>
      <c r="AI183" s="217">
        <f t="shared" si="86"/>
        <v>0</v>
      </c>
      <c r="AK183" s="210"/>
      <c r="AL183" s="144"/>
      <c r="AM183" s="144"/>
      <c r="AN183" s="144"/>
      <c r="AO183" s="144"/>
      <c r="AP183" s="144"/>
      <c r="AQ183" s="318"/>
      <c r="AR183" s="318"/>
      <c r="AS183" s="318"/>
      <c r="AT183" s="318"/>
      <c r="AU183" s="144"/>
      <c r="AV183" s="144"/>
      <c r="AW183" s="144"/>
      <c r="AX183" s="144"/>
      <c r="AY183" s="217"/>
    </row>
    <row r="184" spans="5:51" x14ac:dyDescent="0.25">
      <c r="E184" s="110"/>
      <c r="I184" s="194">
        <v>179</v>
      </c>
      <c r="J184" s="144">
        <f t="shared" si="80"/>
        <v>0</v>
      </c>
      <c r="K184" s="144">
        <f t="shared" si="81"/>
        <v>0</v>
      </c>
      <c r="L184" s="144">
        <f t="shared" si="82"/>
        <v>0</v>
      </c>
      <c r="M184" s="144">
        <f t="shared" si="83"/>
        <v>0</v>
      </c>
      <c r="N184" s="144">
        <f t="shared" si="65"/>
        <v>0</v>
      </c>
      <c r="O184" s="145">
        <f t="shared" si="66"/>
        <v>0</v>
      </c>
      <c r="P184" s="194">
        <v>179</v>
      </c>
      <c r="Q184" s="144">
        <f t="shared" si="75"/>
        <v>0</v>
      </c>
      <c r="R184" s="144">
        <f t="shared" si="84"/>
        <v>0</v>
      </c>
      <c r="S184" s="144">
        <f t="shared" si="85"/>
        <v>0</v>
      </c>
      <c r="T184" s="144">
        <f t="shared" si="67"/>
        <v>0</v>
      </c>
      <c r="U184" s="144">
        <f t="shared" si="76"/>
        <v>0</v>
      </c>
      <c r="V184" s="144">
        <f t="shared" si="68"/>
        <v>0</v>
      </c>
      <c r="W184" s="144">
        <v>0</v>
      </c>
      <c r="X184" s="144">
        <f t="shared" si="69"/>
        <v>0</v>
      </c>
      <c r="Y184" s="173">
        <f t="shared" si="70"/>
        <v>0</v>
      </c>
      <c r="AA184" s="210">
        <v>179</v>
      </c>
      <c r="AB184" s="144">
        <f t="shared" si="71"/>
        <v>0</v>
      </c>
      <c r="AC184" s="243">
        <f t="shared" si="72"/>
        <v>0</v>
      </c>
      <c r="AD184" s="243">
        <f t="shared" si="73"/>
        <v>0</v>
      </c>
      <c r="AE184" s="243">
        <f t="shared" si="74"/>
        <v>0</v>
      </c>
      <c r="AF184" s="144">
        <f t="shared" si="77"/>
        <v>0</v>
      </c>
      <c r="AG184" s="144">
        <f t="shared" si="78"/>
        <v>0</v>
      </c>
      <c r="AH184" s="144">
        <f t="shared" si="79"/>
        <v>0</v>
      </c>
      <c r="AI184" s="217">
        <f t="shared" si="86"/>
        <v>0</v>
      </c>
      <c r="AK184" s="210"/>
      <c r="AL184" s="144"/>
      <c r="AM184" s="144"/>
      <c r="AN184" s="144"/>
      <c r="AO184" s="144"/>
      <c r="AP184" s="144"/>
      <c r="AQ184" s="318"/>
      <c r="AR184" s="318"/>
      <c r="AS184" s="318"/>
      <c r="AT184" s="318"/>
      <c r="AU184" s="144"/>
      <c r="AV184" s="144"/>
      <c r="AW184" s="144"/>
      <c r="AX184" s="144"/>
      <c r="AY184" s="217"/>
    </row>
    <row r="185" spans="5:51" x14ac:dyDescent="0.25">
      <c r="E185" s="110"/>
      <c r="I185" s="194">
        <v>180</v>
      </c>
      <c r="J185" s="144">
        <f t="shared" si="80"/>
        <v>0</v>
      </c>
      <c r="K185" s="144">
        <f t="shared" si="81"/>
        <v>0</v>
      </c>
      <c r="L185" s="144">
        <f t="shared" si="82"/>
        <v>0</v>
      </c>
      <c r="M185" s="144">
        <f t="shared" si="83"/>
        <v>0</v>
      </c>
      <c r="N185" s="144">
        <f t="shared" si="65"/>
        <v>0</v>
      </c>
      <c r="O185" s="145">
        <f t="shared" si="66"/>
        <v>0</v>
      </c>
      <c r="P185" s="194">
        <v>180</v>
      </c>
      <c r="Q185" s="144">
        <f t="shared" si="75"/>
        <v>0</v>
      </c>
      <c r="R185" s="144">
        <f t="shared" si="84"/>
        <v>0</v>
      </c>
      <c r="S185" s="144">
        <f t="shared" si="85"/>
        <v>0</v>
      </c>
      <c r="T185" s="144">
        <f t="shared" si="67"/>
        <v>0</v>
      </c>
      <c r="U185" s="144">
        <f t="shared" si="76"/>
        <v>0</v>
      </c>
      <c r="V185" s="144">
        <f t="shared" si="68"/>
        <v>0</v>
      </c>
      <c r="W185" s="144">
        <v>0</v>
      </c>
      <c r="X185" s="144">
        <f t="shared" si="69"/>
        <v>0</v>
      </c>
      <c r="Y185" s="173">
        <f t="shared" si="70"/>
        <v>0</v>
      </c>
      <c r="AA185" s="210">
        <v>180</v>
      </c>
      <c r="AB185" s="144">
        <f t="shared" si="71"/>
        <v>0</v>
      </c>
      <c r="AC185" s="243">
        <f t="shared" si="72"/>
        <v>0</v>
      </c>
      <c r="AD185" s="243">
        <f t="shared" si="73"/>
        <v>0</v>
      </c>
      <c r="AE185" s="243">
        <f t="shared" si="74"/>
        <v>0</v>
      </c>
      <c r="AF185" s="144">
        <f t="shared" si="77"/>
        <v>0</v>
      </c>
      <c r="AG185" s="144">
        <f t="shared" si="78"/>
        <v>0</v>
      </c>
      <c r="AH185" s="144">
        <f t="shared" si="79"/>
        <v>0</v>
      </c>
      <c r="AI185" s="217">
        <f t="shared" si="86"/>
        <v>0</v>
      </c>
      <c r="AK185" s="210"/>
      <c r="AL185" s="144"/>
      <c r="AM185" s="144"/>
      <c r="AN185" s="144"/>
      <c r="AO185" s="144"/>
      <c r="AP185" s="144"/>
      <c r="AQ185" s="318"/>
      <c r="AR185" s="318"/>
      <c r="AS185" s="318"/>
      <c r="AT185" s="318"/>
      <c r="AU185" s="144"/>
      <c r="AV185" s="144"/>
      <c r="AW185" s="144"/>
      <c r="AX185" s="144"/>
      <c r="AY185" s="217"/>
    </row>
    <row r="186" spans="5:51" x14ac:dyDescent="0.25">
      <c r="E186" s="110"/>
      <c r="I186" s="194">
        <v>181</v>
      </c>
      <c r="J186" s="144">
        <f t="shared" si="80"/>
        <v>0</v>
      </c>
      <c r="K186" s="144">
        <f t="shared" si="81"/>
        <v>0</v>
      </c>
      <c r="L186" s="144">
        <f t="shared" si="82"/>
        <v>0</v>
      </c>
      <c r="M186" s="144">
        <f t="shared" si="83"/>
        <v>0</v>
      </c>
      <c r="N186" s="144">
        <f t="shared" si="65"/>
        <v>0</v>
      </c>
      <c r="O186" s="145">
        <f t="shared" si="66"/>
        <v>0</v>
      </c>
      <c r="P186" s="194">
        <v>181</v>
      </c>
      <c r="Q186" s="144">
        <f t="shared" si="75"/>
        <v>0</v>
      </c>
      <c r="R186" s="144">
        <f t="shared" si="84"/>
        <v>0</v>
      </c>
      <c r="S186" s="144">
        <f t="shared" si="85"/>
        <v>0</v>
      </c>
      <c r="T186" s="144">
        <f t="shared" si="67"/>
        <v>0</v>
      </c>
      <c r="U186" s="144">
        <f t="shared" si="76"/>
        <v>0</v>
      </c>
      <c r="V186" s="144">
        <f t="shared" si="68"/>
        <v>0</v>
      </c>
      <c r="W186" s="144">
        <v>0</v>
      </c>
      <c r="X186" s="144">
        <f t="shared" si="69"/>
        <v>0</v>
      </c>
      <c r="Y186" s="173">
        <f t="shared" si="70"/>
        <v>0</v>
      </c>
      <c r="AA186" s="210">
        <v>181</v>
      </c>
      <c r="AB186" s="144">
        <f t="shared" si="71"/>
        <v>0</v>
      </c>
      <c r="AC186" s="243">
        <f t="shared" si="72"/>
        <v>0</v>
      </c>
      <c r="AD186" s="243">
        <f t="shared" si="73"/>
        <v>0</v>
      </c>
      <c r="AE186" s="243">
        <f t="shared" si="74"/>
        <v>0</v>
      </c>
      <c r="AF186" s="144">
        <f t="shared" si="77"/>
        <v>0</v>
      </c>
      <c r="AG186" s="144">
        <f t="shared" si="78"/>
        <v>0</v>
      </c>
      <c r="AH186" s="144">
        <f t="shared" si="79"/>
        <v>0</v>
      </c>
      <c r="AI186" s="217">
        <f t="shared" si="86"/>
        <v>0</v>
      </c>
      <c r="AK186" s="210"/>
      <c r="AL186" s="144"/>
      <c r="AM186" s="144"/>
      <c r="AN186" s="144"/>
      <c r="AO186" s="144"/>
      <c r="AP186" s="144"/>
      <c r="AQ186" s="318"/>
      <c r="AR186" s="318"/>
      <c r="AS186" s="318"/>
      <c r="AT186" s="318"/>
      <c r="AU186" s="144"/>
      <c r="AV186" s="144"/>
      <c r="AW186" s="144"/>
      <c r="AX186" s="144"/>
      <c r="AY186" s="217"/>
    </row>
    <row r="187" spans="5:51" x14ac:dyDescent="0.25">
      <c r="E187" s="110"/>
      <c r="I187" s="194">
        <v>182</v>
      </c>
      <c r="J187" s="144">
        <f t="shared" si="80"/>
        <v>0</v>
      </c>
      <c r="K187" s="144">
        <f t="shared" si="81"/>
        <v>0</v>
      </c>
      <c r="L187" s="144">
        <f t="shared" si="82"/>
        <v>0</v>
      </c>
      <c r="M187" s="144">
        <f t="shared" si="83"/>
        <v>0</v>
      </c>
      <c r="N187" s="144">
        <f t="shared" si="65"/>
        <v>0</v>
      </c>
      <c r="O187" s="145">
        <f t="shared" si="66"/>
        <v>0</v>
      </c>
      <c r="P187" s="194">
        <v>182</v>
      </c>
      <c r="Q187" s="144">
        <f t="shared" si="75"/>
        <v>0</v>
      </c>
      <c r="R187" s="144">
        <f t="shared" si="84"/>
        <v>0</v>
      </c>
      <c r="S187" s="144">
        <f t="shared" si="85"/>
        <v>0</v>
      </c>
      <c r="T187" s="144">
        <f t="shared" si="67"/>
        <v>0</v>
      </c>
      <c r="U187" s="144">
        <f t="shared" si="76"/>
        <v>0</v>
      </c>
      <c r="V187" s="144">
        <f t="shared" si="68"/>
        <v>0</v>
      </c>
      <c r="W187" s="144">
        <v>0</v>
      </c>
      <c r="X187" s="144">
        <f t="shared" si="69"/>
        <v>0</v>
      </c>
      <c r="Y187" s="173">
        <f t="shared" si="70"/>
        <v>0</v>
      </c>
      <c r="AA187" s="210">
        <v>182</v>
      </c>
      <c r="AB187" s="144">
        <f t="shared" si="71"/>
        <v>0</v>
      </c>
      <c r="AC187" s="243">
        <f t="shared" si="72"/>
        <v>0</v>
      </c>
      <c r="AD187" s="243">
        <f t="shared" si="73"/>
        <v>0</v>
      </c>
      <c r="AE187" s="243">
        <f t="shared" si="74"/>
        <v>0</v>
      </c>
      <c r="AF187" s="144">
        <f t="shared" si="77"/>
        <v>0</v>
      </c>
      <c r="AG187" s="144">
        <f t="shared" si="78"/>
        <v>0</v>
      </c>
      <c r="AH187" s="144">
        <f t="shared" si="79"/>
        <v>0</v>
      </c>
      <c r="AI187" s="217">
        <f t="shared" si="86"/>
        <v>0</v>
      </c>
      <c r="AK187" s="210"/>
      <c r="AL187" s="144"/>
      <c r="AM187" s="144"/>
      <c r="AN187" s="144"/>
      <c r="AO187" s="144"/>
      <c r="AP187" s="144"/>
      <c r="AQ187" s="318"/>
      <c r="AR187" s="318"/>
      <c r="AS187" s="318"/>
      <c r="AT187" s="318"/>
      <c r="AU187" s="144"/>
      <c r="AV187" s="144"/>
      <c r="AW187" s="144"/>
      <c r="AX187" s="144"/>
      <c r="AY187" s="217"/>
    </row>
    <row r="188" spans="5:51" x14ac:dyDescent="0.25">
      <c r="E188" s="110"/>
      <c r="I188" s="194">
        <v>183</v>
      </c>
      <c r="J188" s="144">
        <f t="shared" si="80"/>
        <v>0</v>
      </c>
      <c r="K188" s="144">
        <f t="shared" si="81"/>
        <v>0</v>
      </c>
      <c r="L188" s="144">
        <f t="shared" si="82"/>
        <v>0</v>
      </c>
      <c r="M188" s="144">
        <f t="shared" si="83"/>
        <v>0</v>
      </c>
      <c r="N188" s="144">
        <f t="shared" si="65"/>
        <v>0</v>
      </c>
      <c r="O188" s="145">
        <f t="shared" si="66"/>
        <v>0</v>
      </c>
      <c r="P188" s="194">
        <v>183</v>
      </c>
      <c r="Q188" s="144">
        <f t="shared" si="75"/>
        <v>0</v>
      </c>
      <c r="R188" s="144">
        <f t="shared" si="84"/>
        <v>0</v>
      </c>
      <c r="S188" s="144">
        <f t="shared" si="85"/>
        <v>0</v>
      </c>
      <c r="T188" s="144">
        <f t="shared" si="67"/>
        <v>0</v>
      </c>
      <c r="U188" s="144">
        <f t="shared" si="76"/>
        <v>0</v>
      </c>
      <c r="V188" s="144">
        <f t="shared" si="68"/>
        <v>0</v>
      </c>
      <c r="W188" s="144">
        <v>0</v>
      </c>
      <c r="X188" s="144">
        <f t="shared" si="69"/>
        <v>0</v>
      </c>
      <c r="Y188" s="173">
        <f t="shared" si="70"/>
        <v>0</v>
      </c>
      <c r="AA188" s="210">
        <v>183</v>
      </c>
      <c r="AB188" s="144">
        <f t="shared" si="71"/>
        <v>0</v>
      </c>
      <c r="AC188" s="243">
        <f t="shared" si="72"/>
        <v>0</v>
      </c>
      <c r="AD188" s="243">
        <f t="shared" si="73"/>
        <v>0</v>
      </c>
      <c r="AE188" s="243">
        <f t="shared" si="74"/>
        <v>0</v>
      </c>
      <c r="AF188" s="144">
        <f t="shared" si="77"/>
        <v>0</v>
      </c>
      <c r="AG188" s="144">
        <f t="shared" si="78"/>
        <v>0</v>
      </c>
      <c r="AH188" s="144">
        <f t="shared" si="79"/>
        <v>0</v>
      </c>
      <c r="AI188" s="217">
        <f t="shared" si="86"/>
        <v>0</v>
      </c>
      <c r="AK188" s="210"/>
      <c r="AL188" s="144"/>
      <c r="AM188" s="144"/>
      <c r="AN188" s="144"/>
      <c r="AO188" s="144"/>
      <c r="AP188" s="144"/>
      <c r="AQ188" s="318"/>
      <c r="AR188" s="318"/>
      <c r="AS188" s="318"/>
      <c r="AT188" s="318"/>
      <c r="AU188" s="144"/>
      <c r="AV188" s="144"/>
      <c r="AW188" s="144"/>
      <c r="AX188" s="144"/>
      <c r="AY188" s="217"/>
    </row>
    <row r="189" spans="5:51" x14ac:dyDescent="0.25">
      <c r="E189" s="110"/>
      <c r="I189" s="194">
        <v>184</v>
      </c>
      <c r="J189" s="144">
        <f t="shared" si="80"/>
        <v>0</v>
      </c>
      <c r="K189" s="144">
        <f t="shared" si="81"/>
        <v>0</v>
      </c>
      <c r="L189" s="144">
        <f t="shared" si="82"/>
        <v>0</v>
      </c>
      <c r="M189" s="144">
        <f t="shared" si="83"/>
        <v>0</v>
      </c>
      <c r="N189" s="144">
        <f t="shared" si="65"/>
        <v>0</v>
      </c>
      <c r="O189" s="145">
        <f t="shared" si="66"/>
        <v>0</v>
      </c>
      <c r="P189" s="194">
        <v>184</v>
      </c>
      <c r="Q189" s="144">
        <f t="shared" si="75"/>
        <v>0</v>
      </c>
      <c r="R189" s="144">
        <f t="shared" si="84"/>
        <v>0</v>
      </c>
      <c r="S189" s="144">
        <f t="shared" si="85"/>
        <v>0</v>
      </c>
      <c r="T189" s="144">
        <f t="shared" si="67"/>
        <v>0</v>
      </c>
      <c r="U189" s="144">
        <f t="shared" si="76"/>
        <v>0</v>
      </c>
      <c r="V189" s="144">
        <f t="shared" si="68"/>
        <v>0</v>
      </c>
      <c r="W189" s="144">
        <v>0</v>
      </c>
      <c r="X189" s="144">
        <f t="shared" si="69"/>
        <v>0</v>
      </c>
      <c r="Y189" s="173">
        <f t="shared" si="70"/>
        <v>0</v>
      </c>
      <c r="AA189" s="210">
        <v>184</v>
      </c>
      <c r="AB189" s="144">
        <f t="shared" si="71"/>
        <v>0</v>
      </c>
      <c r="AC189" s="243">
        <f t="shared" si="72"/>
        <v>0</v>
      </c>
      <c r="AD189" s="243">
        <f t="shared" si="73"/>
        <v>0</v>
      </c>
      <c r="AE189" s="243">
        <f t="shared" si="74"/>
        <v>0</v>
      </c>
      <c r="AF189" s="144">
        <f t="shared" si="77"/>
        <v>0</v>
      </c>
      <c r="AG189" s="144">
        <f t="shared" si="78"/>
        <v>0</v>
      </c>
      <c r="AH189" s="144">
        <f t="shared" si="79"/>
        <v>0</v>
      </c>
      <c r="AI189" s="217">
        <f t="shared" si="86"/>
        <v>0</v>
      </c>
      <c r="AK189" s="210"/>
      <c r="AL189" s="144"/>
      <c r="AM189" s="144"/>
      <c r="AN189" s="144"/>
      <c r="AO189" s="144"/>
      <c r="AP189" s="144"/>
      <c r="AQ189" s="318"/>
      <c r="AR189" s="318"/>
      <c r="AS189" s="318"/>
      <c r="AT189" s="318"/>
      <c r="AU189" s="144"/>
      <c r="AV189" s="144"/>
      <c r="AW189" s="144"/>
      <c r="AX189" s="144"/>
      <c r="AY189" s="217"/>
    </row>
    <row r="190" spans="5:51" x14ac:dyDescent="0.25">
      <c r="E190" s="110"/>
      <c r="I190" s="194">
        <v>185</v>
      </c>
      <c r="J190" s="144">
        <f t="shared" si="80"/>
        <v>0</v>
      </c>
      <c r="K190" s="144">
        <f t="shared" si="81"/>
        <v>0</v>
      </c>
      <c r="L190" s="144">
        <f t="shared" si="82"/>
        <v>0</v>
      </c>
      <c r="M190" s="144">
        <f t="shared" si="83"/>
        <v>0</v>
      </c>
      <c r="N190" s="144">
        <f t="shared" si="65"/>
        <v>0</v>
      </c>
      <c r="O190" s="145">
        <f t="shared" si="66"/>
        <v>0</v>
      </c>
      <c r="P190" s="194">
        <v>185</v>
      </c>
      <c r="Q190" s="144">
        <f t="shared" si="75"/>
        <v>0</v>
      </c>
      <c r="R190" s="144">
        <f t="shared" si="84"/>
        <v>0</v>
      </c>
      <c r="S190" s="144">
        <f t="shared" si="85"/>
        <v>0</v>
      </c>
      <c r="T190" s="144">
        <f t="shared" si="67"/>
        <v>0</v>
      </c>
      <c r="U190" s="144">
        <f t="shared" si="76"/>
        <v>0</v>
      </c>
      <c r="V190" s="144">
        <f t="shared" si="68"/>
        <v>0</v>
      </c>
      <c r="W190" s="144">
        <v>0</v>
      </c>
      <c r="X190" s="144">
        <f t="shared" si="69"/>
        <v>0</v>
      </c>
      <c r="Y190" s="173">
        <f t="shared" si="70"/>
        <v>0</v>
      </c>
      <c r="AA190" s="210">
        <v>185</v>
      </c>
      <c r="AB190" s="144">
        <f t="shared" si="71"/>
        <v>0</v>
      </c>
      <c r="AC190" s="243">
        <f t="shared" si="72"/>
        <v>0</v>
      </c>
      <c r="AD190" s="243">
        <f t="shared" si="73"/>
        <v>0</v>
      </c>
      <c r="AE190" s="243">
        <f t="shared" si="74"/>
        <v>0</v>
      </c>
      <c r="AF190" s="144">
        <f t="shared" si="77"/>
        <v>0</v>
      </c>
      <c r="AG190" s="144">
        <f t="shared" si="78"/>
        <v>0</v>
      </c>
      <c r="AH190" s="144">
        <f t="shared" si="79"/>
        <v>0</v>
      </c>
      <c r="AI190" s="217">
        <f t="shared" si="86"/>
        <v>0</v>
      </c>
      <c r="AK190" s="210"/>
      <c r="AL190" s="144"/>
      <c r="AM190" s="144"/>
      <c r="AN190" s="144"/>
      <c r="AO190" s="144"/>
      <c r="AP190" s="144"/>
      <c r="AQ190" s="318"/>
      <c r="AR190" s="318"/>
      <c r="AS190" s="318"/>
      <c r="AT190" s="318"/>
      <c r="AU190" s="144"/>
      <c r="AV190" s="144"/>
      <c r="AW190" s="144"/>
      <c r="AX190" s="144"/>
      <c r="AY190" s="217"/>
    </row>
    <row r="191" spans="5:51" x14ac:dyDescent="0.25">
      <c r="E191" s="110"/>
      <c r="I191" s="194">
        <v>186</v>
      </c>
      <c r="J191" s="144">
        <f t="shared" si="80"/>
        <v>0</v>
      </c>
      <c r="K191" s="144">
        <f t="shared" si="81"/>
        <v>0</v>
      </c>
      <c r="L191" s="144">
        <f t="shared" si="82"/>
        <v>0</v>
      </c>
      <c r="M191" s="144">
        <f t="shared" si="83"/>
        <v>0</v>
      </c>
      <c r="N191" s="144">
        <f t="shared" si="65"/>
        <v>0</v>
      </c>
      <c r="O191" s="145">
        <f t="shared" si="66"/>
        <v>0</v>
      </c>
      <c r="P191" s="194">
        <v>186</v>
      </c>
      <c r="Q191" s="144">
        <f t="shared" si="75"/>
        <v>0</v>
      </c>
      <c r="R191" s="144">
        <f t="shared" si="84"/>
        <v>0</v>
      </c>
      <c r="S191" s="144">
        <f t="shared" si="85"/>
        <v>0</v>
      </c>
      <c r="T191" s="144">
        <f t="shared" si="67"/>
        <v>0</v>
      </c>
      <c r="U191" s="144">
        <f t="shared" si="76"/>
        <v>0</v>
      </c>
      <c r="V191" s="144">
        <f t="shared" si="68"/>
        <v>0</v>
      </c>
      <c r="W191" s="144">
        <v>0</v>
      </c>
      <c r="X191" s="144">
        <f t="shared" si="69"/>
        <v>0</v>
      </c>
      <c r="Y191" s="173">
        <f t="shared" si="70"/>
        <v>0</v>
      </c>
      <c r="AA191" s="210">
        <v>186</v>
      </c>
      <c r="AB191" s="144">
        <f t="shared" si="71"/>
        <v>0</v>
      </c>
      <c r="AC191" s="243">
        <f t="shared" si="72"/>
        <v>0</v>
      </c>
      <c r="AD191" s="243">
        <f t="shared" si="73"/>
        <v>0</v>
      </c>
      <c r="AE191" s="243">
        <f t="shared" si="74"/>
        <v>0</v>
      </c>
      <c r="AF191" s="144">
        <f t="shared" si="77"/>
        <v>0</v>
      </c>
      <c r="AG191" s="144">
        <f t="shared" si="78"/>
        <v>0</v>
      </c>
      <c r="AH191" s="144">
        <f t="shared" si="79"/>
        <v>0</v>
      </c>
      <c r="AI191" s="217">
        <f t="shared" si="86"/>
        <v>0</v>
      </c>
      <c r="AK191" s="210"/>
      <c r="AL191" s="144"/>
      <c r="AM191" s="144"/>
      <c r="AN191" s="144"/>
      <c r="AO191" s="144"/>
      <c r="AP191" s="144"/>
      <c r="AQ191" s="318"/>
      <c r="AR191" s="318"/>
      <c r="AS191" s="318"/>
      <c r="AT191" s="318"/>
      <c r="AU191" s="144"/>
      <c r="AV191" s="144"/>
      <c r="AW191" s="144"/>
      <c r="AX191" s="144"/>
      <c r="AY191" s="217"/>
    </row>
    <row r="192" spans="5:51" x14ac:dyDescent="0.25">
      <c r="E192" s="110"/>
      <c r="I192" s="194">
        <v>187</v>
      </c>
      <c r="J192" s="144">
        <f t="shared" si="80"/>
        <v>0</v>
      </c>
      <c r="K192" s="144">
        <f t="shared" si="81"/>
        <v>0</v>
      </c>
      <c r="L192" s="144">
        <f t="shared" si="82"/>
        <v>0</v>
      </c>
      <c r="M192" s="144">
        <f t="shared" si="83"/>
        <v>0</v>
      </c>
      <c r="N192" s="144">
        <f t="shared" si="65"/>
        <v>0</v>
      </c>
      <c r="O192" s="145">
        <f t="shared" si="66"/>
        <v>0</v>
      </c>
      <c r="P192" s="194">
        <v>187</v>
      </c>
      <c r="Q192" s="144">
        <f t="shared" si="75"/>
        <v>0</v>
      </c>
      <c r="R192" s="144">
        <f t="shared" si="84"/>
        <v>0</v>
      </c>
      <c r="S192" s="144">
        <f t="shared" si="85"/>
        <v>0</v>
      </c>
      <c r="T192" s="144">
        <f t="shared" si="67"/>
        <v>0</v>
      </c>
      <c r="U192" s="144">
        <f t="shared" si="76"/>
        <v>0</v>
      </c>
      <c r="V192" s="144">
        <f t="shared" si="68"/>
        <v>0</v>
      </c>
      <c r="W192" s="144">
        <v>0</v>
      </c>
      <c r="X192" s="144">
        <f t="shared" si="69"/>
        <v>0</v>
      </c>
      <c r="Y192" s="173">
        <f t="shared" si="70"/>
        <v>0</v>
      </c>
      <c r="AA192" s="210">
        <v>187</v>
      </c>
      <c r="AB192" s="144">
        <f t="shared" si="71"/>
        <v>0</v>
      </c>
      <c r="AC192" s="243">
        <f t="shared" si="72"/>
        <v>0</v>
      </c>
      <c r="AD192" s="243">
        <f t="shared" si="73"/>
        <v>0</v>
      </c>
      <c r="AE192" s="243">
        <f t="shared" si="74"/>
        <v>0</v>
      </c>
      <c r="AF192" s="144">
        <f t="shared" si="77"/>
        <v>0</v>
      </c>
      <c r="AG192" s="144">
        <f t="shared" si="78"/>
        <v>0</v>
      </c>
      <c r="AH192" s="144">
        <f t="shared" si="79"/>
        <v>0</v>
      </c>
      <c r="AI192" s="217">
        <f t="shared" si="86"/>
        <v>0</v>
      </c>
      <c r="AK192" s="210"/>
      <c r="AL192" s="144"/>
      <c r="AM192" s="144"/>
      <c r="AN192" s="144"/>
      <c r="AO192" s="144"/>
      <c r="AP192" s="144"/>
      <c r="AQ192" s="318"/>
      <c r="AR192" s="318"/>
      <c r="AS192" s="318"/>
      <c r="AT192" s="318"/>
      <c r="AU192" s="144"/>
      <c r="AV192" s="144"/>
      <c r="AW192" s="144"/>
      <c r="AX192" s="144"/>
      <c r="AY192" s="217"/>
    </row>
    <row r="193" spans="5:51" x14ac:dyDescent="0.25">
      <c r="E193" s="110"/>
      <c r="I193" s="194">
        <v>188</v>
      </c>
      <c r="J193" s="144">
        <f t="shared" si="80"/>
        <v>0</v>
      </c>
      <c r="K193" s="144">
        <f t="shared" si="81"/>
        <v>0</v>
      </c>
      <c r="L193" s="144">
        <f t="shared" si="82"/>
        <v>0</v>
      </c>
      <c r="M193" s="144">
        <f t="shared" si="83"/>
        <v>0</v>
      </c>
      <c r="N193" s="144">
        <f t="shared" si="65"/>
        <v>0</v>
      </c>
      <c r="O193" s="145">
        <f t="shared" si="66"/>
        <v>0</v>
      </c>
      <c r="P193" s="194">
        <v>188</v>
      </c>
      <c r="Q193" s="144">
        <f t="shared" si="75"/>
        <v>0</v>
      </c>
      <c r="R193" s="144">
        <f t="shared" si="84"/>
        <v>0</v>
      </c>
      <c r="S193" s="144">
        <f t="shared" si="85"/>
        <v>0</v>
      </c>
      <c r="T193" s="144">
        <f t="shared" si="67"/>
        <v>0</v>
      </c>
      <c r="U193" s="144">
        <f t="shared" si="76"/>
        <v>0</v>
      </c>
      <c r="V193" s="144">
        <f t="shared" si="68"/>
        <v>0</v>
      </c>
      <c r="W193" s="144">
        <v>0</v>
      </c>
      <c r="X193" s="144">
        <f t="shared" si="69"/>
        <v>0</v>
      </c>
      <c r="Y193" s="173">
        <f t="shared" si="70"/>
        <v>0</v>
      </c>
      <c r="AA193" s="210">
        <v>188</v>
      </c>
      <c r="AB193" s="144">
        <f t="shared" si="71"/>
        <v>0</v>
      </c>
      <c r="AC193" s="243">
        <f t="shared" si="72"/>
        <v>0</v>
      </c>
      <c r="AD193" s="243">
        <f t="shared" si="73"/>
        <v>0</v>
      </c>
      <c r="AE193" s="243">
        <f t="shared" si="74"/>
        <v>0</v>
      </c>
      <c r="AF193" s="144">
        <f t="shared" si="77"/>
        <v>0</v>
      </c>
      <c r="AG193" s="144">
        <f t="shared" si="78"/>
        <v>0</v>
      </c>
      <c r="AH193" s="144">
        <f t="shared" si="79"/>
        <v>0</v>
      </c>
      <c r="AI193" s="217">
        <f t="shared" si="86"/>
        <v>0</v>
      </c>
      <c r="AK193" s="210"/>
      <c r="AL193" s="144"/>
      <c r="AM193" s="144"/>
      <c r="AN193" s="144"/>
      <c r="AO193" s="144"/>
      <c r="AP193" s="144"/>
      <c r="AQ193" s="318"/>
      <c r="AR193" s="318"/>
      <c r="AS193" s="318"/>
      <c r="AT193" s="318"/>
      <c r="AU193" s="144"/>
      <c r="AV193" s="144"/>
      <c r="AW193" s="144"/>
      <c r="AX193" s="144"/>
      <c r="AY193" s="217"/>
    </row>
    <row r="194" spans="5:51" x14ac:dyDescent="0.25">
      <c r="E194" s="110"/>
      <c r="I194" s="194">
        <v>189</v>
      </c>
      <c r="J194" s="144">
        <f t="shared" si="80"/>
        <v>0</v>
      </c>
      <c r="K194" s="144">
        <f t="shared" si="81"/>
        <v>0</v>
      </c>
      <c r="L194" s="144">
        <f t="shared" si="82"/>
        <v>0</v>
      </c>
      <c r="M194" s="144">
        <f t="shared" si="83"/>
        <v>0</v>
      </c>
      <c r="N194" s="144">
        <f t="shared" si="65"/>
        <v>0</v>
      </c>
      <c r="O194" s="145">
        <f t="shared" si="66"/>
        <v>0</v>
      </c>
      <c r="P194" s="194">
        <v>189</v>
      </c>
      <c r="Q194" s="144">
        <f t="shared" si="75"/>
        <v>0</v>
      </c>
      <c r="R194" s="144">
        <f t="shared" si="84"/>
        <v>0</v>
      </c>
      <c r="S194" s="144">
        <f t="shared" si="85"/>
        <v>0</v>
      </c>
      <c r="T194" s="144">
        <f t="shared" si="67"/>
        <v>0</v>
      </c>
      <c r="U194" s="144">
        <f t="shared" si="76"/>
        <v>0</v>
      </c>
      <c r="V194" s="144">
        <f t="shared" si="68"/>
        <v>0</v>
      </c>
      <c r="W194" s="144">
        <v>0</v>
      </c>
      <c r="X194" s="144">
        <f t="shared" si="69"/>
        <v>0</v>
      </c>
      <c r="Y194" s="173">
        <f t="shared" si="70"/>
        <v>0</v>
      </c>
      <c r="AA194" s="210">
        <v>189</v>
      </c>
      <c r="AB194" s="144">
        <f t="shared" si="71"/>
        <v>0</v>
      </c>
      <c r="AC194" s="243">
        <f t="shared" si="72"/>
        <v>0</v>
      </c>
      <c r="AD194" s="243">
        <f t="shared" si="73"/>
        <v>0</v>
      </c>
      <c r="AE194" s="243">
        <f t="shared" si="74"/>
        <v>0</v>
      </c>
      <c r="AF194" s="144">
        <f t="shared" si="77"/>
        <v>0</v>
      </c>
      <c r="AG194" s="144">
        <f t="shared" si="78"/>
        <v>0</v>
      </c>
      <c r="AH194" s="144">
        <f t="shared" si="79"/>
        <v>0</v>
      </c>
      <c r="AI194" s="217">
        <f t="shared" si="86"/>
        <v>0</v>
      </c>
      <c r="AK194" s="210"/>
      <c r="AL194" s="144"/>
      <c r="AM194" s="144"/>
      <c r="AN194" s="144"/>
      <c r="AO194" s="144"/>
      <c r="AP194" s="144"/>
      <c r="AQ194" s="318"/>
      <c r="AR194" s="318"/>
      <c r="AS194" s="318"/>
      <c r="AT194" s="318"/>
      <c r="AU194" s="144"/>
      <c r="AV194" s="144"/>
      <c r="AW194" s="144"/>
      <c r="AX194" s="144"/>
      <c r="AY194" s="217"/>
    </row>
    <row r="195" spans="5:51" x14ac:dyDescent="0.25">
      <c r="E195" s="110"/>
      <c r="I195" s="194">
        <v>190</v>
      </c>
      <c r="J195" s="144">
        <f t="shared" si="80"/>
        <v>0</v>
      </c>
      <c r="K195" s="144">
        <f t="shared" si="81"/>
        <v>0</v>
      </c>
      <c r="L195" s="144">
        <f t="shared" si="82"/>
        <v>0</v>
      </c>
      <c r="M195" s="144">
        <f t="shared" si="83"/>
        <v>0</v>
      </c>
      <c r="N195" s="144">
        <f t="shared" si="65"/>
        <v>0</v>
      </c>
      <c r="O195" s="145">
        <f t="shared" si="66"/>
        <v>0</v>
      </c>
      <c r="P195" s="194">
        <v>190</v>
      </c>
      <c r="Q195" s="144">
        <f t="shared" si="75"/>
        <v>0</v>
      </c>
      <c r="R195" s="144">
        <f t="shared" si="84"/>
        <v>0</v>
      </c>
      <c r="S195" s="144">
        <f t="shared" si="85"/>
        <v>0</v>
      </c>
      <c r="T195" s="144">
        <f t="shared" si="67"/>
        <v>0</v>
      </c>
      <c r="U195" s="144">
        <f t="shared" si="76"/>
        <v>0</v>
      </c>
      <c r="V195" s="144">
        <f t="shared" si="68"/>
        <v>0</v>
      </c>
      <c r="W195" s="144">
        <v>0</v>
      </c>
      <c r="X195" s="144">
        <f t="shared" si="69"/>
        <v>0</v>
      </c>
      <c r="Y195" s="173">
        <f t="shared" si="70"/>
        <v>0</v>
      </c>
      <c r="AA195" s="210">
        <v>190</v>
      </c>
      <c r="AB195" s="144">
        <f t="shared" si="71"/>
        <v>0</v>
      </c>
      <c r="AC195" s="243">
        <f t="shared" si="72"/>
        <v>0</v>
      </c>
      <c r="AD195" s="243">
        <f t="shared" si="73"/>
        <v>0</v>
      </c>
      <c r="AE195" s="243">
        <f t="shared" si="74"/>
        <v>0</v>
      </c>
      <c r="AF195" s="144">
        <f t="shared" si="77"/>
        <v>0</v>
      </c>
      <c r="AG195" s="144">
        <f t="shared" si="78"/>
        <v>0</v>
      </c>
      <c r="AH195" s="144">
        <f t="shared" si="79"/>
        <v>0</v>
      </c>
      <c r="AI195" s="217">
        <f t="shared" si="86"/>
        <v>0</v>
      </c>
      <c r="AK195" s="210"/>
      <c r="AL195" s="144"/>
      <c r="AM195" s="144"/>
      <c r="AN195" s="144"/>
      <c r="AO195" s="144"/>
      <c r="AP195" s="144"/>
      <c r="AQ195" s="318"/>
      <c r="AR195" s="318"/>
      <c r="AS195" s="318"/>
      <c r="AT195" s="318"/>
      <c r="AU195" s="144"/>
      <c r="AV195" s="144"/>
      <c r="AW195" s="144"/>
      <c r="AX195" s="144"/>
      <c r="AY195" s="217"/>
    </row>
    <row r="196" spans="5:51" x14ac:dyDescent="0.25">
      <c r="E196" s="110"/>
      <c r="I196" s="194">
        <v>191</v>
      </c>
      <c r="J196" s="144">
        <f t="shared" si="80"/>
        <v>0</v>
      </c>
      <c r="K196" s="144">
        <f t="shared" si="81"/>
        <v>0</v>
      </c>
      <c r="L196" s="144">
        <f t="shared" si="82"/>
        <v>0</v>
      </c>
      <c r="M196" s="144">
        <f t="shared" si="83"/>
        <v>0</v>
      </c>
      <c r="N196" s="144">
        <f t="shared" si="65"/>
        <v>0</v>
      </c>
      <c r="O196" s="145">
        <f t="shared" si="66"/>
        <v>0</v>
      </c>
      <c r="P196" s="194">
        <v>191</v>
      </c>
      <c r="Q196" s="144">
        <f t="shared" si="75"/>
        <v>0</v>
      </c>
      <c r="R196" s="144">
        <f t="shared" si="84"/>
        <v>0</v>
      </c>
      <c r="S196" s="144">
        <f t="shared" si="85"/>
        <v>0</v>
      </c>
      <c r="T196" s="144">
        <f t="shared" si="67"/>
        <v>0</v>
      </c>
      <c r="U196" s="144">
        <f t="shared" si="76"/>
        <v>0</v>
      </c>
      <c r="V196" s="144">
        <f t="shared" si="68"/>
        <v>0</v>
      </c>
      <c r="W196" s="144">
        <v>0</v>
      </c>
      <c r="X196" s="144">
        <f t="shared" si="69"/>
        <v>0</v>
      </c>
      <c r="Y196" s="173">
        <f t="shared" si="70"/>
        <v>0</v>
      </c>
      <c r="AA196" s="210">
        <v>191</v>
      </c>
      <c r="AB196" s="144">
        <f t="shared" si="71"/>
        <v>0</v>
      </c>
      <c r="AC196" s="243">
        <f t="shared" si="72"/>
        <v>0</v>
      </c>
      <c r="AD196" s="243">
        <f t="shared" si="73"/>
        <v>0</v>
      </c>
      <c r="AE196" s="243">
        <f t="shared" si="74"/>
        <v>0</v>
      </c>
      <c r="AF196" s="144">
        <f t="shared" si="77"/>
        <v>0</v>
      </c>
      <c r="AG196" s="144">
        <f t="shared" si="78"/>
        <v>0</v>
      </c>
      <c r="AH196" s="144">
        <f t="shared" si="79"/>
        <v>0</v>
      </c>
      <c r="AI196" s="217">
        <f t="shared" si="86"/>
        <v>0</v>
      </c>
      <c r="AK196" s="210"/>
      <c r="AL196" s="144"/>
      <c r="AM196" s="144"/>
      <c r="AN196" s="144"/>
      <c r="AO196" s="144"/>
      <c r="AP196" s="144"/>
      <c r="AQ196" s="318"/>
      <c r="AR196" s="318"/>
      <c r="AS196" s="318"/>
      <c r="AT196" s="318"/>
      <c r="AU196" s="144"/>
      <c r="AV196" s="144"/>
      <c r="AW196" s="144"/>
      <c r="AX196" s="144"/>
      <c r="AY196" s="217"/>
    </row>
    <row r="197" spans="5:51" x14ac:dyDescent="0.25">
      <c r="E197" s="110"/>
      <c r="I197" s="194">
        <v>192</v>
      </c>
      <c r="J197" s="144">
        <f t="shared" si="80"/>
        <v>0</v>
      </c>
      <c r="K197" s="144">
        <f t="shared" si="81"/>
        <v>0</v>
      </c>
      <c r="L197" s="144">
        <f t="shared" si="82"/>
        <v>0</v>
      </c>
      <c r="M197" s="144">
        <f t="shared" si="83"/>
        <v>0</v>
      </c>
      <c r="N197" s="144">
        <f t="shared" ref="N197:N204" si="87">IF(P198&lt;=$F$18,0,)</f>
        <v>0</v>
      </c>
      <c r="O197" s="145">
        <f t="shared" ref="O197:O205" si="88">((J197+K197)*0.475+L197+M197+N197)*44/12</f>
        <v>0</v>
      </c>
      <c r="P197" s="194">
        <v>192</v>
      </c>
      <c r="Q197" s="144">
        <f t="shared" si="75"/>
        <v>0</v>
      </c>
      <c r="R197" s="144">
        <f t="shared" si="84"/>
        <v>0</v>
      </c>
      <c r="S197" s="144">
        <f t="shared" si="85"/>
        <v>0</v>
      </c>
      <c r="T197" s="144">
        <f t="shared" ref="T197:T205" si="89">IF(S197=0,0,EXP(-1.0587+0.8836*LN(S197)+0.284))</f>
        <v>0</v>
      </c>
      <c r="U197" s="144">
        <f t="shared" si="76"/>
        <v>0</v>
      </c>
      <c r="V197" s="144">
        <f t="shared" ref="V197:V205" si="90">IF(P197&lt;=$F$18,IF(P197&lt;=30,P197*($F$16-$F$6)/30,$F$16-$F$6),)</f>
        <v>0</v>
      </c>
      <c r="W197" s="144">
        <v>0</v>
      </c>
      <c r="X197" s="144">
        <f t="shared" ref="X197:X205" si="91">((S197+T197)*0.475+U197+V197+W197)*44/12</f>
        <v>0</v>
      </c>
      <c r="Y197" s="173">
        <f t="shared" ref="Y197:Y205" si="92">IF(P197&lt;=$F$18,X197-O197,)</f>
        <v>0</v>
      </c>
      <c r="AA197" s="210">
        <v>192</v>
      </c>
      <c r="AB197" s="144">
        <f t="shared" ref="AB197:AB205" si="93">IF(AA197&lt;=$F$18,IFERROR(VLOOKUP($AA197,$B$82:$G$94,2,FALSE),0),)</f>
        <v>0</v>
      </c>
      <c r="AC197" s="243">
        <f t="shared" ref="AC197:AC205" si="94">IF(AA197&lt;=$F$18,IFERROR(VLOOKUP($AA197,$B$82:$G$94,3,FALSE),0),)</f>
        <v>0</v>
      </c>
      <c r="AD197" s="243">
        <f t="shared" ref="AD197:AD205" si="95">IF(AA197&lt;=$F$18,IFERROR(VLOOKUP($AA197,$B$82:$G$94,4,FALSE),0),)</f>
        <v>0</v>
      </c>
      <c r="AE197" s="243">
        <f t="shared" ref="AE197:AE205" si="96">IF(AA197&lt;=$F$18,IFERROR(VLOOKUP($AA197,$B$82:$G$94,5,FALSE),0),)</f>
        <v>0</v>
      </c>
      <c r="AF197" s="144">
        <f t="shared" si="77"/>
        <v>0</v>
      </c>
      <c r="AG197" s="144">
        <f t="shared" si="78"/>
        <v>0</v>
      </c>
      <c r="AH197" s="144">
        <f t="shared" si="79"/>
        <v>0</v>
      </c>
      <c r="AI197" s="217">
        <f t="shared" si="86"/>
        <v>0</v>
      </c>
      <c r="AK197" s="210"/>
      <c r="AL197" s="144"/>
      <c r="AM197" s="144"/>
      <c r="AN197" s="144"/>
      <c r="AO197" s="144"/>
      <c r="AP197" s="144"/>
      <c r="AQ197" s="318"/>
      <c r="AR197" s="318"/>
      <c r="AS197" s="318"/>
      <c r="AT197" s="318"/>
      <c r="AU197" s="144"/>
      <c r="AV197" s="144"/>
      <c r="AW197" s="144"/>
      <c r="AX197" s="144"/>
      <c r="AY197" s="217"/>
    </row>
    <row r="198" spans="5:51" x14ac:dyDescent="0.25">
      <c r="E198" s="110"/>
      <c r="I198" s="194">
        <v>193</v>
      </c>
      <c r="J198" s="144">
        <f t="shared" si="80"/>
        <v>0</v>
      </c>
      <c r="K198" s="144">
        <f t="shared" si="81"/>
        <v>0</v>
      </c>
      <c r="L198" s="144">
        <f t="shared" si="82"/>
        <v>0</v>
      </c>
      <c r="M198" s="144">
        <f t="shared" si="83"/>
        <v>0</v>
      </c>
      <c r="N198" s="144">
        <f t="shared" si="87"/>
        <v>0</v>
      </c>
      <c r="O198" s="145">
        <f t="shared" si="88"/>
        <v>0</v>
      </c>
      <c r="P198" s="194">
        <v>193</v>
      </c>
      <c r="Q198" s="144">
        <f t="shared" ref="Q198:Q205" si="97">IF(P198&lt;=$F$18,LOOKUP(P198-1,$B$25:$B$78,$G$25:$G$78),)</f>
        <v>0</v>
      </c>
      <c r="R198" s="144">
        <f t="shared" si="84"/>
        <v>0</v>
      </c>
      <c r="S198" s="144">
        <f t="shared" si="85"/>
        <v>0</v>
      </c>
      <c r="T198" s="144">
        <f t="shared" si="89"/>
        <v>0</v>
      </c>
      <c r="U198" s="144">
        <f t="shared" ref="U198:U205" si="98">IF(P198&lt;=$F$18,$F$5+($F$15-$F$5)*(1-EXP(-0.0175*P198)),)</f>
        <v>0</v>
      </c>
      <c r="V198" s="144">
        <f t="shared" si="90"/>
        <v>0</v>
      </c>
      <c r="W198" s="144">
        <v>0</v>
      </c>
      <c r="X198" s="144">
        <f t="shared" si="91"/>
        <v>0</v>
      </c>
      <c r="Y198" s="173">
        <f t="shared" si="92"/>
        <v>0</v>
      </c>
      <c r="AA198" s="210">
        <v>193</v>
      </c>
      <c r="AB198" s="144">
        <f t="shared" si="93"/>
        <v>0</v>
      </c>
      <c r="AC198" s="243">
        <f t="shared" si="94"/>
        <v>0</v>
      </c>
      <c r="AD198" s="243">
        <f t="shared" si="95"/>
        <v>0</v>
      </c>
      <c r="AE198" s="243">
        <f t="shared" si="96"/>
        <v>0</v>
      </c>
      <c r="AF198" s="144">
        <f t="shared" ref="AF198:AF205" si="99">IF(AA198&lt;=$F$18,EXP(-LN(2)/$D$104)*AF197+((1-EXP(-LN(2)/$D$104))/(LN(2)/$D$104))*$AB198*AC198*0.475*$F$19*44/12,)</f>
        <v>0</v>
      </c>
      <c r="AG198" s="144">
        <f t="shared" ref="AG198:AG205" si="100">IF(AA198&lt;=$F$18,EXP(-LN(2)/$D$106)*AG197+((1-EXP(-LN(2)/$D$106))/(LN(2)/$D$106))*$AB198*AD198*0.475*$F$19*44/12,)</f>
        <v>0</v>
      </c>
      <c r="AH198" s="144">
        <f t="shared" ref="AH198:AH205" si="101">IF(AA198&lt;=$F$18,EXP(-LN(2)/$D$105)*AH197+((1-EXP(-LN(2)/$D$105))/(LN(2)/$D$105))*$AB198*AE198*0.475*$F$19*44/12,)</f>
        <v>0</v>
      </c>
      <c r="AI198" s="217">
        <f t="shared" si="86"/>
        <v>0</v>
      </c>
      <c r="AK198" s="210"/>
      <c r="AL198" s="144"/>
      <c r="AM198" s="144"/>
      <c r="AN198" s="144"/>
      <c r="AO198" s="144"/>
      <c r="AP198" s="144"/>
      <c r="AQ198" s="318"/>
      <c r="AR198" s="318"/>
      <c r="AS198" s="318"/>
      <c r="AT198" s="318"/>
      <c r="AU198" s="144"/>
      <c r="AV198" s="144"/>
      <c r="AW198" s="144"/>
      <c r="AX198" s="144"/>
      <c r="AY198" s="217"/>
    </row>
    <row r="199" spans="5:51" x14ac:dyDescent="0.25">
      <c r="E199" s="110"/>
      <c r="I199" s="194">
        <v>194</v>
      </c>
      <c r="J199" s="144">
        <f t="shared" ref="J199:J205" si="102">IF($I199&lt;=$F$10,$F$11*$F$13+J198,)</f>
        <v>0</v>
      </c>
      <c r="K199" s="144">
        <f t="shared" ref="K199:K205" si="103">IF(J199=0,0,EXP(-1.0587+0.8836*LN(J199)+0.284))</f>
        <v>0</v>
      </c>
      <c r="L199" s="144">
        <f t="shared" ref="L199:L205" si="104">IF(I199&lt;=$F$10,$F$5+($F$8-$F$5)*(1-EXP(-0.0175*I199)),)</f>
        <v>0</v>
      </c>
      <c r="M199" s="144">
        <f t="shared" ref="M199:M205" si="105">IF(I199&lt;=$F$10,IF(I199&lt;=30,I199*($F$9-$F$6)/30,$F$9-$F$6),)</f>
        <v>0</v>
      </c>
      <c r="N199" s="144">
        <f t="shared" si="87"/>
        <v>0</v>
      </c>
      <c r="O199" s="145">
        <f t="shared" si="88"/>
        <v>0</v>
      </c>
      <c r="P199" s="194">
        <v>194</v>
      </c>
      <c r="Q199" s="144">
        <f t="shared" si="97"/>
        <v>0</v>
      </c>
      <c r="R199" s="144">
        <f t="shared" ref="R199:R205" si="106">IF(P199&lt;=$F$18,Q199+R198,)</f>
        <v>0</v>
      </c>
      <c r="S199" s="144">
        <f t="shared" ref="S199:S205" si="107">$F$19*R199</f>
        <v>0</v>
      </c>
      <c r="T199" s="144">
        <f t="shared" si="89"/>
        <v>0</v>
      </c>
      <c r="U199" s="144">
        <f t="shared" si="98"/>
        <v>0</v>
      </c>
      <c r="V199" s="144">
        <f t="shared" si="90"/>
        <v>0</v>
      </c>
      <c r="W199" s="144">
        <v>0</v>
      </c>
      <c r="X199" s="144">
        <f t="shared" si="91"/>
        <v>0</v>
      </c>
      <c r="Y199" s="173">
        <f t="shared" si="92"/>
        <v>0</v>
      </c>
      <c r="AA199" s="210">
        <v>194</v>
      </c>
      <c r="AB199" s="144">
        <f t="shared" si="93"/>
        <v>0</v>
      </c>
      <c r="AC199" s="243">
        <f t="shared" si="94"/>
        <v>0</v>
      </c>
      <c r="AD199" s="243">
        <f t="shared" si="95"/>
        <v>0</v>
      </c>
      <c r="AE199" s="243">
        <f t="shared" si="96"/>
        <v>0</v>
      </c>
      <c r="AF199" s="144">
        <f t="shared" si="99"/>
        <v>0</v>
      </c>
      <c r="AG199" s="144">
        <f t="shared" si="100"/>
        <v>0</v>
      </c>
      <c r="AH199" s="144">
        <f t="shared" si="101"/>
        <v>0</v>
      </c>
      <c r="AI199" s="217">
        <f t="shared" ref="AI199:AI205" si="108">IF(AA199&lt;=$F$18,SUM(AF199:AH199),)</f>
        <v>0</v>
      </c>
      <c r="AK199" s="210"/>
      <c r="AL199" s="144"/>
      <c r="AM199" s="144"/>
      <c r="AN199" s="144"/>
      <c r="AO199" s="144"/>
      <c r="AP199" s="144"/>
      <c r="AQ199" s="318"/>
      <c r="AR199" s="318"/>
      <c r="AS199" s="318"/>
      <c r="AT199" s="318"/>
      <c r="AU199" s="144"/>
      <c r="AV199" s="144"/>
      <c r="AW199" s="144"/>
      <c r="AX199" s="144"/>
      <c r="AY199" s="217"/>
    </row>
    <row r="200" spans="5:51" x14ac:dyDescent="0.25">
      <c r="E200" s="110"/>
      <c r="I200" s="194">
        <v>195</v>
      </c>
      <c r="J200" s="144">
        <f t="shared" si="102"/>
        <v>0</v>
      </c>
      <c r="K200" s="144">
        <f t="shared" si="103"/>
        <v>0</v>
      </c>
      <c r="L200" s="144">
        <f t="shared" si="104"/>
        <v>0</v>
      </c>
      <c r="M200" s="144">
        <f t="shared" si="105"/>
        <v>0</v>
      </c>
      <c r="N200" s="144">
        <f t="shared" si="87"/>
        <v>0</v>
      </c>
      <c r="O200" s="145">
        <f t="shared" si="88"/>
        <v>0</v>
      </c>
      <c r="P200" s="194">
        <v>195</v>
      </c>
      <c r="Q200" s="144">
        <f t="shared" si="97"/>
        <v>0</v>
      </c>
      <c r="R200" s="144">
        <f t="shared" si="106"/>
        <v>0</v>
      </c>
      <c r="S200" s="144">
        <f t="shared" si="107"/>
        <v>0</v>
      </c>
      <c r="T200" s="144">
        <f t="shared" si="89"/>
        <v>0</v>
      </c>
      <c r="U200" s="144">
        <f t="shared" si="98"/>
        <v>0</v>
      </c>
      <c r="V200" s="144">
        <f t="shared" si="90"/>
        <v>0</v>
      </c>
      <c r="W200" s="144">
        <v>0</v>
      </c>
      <c r="X200" s="144">
        <f t="shared" si="91"/>
        <v>0</v>
      </c>
      <c r="Y200" s="173">
        <f t="shared" si="92"/>
        <v>0</v>
      </c>
      <c r="AA200" s="210">
        <v>195</v>
      </c>
      <c r="AB200" s="144">
        <f t="shared" si="93"/>
        <v>0</v>
      </c>
      <c r="AC200" s="243">
        <f t="shared" si="94"/>
        <v>0</v>
      </c>
      <c r="AD200" s="243">
        <f t="shared" si="95"/>
        <v>0</v>
      </c>
      <c r="AE200" s="243">
        <f t="shared" si="96"/>
        <v>0</v>
      </c>
      <c r="AF200" s="144">
        <f t="shared" si="99"/>
        <v>0</v>
      </c>
      <c r="AG200" s="144">
        <f t="shared" si="100"/>
        <v>0</v>
      </c>
      <c r="AH200" s="144">
        <f t="shared" si="101"/>
        <v>0</v>
      </c>
      <c r="AI200" s="217">
        <f t="shared" si="108"/>
        <v>0</v>
      </c>
      <c r="AK200" s="210"/>
      <c r="AL200" s="144"/>
      <c r="AM200" s="144"/>
      <c r="AN200" s="144"/>
      <c r="AO200" s="144"/>
      <c r="AP200" s="144"/>
      <c r="AQ200" s="318"/>
      <c r="AR200" s="318"/>
      <c r="AS200" s="318"/>
      <c r="AT200" s="318"/>
      <c r="AU200" s="144"/>
      <c r="AV200" s="144"/>
      <c r="AW200" s="144"/>
      <c r="AX200" s="144"/>
      <c r="AY200" s="217"/>
    </row>
    <row r="201" spans="5:51" x14ac:dyDescent="0.25">
      <c r="E201" s="110"/>
      <c r="I201" s="194">
        <v>196</v>
      </c>
      <c r="J201" s="144">
        <f t="shared" si="102"/>
        <v>0</v>
      </c>
      <c r="K201" s="144">
        <f t="shared" si="103"/>
        <v>0</v>
      </c>
      <c r="L201" s="144">
        <f t="shared" si="104"/>
        <v>0</v>
      </c>
      <c r="M201" s="144">
        <f t="shared" si="105"/>
        <v>0</v>
      </c>
      <c r="N201" s="144">
        <f t="shared" si="87"/>
        <v>0</v>
      </c>
      <c r="O201" s="145">
        <f t="shared" si="88"/>
        <v>0</v>
      </c>
      <c r="P201" s="194">
        <v>196</v>
      </c>
      <c r="Q201" s="144">
        <f t="shared" si="97"/>
        <v>0</v>
      </c>
      <c r="R201" s="144">
        <f t="shared" si="106"/>
        <v>0</v>
      </c>
      <c r="S201" s="144">
        <f t="shared" si="107"/>
        <v>0</v>
      </c>
      <c r="T201" s="144">
        <f t="shared" si="89"/>
        <v>0</v>
      </c>
      <c r="U201" s="144">
        <f t="shared" si="98"/>
        <v>0</v>
      </c>
      <c r="V201" s="144">
        <f t="shared" si="90"/>
        <v>0</v>
      </c>
      <c r="W201" s="144">
        <v>0</v>
      </c>
      <c r="X201" s="144">
        <f t="shared" si="91"/>
        <v>0</v>
      </c>
      <c r="Y201" s="173">
        <f t="shared" si="92"/>
        <v>0</v>
      </c>
      <c r="AA201" s="210">
        <v>196</v>
      </c>
      <c r="AB201" s="144">
        <f t="shared" si="93"/>
        <v>0</v>
      </c>
      <c r="AC201" s="243">
        <f t="shared" si="94"/>
        <v>0</v>
      </c>
      <c r="AD201" s="243">
        <f t="shared" si="95"/>
        <v>0</v>
      </c>
      <c r="AE201" s="243">
        <f t="shared" si="96"/>
        <v>0</v>
      </c>
      <c r="AF201" s="144">
        <f t="shared" si="99"/>
        <v>0</v>
      </c>
      <c r="AG201" s="144">
        <f t="shared" si="100"/>
        <v>0</v>
      </c>
      <c r="AH201" s="144">
        <f t="shared" si="101"/>
        <v>0</v>
      </c>
      <c r="AI201" s="217">
        <f t="shared" si="108"/>
        <v>0</v>
      </c>
      <c r="AK201" s="210"/>
      <c r="AL201" s="144"/>
      <c r="AM201" s="144"/>
      <c r="AN201" s="144"/>
      <c r="AO201" s="144"/>
      <c r="AP201" s="144"/>
      <c r="AQ201" s="318"/>
      <c r="AR201" s="318"/>
      <c r="AS201" s="318"/>
      <c r="AT201" s="318"/>
      <c r="AU201" s="144"/>
      <c r="AV201" s="144"/>
      <c r="AW201" s="144"/>
      <c r="AX201" s="144"/>
      <c r="AY201" s="217"/>
    </row>
    <row r="202" spans="5:51" x14ac:dyDescent="0.25">
      <c r="E202" s="110"/>
      <c r="I202" s="194">
        <v>197</v>
      </c>
      <c r="J202" s="144">
        <f t="shared" si="102"/>
        <v>0</v>
      </c>
      <c r="K202" s="144">
        <f t="shared" si="103"/>
        <v>0</v>
      </c>
      <c r="L202" s="144">
        <f t="shared" si="104"/>
        <v>0</v>
      </c>
      <c r="M202" s="144">
        <f t="shared" si="105"/>
        <v>0</v>
      </c>
      <c r="N202" s="144">
        <f t="shared" si="87"/>
        <v>0</v>
      </c>
      <c r="O202" s="145">
        <f t="shared" si="88"/>
        <v>0</v>
      </c>
      <c r="P202" s="194">
        <v>197</v>
      </c>
      <c r="Q202" s="144">
        <f t="shared" si="97"/>
        <v>0</v>
      </c>
      <c r="R202" s="144">
        <f t="shared" si="106"/>
        <v>0</v>
      </c>
      <c r="S202" s="144">
        <f t="shared" si="107"/>
        <v>0</v>
      </c>
      <c r="T202" s="144">
        <f t="shared" si="89"/>
        <v>0</v>
      </c>
      <c r="U202" s="144">
        <f t="shared" si="98"/>
        <v>0</v>
      </c>
      <c r="V202" s="144">
        <f t="shared" si="90"/>
        <v>0</v>
      </c>
      <c r="W202" s="144">
        <v>0</v>
      </c>
      <c r="X202" s="144">
        <f t="shared" si="91"/>
        <v>0</v>
      </c>
      <c r="Y202" s="173">
        <f t="shared" si="92"/>
        <v>0</v>
      </c>
      <c r="AA202" s="210">
        <v>197</v>
      </c>
      <c r="AB202" s="144">
        <f t="shared" si="93"/>
        <v>0</v>
      </c>
      <c r="AC202" s="243">
        <f t="shared" si="94"/>
        <v>0</v>
      </c>
      <c r="AD202" s="243">
        <f t="shared" si="95"/>
        <v>0</v>
      </c>
      <c r="AE202" s="243">
        <f t="shared" si="96"/>
        <v>0</v>
      </c>
      <c r="AF202" s="144">
        <f t="shared" si="99"/>
        <v>0</v>
      </c>
      <c r="AG202" s="144">
        <f t="shared" si="100"/>
        <v>0</v>
      </c>
      <c r="AH202" s="144">
        <f t="shared" si="101"/>
        <v>0</v>
      </c>
      <c r="AI202" s="217">
        <f t="shared" si="108"/>
        <v>0</v>
      </c>
      <c r="AK202" s="210"/>
      <c r="AL202" s="144"/>
      <c r="AM202" s="144"/>
      <c r="AN202" s="144"/>
      <c r="AO202" s="144"/>
      <c r="AP202" s="144"/>
      <c r="AQ202" s="318"/>
      <c r="AR202" s="318"/>
      <c r="AS202" s="318"/>
      <c r="AT202" s="318"/>
      <c r="AU202" s="144"/>
      <c r="AV202" s="144"/>
      <c r="AW202" s="144"/>
      <c r="AX202" s="144"/>
      <c r="AY202" s="217"/>
    </row>
    <row r="203" spans="5:51" x14ac:dyDescent="0.25">
      <c r="E203" s="110"/>
      <c r="I203" s="194">
        <v>198</v>
      </c>
      <c r="J203" s="144">
        <f t="shared" si="102"/>
        <v>0</v>
      </c>
      <c r="K203" s="144">
        <f t="shared" si="103"/>
        <v>0</v>
      </c>
      <c r="L203" s="144">
        <f t="shared" si="104"/>
        <v>0</v>
      </c>
      <c r="M203" s="144">
        <f t="shared" si="105"/>
        <v>0</v>
      </c>
      <c r="N203" s="144">
        <f t="shared" si="87"/>
        <v>0</v>
      </c>
      <c r="O203" s="145">
        <f t="shared" si="88"/>
        <v>0</v>
      </c>
      <c r="P203" s="194">
        <v>198</v>
      </c>
      <c r="Q203" s="144">
        <f t="shared" si="97"/>
        <v>0</v>
      </c>
      <c r="R203" s="144">
        <f t="shared" si="106"/>
        <v>0</v>
      </c>
      <c r="S203" s="144">
        <f t="shared" si="107"/>
        <v>0</v>
      </c>
      <c r="T203" s="144">
        <f t="shared" si="89"/>
        <v>0</v>
      </c>
      <c r="U203" s="144">
        <f t="shared" si="98"/>
        <v>0</v>
      </c>
      <c r="V203" s="144">
        <f t="shared" si="90"/>
        <v>0</v>
      </c>
      <c r="W203" s="144">
        <v>0</v>
      </c>
      <c r="X203" s="144">
        <f t="shared" si="91"/>
        <v>0</v>
      </c>
      <c r="Y203" s="173">
        <f t="shared" si="92"/>
        <v>0</v>
      </c>
      <c r="AA203" s="210">
        <v>198</v>
      </c>
      <c r="AB203" s="144">
        <f t="shared" si="93"/>
        <v>0</v>
      </c>
      <c r="AC203" s="243">
        <f t="shared" si="94"/>
        <v>0</v>
      </c>
      <c r="AD203" s="243">
        <f t="shared" si="95"/>
        <v>0</v>
      </c>
      <c r="AE203" s="243">
        <f t="shared" si="96"/>
        <v>0</v>
      </c>
      <c r="AF203" s="144">
        <f t="shared" si="99"/>
        <v>0</v>
      </c>
      <c r="AG203" s="144">
        <f t="shared" si="100"/>
        <v>0</v>
      </c>
      <c r="AH203" s="144">
        <f t="shared" si="101"/>
        <v>0</v>
      </c>
      <c r="AI203" s="217">
        <f t="shared" si="108"/>
        <v>0</v>
      </c>
      <c r="AK203" s="210"/>
      <c r="AL203" s="144"/>
      <c r="AM203" s="144"/>
      <c r="AN203" s="144"/>
      <c r="AO203" s="144"/>
      <c r="AP203" s="144"/>
      <c r="AQ203" s="318"/>
      <c r="AR203" s="318"/>
      <c r="AS203" s="318"/>
      <c r="AT203" s="318"/>
      <c r="AU203" s="144"/>
      <c r="AV203" s="144"/>
      <c r="AW203" s="144"/>
      <c r="AX203" s="144"/>
      <c r="AY203" s="217"/>
    </row>
    <row r="204" spans="5:51" x14ac:dyDescent="0.25">
      <c r="E204" s="110"/>
      <c r="I204" s="194">
        <v>199</v>
      </c>
      <c r="J204" s="144">
        <f t="shared" si="102"/>
        <v>0</v>
      </c>
      <c r="K204" s="144">
        <f t="shared" si="103"/>
        <v>0</v>
      </c>
      <c r="L204" s="144">
        <f t="shared" si="104"/>
        <v>0</v>
      </c>
      <c r="M204" s="144">
        <f t="shared" si="105"/>
        <v>0</v>
      </c>
      <c r="N204" s="144">
        <f t="shared" si="87"/>
        <v>0</v>
      </c>
      <c r="O204" s="145">
        <f t="shared" si="88"/>
        <v>0</v>
      </c>
      <c r="P204" s="194">
        <v>199</v>
      </c>
      <c r="Q204" s="144">
        <f t="shared" si="97"/>
        <v>0</v>
      </c>
      <c r="R204" s="144">
        <f t="shared" si="106"/>
        <v>0</v>
      </c>
      <c r="S204" s="144">
        <f t="shared" si="107"/>
        <v>0</v>
      </c>
      <c r="T204" s="144">
        <f t="shared" si="89"/>
        <v>0</v>
      </c>
      <c r="U204" s="144">
        <f t="shared" si="98"/>
        <v>0</v>
      </c>
      <c r="V204" s="144">
        <f t="shared" si="90"/>
        <v>0</v>
      </c>
      <c r="W204" s="144">
        <v>0</v>
      </c>
      <c r="X204" s="144">
        <f t="shared" si="91"/>
        <v>0</v>
      </c>
      <c r="Y204" s="173">
        <f t="shared" si="92"/>
        <v>0</v>
      </c>
      <c r="AA204" s="210">
        <v>199</v>
      </c>
      <c r="AB204" s="144">
        <f t="shared" si="93"/>
        <v>0</v>
      </c>
      <c r="AC204" s="243">
        <f t="shared" si="94"/>
        <v>0</v>
      </c>
      <c r="AD204" s="243">
        <f t="shared" si="95"/>
        <v>0</v>
      </c>
      <c r="AE204" s="243">
        <f t="shared" si="96"/>
        <v>0</v>
      </c>
      <c r="AF204" s="144">
        <f t="shared" si="99"/>
        <v>0</v>
      </c>
      <c r="AG204" s="144">
        <f t="shared" si="100"/>
        <v>0</v>
      </c>
      <c r="AH204" s="144">
        <f t="shared" si="101"/>
        <v>0</v>
      </c>
      <c r="AI204" s="217">
        <f t="shared" si="108"/>
        <v>0</v>
      </c>
      <c r="AK204" s="210"/>
      <c r="AL204" s="144"/>
      <c r="AM204" s="144"/>
      <c r="AN204" s="144"/>
      <c r="AO204" s="144"/>
      <c r="AP204" s="144"/>
      <c r="AQ204" s="318"/>
      <c r="AR204" s="318"/>
      <c r="AS204" s="318"/>
      <c r="AT204" s="318"/>
      <c r="AU204" s="144"/>
      <c r="AV204" s="144"/>
      <c r="AW204" s="144"/>
      <c r="AX204" s="144"/>
      <c r="AY204" s="217"/>
    </row>
    <row r="205" spans="5:51" x14ac:dyDescent="0.25">
      <c r="E205" s="110"/>
      <c r="I205" s="195">
        <v>200</v>
      </c>
      <c r="J205" s="144">
        <f t="shared" si="102"/>
        <v>0</v>
      </c>
      <c r="K205" s="144">
        <f t="shared" si="103"/>
        <v>0</v>
      </c>
      <c r="L205" s="144">
        <f t="shared" si="104"/>
        <v>0</v>
      </c>
      <c r="M205" s="144">
        <f t="shared" si="105"/>
        <v>0</v>
      </c>
      <c r="N205" s="146">
        <f>IF(F208&lt;=$F$18,0,)</f>
        <v>0</v>
      </c>
      <c r="O205" s="145">
        <f t="shared" si="88"/>
        <v>0</v>
      </c>
      <c r="P205" s="195">
        <v>200</v>
      </c>
      <c r="Q205" s="146">
        <f t="shared" si="97"/>
        <v>0</v>
      </c>
      <c r="R205" s="146">
        <f t="shared" si="106"/>
        <v>0</v>
      </c>
      <c r="S205" s="146">
        <f t="shared" si="107"/>
        <v>0</v>
      </c>
      <c r="T205" s="146">
        <f t="shared" si="89"/>
        <v>0</v>
      </c>
      <c r="U205" s="146">
        <f t="shared" si="98"/>
        <v>0</v>
      </c>
      <c r="V205" s="146">
        <f t="shared" si="90"/>
        <v>0</v>
      </c>
      <c r="W205" s="146">
        <v>0</v>
      </c>
      <c r="X205" s="313">
        <f t="shared" si="91"/>
        <v>0</v>
      </c>
      <c r="Y205" s="174">
        <f t="shared" si="92"/>
        <v>0</v>
      </c>
      <c r="AA205" s="211">
        <v>200</v>
      </c>
      <c r="AB205" s="296">
        <f t="shared" si="93"/>
        <v>0</v>
      </c>
      <c r="AC205" s="244">
        <f t="shared" si="94"/>
        <v>0</v>
      </c>
      <c r="AD205" s="244">
        <f t="shared" si="95"/>
        <v>0</v>
      </c>
      <c r="AE205" s="244">
        <f t="shared" si="96"/>
        <v>0</v>
      </c>
      <c r="AF205" s="146">
        <f t="shared" si="99"/>
        <v>0</v>
      </c>
      <c r="AG205" s="146">
        <f t="shared" si="100"/>
        <v>0</v>
      </c>
      <c r="AH205" s="146">
        <f t="shared" si="101"/>
        <v>0</v>
      </c>
      <c r="AI205" s="218">
        <f t="shared" si="108"/>
        <v>0</v>
      </c>
      <c r="AK205" s="211"/>
      <c r="AL205" s="296"/>
      <c r="AM205" s="146"/>
      <c r="AN205" s="146"/>
      <c r="AO205" s="146"/>
      <c r="AP205" s="146"/>
      <c r="AQ205" s="320"/>
      <c r="AR205" s="320"/>
      <c r="AS205" s="320"/>
      <c r="AT205" s="320"/>
      <c r="AU205" s="146"/>
      <c r="AV205" s="146"/>
      <c r="AW205" s="146"/>
      <c r="AX205" s="146"/>
      <c r="AY205" s="218"/>
    </row>
    <row r="206" spans="5:51" x14ac:dyDescent="0.25">
      <c r="E206" s="110"/>
    </row>
    <row r="207" spans="5:51" x14ac:dyDescent="0.25">
      <c r="E207" s="110"/>
    </row>
  </sheetData>
  <mergeCells count="29"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P3:X3"/>
    <mergeCell ref="AA3:AI3"/>
    <mergeCell ref="AK3:AY3"/>
    <mergeCell ref="B5:B6"/>
    <mergeCell ref="D5:E5"/>
    <mergeCell ref="D6:E6"/>
  </mergeCells>
  <dataValidations count="3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Aerien!$B$23:$B$87</xm:f>
          </x14:formula1>
          <xm:sqref>F17</xm:sqref>
        </x14:dataValidation>
        <x14:dataValidation type="list" allowBlank="1" showInputMessage="1" showErrorMessage="1">
          <x14:formula1>
            <xm:f>'C:\Users\martal\Documents\URBAN ODYSSEY\OUTILS EXCEL\[BOISEMENT_Calcul_Cappelaere_Descolas.xlsx]Aerien'!#REF!</xm:f>
          </x14:formula1>
          <xm:sqref>F12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</sheetPr>
  <dimension ref="B3:BC207"/>
  <sheetViews>
    <sheetView topLeftCell="AF3" zoomScale="85" zoomScaleNormal="85" workbookViewId="0">
      <selection activeCell="AZ35" sqref="AZ4:AZ35"/>
    </sheetView>
  </sheetViews>
  <sheetFormatPr baseColWidth="10" defaultRowHeight="15" x14ac:dyDescent="0.25"/>
  <cols>
    <col min="3" max="5" width="13.7109375" customWidth="1"/>
    <col min="6" max="6" width="16.5703125" style="125" customWidth="1"/>
    <col min="7" max="7" width="14.42578125" style="110" customWidth="1"/>
    <col min="8" max="8" width="11.42578125" style="110"/>
    <col min="9" max="9" width="10.5703125" style="110" customWidth="1"/>
    <col min="10" max="11" width="10.5703125" style="40" customWidth="1"/>
    <col min="12" max="23" width="10.5703125" customWidth="1"/>
    <col min="24" max="25" width="11.5703125" customWidth="1"/>
    <col min="26" max="51" width="10.5703125" customWidth="1"/>
    <col min="52" max="52" width="11.42578125" style="9"/>
    <col min="54" max="54" width="19.28515625" customWidth="1"/>
  </cols>
  <sheetData>
    <row r="3" spans="2:52" ht="15.75" x14ac:dyDescent="0.25">
      <c r="I3" s="373" t="s">
        <v>333</v>
      </c>
      <c r="J3" s="374"/>
      <c r="K3" s="374"/>
      <c r="L3" s="374"/>
      <c r="M3" s="374"/>
      <c r="N3" s="374"/>
      <c r="O3" s="375"/>
      <c r="P3" s="376" t="s">
        <v>304</v>
      </c>
      <c r="Q3" s="377"/>
      <c r="R3" s="377"/>
      <c r="S3" s="377"/>
      <c r="T3" s="377"/>
      <c r="U3" s="377"/>
      <c r="V3" s="377"/>
      <c r="W3" s="377"/>
      <c r="X3" s="378"/>
      <c r="Y3" s="232"/>
      <c r="Z3" s="232"/>
      <c r="AA3" s="357" t="s">
        <v>319</v>
      </c>
      <c r="AB3" s="358"/>
      <c r="AC3" s="358"/>
      <c r="AD3" s="358"/>
      <c r="AE3" s="358"/>
      <c r="AF3" s="358"/>
      <c r="AG3" s="358"/>
      <c r="AH3" s="358"/>
      <c r="AI3" s="359"/>
      <c r="AJ3" s="232"/>
      <c r="AK3" s="357" t="s">
        <v>332</v>
      </c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9"/>
    </row>
    <row r="4" spans="2:52" ht="45" customHeight="1" x14ac:dyDescent="0.25">
      <c r="B4" s="365" t="s">
        <v>334</v>
      </c>
      <c r="C4" s="365"/>
      <c r="D4" s="365"/>
      <c r="E4" s="365"/>
      <c r="F4" s="365"/>
      <c r="I4" s="198" t="s">
        <v>129</v>
      </c>
      <c r="J4" s="199" t="s">
        <v>242</v>
      </c>
      <c r="K4" s="199" t="s">
        <v>243</v>
      </c>
      <c r="L4" s="199" t="s">
        <v>81</v>
      </c>
      <c r="M4" s="199" t="s">
        <v>244</v>
      </c>
      <c r="N4" s="199" t="s">
        <v>245</v>
      </c>
      <c r="O4" s="230" t="s">
        <v>247</v>
      </c>
      <c r="P4" s="198" t="s">
        <v>129</v>
      </c>
      <c r="Q4" s="200" t="s">
        <v>252</v>
      </c>
      <c r="R4" s="200" t="s">
        <v>253</v>
      </c>
      <c r="S4" s="201" t="s">
        <v>238</v>
      </c>
      <c r="T4" s="202" t="s">
        <v>237</v>
      </c>
      <c r="U4" s="199" t="s">
        <v>9</v>
      </c>
      <c r="V4" s="199" t="s">
        <v>239</v>
      </c>
      <c r="W4" s="199" t="s">
        <v>240</v>
      </c>
      <c r="X4" s="231" t="s">
        <v>246</v>
      </c>
      <c r="Y4" s="205" t="s">
        <v>266</v>
      </c>
      <c r="AA4" s="209" t="s">
        <v>129</v>
      </c>
      <c r="AB4" s="200" t="s">
        <v>306</v>
      </c>
      <c r="AC4" s="201" t="s">
        <v>307</v>
      </c>
      <c r="AD4" s="207" t="s">
        <v>308</v>
      </c>
      <c r="AE4" s="203" t="s">
        <v>309</v>
      </c>
      <c r="AF4" s="203" t="s">
        <v>310</v>
      </c>
      <c r="AG4" s="203" t="s">
        <v>311</v>
      </c>
      <c r="AH4" s="203" t="s">
        <v>312</v>
      </c>
      <c r="AI4" s="216" t="s">
        <v>313</v>
      </c>
      <c r="AK4" s="209" t="s">
        <v>129</v>
      </c>
      <c r="AL4" s="200" t="s">
        <v>306</v>
      </c>
      <c r="AM4" s="201" t="s">
        <v>307</v>
      </c>
      <c r="AN4" s="207" t="s">
        <v>308</v>
      </c>
      <c r="AO4" s="203" t="s">
        <v>309</v>
      </c>
      <c r="AP4" s="203" t="s">
        <v>322</v>
      </c>
      <c r="AQ4" s="317" t="s">
        <v>359</v>
      </c>
      <c r="AR4" s="317" t="s">
        <v>360</v>
      </c>
      <c r="AS4" s="317" t="s">
        <v>361</v>
      </c>
      <c r="AT4" s="317" t="s">
        <v>362</v>
      </c>
      <c r="AU4" s="203" t="s">
        <v>323</v>
      </c>
      <c r="AV4" s="203" t="s">
        <v>324</v>
      </c>
      <c r="AW4" s="203" t="s">
        <v>325</v>
      </c>
      <c r="AX4" s="203" t="s">
        <v>326</v>
      </c>
      <c r="AY4" s="216" t="s">
        <v>313</v>
      </c>
      <c r="AZ4" s="321" t="s">
        <v>368</v>
      </c>
    </row>
    <row r="5" spans="2:52" x14ac:dyDescent="0.25">
      <c r="B5" s="360" t="s">
        <v>293</v>
      </c>
      <c r="C5" s="233" t="s">
        <v>82</v>
      </c>
      <c r="D5" s="369" t="s">
        <v>6</v>
      </c>
      <c r="E5" s="369"/>
      <c r="F5" s="234">
        <f>IF(D5="","",VLOOKUP(D5,$B$97:$C$100,2,0))</f>
        <v>70</v>
      </c>
      <c r="I5" s="194">
        <v>0</v>
      </c>
      <c r="J5" s="144">
        <v>0</v>
      </c>
      <c r="K5" s="144">
        <v>0</v>
      </c>
      <c r="L5" s="144">
        <v>0</v>
      </c>
      <c r="M5" s="144">
        <f>IF(I5&lt;=$F$10,IF(I5&lt;=30,I5*($F$9-$F$6)/30,$F$9-$F$6),)</f>
        <v>0</v>
      </c>
      <c r="N5" s="144">
        <f t="shared" ref="N5:N68" si="0">IF(P6&lt;=$F$18,0,)</f>
        <v>0</v>
      </c>
      <c r="O5" s="145">
        <f t="shared" ref="O5:O68" si="1">((J5+K5)*0.475+L5+M5+N5)*44/12</f>
        <v>0</v>
      </c>
      <c r="P5" s="194">
        <v>0</v>
      </c>
      <c r="Q5" s="144">
        <v>0</v>
      </c>
      <c r="R5" s="144">
        <v>0</v>
      </c>
      <c r="S5" s="144">
        <f>$F$19*R5</f>
        <v>0</v>
      </c>
      <c r="T5" s="144">
        <f t="shared" ref="T5:T68" si="2">IF(S5=0,0,EXP(-1.0587+0.8836*LN(S5)+0.284))</f>
        <v>0</v>
      </c>
      <c r="U5" s="144">
        <v>0</v>
      </c>
      <c r="V5" s="144">
        <f t="shared" ref="V5:V68" si="3">IF(P5&lt;=$F$18,IF(P5&lt;=30,P5*($F$16-$F$6)/30,$F$16-$F$6),)</f>
        <v>0</v>
      </c>
      <c r="W5" s="144">
        <v>0</v>
      </c>
      <c r="X5" s="144">
        <f t="shared" ref="X5:X68" si="4">((S5+T5)*0.475+U5+V5+W5)*44/12</f>
        <v>0</v>
      </c>
      <c r="Y5" s="173">
        <f t="shared" ref="Y5:Y68" si="5">IF(P5&lt;=$F$18,X5-O5,)</f>
        <v>0</v>
      </c>
      <c r="AA5" s="210">
        <v>0</v>
      </c>
      <c r="AB5" s="144">
        <f t="shared" ref="AB5:AB68" si="6">IF(AA5&lt;=$F$18,IFERROR(VLOOKUP($AA5,$B$82:$G$94,2,FALSE),0),)</f>
        <v>0</v>
      </c>
      <c r="AC5" s="243">
        <f t="shared" ref="AC5:AC68" si="7">IF(AA5&lt;=$F$18,IFERROR(VLOOKUP($AA5,$B$82:$G$94,3,FALSE),0),)</f>
        <v>0</v>
      </c>
      <c r="AD5" s="243">
        <f t="shared" ref="AD5:AD68" si="8">IF(AA5&lt;=$F$18,IFERROR(VLOOKUP($AA5,$B$82:$G$94,4,FALSE),0),)</f>
        <v>0</v>
      </c>
      <c r="AE5" s="243">
        <f t="shared" ref="AE5:AE68" si="9">IF(AA5&lt;=$F$18,IFERROR(VLOOKUP($AA5,$B$82:$G$94,5,FALSE),0),)</f>
        <v>0</v>
      </c>
      <c r="AF5" s="144">
        <v>0</v>
      </c>
      <c r="AG5" s="144">
        <v>0</v>
      </c>
      <c r="AH5" s="144">
        <v>0</v>
      </c>
      <c r="AI5" s="217">
        <f>SUM(AF5:AH5)</f>
        <v>0</v>
      </c>
      <c r="AK5" s="210">
        <v>0</v>
      </c>
      <c r="AL5" s="144">
        <f t="shared" ref="AL5:AL35" si="10">IF(AK5&lt;=$F$18,IFERROR(VLOOKUP($AA5,$B$82:$G$94,2,FALSE),0),)</f>
        <v>0</v>
      </c>
      <c r="AM5" s="144">
        <f t="shared" ref="AM5:AM35" si="11">IF(AK5&lt;=$F$18,IFERROR(VLOOKUP($AA5,$B$82:$G$94,3,FALSE),0),)</f>
        <v>0</v>
      </c>
      <c r="AN5" s="144">
        <f t="shared" ref="AN5:AN35" si="12">IF(AK5&lt;=$F$18,IFERROR(VLOOKUP($AA5,$B$82:$G$94,4,FALSE),0),)</f>
        <v>0</v>
      </c>
      <c r="AO5" s="144">
        <f t="shared" ref="AO5:AO35" si="13">IF(AK5&lt;=$F$18,IFERROR(VLOOKUP($AA5,$B$82:$G$94,5,FALSE),0),)</f>
        <v>0</v>
      </c>
      <c r="AP5" s="144">
        <f t="shared" ref="AP5:AP35" si="14">IF(AK5&lt;=$F$18,IFERROR(VLOOKUP($AA5,$B$82:$G$94,6,FALSE),0),)</f>
        <v>0</v>
      </c>
      <c r="AQ5" s="318">
        <v>0</v>
      </c>
      <c r="AR5" s="318">
        <v>0</v>
      </c>
      <c r="AS5" s="318">
        <v>0</v>
      </c>
      <c r="AT5" s="318">
        <v>0</v>
      </c>
      <c r="AU5" s="144">
        <v>0</v>
      </c>
      <c r="AV5" s="144">
        <v>0</v>
      </c>
      <c r="AW5" s="144">
        <v>0</v>
      </c>
      <c r="AX5" s="144">
        <v>0</v>
      </c>
      <c r="AY5" s="217">
        <f>IF(AK5&lt;=$F$18,SUM(AU5:AX5),)</f>
        <v>0</v>
      </c>
      <c r="AZ5" s="37"/>
    </row>
    <row r="6" spans="2:52" x14ac:dyDescent="0.25">
      <c r="B6" s="362"/>
      <c r="C6" s="241" t="s">
        <v>83</v>
      </c>
      <c r="D6" s="367" t="str">
        <f>IF(D5=$B$100,"partielle","néant")</f>
        <v>néant</v>
      </c>
      <c r="E6" s="367"/>
      <c r="F6" s="242">
        <f>VLOOKUP(D5,$B$97:$D$100,3,FALSE)</f>
        <v>0</v>
      </c>
      <c r="I6" s="194">
        <v>1</v>
      </c>
      <c r="J6" s="144">
        <f>IF($I6&lt;=$F$10,$F$11*$F$13+J5,)</f>
        <v>0</v>
      </c>
      <c r="K6" s="144">
        <f>IF(J6=0,0,EXP(-1.0587+0.8836*LN(J6)+0.284))</f>
        <v>0</v>
      </c>
      <c r="L6" s="144">
        <f>IF(I6&lt;=$F$10,$F$5+($F$8-$F$5)*(1-EXP(-0.0175*I6)),)</f>
        <v>70</v>
      </c>
      <c r="M6" s="144">
        <f>IF(I6&lt;=$F$10,IF(I6&lt;=30,I6*($F$9-$F$6)/30,$F$9-$F$6),)</f>
        <v>0</v>
      </c>
      <c r="N6" s="144">
        <f t="shared" si="0"/>
        <v>0</v>
      </c>
      <c r="O6" s="145">
        <f t="shared" si="1"/>
        <v>256.66666666666669</v>
      </c>
      <c r="P6" s="194">
        <v>1</v>
      </c>
      <c r="Q6" s="144">
        <f t="shared" ref="Q6:Q69" si="15">IF(P6&lt;=$F$18,LOOKUP(P6-1,$B$25:$B$78,$G$25:$G$78),)</f>
        <v>6.3514285714285714</v>
      </c>
      <c r="R6" s="144">
        <f>IF(P6&lt;=$F$18,Q6+R5,)</f>
        <v>6.3514285714285714</v>
      </c>
      <c r="S6" s="144">
        <f>$F$19*R6</f>
        <v>3.5568000000000004</v>
      </c>
      <c r="T6" s="144">
        <f t="shared" si="2"/>
        <v>1.4140611505968181</v>
      </c>
      <c r="U6" s="144">
        <f t="shared" ref="U6:U69" si="16">IF(P6&lt;=$F$18,$F$5+($F$15-$F$5)*(1-EXP(-0.0175*P6)),)</f>
        <v>70</v>
      </c>
      <c r="V6" s="144">
        <f t="shared" si="3"/>
        <v>0.33333333333333331</v>
      </c>
      <c r="W6" s="144">
        <v>0</v>
      </c>
      <c r="X6" s="144">
        <f t="shared" si="4"/>
        <v>266.54647205951164</v>
      </c>
      <c r="Y6" s="173">
        <f t="shared" si="5"/>
        <v>9.8798053928449576</v>
      </c>
      <c r="AA6" s="210">
        <v>1</v>
      </c>
      <c r="AB6" s="144">
        <f t="shared" si="6"/>
        <v>0</v>
      </c>
      <c r="AC6" s="243">
        <f t="shared" si="7"/>
        <v>0</v>
      </c>
      <c r="AD6" s="243">
        <f t="shared" si="8"/>
        <v>0</v>
      </c>
      <c r="AE6" s="243">
        <f t="shared" si="9"/>
        <v>0</v>
      </c>
      <c r="AF6" s="144">
        <f t="shared" ref="AF6:AF69" si="17">IF(AA6&lt;=$F$18,EXP(-LN(2)/$D$104)*AF5+((1-EXP(-LN(2)/$D$104))/(LN(2)/$D$104))*$AB6*AC6*0.475*$F$19*44/12,)</f>
        <v>0</v>
      </c>
      <c r="AG6" s="144">
        <f t="shared" ref="AG6:AG69" si="18">IF(AA6&lt;=$F$18,EXP(-LN(2)/$D$106)*AG5+((1-EXP(-LN(2)/$D$106))/(LN(2)/$D$106))*$AB6*AD6*0.475*$F$19*44/12,)</f>
        <v>0</v>
      </c>
      <c r="AH6" s="144">
        <f t="shared" ref="AH6:AH69" si="19">IF(AA6&lt;=$F$18,EXP(-LN(2)/$D$105)*AH5+((1-EXP(-LN(2)/$D$105))/(LN(2)/$D$105))*$AB6*AE6*0.475*$F$19*44/12,)</f>
        <v>0</v>
      </c>
      <c r="AI6" s="217">
        <f>IF(AA6&lt;=$F$18,SUM(AF6:AH6),)</f>
        <v>0</v>
      </c>
      <c r="AK6" s="210">
        <v>1</v>
      </c>
      <c r="AL6" s="144">
        <f t="shared" si="10"/>
        <v>0</v>
      </c>
      <c r="AM6" s="144">
        <f t="shared" si="11"/>
        <v>0</v>
      </c>
      <c r="AN6" s="144">
        <f t="shared" si="12"/>
        <v>0</v>
      </c>
      <c r="AO6" s="144">
        <f t="shared" si="13"/>
        <v>0</v>
      </c>
      <c r="AP6" s="144">
        <f t="shared" si="14"/>
        <v>0</v>
      </c>
      <c r="AQ6" s="318">
        <f t="shared" ref="AQ6:AT24" si="20">IF($AK6&lt;=$F$18,$AL6*AM6,)</f>
        <v>0</v>
      </c>
      <c r="AR6" s="318">
        <f t="shared" si="20"/>
        <v>0</v>
      </c>
      <c r="AS6" s="318">
        <f t="shared" si="20"/>
        <v>0</v>
      </c>
      <c r="AT6" s="318">
        <f t="shared" si="20"/>
        <v>0</v>
      </c>
      <c r="AU6" s="144">
        <f t="shared" ref="AU6:AU35" si="21">IF($AK6&lt;=$F$18,$C$104*$AL6*AM6,)</f>
        <v>0</v>
      </c>
      <c r="AV6" s="144">
        <f t="shared" ref="AV6:AV35" si="22">IF($AK6&lt;=$F$18,$C$106*$AL6*AN6,)</f>
        <v>0</v>
      </c>
      <c r="AW6" s="144">
        <f t="shared" ref="AW6:AW35" si="23">IF($AK6&lt;=$F$18,$C$105*$AL6*AO6,)</f>
        <v>0</v>
      </c>
      <c r="AX6" s="144">
        <f t="shared" ref="AX6:AX35" si="24">IF($AK6&lt;=$F$18,$C$108*$AL6*AP6,)</f>
        <v>0</v>
      </c>
      <c r="AY6" s="217">
        <f t="shared" ref="AY6:AY35" si="25">IF(AK6&lt;=$F$18,SUM(AU6:AX6)+AY5,)</f>
        <v>0</v>
      </c>
      <c r="AZ6" s="322">
        <f t="shared" ref="AZ6:AZ24" si="26">AZ5+AL6*0.25</f>
        <v>0</v>
      </c>
    </row>
    <row r="7" spans="2:52" x14ac:dyDescent="0.25">
      <c r="B7" s="360" t="s">
        <v>294</v>
      </c>
      <c r="C7" s="370"/>
      <c r="D7" s="371"/>
      <c r="E7" s="371"/>
      <c r="F7" s="372"/>
      <c r="I7" s="194">
        <v>2</v>
      </c>
      <c r="J7" s="144">
        <f t="shared" ref="J7:J70" si="27">IF($I7&lt;=$F$10,$F$11*$F$13+J6,)</f>
        <v>0</v>
      </c>
      <c r="K7" s="144">
        <f t="shared" ref="K7:K70" si="28">IF(J7=0,0,EXP(-1.0587+0.8836*LN(J7)+0.284))</f>
        <v>0</v>
      </c>
      <c r="L7" s="144">
        <f t="shared" ref="L7:L70" si="29">IF(I7&lt;=$F$10,$F$5+($F$8-$F$5)*(1-EXP(-0.0175*I7)),)</f>
        <v>70</v>
      </c>
      <c r="M7" s="144">
        <f t="shared" ref="M7:M70" si="30">IF(I7&lt;=$F$10,IF(I7&lt;=30,I7*($F$9-$F$6)/30,$F$9-$F$6),)</f>
        <v>0</v>
      </c>
      <c r="N7" s="144">
        <f t="shared" si="0"/>
        <v>0</v>
      </c>
      <c r="O7" s="145">
        <f t="shared" si="1"/>
        <v>256.66666666666669</v>
      </c>
      <c r="P7" s="194">
        <v>2</v>
      </c>
      <c r="Q7" s="144">
        <f t="shared" si="15"/>
        <v>6.3514285714285714</v>
      </c>
      <c r="R7" s="144">
        <f t="shared" ref="R7:R70" si="31">IF(P7&lt;=$F$18,Q7+R6,)</f>
        <v>12.702857142857143</v>
      </c>
      <c r="S7" s="144">
        <f t="shared" ref="S7:S70" si="32">$F$19*R7</f>
        <v>7.1136000000000008</v>
      </c>
      <c r="T7" s="144">
        <f t="shared" si="2"/>
        <v>2.6089051793396729</v>
      </c>
      <c r="U7" s="144">
        <f t="shared" si="16"/>
        <v>70</v>
      </c>
      <c r="V7" s="144">
        <f t="shared" si="3"/>
        <v>0.66666666666666663</v>
      </c>
      <c r="W7" s="144">
        <v>0</v>
      </c>
      <c r="X7" s="144">
        <f t="shared" si="4"/>
        <v>276.04447429846101</v>
      </c>
      <c r="Y7" s="173">
        <f t="shared" si="5"/>
        <v>19.377807631794326</v>
      </c>
      <c r="AA7" s="210">
        <v>2</v>
      </c>
      <c r="AB7" s="144">
        <f t="shared" si="6"/>
        <v>0</v>
      </c>
      <c r="AC7" s="243">
        <f t="shared" si="7"/>
        <v>0</v>
      </c>
      <c r="AD7" s="243">
        <f t="shared" si="8"/>
        <v>0</v>
      </c>
      <c r="AE7" s="243">
        <f t="shared" si="9"/>
        <v>0</v>
      </c>
      <c r="AF7" s="144">
        <f t="shared" si="17"/>
        <v>0</v>
      </c>
      <c r="AG7" s="144">
        <f t="shared" si="18"/>
        <v>0</v>
      </c>
      <c r="AH7" s="144">
        <f t="shared" si="19"/>
        <v>0</v>
      </c>
      <c r="AI7" s="217">
        <f t="shared" ref="AI7:AI70" si="33">IF(AA7&lt;=$F$18,SUM(AF7:AH7),)</f>
        <v>0</v>
      </c>
      <c r="AK7" s="210">
        <v>2</v>
      </c>
      <c r="AL7" s="144">
        <f t="shared" si="10"/>
        <v>0</v>
      </c>
      <c r="AM7" s="144">
        <f t="shared" si="11"/>
        <v>0</v>
      </c>
      <c r="AN7" s="144">
        <f t="shared" si="12"/>
        <v>0</v>
      </c>
      <c r="AO7" s="144">
        <f t="shared" si="13"/>
        <v>0</v>
      </c>
      <c r="AP7" s="144">
        <f t="shared" si="14"/>
        <v>0</v>
      </c>
      <c r="AQ7" s="318">
        <f t="shared" si="20"/>
        <v>0</v>
      </c>
      <c r="AR7" s="318">
        <f t="shared" si="20"/>
        <v>0</v>
      </c>
      <c r="AS7" s="318">
        <f t="shared" si="20"/>
        <v>0</v>
      </c>
      <c r="AT7" s="318">
        <f t="shared" si="20"/>
        <v>0</v>
      </c>
      <c r="AU7" s="144">
        <f t="shared" si="21"/>
        <v>0</v>
      </c>
      <c r="AV7" s="144">
        <f t="shared" si="22"/>
        <v>0</v>
      </c>
      <c r="AW7" s="144">
        <f t="shared" si="23"/>
        <v>0</v>
      </c>
      <c r="AX7" s="144">
        <f t="shared" si="24"/>
        <v>0</v>
      </c>
      <c r="AY7" s="217">
        <f t="shared" si="25"/>
        <v>0</v>
      </c>
      <c r="AZ7" s="322">
        <f t="shared" si="26"/>
        <v>0</v>
      </c>
    </row>
    <row r="8" spans="2:52" x14ac:dyDescent="0.25">
      <c r="B8" s="361"/>
      <c r="C8" s="235" t="s">
        <v>82</v>
      </c>
      <c r="D8" s="368" t="s">
        <v>6</v>
      </c>
      <c r="E8" s="368"/>
      <c r="F8" s="236">
        <f>IF(D8="","",VLOOKUP(D8,$B$97:$C$100,2,0))</f>
        <v>70</v>
      </c>
      <c r="I8" s="194">
        <v>3</v>
      </c>
      <c r="J8" s="144">
        <f t="shared" si="27"/>
        <v>0</v>
      </c>
      <c r="K8" s="144">
        <f t="shared" si="28"/>
        <v>0</v>
      </c>
      <c r="L8" s="144">
        <f t="shared" si="29"/>
        <v>70</v>
      </c>
      <c r="M8" s="144">
        <f t="shared" si="30"/>
        <v>0</v>
      </c>
      <c r="N8" s="144">
        <f t="shared" si="0"/>
        <v>0</v>
      </c>
      <c r="O8" s="145">
        <f t="shared" si="1"/>
        <v>256.66666666666669</v>
      </c>
      <c r="P8" s="194">
        <v>3</v>
      </c>
      <c r="Q8" s="144">
        <f t="shared" si="15"/>
        <v>6.3514285714285714</v>
      </c>
      <c r="R8" s="144">
        <f t="shared" si="31"/>
        <v>19.054285714285715</v>
      </c>
      <c r="S8" s="144">
        <f t="shared" si="32"/>
        <v>10.670400000000001</v>
      </c>
      <c r="T8" s="144">
        <f t="shared" si="2"/>
        <v>3.7329530817348471</v>
      </c>
      <c r="U8" s="144">
        <f t="shared" si="16"/>
        <v>70</v>
      </c>
      <c r="V8" s="144">
        <f t="shared" si="3"/>
        <v>1</v>
      </c>
      <c r="W8" s="144">
        <v>0</v>
      </c>
      <c r="X8" s="144">
        <f t="shared" si="4"/>
        <v>285.41917328402155</v>
      </c>
      <c r="Y8" s="173">
        <f t="shared" si="5"/>
        <v>28.752506617354868</v>
      </c>
      <c r="AA8" s="210">
        <v>3</v>
      </c>
      <c r="AB8" s="144">
        <f t="shared" si="6"/>
        <v>0</v>
      </c>
      <c r="AC8" s="243">
        <f t="shared" si="7"/>
        <v>0</v>
      </c>
      <c r="AD8" s="243">
        <f t="shared" si="8"/>
        <v>0</v>
      </c>
      <c r="AE8" s="243">
        <f t="shared" si="9"/>
        <v>0</v>
      </c>
      <c r="AF8" s="144">
        <f t="shared" si="17"/>
        <v>0</v>
      </c>
      <c r="AG8" s="144">
        <f t="shared" si="18"/>
        <v>0</v>
      </c>
      <c r="AH8" s="144">
        <f t="shared" si="19"/>
        <v>0</v>
      </c>
      <c r="AI8" s="217">
        <f t="shared" si="33"/>
        <v>0</v>
      </c>
      <c r="AK8" s="210">
        <v>3</v>
      </c>
      <c r="AL8" s="144">
        <f t="shared" si="10"/>
        <v>0</v>
      </c>
      <c r="AM8" s="144">
        <f t="shared" si="11"/>
        <v>0</v>
      </c>
      <c r="AN8" s="144">
        <f t="shared" si="12"/>
        <v>0</v>
      </c>
      <c r="AO8" s="144">
        <f t="shared" si="13"/>
        <v>0</v>
      </c>
      <c r="AP8" s="144">
        <f t="shared" si="14"/>
        <v>0</v>
      </c>
      <c r="AQ8" s="318">
        <f t="shared" si="20"/>
        <v>0</v>
      </c>
      <c r="AR8" s="318">
        <f t="shared" si="20"/>
        <v>0</v>
      </c>
      <c r="AS8" s="318">
        <f t="shared" si="20"/>
        <v>0</v>
      </c>
      <c r="AT8" s="318">
        <f t="shared" si="20"/>
        <v>0</v>
      </c>
      <c r="AU8" s="144">
        <f t="shared" si="21"/>
        <v>0</v>
      </c>
      <c r="AV8" s="144">
        <f t="shared" si="22"/>
        <v>0</v>
      </c>
      <c r="AW8" s="144">
        <f t="shared" si="23"/>
        <v>0</v>
      </c>
      <c r="AX8" s="144">
        <f t="shared" si="24"/>
        <v>0</v>
      </c>
      <c r="AY8" s="217">
        <f t="shared" si="25"/>
        <v>0</v>
      </c>
      <c r="AZ8" s="322">
        <f t="shared" si="26"/>
        <v>0</v>
      </c>
    </row>
    <row r="9" spans="2:52" x14ac:dyDescent="0.25">
      <c r="B9" s="361"/>
      <c r="C9" s="235" t="s">
        <v>83</v>
      </c>
      <c r="D9" s="366" t="str">
        <f>IF(D8=$B$100,"totale","néant")</f>
        <v>néant</v>
      </c>
      <c r="E9" s="366"/>
      <c r="F9" s="236">
        <f>IF(D8=B100,10,VLOOKUP(D8,$B$97:$D$100,3,FALSE))</f>
        <v>0</v>
      </c>
      <c r="I9" s="194">
        <v>4</v>
      </c>
      <c r="J9" s="144">
        <f t="shared" si="27"/>
        <v>0</v>
      </c>
      <c r="K9" s="144">
        <f t="shared" si="28"/>
        <v>0</v>
      </c>
      <c r="L9" s="144">
        <f t="shared" si="29"/>
        <v>70</v>
      </c>
      <c r="M9" s="144">
        <f t="shared" si="30"/>
        <v>0</v>
      </c>
      <c r="N9" s="144">
        <f t="shared" si="0"/>
        <v>0</v>
      </c>
      <c r="O9" s="145">
        <f t="shared" si="1"/>
        <v>256.66666666666669</v>
      </c>
      <c r="P9" s="194">
        <v>4</v>
      </c>
      <c r="Q9" s="144">
        <f t="shared" si="15"/>
        <v>6.3514285714285714</v>
      </c>
      <c r="R9" s="144">
        <f t="shared" si="31"/>
        <v>25.405714285714286</v>
      </c>
      <c r="S9" s="144">
        <f t="shared" si="32"/>
        <v>14.227200000000002</v>
      </c>
      <c r="T9" s="144">
        <f t="shared" si="2"/>
        <v>4.81336060460516</v>
      </c>
      <c r="U9" s="144">
        <f t="shared" si="16"/>
        <v>70</v>
      </c>
      <c r="V9" s="144">
        <f t="shared" si="3"/>
        <v>1.3333333333333333</v>
      </c>
      <c r="W9" s="144">
        <v>0</v>
      </c>
      <c r="X9" s="144">
        <f t="shared" si="4"/>
        <v>294.7178652752429</v>
      </c>
      <c r="Y9" s="173">
        <f t="shared" si="5"/>
        <v>38.051198608576215</v>
      </c>
      <c r="AA9" s="210">
        <v>4</v>
      </c>
      <c r="AB9" s="144">
        <f t="shared" si="6"/>
        <v>0</v>
      </c>
      <c r="AC9" s="243">
        <f t="shared" si="7"/>
        <v>0</v>
      </c>
      <c r="AD9" s="243">
        <f t="shared" si="8"/>
        <v>0</v>
      </c>
      <c r="AE9" s="243">
        <f t="shared" si="9"/>
        <v>0</v>
      </c>
      <c r="AF9" s="144">
        <f t="shared" si="17"/>
        <v>0</v>
      </c>
      <c r="AG9" s="144">
        <f t="shared" si="18"/>
        <v>0</v>
      </c>
      <c r="AH9" s="144">
        <f t="shared" si="19"/>
        <v>0</v>
      </c>
      <c r="AI9" s="217">
        <f t="shared" si="33"/>
        <v>0</v>
      </c>
      <c r="AK9" s="210">
        <v>4</v>
      </c>
      <c r="AL9" s="144">
        <f t="shared" si="10"/>
        <v>0</v>
      </c>
      <c r="AM9" s="144">
        <f t="shared" si="11"/>
        <v>0</v>
      </c>
      <c r="AN9" s="144">
        <f t="shared" si="12"/>
        <v>0</v>
      </c>
      <c r="AO9" s="144">
        <f t="shared" si="13"/>
        <v>0</v>
      </c>
      <c r="AP9" s="144">
        <f t="shared" si="14"/>
        <v>0</v>
      </c>
      <c r="AQ9" s="318">
        <f t="shared" si="20"/>
        <v>0</v>
      </c>
      <c r="AR9" s="318">
        <f t="shared" si="20"/>
        <v>0</v>
      </c>
      <c r="AS9" s="318">
        <f t="shared" si="20"/>
        <v>0</v>
      </c>
      <c r="AT9" s="318">
        <f t="shared" si="20"/>
        <v>0</v>
      </c>
      <c r="AU9" s="144">
        <f t="shared" si="21"/>
        <v>0</v>
      </c>
      <c r="AV9" s="144">
        <f t="shared" si="22"/>
        <v>0</v>
      </c>
      <c r="AW9" s="144">
        <f t="shared" si="23"/>
        <v>0</v>
      </c>
      <c r="AX9" s="144">
        <f t="shared" si="24"/>
        <v>0</v>
      </c>
      <c r="AY9" s="217">
        <f t="shared" si="25"/>
        <v>0</v>
      </c>
      <c r="AZ9" s="322">
        <f t="shared" si="26"/>
        <v>0</v>
      </c>
    </row>
    <row r="10" spans="2:52" x14ac:dyDescent="0.25">
      <c r="B10" s="361"/>
      <c r="C10" s="363" t="s">
        <v>276</v>
      </c>
      <c r="D10" s="388" t="s">
        <v>296</v>
      </c>
      <c r="E10" s="388"/>
      <c r="F10" s="237">
        <f>F18</f>
        <v>65</v>
      </c>
      <c r="I10" s="194">
        <v>5</v>
      </c>
      <c r="J10" s="144">
        <f t="shared" si="27"/>
        <v>0</v>
      </c>
      <c r="K10" s="144">
        <f t="shared" si="28"/>
        <v>0</v>
      </c>
      <c r="L10" s="144">
        <f t="shared" si="29"/>
        <v>70</v>
      </c>
      <c r="M10" s="144">
        <f t="shared" si="30"/>
        <v>0</v>
      </c>
      <c r="N10" s="144">
        <f t="shared" si="0"/>
        <v>0</v>
      </c>
      <c r="O10" s="145">
        <f t="shared" si="1"/>
        <v>256.66666666666669</v>
      </c>
      <c r="P10" s="194">
        <v>5</v>
      </c>
      <c r="Q10" s="144">
        <f t="shared" si="15"/>
        <v>6.3514285714285714</v>
      </c>
      <c r="R10" s="144">
        <f t="shared" si="31"/>
        <v>31.757142857142856</v>
      </c>
      <c r="S10" s="144">
        <f t="shared" si="32"/>
        <v>17.784000000000002</v>
      </c>
      <c r="T10" s="144">
        <f t="shared" si="2"/>
        <v>5.862435622634961</v>
      </c>
      <c r="U10" s="144">
        <f t="shared" si="16"/>
        <v>70</v>
      </c>
      <c r="V10" s="144">
        <f t="shared" si="3"/>
        <v>1.6666666666666667</v>
      </c>
      <c r="W10" s="144">
        <v>0</v>
      </c>
      <c r="X10" s="144">
        <f t="shared" si="4"/>
        <v>303.96198648720036</v>
      </c>
      <c r="Y10" s="173">
        <f t="shared" si="5"/>
        <v>47.295319820533678</v>
      </c>
      <c r="AA10" s="210">
        <v>5</v>
      </c>
      <c r="AB10" s="144">
        <f t="shared" si="6"/>
        <v>0</v>
      </c>
      <c r="AC10" s="243">
        <f t="shared" si="7"/>
        <v>0</v>
      </c>
      <c r="AD10" s="243">
        <f t="shared" si="8"/>
        <v>0</v>
      </c>
      <c r="AE10" s="243">
        <f t="shared" si="9"/>
        <v>0</v>
      </c>
      <c r="AF10" s="144">
        <f t="shared" si="17"/>
        <v>0</v>
      </c>
      <c r="AG10" s="144">
        <f t="shared" si="18"/>
        <v>0</v>
      </c>
      <c r="AH10" s="144">
        <f t="shared" si="19"/>
        <v>0</v>
      </c>
      <c r="AI10" s="217">
        <f t="shared" si="33"/>
        <v>0</v>
      </c>
      <c r="AK10" s="210">
        <v>5</v>
      </c>
      <c r="AL10" s="144">
        <f t="shared" si="10"/>
        <v>0</v>
      </c>
      <c r="AM10" s="144">
        <f t="shared" si="11"/>
        <v>0</v>
      </c>
      <c r="AN10" s="144">
        <f t="shared" si="12"/>
        <v>0</v>
      </c>
      <c r="AO10" s="144">
        <f t="shared" si="13"/>
        <v>0</v>
      </c>
      <c r="AP10" s="144">
        <f t="shared" si="14"/>
        <v>0</v>
      </c>
      <c r="AQ10" s="318">
        <f t="shared" si="20"/>
        <v>0</v>
      </c>
      <c r="AR10" s="318">
        <f t="shared" si="20"/>
        <v>0</v>
      </c>
      <c r="AS10" s="318">
        <f t="shared" si="20"/>
        <v>0</v>
      </c>
      <c r="AT10" s="318">
        <f t="shared" si="20"/>
        <v>0</v>
      </c>
      <c r="AU10" s="144">
        <f t="shared" si="21"/>
        <v>0</v>
      </c>
      <c r="AV10" s="144">
        <f t="shared" si="22"/>
        <v>0</v>
      </c>
      <c r="AW10" s="144">
        <f t="shared" si="23"/>
        <v>0</v>
      </c>
      <c r="AX10" s="144">
        <f t="shared" si="24"/>
        <v>0</v>
      </c>
      <c r="AY10" s="217">
        <f t="shared" si="25"/>
        <v>0</v>
      </c>
      <c r="AZ10" s="322">
        <f t="shared" si="26"/>
        <v>0</v>
      </c>
    </row>
    <row r="11" spans="2:52" x14ac:dyDescent="0.25">
      <c r="B11" s="361"/>
      <c r="C11" s="363"/>
      <c r="D11" s="366" t="s">
        <v>299</v>
      </c>
      <c r="E11" s="366"/>
      <c r="F11" s="150">
        <f>IF(D8=$B$100,1,0)</f>
        <v>0</v>
      </c>
      <c r="I11" s="194">
        <v>6</v>
      </c>
      <c r="J11" s="144">
        <f t="shared" si="27"/>
        <v>0</v>
      </c>
      <c r="K11" s="144">
        <f t="shared" si="28"/>
        <v>0</v>
      </c>
      <c r="L11" s="144">
        <f t="shared" si="29"/>
        <v>70</v>
      </c>
      <c r="M11" s="144">
        <f t="shared" si="30"/>
        <v>0</v>
      </c>
      <c r="N11" s="144">
        <f t="shared" si="0"/>
        <v>0</v>
      </c>
      <c r="O11" s="145">
        <f t="shared" si="1"/>
        <v>256.66666666666669</v>
      </c>
      <c r="P11" s="194">
        <v>6</v>
      </c>
      <c r="Q11" s="144">
        <f t="shared" si="15"/>
        <v>6.3514285714285714</v>
      </c>
      <c r="R11" s="144">
        <f t="shared" si="31"/>
        <v>38.10857142857143</v>
      </c>
      <c r="S11" s="144">
        <f t="shared" si="32"/>
        <v>21.340800000000002</v>
      </c>
      <c r="T11" s="144">
        <f t="shared" si="2"/>
        <v>6.8871990614123195</v>
      </c>
      <c r="U11" s="144">
        <f t="shared" si="16"/>
        <v>70</v>
      </c>
      <c r="V11" s="144">
        <f t="shared" si="3"/>
        <v>2</v>
      </c>
      <c r="W11" s="144">
        <v>0</v>
      </c>
      <c r="X11" s="144">
        <f t="shared" si="4"/>
        <v>313.16376503195983</v>
      </c>
      <c r="Y11" s="173">
        <f t="shared" si="5"/>
        <v>56.497098365293141</v>
      </c>
      <c r="AA11" s="210">
        <v>6</v>
      </c>
      <c r="AB11" s="144">
        <f t="shared" si="6"/>
        <v>0</v>
      </c>
      <c r="AC11" s="243">
        <f t="shared" si="7"/>
        <v>0</v>
      </c>
      <c r="AD11" s="243">
        <f t="shared" si="8"/>
        <v>0</v>
      </c>
      <c r="AE11" s="243">
        <f t="shared" si="9"/>
        <v>0</v>
      </c>
      <c r="AF11" s="144">
        <f t="shared" si="17"/>
        <v>0</v>
      </c>
      <c r="AG11" s="144">
        <f t="shared" si="18"/>
        <v>0</v>
      </c>
      <c r="AH11" s="144">
        <f t="shared" si="19"/>
        <v>0</v>
      </c>
      <c r="AI11" s="217">
        <f t="shared" si="33"/>
        <v>0</v>
      </c>
      <c r="AK11" s="210">
        <v>6</v>
      </c>
      <c r="AL11" s="144">
        <f t="shared" si="10"/>
        <v>0</v>
      </c>
      <c r="AM11" s="144">
        <f t="shared" si="11"/>
        <v>0</v>
      </c>
      <c r="AN11" s="144">
        <f t="shared" si="12"/>
        <v>0</v>
      </c>
      <c r="AO11" s="144">
        <f t="shared" si="13"/>
        <v>0</v>
      </c>
      <c r="AP11" s="144">
        <f t="shared" si="14"/>
        <v>0</v>
      </c>
      <c r="AQ11" s="318">
        <f t="shared" si="20"/>
        <v>0</v>
      </c>
      <c r="AR11" s="318">
        <f t="shared" si="20"/>
        <v>0</v>
      </c>
      <c r="AS11" s="318">
        <f t="shared" si="20"/>
        <v>0</v>
      </c>
      <c r="AT11" s="318">
        <f t="shared" si="20"/>
        <v>0</v>
      </c>
      <c r="AU11" s="144">
        <f t="shared" si="21"/>
        <v>0</v>
      </c>
      <c r="AV11" s="144">
        <f t="shared" si="22"/>
        <v>0</v>
      </c>
      <c r="AW11" s="144">
        <f t="shared" si="23"/>
        <v>0</v>
      </c>
      <c r="AX11" s="144">
        <f t="shared" si="24"/>
        <v>0</v>
      </c>
      <c r="AY11" s="217">
        <f t="shared" si="25"/>
        <v>0</v>
      </c>
      <c r="AZ11" s="322">
        <f t="shared" si="26"/>
        <v>0</v>
      </c>
    </row>
    <row r="12" spans="2:52" ht="30" x14ac:dyDescent="0.25">
      <c r="B12" s="361"/>
      <c r="C12" s="363"/>
      <c r="D12" s="388" t="s">
        <v>291</v>
      </c>
      <c r="E12" s="388"/>
      <c r="F12" s="238" t="s">
        <v>76</v>
      </c>
      <c r="I12" s="194">
        <v>7</v>
      </c>
      <c r="J12" s="144">
        <f t="shared" si="27"/>
        <v>0</v>
      </c>
      <c r="K12" s="144">
        <f t="shared" si="28"/>
        <v>0</v>
      </c>
      <c r="L12" s="144">
        <f t="shared" si="29"/>
        <v>70</v>
      </c>
      <c r="M12" s="144">
        <f t="shared" si="30"/>
        <v>0</v>
      </c>
      <c r="N12" s="144">
        <f t="shared" si="0"/>
        <v>0</v>
      </c>
      <c r="O12" s="145">
        <f t="shared" si="1"/>
        <v>256.66666666666669</v>
      </c>
      <c r="P12" s="194">
        <v>7</v>
      </c>
      <c r="Q12" s="144">
        <f t="shared" si="15"/>
        <v>6.3514285714285714</v>
      </c>
      <c r="R12" s="144">
        <f t="shared" si="31"/>
        <v>44.46</v>
      </c>
      <c r="S12" s="144">
        <f t="shared" si="32"/>
        <v>24.897600000000004</v>
      </c>
      <c r="T12" s="144">
        <f t="shared" si="2"/>
        <v>7.8921770401958238</v>
      </c>
      <c r="U12" s="144">
        <f t="shared" si="16"/>
        <v>70</v>
      </c>
      <c r="V12" s="144">
        <f t="shared" si="3"/>
        <v>2.3333333333333335</v>
      </c>
      <c r="W12" s="144">
        <v>0</v>
      </c>
      <c r="X12" s="144">
        <f t="shared" si="4"/>
        <v>322.33108390056327</v>
      </c>
      <c r="Y12" s="173">
        <f t="shared" si="5"/>
        <v>65.664417233896586</v>
      </c>
      <c r="AA12" s="210">
        <v>7</v>
      </c>
      <c r="AB12" s="144">
        <f t="shared" si="6"/>
        <v>0</v>
      </c>
      <c r="AC12" s="243">
        <f t="shared" si="7"/>
        <v>0</v>
      </c>
      <c r="AD12" s="243">
        <f t="shared" si="8"/>
        <v>0</v>
      </c>
      <c r="AE12" s="243">
        <f t="shared" si="9"/>
        <v>0</v>
      </c>
      <c r="AF12" s="144">
        <f t="shared" si="17"/>
        <v>0</v>
      </c>
      <c r="AG12" s="144">
        <f t="shared" si="18"/>
        <v>0</v>
      </c>
      <c r="AH12" s="144">
        <f t="shared" si="19"/>
        <v>0</v>
      </c>
      <c r="AI12" s="217">
        <f t="shared" si="33"/>
        <v>0</v>
      </c>
      <c r="AK12" s="210">
        <v>7</v>
      </c>
      <c r="AL12" s="144">
        <f t="shared" si="10"/>
        <v>0</v>
      </c>
      <c r="AM12" s="144">
        <f t="shared" si="11"/>
        <v>0</v>
      </c>
      <c r="AN12" s="144">
        <f t="shared" si="12"/>
        <v>0</v>
      </c>
      <c r="AO12" s="144">
        <f t="shared" si="13"/>
        <v>0</v>
      </c>
      <c r="AP12" s="144">
        <f t="shared" si="14"/>
        <v>0</v>
      </c>
      <c r="AQ12" s="318">
        <f t="shared" si="20"/>
        <v>0</v>
      </c>
      <c r="AR12" s="318">
        <f t="shared" si="20"/>
        <v>0</v>
      </c>
      <c r="AS12" s="318">
        <f t="shared" si="20"/>
        <v>0</v>
      </c>
      <c r="AT12" s="318">
        <f t="shared" si="20"/>
        <v>0</v>
      </c>
      <c r="AU12" s="144">
        <f t="shared" si="21"/>
        <v>0</v>
      </c>
      <c r="AV12" s="144">
        <f t="shared" si="22"/>
        <v>0</v>
      </c>
      <c r="AW12" s="144">
        <f t="shared" si="23"/>
        <v>0</v>
      </c>
      <c r="AX12" s="144">
        <f t="shared" si="24"/>
        <v>0</v>
      </c>
      <c r="AY12" s="217">
        <f t="shared" si="25"/>
        <v>0</v>
      </c>
      <c r="AZ12" s="322">
        <f t="shared" si="26"/>
        <v>0</v>
      </c>
    </row>
    <row r="13" spans="2:52" x14ac:dyDescent="0.25">
      <c r="B13" s="362"/>
      <c r="C13" s="364"/>
      <c r="D13" s="367" t="s">
        <v>315</v>
      </c>
      <c r="E13" s="367"/>
      <c r="F13" s="154">
        <f>IF(ISBLANK(F$12),,VLOOKUP(F$12,Aerien!$B$23:$C$88,2,FALSE))</f>
        <v>0.56999999999999995</v>
      </c>
      <c r="I13" s="194">
        <v>8</v>
      </c>
      <c r="J13" s="144">
        <f t="shared" si="27"/>
        <v>0</v>
      </c>
      <c r="K13" s="144">
        <f t="shared" si="28"/>
        <v>0</v>
      </c>
      <c r="L13" s="144">
        <f t="shared" si="29"/>
        <v>70</v>
      </c>
      <c r="M13" s="144">
        <f t="shared" si="30"/>
        <v>0</v>
      </c>
      <c r="N13" s="144">
        <f t="shared" si="0"/>
        <v>0</v>
      </c>
      <c r="O13" s="145">
        <f t="shared" si="1"/>
        <v>256.66666666666669</v>
      </c>
      <c r="P13" s="194">
        <v>8</v>
      </c>
      <c r="Q13" s="144">
        <f t="shared" si="15"/>
        <v>6.3514285714285714</v>
      </c>
      <c r="R13" s="144">
        <f t="shared" si="31"/>
        <v>50.811428571428571</v>
      </c>
      <c r="S13" s="144">
        <f t="shared" si="32"/>
        <v>28.454400000000003</v>
      </c>
      <c r="T13" s="144">
        <f t="shared" si="2"/>
        <v>8.8805221797401614</v>
      </c>
      <c r="U13" s="144">
        <f t="shared" si="16"/>
        <v>70</v>
      </c>
      <c r="V13" s="144">
        <f t="shared" si="3"/>
        <v>2.6666666666666665</v>
      </c>
      <c r="W13" s="144">
        <v>0</v>
      </c>
      <c r="X13" s="144">
        <f t="shared" si="4"/>
        <v>331.46943390749192</v>
      </c>
      <c r="Y13" s="173">
        <f t="shared" si="5"/>
        <v>74.802767240825233</v>
      </c>
      <c r="AA13" s="210">
        <v>8</v>
      </c>
      <c r="AB13" s="144">
        <f t="shared" si="6"/>
        <v>0</v>
      </c>
      <c r="AC13" s="243">
        <f t="shared" si="7"/>
        <v>0</v>
      </c>
      <c r="AD13" s="243">
        <f t="shared" si="8"/>
        <v>0</v>
      </c>
      <c r="AE13" s="243">
        <f t="shared" si="9"/>
        <v>0</v>
      </c>
      <c r="AF13" s="144">
        <f t="shared" si="17"/>
        <v>0</v>
      </c>
      <c r="AG13" s="144">
        <f t="shared" si="18"/>
        <v>0</v>
      </c>
      <c r="AH13" s="144">
        <f t="shared" si="19"/>
        <v>0</v>
      </c>
      <c r="AI13" s="217">
        <f t="shared" si="33"/>
        <v>0</v>
      </c>
      <c r="AK13" s="210">
        <v>8</v>
      </c>
      <c r="AL13" s="144">
        <f t="shared" si="10"/>
        <v>0</v>
      </c>
      <c r="AM13" s="144">
        <f t="shared" si="11"/>
        <v>0</v>
      </c>
      <c r="AN13" s="144">
        <f t="shared" si="12"/>
        <v>0</v>
      </c>
      <c r="AO13" s="144">
        <f t="shared" si="13"/>
        <v>0</v>
      </c>
      <c r="AP13" s="144">
        <f t="shared" si="14"/>
        <v>0</v>
      </c>
      <c r="AQ13" s="318">
        <f t="shared" si="20"/>
        <v>0</v>
      </c>
      <c r="AR13" s="318">
        <f t="shared" si="20"/>
        <v>0</v>
      </c>
      <c r="AS13" s="318">
        <f t="shared" si="20"/>
        <v>0</v>
      </c>
      <c r="AT13" s="318">
        <f t="shared" si="20"/>
        <v>0</v>
      </c>
      <c r="AU13" s="144">
        <f t="shared" si="21"/>
        <v>0</v>
      </c>
      <c r="AV13" s="144">
        <f t="shared" si="22"/>
        <v>0</v>
      </c>
      <c r="AW13" s="144">
        <f t="shared" si="23"/>
        <v>0</v>
      </c>
      <c r="AX13" s="144">
        <f t="shared" si="24"/>
        <v>0</v>
      </c>
      <c r="AY13" s="217">
        <f t="shared" si="25"/>
        <v>0</v>
      </c>
      <c r="AZ13" s="322">
        <f t="shared" si="26"/>
        <v>0</v>
      </c>
    </row>
    <row r="14" spans="2:52" x14ac:dyDescent="0.25">
      <c r="B14" s="360" t="s">
        <v>292</v>
      </c>
      <c r="C14" s="385"/>
      <c r="D14" s="386"/>
      <c r="E14" s="386"/>
      <c r="F14" s="387"/>
      <c r="I14" s="194">
        <v>9</v>
      </c>
      <c r="J14" s="144">
        <f t="shared" si="27"/>
        <v>0</v>
      </c>
      <c r="K14" s="144">
        <f t="shared" si="28"/>
        <v>0</v>
      </c>
      <c r="L14" s="144">
        <f t="shared" si="29"/>
        <v>70</v>
      </c>
      <c r="M14" s="144">
        <f t="shared" si="30"/>
        <v>0</v>
      </c>
      <c r="N14" s="144">
        <f t="shared" si="0"/>
        <v>0</v>
      </c>
      <c r="O14" s="145">
        <f t="shared" si="1"/>
        <v>256.66666666666669</v>
      </c>
      <c r="P14" s="194">
        <v>9</v>
      </c>
      <c r="Q14" s="144">
        <f t="shared" si="15"/>
        <v>6.3514285714285714</v>
      </c>
      <c r="R14" s="144">
        <f t="shared" si="31"/>
        <v>57.162857142857142</v>
      </c>
      <c r="S14" s="144">
        <f t="shared" si="32"/>
        <v>32.011200000000002</v>
      </c>
      <c r="T14" s="144">
        <f t="shared" si="2"/>
        <v>9.8545516964045792</v>
      </c>
      <c r="U14" s="144">
        <f t="shared" si="16"/>
        <v>70</v>
      </c>
      <c r="V14" s="144">
        <f t="shared" si="3"/>
        <v>3</v>
      </c>
      <c r="W14" s="144">
        <v>0</v>
      </c>
      <c r="X14" s="144">
        <f t="shared" si="4"/>
        <v>340.58285087123801</v>
      </c>
      <c r="Y14" s="173">
        <f t="shared" si="5"/>
        <v>83.916184204571323</v>
      </c>
      <c r="AA14" s="210">
        <v>9</v>
      </c>
      <c r="AB14" s="144">
        <f t="shared" si="6"/>
        <v>0</v>
      </c>
      <c r="AC14" s="243">
        <f t="shared" si="7"/>
        <v>0</v>
      </c>
      <c r="AD14" s="243">
        <f t="shared" si="8"/>
        <v>0</v>
      </c>
      <c r="AE14" s="243">
        <f t="shared" si="9"/>
        <v>0</v>
      </c>
      <c r="AF14" s="144">
        <f t="shared" si="17"/>
        <v>0</v>
      </c>
      <c r="AG14" s="144">
        <f t="shared" si="18"/>
        <v>0</v>
      </c>
      <c r="AH14" s="144">
        <f t="shared" si="19"/>
        <v>0</v>
      </c>
      <c r="AI14" s="217">
        <f t="shared" si="33"/>
        <v>0</v>
      </c>
      <c r="AK14" s="210">
        <v>9</v>
      </c>
      <c r="AL14" s="144">
        <f t="shared" si="10"/>
        <v>0</v>
      </c>
      <c r="AM14" s="144">
        <f t="shared" si="11"/>
        <v>0</v>
      </c>
      <c r="AN14" s="144">
        <f t="shared" si="12"/>
        <v>0</v>
      </c>
      <c r="AO14" s="144">
        <f t="shared" si="13"/>
        <v>0</v>
      </c>
      <c r="AP14" s="144">
        <f t="shared" si="14"/>
        <v>0</v>
      </c>
      <c r="AQ14" s="318">
        <f t="shared" si="20"/>
        <v>0</v>
      </c>
      <c r="AR14" s="318">
        <f t="shared" si="20"/>
        <v>0</v>
      </c>
      <c r="AS14" s="318">
        <f t="shared" si="20"/>
        <v>0</v>
      </c>
      <c r="AT14" s="318">
        <f t="shared" si="20"/>
        <v>0</v>
      </c>
      <c r="AU14" s="144">
        <f t="shared" si="21"/>
        <v>0</v>
      </c>
      <c r="AV14" s="144">
        <f t="shared" si="22"/>
        <v>0</v>
      </c>
      <c r="AW14" s="144">
        <f t="shared" si="23"/>
        <v>0</v>
      </c>
      <c r="AX14" s="144">
        <f t="shared" si="24"/>
        <v>0</v>
      </c>
      <c r="AY14" s="217">
        <f t="shared" si="25"/>
        <v>0</v>
      </c>
      <c r="AZ14" s="322">
        <f t="shared" si="26"/>
        <v>0</v>
      </c>
    </row>
    <row r="15" spans="2:52" x14ac:dyDescent="0.25">
      <c r="B15" s="361"/>
      <c r="C15" s="235" t="s">
        <v>82</v>
      </c>
      <c r="D15" s="368" t="s">
        <v>295</v>
      </c>
      <c r="E15" s="368"/>
      <c r="F15" s="236">
        <f>IF(D15="","",VLOOKUP(D15,$B$97:$C$100,2,0))</f>
        <v>70</v>
      </c>
      <c r="I15" s="194">
        <v>10</v>
      </c>
      <c r="J15" s="144">
        <f t="shared" si="27"/>
        <v>0</v>
      </c>
      <c r="K15" s="144">
        <f t="shared" si="28"/>
        <v>0</v>
      </c>
      <c r="L15" s="144">
        <f t="shared" si="29"/>
        <v>70</v>
      </c>
      <c r="M15" s="144">
        <f t="shared" si="30"/>
        <v>0</v>
      </c>
      <c r="N15" s="144">
        <f t="shared" si="0"/>
        <v>0</v>
      </c>
      <c r="O15" s="145">
        <f t="shared" si="1"/>
        <v>256.66666666666669</v>
      </c>
      <c r="P15" s="194">
        <v>10</v>
      </c>
      <c r="Q15" s="144">
        <f t="shared" si="15"/>
        <v>6.3514285714285714</v>
      </c>
      <c r="R15" s="144">
        <f t="shared" si="31"/>
        <v>63.514285714285712</v>
      </c>
      <c r="S15" s="144">
        <f t="shared" si="32"/>
        <v>35.568000000000005</v>
      </c>
      <c r="T15" s="144">
        <f t="shared" si="2"/>
        <v>10.816037660735208</v>
      </c>
      <c r="U15" s="144">
        <f t="shared" si="16"/>
        <v>70</v>
      </c>
      <c r="V15" s="144">
        <f t="shared" si="3"/>
        <v>3.3333333333333335</v>
      </c>
      <c r="W15" s="144">
        <v>0</v>
      </c>
      <c r="X15" s="144">
        <f t="shared" si="4"/>
        <v>349.67442114800269</v>
      </c>
      <c r="Y15" s="173">
        <f t="shared" si="5"/>
        <v>93.007754481336008</v>
      </c>
      <c r="AA15" s="210">
        <v>10</v>
      </c>
      <c r="AB15" s="144">
        <f t="shared" si="6"/>
        <v>0</v>
      </c>
      <c r="AC15" s="243">
        <f t="shared" si="7"/>
        <v>0</v>
      </c>
      <c r="AD15" s="243">
        <f t="shared" si="8"/>
        <v>0</v>
      </c>
      <c r="AE15" s="243">
        <f t="shared" si="9"/>
        <v>0</v>
      </c>
      <c r="AF15" s="144">
        <f t="shared" si="17"/>
        <v>0</v>
      </c>
      <c r="AG15" s="144">
        <f t="shared" si="18"/>
        <v>0</v>
      </c>
      <c r="AH15" s="144">
        <f t="shared" si="19"/>
        <v>0</v>
      </c>
      <c r="AI15" s="217">
        <f t="shared" si="33"/>
        <v>0</v>
      </c>
      <c r="AK15" s="210">
        <v>10</v>
      </c>
      <c r="AL15" s="144">
        <f t="shared" si="10"/>
        <v>0</v>
      </c>
      <c r="AM15" s="144">
        <f t="shared" si="11"/>
        <v>0</v>
      </c>
      <c r="AN15" s="144">
        <f t="shared" si="12"/>
        <v>0</v>
      </c>
      <c r="AO15" s="144">
        <f t="shared" si="13"/>
        <v>0</v>
      </c>
      <c r="AP15" s="144">
        <f t="shared" si="14"/>
        <v>0</v>
      </c>
      <c r="AQ15" s="318">
        <f t="shared" si="20"/>
        <v>0</v>
      </c>
      <c r="AR15" s="318">
        <f t="shared" si="20"/>
        <v>0</v>
      </c>
      <c r="AS15" s="318">
        <f t="shared" si="20"/>
        <v>0</v>
      </c>
      <c r="AT15" s="318">
        <f t="shared" si="20"/>
        <v>0</v>
      </c>
      <c r="AU15" s="144">
        <f t="shared" si="21"/>
        <v>0</v>
      </c>
      <c r="AV15" s="144">
        <f t="shared" si="22"/>
        <v>0</v>
      </c>
      <c r="AW15" s="144">
        <f t="shared" si="23"/>
        <v>0</v>
      </c>
      <c r="AX15" s="144">
        <f t="shared" si="24"/>
        <v>0</v>
      </c>
      <c r="AY15" s="217">
        <f t="shared" si="25"/>
        <v>0</v>
      </c>
      <c r="AZ15" s="322">
        <f t="shared" si="26"/>
        <v>0</v>
      </c>
    </row>
    <row r="16" spans="2:52" x14ac:dyDescent="0.25">
      <c r="B16" s="361"/>
      <c r="C16" s="235" t="s">
        <v>83</v>
      </c>
      <c r="D16" s="366" t="s">
        <v>298</v>
      </c>
      <c r="E16" s="366"/>
      <c r="F16" s="236">
        <v>10</v>
      </c>
      <c r="I16" s="194">
        <v>11</v>
      </c>
      <c r="J16" s="144">
        <f t="shared" si="27"/>
        <v>0</v>
      </c>
      <c r="K16" s="144">
        <f t="shared" si="28"/>
        <v>0</v>
      </c>
      <c r="L16" s="144">
        <f t="shared" si="29"/>
        <v>70</v>
      </c>
      <c r="M16" s="144">
        <f t="shared" si="30"/>
        <v>0</v>
      </c>
      <c r="N16" s="144">
        <f t="shared" si="0"/>
        <v>0</v>
      </c>
      <c r="O16" s="145">
        <f t="shared" si="1"/>
        <v>256.66666666666669</v>
      </c>
      <c r="P16" s="194">
        <v>11</v>
      </c>
      <c r="Q16" s="144">
        <f t="shared" si="15"/>
        <v>6.3514285714285714</v>
      </c>
      <c r="R16" s="144">
        <f t="shared" si="31"/>
        <v>69.86571428571429</v>
      </c>
      <c r="S16" s="144">
        <f t="shared" si="32"/>
        <v>39.124800000000008</v>
      </c>
      <c r="T16" s="144">
        <f t="shared" si="2"/>
        <v>11.766377220171686</v>
      </c>
      <c r="U16" s="144">
        <f t="shared" si="16"/>
        <v>70</v>
      </c>
      <c r="V16" s="144">
        <f t="shared" si="3"/>
        <v>3.6666666666666665</v>
      </c>
      <c r="W16" s="144">
        <v>0</v>
      </c>
      <c r="X16" s="144">
        <f t="shared" si="4"/>
        <v>358.74657810291018</v>
      </c>
      <c r="Y16" s="173">
        <f t="shared" si="5"/>
        <v>102.07991143624349</v>
      </c>
      <c r="AA16" s="210">
        <v>11</v>
      </c>
      <c r="AB16" s="144">
        <f t="shared" si="6"/>
        <v>0</v>
      </c>
      <c r="AC16" s="243">
        <f t="shared" si="7"/>
        <v>0</v>
      </c>
      <c r="AD16" s="243">
        <f t="shared" si="8"/>
        <v>0</v>
      </c>
      <c r="AE16" s="243">
        <f t="shared" si="9"/>
        <v>0</v>
      </c>
      <c r="AF16" s="144">
        <f t="shared" si="17"/>
        <v>0</v>
      </c>
      <c r="AG16" s="144">
        <f t="shared" si="18"/>
        <v>0</v>
      </c>
      <c r="AH16" s="144">
        <f t="shared" si="19"/>
        <v>0</v>
      </c>
      <c r="AI16" s="217">
        <f t="shared" si="33"/>
        <v>0</v>
      </c>
      <c r="AK16" s="210">
        <v>11</v>
      </c>
      <c r="AL16" s="144">
        <f t="shared" si="10"/>
        <v>0</v>
      </c>
      <c r="AM16" s="144">
        <f t="shared" si="11"/>
        <v>0</v>
      </c>
      <c r="AN16" s="144">
        <f t="shared" si="12"/>
        <v>0</v>
      </c>
      <c r="AO16" s="144">
        <f t="shared" si="13"/>
        <v>0</v>
      </c>
      <c r="AP16" s="144">
        <f t="shared" si="14"/>
        <v>0</v>
      </c>
      <c r="AQ16" s="318">
        <f t="shared" si="20"/>
        <v>0</v>
      </c>
      <c r="AR16" s="318">
        <f t="shared" si="20"/>
        <v>0</v>
      </c>
      <c r="AS16" s="318">
        <f t="shared" si="20"/>
        <v>0</v>
      </c>
      <c r="AT16" s="318">
        <f t="shared" si="20"/>
        <v>0</v>
      </c>
      <c r="AU16" s="144">
        <f t="shared" si="21"/>
        <v>0</v>
      </c>
      <c r="AV16" s="144">
        <f t="shared" si="22"/>
        <v>0</v>
      </c>
      <c r="AW16" s="144">
        <f t="shared" si="23"/>
        <v>0</v>
      </c>
      <c r="AX16" s="144">
        <f t="shared" si="24"/>
        <v>0</v>
      </c>
      <c r="AY16" s="217">
        <f t="shared" si="25"/>
        <v>0</v>
      </c>
      <c r="AZ16" s="322">
        <f t="shared" si="26"/>
        <v>0</v>
      </c>
    </row>
    <row r="17" spans="2:55" ht="30" x14ac:dyDescent="0.25">
      <c r="B17" s="361"/>
      <c r="C17" s="363" t="s">
        <v>276</v>
      </c>
      <c r="D17" s="388" t="s">
        <v>291</v>
      </c>
      <c r="E17" s="388"/>
      <c r="F17" s="238" t="s">
        <v>25</v>
      </c>
      <c r="I17" s="194">
        <v>12</v>
      </c>
      <c r="J17" s="144">
        <f t="shared" si="27"/>
        <v>0</v>
      </c>
      <c r="K17" s="144">
        <f t="shared" si="28"/>
        <v>0</v>
      </c>
      <c r="L17" s="144">
        <f t="shared" si="29"/>
        <v>70</v>
      </c>
      <c r="M17" s="144">
        <f t="shared" si="30"/>
        <v>0</v>
      </c>
      <c r="N17" s="144">
        <f t="shared" si="0"/>
        <v>0</v>
      </c>
      <c r="O17" s="145">
        <f t="shared" si="1"/>
        <v>256.66666666666669</v>
      </c>
      <c r="P17" s="194">
        <v>12</v>
      </c>
      <c r="Q17" s="144">
        <f t="shared" si="15"/>
        <v>6.3514285714285714</v>
      </c>
      <c r="R17" s="144">
        <f t="shared" si="31"/>
        <v>76.217142857142861</v>
      </c>
      <c r="S17" s="144">
        <f t="shared" si="32"/>
        <v>42.681600000000003</v>
      </c>
      <c r="T17" s="144">
        <f t="shared" si="2"/>
        <v>12.70669892520443</v>
      </c>
      <c r="U17" s="144">
        <f t="shared" si="16"/>
        <v>70</v>
      </c>
      <c r="V17" s="144">
        <f t="shared" si="3"/>
        <v>4</v>
      </c>
      <c r="W17" s="144">
        <v>0</v>
      </c>
      <c r="X17" s="144">
        <f t="shared" si="4"/>
        <v>367.80128729473108</v>
      </c>
      <c r="Y17" s="173">
        <f t="shared" si="5"/>
        <v>111.1346206280644</v>
      </c>
      <c r="AA17" s="210">
        <v>12</v>
      </c>
      <c r="AB17" s="144">
        <f t="shared" si="6"/>
        <v>0</v>
      </c>
      <c r="AC17" s="243">
        <f t="shared" si="7"/>
        <v>0</v>
      </c>
      <c r="AD17" s="243">
        <f t="shared" si="8"/>
        <v>0</v>
      </c>
      <c r="AE17" s="243">
        <f t="shared" si="9"/>
        <v>0</v>
      </c>
      <c r="AF17" s="144">
        <f t="shared" si="17"/>
        <v>0</v>
      </c>
      <c r="AG17" s="144">
        <f t="shared" si="18"/>
        <v>0</v>
      </c>
      <c r="AH17" s="144">
        <f t="shared" si="19"/>
        <v>0</v>
      </c>
      <c r="AI17" s="217">
        <f t="shared" si="33"/>
        <v>0</v>
      </c>
      <c r="AK17" s="210">
        <v>12</v>
      </c>
      <c r="AL17" s="144">
        <f t="shared" si="10"/>
        <v>0</v>
      </c>
      <c r="AM17" s="144">
        <f t="shared" si="11"/>
        <v>0</v>
      </c>
      <c r="AN17" s="144">
        <f t="shared" si="12"/>
        <v>0</v>
      </c>
      <c r="AO17" s="144">
        <f t="shared" si="13"/>
        <v>0</v>
      </c>
      <c r="AP17" s="144">
        <f t="shared" si="14"/>
        <v>0</v>
      </c>
      <c r="AQ17" s="318">
        <f t="shared" si="20"/>
        <v>0</v>
      </c>
      <c r="AR17" s="318">
        <f t="shared" si="20"/>
        <v>0</v>
      </c>
      <c r="AS17" s="318">
        <f t="shared" si="20"/>
        <v>0</v>
      </c>
      <c r="AT17" s="318">
        <f t="shared" si="20"/>
        <v>0</v>
      </c>
      <c r="AU17" s="144">
        <f t="shared" si="21"/>
        <v>0</v>
      </c>
      <c r="AV17" s="144">
        <f t="shared" si="22"/>
        <v>0</v>
      </c>
      <c r="AW17" s="144">
        <f t="shared" si="23"/>
        <v>0</v>
      </c>
      <c r="AX17" s="144">
        <f t="shared" si="24"/>
        <v>0</v>
      </c>
      <c r="AY17" s="217">
        <f t="shared" si="25"/>
        <v>0</v>
      </c>
      <c r="AZ17" s="322">
        <f t="shared" si="26"/>
        <v>0</v>
      </c>
    </row>
    <row r="18" spans="2:55" x14ac:dyDescent="0.25">
      <c r="B18" s="361"/>
      <c r="C18" s="363"/>
      <c r="D18" s="388" t="s">
        <v>296</v>
      </c>
      <c r="E18" s="388"/>
      <c r="F18" s="239">
        <v>65</v>
      </c>
      <c r="I18" s="194">
        <v>13</v>
      </c>
      <c r="J18" s="144">
        <f t="shared" si="27"/>
        <v>0</v>
      </c>
      <c r="K18" s="144">
        <f t="shared" si="28"/>
        <v>0</v>
      </c>
      <c r="L18" s="144">
        <f t="shared" si="29"/>
        <v>70</v>
      </c>
      <c r="M18" s="144">
        <f t="shared" si="30"/>
        <v>0</v>
      </c>
      <c r="N18" s="144">
        <f t="shared" si="0"/>
        <v>0</v>
      </c>
      <c r="O18" s="145">
        <f t="shared" si="1"/>
        <v>256.66666666666669</v>
      </c>
      <c r="P18" s="194">
        <v>13</v>
      </c>
      <c r="Q18" s="144">
        <f t="shared" si="15"/>
        <v>6.3514285714285714</v>
      </c>
      <c r="R18" s="144">
        <f t="shared" si="31"/>
        <v>82.568571428571431</v>
      </c>
      <c r="S18" s="144">
        <f t="shared" si="32"/>
        <v>46.238400000000006</v>
      </c>
      <c r="T18" s="144">
        <f t="shared" si="2"/>
        <v>13.637932508790355</v>
      </c>
      <c r="U18" s="144">
        <f t="shared" si="16"/>
        <v>70</v>
      </c>
      <c r="V18" s="144">
        <f t="shared" si="3"/>
        <v>4.333333333333333</v>
      </c>
      <c r="W18" s="144">
        <v>0</v>
      </c>
      <c r="X18" s="144">
        <f t="shared" si="4"/>
        <v>376.84016800836542</v>
      </c>
      <c r="Y18" s="173">
        <f t="shared" si="5"/>
        <v>120.17350134169874</v>
      </c>
      <c r="AA18" s="210">
        <v>13</v>
      </c>
      <c r="AB18" s="144">
        <f t="shared" si="6"/>
        <v>0</v>
      </c>
      <c r="AC18" s="243">
        <f t="shared" si="7"/>
        <v>0</v>
      </c>
      <c r="AD18" s="243">
        <f t="shared" si="8"/>
        <v>0</v>
      </c>
      <c r="AE18" s="243">
        <f t="shared" si="9"/>
        <v>0</v>
      </c>
      <c r="AF18" s="144">
        <f t="shared" si="17"/>
        <v>0</v>
      </c>
      <c r="AG18" s="144">
        <f t="shared" si="18"/>
        <v>0</v>
      </c>
      <c r="AH18" s="144">
        <f t="shared" si="19"/>
        <v>0</v>
      </c>
      <c r="AI18" s="217">
        <f t="shared" si="33"/>
        <v>0</v>
      </c>
      <c r="AK18" s="210">
        <v>13</v>
      </c>
      <c r="AL18" s="144">
        <f t="shared" si="10"/>
        <v>0</v>
      </c>
      <c r="AM18" s="144">
        <f t="shared" si="11"/>
        <v>0</v>
      </c>
      <c r="AN18" s="144">
        <f t="shared" si="12"/>
        <v>0</v>
      </c>
      <c r="AO18" s="144">
        <f t="shared" si="13"/>
        <v>0</v>
      </c>
      <c r="AP18" s="144">
        <f t="shared" si="14"/>
        <v>0</v>
      </c>
      <c r="AQ18" s="318">
        <f t="shared" si="20"/>
        <v>0</v>
      </c>
      <c r="AR18" s="318">
        <f t="shared" si="20"/>
        <v>0</v>
      </c>
      <c r="AS18" s="318">
        <f t="shared" si="20"/>
        <v>0</v>
      </c>
      <c r="AT18" s="318">
        <f t="shared" si="20"/>
        <v>0</v>
      </c>
      <c r="AU18" s="144">
        <f t="shared" si="21"/>
        <v>0</v>
      </c>
      <c r="AV18" s="144">
        <f t="shared" si="22"/>
        <v>0</v>
      </c>
      <c r="AW18" s="144">
        <f t="shared" si="23"/>
        <v>0</v>
      </c>
      <c r="AX18" s="144">
        <f t="shared" si="24"/>
        <v>0</v>
      </c>
      <c r="AY18" s="217">
        <f t="shared" si="25"/>
        <v>0</v>
      </c>
      <c r="AZ18" s="322">
        <f t="shared" si="26"/>
        <v>0</v>
      </c>
    </row>
    <row r="19" spans="2:55" x14ac:dyDescent="0.25">
      <c r="B19" s="361"/>
      <c r="C19" s="363"/>
      <c r="D19" s="366" t="s">
        <v>315</v>
      </c>
      <c r="E19" s="366"/>
      <c r="F19" s="150">
        <f>IF(ISBLANK(F$17),,VLOOKUP(F$17,Aerien!$B$23:$C$87,2,FALSE))</f>
        <v>0.56000000000000005</v>
      </c>
      <c r="I19" s="194">
        <v>14</v>
      </c>
      <c r="J19" s="144">
        <f t="shared" si="27"/>
        <v>0</v>
      </c>
      <c r="K19" s="144">
        <f t="shared" si="28"/>
        <v>0</v>
      </c>
      <c r="L19" s="144">
        <f t="shared" si="29"/>
        <v>70</v>
      </c>
      <c r="M19" s="144">
        <f t="shared" si="30"/>
        <v>0</v>
      </c>
      <c r="N19" s="144">
        <f t="shared" si="0"/>
        <v>0</v>
      </c>
      <c r="O19" s="145">
        <f t="shared" si="1"/>
        <v>256.66666666666669</v>
      </c>
      <c r="P19" s="194">
        <v>14</v>
      </c>
      <c r="Q19" s="144">
        <f t="shared" si="15"/>
        <v>6.3514285714285714</v>
      </c>
      <c r="R19" s="144">
        <f t="shared" si="31"/>
        <v>88.92</v>
      </c>
      <c r="S19" s="144">
        <f t="shared" si="32"/>
        <v>49.795200000000008</v>
      </c>
      <c r="T19" s="144">
        <f t="shared" si="2"/>
        <v>14.560856542690781</v>
      </c>
      <c r="U19" s="144">
        <f t="shared" si="16"/>
        <v>70</v>
      </c>
      <c r="V19" s="144">
        <f t="shared" si="3"/>
        <v>4.666666666666667</v>
      </c>
      <c r="W19" s="144">
        <v>0</v>
      </c>
      <c r="X19" s="144">
        <f t="shared" si="4"/>
        <v>385.8645762562976</v>
      </c>
      <c r="Y19" s="173">
        <f t="shared" si="5"/>
        <v>129.19790958963091</v>
      </c>
      <c r="AA19" s="210">
        <v>14</v>
      </c>
      <c r="AB19" s="144">
        <f t="shared" si="6"/>
        <v>0</v>
      </c>
      <c r="AC19" s="243">
        <f t="shared" si="7"/>
        <v>0</v>
      </c>
      <c r="AD19" s="243">
        <f t="shared" si="8"/>
        <v>0</v>
      </c>
      <c r="AE19" s="243">
        <f t="shared" si="9"/>
        <v>0</v>
      </c>
      <c r="AF19" s="144">
        <f t="shared" si="17"/>
        <v>0</v>
      </c>
      <c r="AG19" s="144">
        <f t="shared" si="18"/>
        <v>0</v>
      </c>
      <c r="AH19" s="144">
        <f t="shared" si="19"/>
        <v>0</v>
      </c>
      <c r="AI19" s="217">
        <f t="shared" si="33"/>
        <v>0</v>
      </c>
      <c r="AK19" s="210">
        <v>14</v>
      </c>
      <c r="AL19" s="144">
        <f t="shared" si="10"/>
        <v>0</v>
      </c>
      <c r="AM19" s="144">
        <f t="shared" si="11"/>
        <v>0</v>
      </c>
      <c r="AN19" s="144">
        <f t="shared" si="12"/>
        <v>0</v>
      </c>
      <c r="AO19" s="144">
        <f t="shared" si="13"/>
        <v>0</v>
      </c>
      <c r="AP19" s="144">
        <f t="shared" si="14"/>
        <v>0</v>
      </c>
      <c r="AQ19" s="318">
        <f t="shared" si="20"/>
        <v>0</v>
      </c>
      <c r="AR19" s="318">
        <f t="shared" si="20"/>
        <v>0</v>
      </c>
      <c r="AS19" s="318">
        <f t="shared" si="20"/>
        <v>0</v>
      </c>
      <c r="AT19" s="318">
        <f t="shared" si="20"/>
        <v>0</v>
      </c>
      <c r="AU19" s="144">
        <f t="shared" si="21"/>
        <v>0</v>
      </c>
      <c r="AV19" s="144">
        <f t="shared" si="22"/>
        <v>0</v>
      </c>
      <c r="AW19" s="144">
        <f t="shared" si="23"/>
        <v>0</v>
      </c>
      <c r="AX19" s="144">
        <f t="shared" si="24"/>
        <v>0</v>
      </c>
      <c r="AY19" s="217">
        <f t="shared" si="25"/>
        <v>0</v>
      </c>
      <c r="AZ19" s="322">
        <f t="shared" si="26"/>
        <v>0</v>
      </c>
    </row>
    <row r="20" spans="2:55" x14ac:dyDescent="0.25">
      <c r="B20" s="361"/>
      <c r="C20" s="363"/>
      <c r="D20" s="366" t="s">
        <v>300</v>
      </c>
      <c r="E20" s="366"/>
      <c r="F20" s="240">
        <v>1.56</v>
      </c>
      <c r="I20" s="194">
        <v>15</v>
      </c>
      <c r="J20" s="144">
        <f t="shared" si="27"/>
        <v>0</v>
      </c>
      <c r="K20" s="144">
        <f t="shared" si="28"/>
        <v>0</v>
      </c>
      <c r="L20" s="144">
        <f t="shared" si="29"/>
        <v>70</v>
      </c>
      <c r="M20" s="144">
        <f t="shared" si="30"/>
        <v>0</v>
      </c>
      <c r="N20" s="144">
        <f t="shared" si="0"/>
        <v>0</v>
      </c>
      <c r="O20" s="145">
        <f t="shared" si="1"/>
        <v>256.66666666666669</v>
      </c>
      <c r="P20" s="194">
        <v>15</v>
      </c>
      <c r="Q20" s="144">
        <f t="shared" si="15"/>
        <v>0</v>
      </c>
      <c r="R20" s="144">
        <f t="shared" si="31"/>
        <v>88.92</v>
      </c>
      <c r="S20" s="144">
        <f t="shared" si="32"/>
        <v>49.795200000000008</v>
      </c>
      <c r="T20" s="144">
        <f t="shared" si="2"/>
        <v>14.560856542690781</v>
      </c>
      <c r="U20" s="144">
        <f t="shared" si="16"/>
        <v>70</v>
      </c>
      <c r="V20" s="144">
        <f t="shared" si="3"/>
        <v>5</v>
      </c>
      <c r="W20" s="144">
        <v>0</v>
      </c>
      <c r="X20" s="144">
        <f t="shared" si="4"/>
        <v>387.08679847851982</v>
      </c>
      <c r="Y20" s="173">
        <f t="shared" si="5"/>
        <v>130.42013181185314</v>
      </c>
      <c r="AA20" s="210">
        <v>15</v>
      </c>
      <c r="AB20" s="144">
        <f t="shared" si="6"/>
        <v>0</v>
      </c>
      <c r="AC20" s="243">
        <f t="shared" si="7"/>
        <v>0</v>
      </c>
      <c r="AD20" s="243">
        <f t="shared" si="8"/>
        <v>0</v>
      </c>
      <c r="AE20" s="243">
        <f t="shared" si="9"/>
        <v>0</v>
      </c>
      <c r="AF20" s="144">
        <f t="shared" si="17"/>
        <v>0</v>
      </c>
      <c r="AG20" s="144">
        <f t="shared" si="18"/>
        <v>0</v>
      </c>
      <c r="AH20" s="144">
        <f t="shared" si="19"/>
        <v>0</v>
      </c>
      <c r="AI20" s="217">
        <f t="shared" si="33"/>
        <v>0</v>
      </c>
      <c r="AK20" s="210">
        <v>15</v>
      </c>
      <c r="AL20" s="144">
        <f t="shared" si="10"/>
        <v>0</v>
      </c>
      <c r="AM20" s="144">
        <f t="shared" si="11"/>
        <v>0</v>
      </c>
      <c r="AN20" s="144">
        <f t="shared" si="12"/>
        <v>0</v>
      </c>
      <c r="AO20" s="144">
        <f t="shared" si="13"/>
        <v>0</v>
      </c>
      <c r="AP20" s="144">
        <f t="shared" si="14"/>
        <v>0</v>
      </c>
      <c r="AQ20" s="318">
        <f t="shared" si="20"/>
        <v>0</v>
      </c>
      <c r="AR20" s="318">
        <f t="shared" si="20"/>
        <v>0</v>
      </c>
      <c r="AS20" s="318">
        <f t="shared" si="20"/>
        <v>0</v>
      </c>
      <c r="AT20" s="318">
        <f t="shared" si="20"/>
        <v>0</v>
      </c>
      <c r="AU20" s="144">
        <f t="shared" si="21"/>
        <v>0</v>
      </c>
      <c r="AV20" s="144">
        <f t="shared" si="22"/>
        <v>0</v>
      </c>
      <c r="AW20" s="144">
        <f t="shared" si="23"/>
        <v>0</v>
      </c>
      <c r="AX20" s="144">
        <f t="shared" si="24"/>
        <v>0</v>
      </c>
      <c r="AY20" s="217">
        <f t="shared" si="25"/>
        <v>0</v>
      </c>
      <c r="AZ20" s="322">
        <f t="shared" si="26"/>
        <v>0</v>
      </c>
    </row>
    <row r="21" spans="2:55" x14ac:dyDescent="0.25">
      <c r="B21" s="362"/>
      <c r="C21" s="364"/>
      <c r="D21" s="367" t="s">
        <v>303</v>
      </c>
      <c r="E21" s="367"/>
      <c r="F21" s="245">
        <v>1</v>
      </c>
      <c r="I21" s="194">
        <v>16</v>
      </c>
      <c r="J21" s="144">
        <f t="shared" si="27"/>
        <v>0</v>
      </c>
      <c r="K21" s="144">
        <f t="shared" si="28"/>
        <v>0</v>
      </c>
      <c r="L21" s="144">
        <f t="shared" si="29"/>
        <v>70</v>
      </c>
      <c r="M21" s="144">
        <f t="shared" si="30"/>
        <v>0</v>
      </c>
      <c r="N21" s="144">
        <f t="shared" si="0"/>
        <v>0</v>
      </c>
      <c r="O21" s="145">
        <f t="shared" si="1"/>
        <v>256.66666666666669</v>
      </c>
      <c r="P21" s="194">
        <v>16</v>
      </c>
      <c r="Q21" s="144">
        <f t="shared" si="15"/>
        <v>25.349999999999998</v>
      </c>
      <c r="R21" s="144">
        <f t="shared" si="31"/>
        <v>114.27</v>
      </c>
      <c r="S21" s="144">
        <f t="shared" si="32"/>
        <v>63.991200000000006</v>
      </c>
      <c r="T21" s="144">
        <f t="shared" si="2"/>
        <v>18.173556338636061</v>
      </c>
      <c r="U21" s="144">
        <f t="shared" si="16"/>
        <v>70</v>
      </c>
      <c r="V21" s="144">
        <f t="shared" si="3"/>
        <v>5.333333333333333</v>
      </c>
      <c r="W21" s="144">
        <v>0</v>
      </c>
      <c r="X21" s="144">
        <f t="shared" si="4"/>
        <v>419.32583951201337</v>
      </c>
      <c r="Y21" s="173">
        <f t="shared" si="5"/>
        <v>162.65917284534669</v>
      </c>
      <c r="AA21" s="210">
        <v>16</v>
      </c>
      <c r="AB21" s="144">
        <f t="shared" si="6"/>
        <v>0</v>
      </c>
      <c r="AC21" s="243">
        <f t="shared" si="7"/>
        <v>0</v>
      </c>
      <c r="AD21" s="243">
        <f t="shared" si="8"/>
        <v>0</v>
      </c>
      <c r="AE21" s="243">
        <f t="shared" si="9"/>
        <v>0</v>
      </c>
      <c r="AF21" s="144">
        <f t="shared" si="17"/>
        <v>0</v>
      </c>
      <c r="AG21" s="144">
        <f t="shared" si="18"/>
        <v>0</v>
      </c>
      <c r="AH21" s="144">
        <f t="shared" si="19"/>
        <v>0</v>
      </c>
      <c r="AI21" s="217">
        <f t="shared" si="33"/>
        <v>0</v>
      </c>
      <c r="AK21" s="210">
        <v>16</v>
      </c>
      <c r="AL21" s="144">
        <f t="shared" si="10"/>
        <v>0</v>
      </c>
      <c r="AM21" s="144">
        <f t="shared" si="11"/>
        <v>0</v>
      </c>
      <c r="AN21" s="144">
        <f t="shared" si="12"/>
        <v>0</v>
      </c>
      <c r="AO21" s="144">
        <f t="shared" si="13"/>
        <v>0</v>
      </c>
      <c r="AP21" s="144">
        <f t="shared" si="14"/>
        <v>0</v>
      </c>
      <c r="AQ21" s="318">
        <f t="shared" si="20"/>
        <v>0</v>
      </c>
      <c r="AR21" s="318">
        <f t="shared" si="20"/>
        <v>0</v>
      </c>
      <c r="AS21" s="318">
        <f t="shared" si="20"/>
        <v>0</v>
      </c>
      <c r="AT21" s="318">
        <f t="shared" si="20"/>
        <v>0</v>
      </c>
      <c r="AU21" s="144">
        <f t="shared" si="21"/>
        <v>0</v>
      </c>
      <c r="AV21" s="144">
        <f t="shared" si="22"/>
        <v>0</v>
      </c>
      <c r="AW21" s="144">
        <f t="shared" si="23"/>
        <v>0</v>
      </c>
      <c r="AX21" s="144">
        <f t="shared" si="24"/>
        <v>0</v>
      </c>
      <c r="AY21" s="217">
        <f t="shared" si="25"/>
        <v>0</v>
      </c>
      <c r="AZ21" s="322">
        <f t="shared" si="26"/>
        <v>0</v>
      </c>
    </row>
    <row r="22" spans="2:55" x14ac:dyDescent="0.25">
      <c r="E22" s="11"/>
      <c r="I22" s="194">
        <v>17</v>
      </c>
      <c r="J22" s="144">
        <f t="shared" si="27"/>
        <v>0</v>
      </c>
      <c r="K22" s="144">
        <f t="shared" si="28"/>
        <v>0</v>
      </c>
      <c r="L22" s="144">
        <f t="shared" si="29"/>
        <v>70</v>
      </c>
      <c r="M22" s="144">
        <f t="shared" si="30"/>
        <v>0</v>
      </c>
      <c r="N22" s="144">
        <f t="shared" si="0"/>
        <v>0</v>
      </c>
      <c r="O22" s="145">
        <f t="shared" si="1"/>
        <v>256.66666666666669</v>
      </c>
      <c r="P22" s="194">
        <v>17</v>
      </c>
      <c r="Q22" s="144">
        <f t="shared" si="15"/>
        <v>25.349999999999998</v>
      </c>
      <c r="R22" s="144">
        <f t="shared" si="31"/>
        <v>139.62</v>
      </c>
      <c r="S22" s="144">
        <f t="shared" si="32"/>
        <v>78.187200000000004</v>
      </c>
      <c r="T22" s="144">
        <f t="shared" si="2"/>
        <v>21.693355566332489</v>
      </c>
      <c r="U22" s="144">
        <f t="shared" si="16"/>
        <v>70</v>
      </c>
      <c r="V22" s="144">
        <f t="shared" si="3"/>
        <v>5.666666666666667</v>
      </c>
      <c r="W22" s="144">
        <v>0</v>
      </c>
      <c r="X22" s="144">
        <f t="shared" si="4"/>
        <v>451.40307872247354</v>
      </c>
      <c r="Y22" s="173">
        <f t="shared" si="5"/>
        <v>194.73641205580685</v>
      </c>
      <c r="AA22" s="210">
        <v>17</v>
      </c>
      <c r="AB22" s="144">
        <f t="shared" si="6"/>
        <v>0</v>
      </c>
      <c r="AC22" s="243">
        <f t="shared" si="7"/>
        <v>0</v>
      </c>
      <c r="AD22" s="243">
        <f t="shared" si="8"/>
        <v>0</v>
      </c>
      <c r="AE22" s="243">
        <f t="shared" si="9"/>
        <v>0</v>
      </c>
      <c r="AF22" s="144">
        <f t="shared" si="17"/>
        <v>0</v>
      </c>
      <c r="AG22" s="144">
        <f t="shared" si="18"/>
        <v>0</v>
      </c>
      <c r="AH22" s="144">
        <f t="shared" si="19"/>
        <v>0</v>
      </c>
      <c r="AI22" s="217">
        <f t="shared" si="33"/>
        <v>0</v>
      </c>
      <c r="AK22" s="210">
        <v>17</v>
      </c>
      <c r="AL22" s="144">
        <f t="shared" si="10"/>
        <v>0</v>
      </c>
      <c r="AM22" s="144">
        <f t="shared" si="11"/>
        <v>0</v>
      </c>
      <c r="AN22" s="144">
        <f t="shared" si="12"/>
        <v>0</v>
      </c>
      <c r="AO22" s="144">
        <f t="shared" si="13"/>
        <v>0</v>
      </c>
      <c r="AP22" s="144">
        <f t="shared" si="14"/>
        <v>0</v>
      </c>
      <c r="AQ22" s="318">
        <f t="shared" si="20"/>
        <v>0</v>
      </c>
      <c r="AR22" s="318">
        <f t="shared" si="20"/>
        <v>0</v>
      </c>
      <c r="AS22" s="318">
        <f t="shared" si="20"/>
        <v>0</v>
      </c>
      <c r="AT22" s="318">
        <f t="shared" si="20"/>
        <v>0</v>
      </c>
      <c r="AU22" s="144">
        <f t="shared" si="21"/>
        <v>0</v>
      </c>
      <c r="AV22" s="144">
        <f t="shared" si="22"/>
        <v>0</v>
      </c>
      <c r="AW22" s="144">
        <f t="shared" si="23"/>
        <v>0</v>
      </c>
      <c r="AX22" s="144">
        <f t="shared" si="24"/>
        <v>0</v>
      </c>
      <c r="AY22" s="217">
        <f t="shared" si="25"/>
        <v>0</v>
      </c>
      <c r="AZ22" s="322">
        <f t="shared" si="26"/>
        <v>0</v>
      </c>
    </row>
    <row r="23" spans="2:55" x14ac:dyDescent="0.25">
      <c r="B23" s="379" t="s">
        <v>302</v>
      </c>
      <c r="C23" s="380"/>
      <c r="D23" s="380"/>
      <c r="E23" s="380"/>
      <c r="F23" s="380"/>
      <c r="G23" s="381"/>
      <c r="I23" s="194">
        <v>18</v>
      </c>
      <c r="J23" s="144">
        <f t="shared" si="27"/>
        <v>0</v>
      </c>
      <c r="K23" s="144">
        <f t="shared" si="28"/>
        <v>0</v>
      </c>
      <c r="L23" s="144">
        <f t="shared" si="29"/>
        <v>70</v>
      </c>
      <c r="M23" s="144">
        <f t="shared" si="30"/>
        <v>0</v>
      </c>
      <c r="N23" s="144">
        <f t="shared" si="0"/>
        <v>0</v>
      </c>
      <c r="O23" s="145">
        <f t="shared" si="1"/>
        <v>256.66666666666669</v>
      </c>
      <c r="P23" s="194">
        <v>18</v>
      </c>
      <c r="Q23" s="144">
        <f t="shared" si="15"/>
        <v>25.349999999999998</v>
      </c>
      <c r="R23" s="144">
        <f t="shared" si="31"/>
        <v>164.97</v>
      </c>
      <c r="S23" s="144">
        <f t="shared" si="32"/>
        <v>92.383200000000002</v>
      </c>
      <c r="T23" s="144">
        <f t="shared" si="2"/>
        <v>25.13911825557507</v>
      </c>
      <c r="U23" s="144">
        <f t="shared" si="16"/>
        <v>70</v>
      </c>
      <c r="V23" s="144">
        <f t="shared" si="3"/>
        <v>6</v>
      </c>
      <c r="W23" s="144">
        <v>0</v>
      </c>
      <c r="X23" s="144">
        <f t="shared" si="4"/>
        <v>483.35137096179324</v>
      </c>
      <c r="Y23" s="173">
        <f t="shared" si="5"/>
        <v>226.68470429512655</v>
      </c>
      <c r="AA23" s="210">
        <v>18</v>
      </c>
      <c r="AB23" s="144">
        <f t="shared" si="6"/>
        <v>0</v>
      </c>
      <c r="AC23" s="243">
        <f t="shared" si="7"/>
        <v>0</v>
      </c>
      <c r="AD23" s="243">
        <f t="shared" si="8"/>
        <v>0</v>
      </c>
      <c r="AE23" s="243">
        <f t="shared" si="9"/>
        <v>0</v>
      </c>
      <c r="AF23" s="144">
        <f t="shared" si="17"/>
        <v>0</v>
      </c>
      <c r="AG23" s="144">
        <f t="shared" si="18"/>
        <v>0</v>
      </c>
      <c r="AH23" s="144">
        <f t="shared" si="19"/>
        <v>0</v>
      </c>
      <c r="AI23" s="217">
        <f t="shared" si="33"/>
        <v>0</v>
      </c>
      <c r="AK23" s="210">
        <v>18</v>
      </c>
      <c r="AL23" s="144">
        <f t="shared" si="10"/>
        <v>0</v>
      </c>
      <c r="AM23" s="144">
        <f t="shared" si="11"/>
        <v>0</v>
      </c>
      <c r="AN23" s="144">
        <f t="shared" si="12"/>
        <v>0</v>
      </c>
      <c r="AO23" s="144">
        <f t="shared" si="13"/>
        <v>0</v>
      </c>
      <c r="AP23" s="144">
        <f t="shared" si="14"/>
        <v>0</v>
      </c>
      <c r="AQ23" s="318">
        <f t="shared" si="20"/>
        <v>0</v>
      </c>
      <c r="AR23" s="318">
        <f t="shared" si="20"/>
        <v>0</v>
      </c>
      <c r="AS23" s="318">
        <f t="shared" si="20"/>
        <v>0</v>
      </c>
      <c r="AT23" s="318">
        <f t="shared" si="20"/>
        <v>0</v>
      </c>
      <c r="AU23" s="144">
        <f t="shared" si="21"/>
        <v>0</v>
      </c>
      <c r="AV23" s="144">
        <f t="shared" si="22"/>
        <v>0</v>
      </c>
      <c r="AW23" s="144">
        <f t="shared" si="23"/>
        <v>0</v>
      </c>
      <c r="AX23" s="144">
        <f t="shared" si="24"/>
        <v>0</v>
      </c>
      <c r="AY23" s="217">
        <f t="shared" si="25"/>
        <v>0</v>
      </c>
      <c r="AZ23" s="322">
        <f t="shared" si="26"/>
        <v>0</v>
      </c>
    </row>
    <row r="24" spans="2:55" x14ac:dyDescent="0.25">
      <c r="B24" s="186" t="s">
        <v>248</v>
      </c>
      <c r="C24" s="187" t="s">
        <v>249</v>
      </c>
      <c r="D24" s="187" t="s">
        <v>176</v>
      </c>
      <c r="E24" s="187" t="s">
        <v>251</v>
      </c>
      <c r="F24" s="187" t="s">
        <v>250</v>
      </c>
      <c r="G24" s="188" t="s">
        <v>301</v>
      </c>
      <c r="I24" s="194">
        <v>19</v>
      </c>
      <c r="J24" s="144">
        <f t="shared" si="27"/>
        <v>0</v>
      </c>
      <c r="K24" s="144">
        <f t="shared" si="28"/>
        <v>0</v>
      </c>
      <c r="L24" s="144">
        <f t="shared" si="29"/>
        <v>70</v>
      </c>
      <c r="M24" s="144">
        <f t="shared" si="30"/>
        <v>0</v>
      </c>
      <c r="N24" s="144">
        <f t="shared" si="0"/>
        <v>0</v>
      </c>
      <c r="O24" s="145">
        <f t="shared" si="1"/>
        <v>256.66666666666669</v>
      </c>
      <c r="P24" s="194">
        <v>19</v>
      </c>
      <c r="Q24" s="144">
        <f t="shared" si="15"/>
        <v>25.349999999999998</v>
      </c>
      <c r="R24" s="144">
        <f t="shared" si="31"/>
        <v>190.32</v>
      </c>
      <c r="S24" s="144">
        <f t="shared" si="32"/>
        <v>106.5792</v>
      </c>
      <c r="T24" s="144">
        <f t="shared" si="2"/>
        <v>28.523541515222938</v>
      </c>
      <c r="U24" s="144">
        <f t="shared" si="16"/>
        <v>70</v>
      </c>
      <c r="V24" s="144">
        <f t="shared" si="3"/>
        <v>6.333333333333333</v>
      </c>
      <c r="W24" s="144">
        <v>0</v>
      </c>
      <c r="X24" s="144">
        <f t="shared" si="4"/>
        <v>515.19283036123545</v>
      </c>
      <c r="Y24" s="173">
        <f t="shared" si="5"/>
        <v>258.52616369456877</v>
      </c>
      <c r="AA24" s="210">
        <v>19</v>
      </c>
      <c r="AB24" s="144">
        <f t="shared" si="6"/>
        <v>0</v>
      </c>
      <c r="AC24" s="243">
        <f t="shared" si="7"/>
        <v>0</v>
      </c>
      <c r="AD24" s="243">
        <f t="shared" si="8"/>
        <v>0</v>
      </c>
      <c r="AE24" s="243">
        <f t="shared" si="9"/>
        <v>0</v>
      </c>
      <c r="AF24" s="144">
        <f t="shared" si="17"/>
        <v>0</v>
      </c>
      <c r="AG24" s="144">
        <f t="shared" si="18"/>
        <v>0</v>
      </c>
      <c r="AH24" s="144">
        <f t="shared" si="19"/>
        <v>0</v>
      </c>
      <c r="AI24" s="217">
        <f t="shared" si="33"/>
        <v>0</v>
      </c>
      <c r="AK24" s="210">
        <v>19</v>
      </c>
      <c r="AL24" s="144">
        <f t="shared" si="10"/>
        <v>0</v>
      </c>
      <c r="AM24" s="144">
        <f t="shared" si="11"/>
        <v>0</v>
      </c>
      <c r="AN24" s="144">
        <f t="shared" si="12"/>
        <v>0</v>
      </c>
      <c r="AO24" s="144">
        <f t="shared" si="13"/>
        <v>0</v>
      </c>
      <c r="AP24" s="144">
        <f t="shared" si="14"/>
        <v>0</v>
      </c>
      <c r="AQ24" s="318">
        <f t="shared" si="20"/>
        <v>0</v>
      </c>
      <c r="AR24" s="318">
        <f t="shared" si="20"/>
        <v>0</v>
      </c>
      <c r="AS24" s="318">
        <f t="shared" si="20"/>
        <v>0</v>
      </c>
      <c r="AT24" s="318">
        <f t="shared" si="20"/>
        <v>0</v>
      </c>
      <c r="AU24" s="144">
        <f t="shared" si="21"/>
        <v>0</v>
      </c>
      <c r="AV24" s="144">
        <f t="shared" si="22"/>
        <v>0</v>
      </c>
      <c r="AW24" s="144">
        <f t="shared" si="23"/>
        <v>0</v>
      </c>
      <c r="AX24" s="144">
        <f t="shared" si="24"/>
        <v>0</v>
      </c>
      <c r="AY24" s="217">
        <f t="shared" si="25"/>
        <v>0</v>
      </c>
      <c r="AZ24" s="322">
        <f t="shared" si="26"/>
        <v>0</v>
      </c>
      <c r="BA24" s="9" t="s">
        <v>367</v>
      </c>
      <c r="BB24" s="9"/>
      <c r="BC24" s="9"/>
    </row>
    <row r="25" spans="2:55" x14ac:dyDescent="0.25">
      <c r="B25" s="184">
        <v>0</v>
      </c>
      <c r="C25" s="292">
        <v>14</v>
      </c>
      <c r="D25" s="312">
        <v>57</v>
      </c>
      <c r="E25" s="293">
        <f t="shared" ref="E25:E52" si="34">$F$20</f>
        <v>1.56</v>
      </c>
      <c r="F25" s="185">
        <f t="shared" ref="F25:F52" si="35">D25*E25</f>
        <v>88.92</v>
      </c>
      <c r="G25" s="189">
        <f>F25/(C25-B25)</f>
        <v>6.3514285714285714</v>
      </c>
      <c r="I25" s="194">
        <v>20</v>
      </c>
      <c r="J25" s="144">
        <f t="shared" si="27"/>
        <v>0</v>
      </c>
      <c r="K25" s="144">
        <f t="shared" si="28"/>
        <v>0</v>
      </c>
      <c r="L25" s="144">
        <f t="shared" si="29"/>
        <v>70</v>
      </c>
      <c r="M25" s="144">
        <f t="shared" si="30"/>
        <v>0</v>
      </c>
      <c r="N25" s="144">
        <f t="shared" si="0"/>
        <v>0</v>
      </c>
      <c r="O25" s="145">
        <f t="shared" si="1"/>
        <v>256.66666666666669</v>
      </c>
      <c r="P25" s="194">
        <v>20</v>
      </c>
      <c r="Q25" s="144">
        <f t="shared" si="15"/>
        <v>-35.879999999999995</v>
      </c>
      <c r="R25" s="144">
        <f t="shared" si="31"/>
        <v>154.44</v>
      </c>
      <c r="S25" s="144">
        <f t="shared" si="32"/>
        <v>86.486400000000003</v>
      </c>
      <c r="T25" s="144">
        <f t="shared" si="2"/>
        <v>23.715875325195146</v>
      </c>
      <c r="U25" s="144">
        <f t="shared" si="16"/>
        <v>70</v>
      </c>
      <c r="V25" s="144">
        <f t="shared" si="3"/>
        <v>6.666666666666667</v>
      </c>
      <c r="W25" s="144">
        <v>0</v>
      </c>
      <c r="X25" s="144">
        <f t="shared" si="4"/>
        <v>473.04674063582593</v>
      </c>
      <c r="Y25" s="173">
        <f t="shared" si="5"/>
        <v>216.38007396915924</v>
      </c>
      <c r="AA25" s="210">
        <v>20</v>
      </c>
      <c r="AB25" s="144">
        <f t="shared" si="6"/>
        <v>70</v>
      </c>
      <c r="AC25" s="243">
        <f t="shared" si="7"/>
        <v>0</v>
      </c>
      <c r="AD25" s="243">
        <f t="shared" si="8"/>
        <v>0</v>
      </c>
      <c r="AE25" s="243">
        <f t="shared" si="9"/>
        <v>0</v>
      </c>
      <c r="AF25" s="144">
        <f t="shared" si="17"/>
        <v>0</v>
      </c>
      <c r="AG25" s="144">
        <f t="shared" si="18"/>
        <v>0</v>
      </c>
      <c r="AH25" s="144">
        <f t="shared" si="19"/>
        <v>0</v>
      </c>
      <c r="AI25" s="217">
        <f t="shared" si="33"/>
        <v>0</v>
      </c>
      <c r="AK25" s="210">
        <v>20</v>
      </c>
      <c r="AL25" s="144">
        <f t="shared" si="10"/>
        <v>70</v>
      </c>
      <c r="AM25" s="144">
        <f t="shared" si="11"/>
        <v>0</v>
      </c>
      <c r="AN25" s="144">
        <f t="shared" si="12"/>
        <v>0</v>
      </c>
      <c r="AO25" s="144">
        <f t="shared" si="13"/>
        <v>0</v>
      </c>
      <c r="AP25" s="144">
        <f t="shared" si="14"/>
        <v>1</v>
      </c>
      <c r="AQ25" s="318">
        <f>IF($AK25&lt;=$F$18,$AL25*AM25,)</f>
        <v>0</v>
      </c>
      <c r="AR25" s="318">
        <f>IF($AK25&lt;=$F$18,$AL25*AN25,)</f>
        <v>0</v>
      </c>
      <c r="AS25" s="318">
        <f>IF($AK25&lt;=$F$18,$AL25*AO25,)</f>
        <v>0</v>
      </c>
      <c r="AT25" s="318">
        <f>IF($AK25&lt;=$F$18,$AL25*AP25,)</f>
        <v>70</v>
      </c>
      <c r="AU25" s="144">
        <f t="shared" si="21"/>
        <v>0</v>
      </c>
      <c r="AV25" s="144">
        <f t="shared" si="22"/>
        <v>0</v>
      </c>
      <c r="AW25" s="144">
        <f t="shared" si="23"/>
        <v>0</v>
      </c>
      <c r="AX25" s="144">
        <f t="shared" si="24"/>
        <v>17.5</v>
      </c>
      <c r="AY25" s="217">
        <f t="shared" si="25"/>
        <v>17.5</v>
      </c>
      <c r="AZ25" s="322">
        <f>AZ24+AL25*0.25</f>
        <v>17.5</v>
      </c>
      <c r="BA25" s="9" t="s">
        <v>364</v>
      </c>
      <c r="BB25" s="9"/>
      <c r="BC25" s="9"/>
    </row>
    <row r="26" spans="2:55" x14ac:dyDescent="0.25">
      <c r="B26" s="179">
        <f t="shared" ref="B26:B52" si="36">C25</f>
        <v>14</v>
      </c>
      <c r="C26" s="180">
        <f>B26+1</f>
        <v>15</v>
      </c>
      <c r="D26" s="312">
        <v>57</v>
      </c>
      <c r="E26" s="294">
        <f t="shared" si="34"/>
        <v>1.56</v>
      </c>
      <c r="F26" s="181">
        <f t="shared" si="35"/>
        <v>88.92</v>
      </c>
      <c r="G26" s="295">
        <f>(F26-F25)/(C26-B26)</f>
        <v>0</v>
      </c>
      <c r="I26" s="194">
        <v>21</v>
      </c>
      <c r="J26" s="144">
        <f t="shared" si="27"/>
        <v>0</v>
      </c>
      <c r="K26" s="144">
        <f t="shared" si="28"/>
        <v>0</v>
      </c>
      <c r="L26" s="144">
        <f t="shared" si="29"/>
        <v>70</v>
      </c>
      <c r="M26" s="144">
        <f t="shared" si="30"/>
        <v>0</v>
      </c>
      <c r="N26" s="144">
        <f t="shared" si="0"/>
        <v>0</v>
      </c>
      <c r="O26" s="145">
        <f t="shared" si="1"/>
        <v>256.66666666666669</v>
      </c>
      <c r="P26" s="194">
        <v>21</v>
      </c>
      <c r="Q26" s="144">
        <f t="shared" si="15"/>
        <v>30.03</v>
      </c>
      <c r="R26" s="144">
        <f t="shared" si="31"/>
        <v>184.47</v>
      </c>
      <c r="S26" s="144">
        <f t="shared" si="32"/>
        <v>103.3032</v>
      </c>
      <c r="T26" s="144">
        <f t="shared" si="2"/>
        <v>27.747444810362108</v>
      </c>
      <c r="U26" s="144">
        <f t="shared" si="16"/>
        <v>70</v>
      </c>
      <c r="V26" s="144">
        <f t="shared" si="3"/>
        <v>7</v>
      </c>
      <c r="W26" s="144">
        <v>0</v>
      </c>
      <c r="X26" s="144">
        <f t="shared" si="4"/>
        <v>510.57987304471402</v>
      </c>
      <c r="Y26" s="173">
        <f t="shared" si="5"/>
        <v>253.91320637804733</v>
      </c>
      <c r="AA26" s="210">
        <v>21</v>
      </c>
      <c r="AB26" s="144">
        <f t="shared" si="6"/>
        <v>0</v>
      </c>
      <c r="AC26" s="243">
        <f t="shared" si="7"/>
        <v>0</v>
      </c>
      <c r="AD26" s="243">
        <f t="shared" si="8"/>
        <v>0</v>
      </c>
      <c r="AE26" s="243">
        <f t="shared" si="9"/>
        <v>0</v>
      </c>
      <c r="AF26" s="144">
        <f t="shared" si="17"/>
        <v>0</v>
      </c>
      <c r="AG26" s="144">
        <f t="shared" si="18"/>
        <v>0</v>
      </c>
      <c r="AH26" s="144">
        <f t="shared" si="19"/>
        <v>0</v>
      </c>
      <c r="AI26" s="217">
        <f t="shared" si="33"/>
        <v>0</v>
      </c>
      <c r="AK26" s="210">
        <v>21</v>
      </c>
      <c r="AL26" s="144">
        <f t="shared" si="10"/>
        <v>0</v>
      </c>
      <c r="AM26" s="144">
        <f t="shared" si="11"/>
        <v>0</v>
      </c>
      <c r="AN26" s="144">
        <f t="shared" si="12"/>
        <v>0</v>
      </c>
      <c r="AO26" s="144">
        <f t="shared" si="13"/>
        <v>0</v>
      </c>
      <c r="AP26" s="144">
        <f t="shared" si="14"/>
        <v>0</v>
      </c>
      <c r="AQ26" s="318">
        <f t="shared" ref="AQ26:AT35" si="37">IF($AK26&lt;=$F$18,$AL26*AM26,)</f>
        <v>0</v>
      </c>
      <c r="AR26" s="318">
        <f t="shared" si="37"/>
        <v>0</v>
      </c>
      <c r="AS26" s="318">
        <f t="shared" si="37"/>
        <v>0</v>
      </c>
      <c r="AT26" s="318">
        <f t="shared" si="37"/>
        <v>0</v>
      </c>
      <c r="AU26" s="144">
        <f t="shared" si="21"/>
        <v>0</v>
      </c>
      <c r="AV26" s="144">
        <f t="shared" si="22"/>
        <v>0</v>
      </c>
      <c r="AW26" s="144">
        <f t="shared" si="23"/>
        <v>0</v>
      </c>
      <c r="AX26" s="144">
        <f t="shared" si="24"/>
        <v>0</v>
      </c>
      <c r="AY26" s="217">
        <f t="shared" si="25"/>
        <v>17.5</v>
      </c>
      <c r="AZ26" s="322">
        <f t="shared" ref="AZ26:AZ35" si="38">AZ25+AL26*0.25</f>
        <v>17.5</v>
      </c>
      <c r="BA26" s="9" t="s">
        <v>365</v>
      </c>
      <c r="BB26" s="9" t="s">
        <v>366</v>
      </c>
      <c r="BC26" s="316">
        <f>44%*0+56%*77%</f>
        <v>0.43120000000000003</v>
      </c>
    </row>
    <row r="27" spans="2:55" x14ac:dyDescent="0.25">
      <c r="B27" s="179">
        <f t="shared" si="36"/>
        <v>15</v>
      </c>
      <c r="C27" s="309">
        <f>C25+5</f>
        <v>19</v>
      </c>
      <c r="D27" s="289">
        <f>99+23</f>
        <v>122</v>
      </c>
      <c r="E27" s="294">
        <f t="shared" si="34"/>
        <v>1.56</v>
      </c>
      <c r="F27" s="181">
        <f t="shared" si="35"/>
        <v>190.32</v>
      </c>
      <c r="G27" s="190">
        <f t="shared" ref="G27:G52" si="39">(F27-F26)/(C27-B27)</f>
        <v>25.349999999999998</v>
      </c>
      <c r="I27" s="194">
        <v>22</v>
      </c>
      <c r="J27" s="144">
        <f t="shared" si="27"/>
        <v>0</v>
      </c>
      <c r="K27" s="144">
        <f t="shared" si="28"/>
        <v>0</v>
      </c>
      <c r="L27" s="144">
        <f t="shared" si="29"/>
        <v>70</v>
      </c>
      <c r="M27" s="144">
        <f t="shared" si="30"/>
        <v>0</v>
      </c>
      <c r="N27" s="144">
        <f t="shared" si="0"/>
        <v>0</v>
      </c>
      <c r="O27" s="145">
        <f t="shared" si="1"/>
        <v>256.66666666666669</v>
      </c>
      <c r="P27" s="194">
        <v>22</v>
      </c>
      <c r="Q27" s="144">
        <f t="shared" si="15"/>
        <v>30.03</v>
      </c>
      <c r="R27" s="144">
        <f t="shared" si="31"/>
        <v>214.5</v>
      </c>
      <c r="S27" s="144">
        <f t="shared" si="32"/>
        <v>120.12</v>
      </c>
      <c r="T27" s="144">
        <f t="shared" si="2"/>
        <v>31.702985695201871</v>
      </c>
      <c r="U27" s="144">
        <f t="shared" si="16"/>
        <v>70</v>
      </c>
      <c r="V27" s="144">
        <f t="shared" si="3"/>
        <v>7.333333333333333</v>
      </c>
      <c r="W27" s="144">
        <v>0</v>
      </c>
      <c r="X27" s="144">
        <f t="shared" si="4"/>
        <v>547.98058897469889</v>
      </c>
      <c r="Y27" s="173">
        <f t="shared" si="5"/>
        <v>291.3139223080322</v>
      </c>
      <c r="AA27" s="210">
        <v>22</v>
      </c>
      <c r="AB27" s="144">
        <f t="shared" si="6"/>
        <v>0</v>
      </c>
      <c r="AC27" s="243">
        <f t="shared" si="7"/>
        <v>0</v>
      </c>
      <c r="AD27" s="243">
        <f t="shared" si="8"/>
        <v>0</v>
      </c>
      <c r="AE27" s="243">
        <f t="shared" si="9"/>
        <v>0</v>
      </c>
      <c r="AF27" s="144">
        <f t="shared" si="17"/>
        <v>0</v>
      </c>
      <c r="AG27" s="144">
        <f t="shared" si="18"/>
        <v>0</v>
      </c>
      <c r="AH27" s="144">
        <f t="shared" si="19"/>
        <v>0</v>
      </c>
      <c r="AI27" s="217">
        <f t="shared" si="33"/>
        <v>0</v>
      </c>
      <c r="AK27" s="210">
        <v>22</v>
      </c>
      <c r="AL27" s="144">
        <f t="shared" si="10"/>
        <v>0</v>
      </c>
      <c r="AM27" s="144">
        <f t="shared" si="11"/>
        <v>0</v>
      </c>
      <c r="AN27" s="144">
        <f t="shared" si="12"/>
        <v>0</v>
      </c>
      <c r="AO27" s="144">
        <f t="shared" si="13"/>
        <v>0</v>
      </c>
      <c r="AP27" s="144">
        <f t="shared" si="14"/>
        <v>0</v>
      </c>
      <c r="AQ27" s="318">
        <f t="shared" si="37"/>
        <v>0</v>
      </c>
      <c r="AR27" s="318">
        <f t="shared" si="37"/>
        <v>0</v>
      </c>
      <c r="AS27" s="318">
        <f t="shared" si="37"/>
        <v>0</v>
      </c>
      <c r="AT27" s="318">
        <f t="shared" si="37"/>
        <v>0</v>
      </c>
      <c r="AU27" s="144">
        <f t="shared" si="21"/>
        <v>0</v>
      </c>
      <c r="AV27" s="144">
        <f t="shared" si="22"/>
        <v>0</v>
      </c>
      <c r="AW27" s="144">
        <f t="shared" si="23"/>
        <v>0</v>
      </c>
      <c r="AX27" s="144">
        <f t="shared" si="24"/>
        <v>0</v>
      </c>
      <c r="AY27" s="217">
        <f t="shared" si="25"/>
        <v>17.5</v>
      </c>
      <c r="AZ27" s="322">
        <f t="shared" si="38"/>
        <v>17.5</v>
      </c>
    </row>
    <row r="28" spans="2:55" x14ac:dyDescent="0.25">
      <c r="B28" s="179">
        <f t="shared" si="36"/>
        <v>19</v>
      </c>
      <c r="C28" s="180">
        <f>B28+1</f>
        <v>20</v>
      </c>
      <c r="D28" s="289">
        <v>99</v>
      </c>
      <c r="E28" s="294">
        <f t="shared" si="34"/>
        <v>1.56</v>
      </c>
      <c r="F28" s="181">
        <f t="shared" si="35"/>
        <v>154.44</v>
      </c>
      <c r="G28" s="190">
        <f t="shared" si="39"/>
        <v>-35.879999999999995</v>
      </c>
      <c r="I28" s="194">
        <v>23</v>
      </c>
      <c r="J28" s="144">
        <f t="shared" si="27"/>
        <v>0</v>
      </c>
      <c r="K28" s="144">
        <f t="shared" si="28"/>
        <v>0</v>
      </c>
      <c r="L28" s="144">
        <f t="shared" si="29"/>
        <v>70</v>
      </c>
      <c r="M28" s="144">
        <f t="shared" si="30"/>
        <v>0</v>
      </c>
      <c r="N28" s="144">
        <f t="shared" si="0"/>
        <v>0</v>
      </c>
      <c r="O28" s="145">
        <f t="shared" si="1"/>
        <v>256.66666666666669</v>
      </c>
      <c r="P28" s="194">
        <v>23</v>
      </c>
      <c r="Q28" s="144">
        <f t="shared" si="15"/>
        <v>30.03</v>
      </c>
      <c r="R28" s="144">
        <f t="shared" si="31"/>
        <v>244.53</v>
      </c>
      <c r="S28" s="144">
        <f t="shared" si="32"/>
        <v>136.93680000000001</v>
      </c>
      <c r="T28" s="144">
        <f t="shared" si="2"/>
        <v>35.594368426539006</v>
      </c>
      <c r="U28" s="144">
        <f t="shared" si="16"/>
        <v>70</v>
      </c>
      <c r="V28" s="144">
        <f t="shared" si="3"/>
        <v>7.666666666666667</v>
      </c>
      <c r="W28" s="144">
        <v>0</v>
      </c>
      <c r="X28" s="144">
        <f t="shared" si="4"/>
        <v>585.26956278733314</v>
      </c>
      <c r="Y28" s="173">
        <f t="shared" si="5"/>
        <v>328.60289612066646</v>
      </c>
      <c r="AA28" s="210">
        <v>23</v>
      </c>
      <c r="AB28" s="144">
        <f t="shared" si="6"/>
        <v>0</v>
      </c>
      <c r="AC28" s="243">
        <f t="shared" si="7"/>
        <v>0</v>
      </c>
      <c r="AD28" s="243">
        <f t="shared" si="8"/>
        <v>0</v>
      </c>
      <c r="AE28" s="243">
        <f t="shared" si="9"/>
        <v>0</v>
      </c>
      <c r="AF28" s="144">
        <f t="shared" si="17"/>
        <v>0</v>
      </c>
      <c r="AG28" s="144">
        <f t="shared" si="18"/>
        <v>0</v>
      </c>
      <c r="AH28" s="144">
        <f t="shared" si="19"/>
        <v>0</v>
      </c>
      <c r="AI28" s="217">
        <f t="shared" si="33"/>
        <v>0</v>
      </c>
      <c r="AK28" s="210">
        <v>23</v>
      </c>
      <c r="AL28" s="144">
        <f t="shared" si="10"/>
        <v>0</v>
      </c>
      <c r="AM28" s="144">
        <f t="shared" si="11"/>
        <v>0</v>
      </c>
      <c r="AN28" s="144">
        <f t="shared" si="12"/>
        <v>0</v>
      </c>
      <c r="AO28" s="144">
        <f t="shared" si="13"/>
        <v>0</v>
      </c>
      <c r="AP28" s="144">
        <f t="shared" si="14"/>
        <v>0</v>
      </c>
      <c r="AQ28" s="318">
        <f t="shared" si="37"/>
        <v>0</v>
      </c>
      <c r="AR28" s="318">
        <f t="shared" si="37"/>
        <v>0</v>
      </c>
      <c r="AS28" s="318">
        <f t="shared" si="37"/>
        <v>0</v>
      </c>
      <c r="AT28" s="318">
        <f t="shared" si="37"/>
        <v>0</v>
      </c>
      <c r="AU28" s="144">
        <f t="shared" si="21"/>
        <v>0</v>
      </c>
      <c r="AV28" s="144">
        <f t="shared" si="22"/>
        <v>0</v>
      </c>
      <c r="AW28" s="144">
        <f t="shared" si="23"/>
        <v>0</v>
      </c>
      <c r="AX28" s="144">
        <f t="shared" si="24"/>
        <v>0</v>
      </c>
      <c r="AY28" s="217">
        <f t="shared" si="25"/>
        <v>17.5</v>
      </c>
      <c r="AZ28" s="322">
        <f t="shared" si="38"/>
        <v>17.5</v>
      </c>
    </row>
    <row r="29" spans="2:55" x14ac:dyDescent="0.25">
      <c r="B29" s="179">
        <f t="shared" si="36"/>
        <v>20</v>
      </c>
      <c r="C29" s="309">
        <f>C27+5</f>
        <v>24</v>
      </c>
      <c r="D29" s="289">
        <f>134+42</f>
        <v>176</v>
      </c>
      <c r="E29" s="294">
        <f t="shared" si="34"/>
        <v>1.56</v>
      </c>
      <c r="F29" s="181">
        <f t="shared" si="35"/>
        <v>274.56</v>
      </c>
      <c r="G29" s="190">
        <f t="shared" si="39"/>
        <v>30.03</v>
      </c>
      <c r="I29" s="194">
        <v>24</v>
      </c>
      <c r="J29" s="144">
        <f t="shared" si="27"/>
        <v>0</v>
      </c>
      <c r="K29" s="144">
        <f t="shared" si="28"/>
        <v>0</v>
      </c>
      <c r="L29" s="144">
        <f t="shared" si="29"/>
        <v>70</v>
      </c>
      <c r="M29" s="144">
        <f t="shared" si="30"/>
        <v>0</v>
      </c>
      <c r="N29" s="144">
        <f t="shared" si="0"/>
        <v>0</v>
      </c>
      <c r="O29" s="145">
        <f t="shared" si="1"/>
        <v>256.66666666666669</v>
      </c>
      <c r="P29" s="194">
        <v>24</v>
      </c>
      <c r="Q29" s="144">
        <f t="shared" si="15"/>
        <v>30.03</v>
      </c>
      <c r="R29" s="144">
        <f t="shared" si="31"/>
        <v>274.56</v>
      </c>
      <c r="S29" s="144">
        <f t="shared" si="32"/>
        <v>153.75360000000001</v>
      </c>
      <c r="T29" s="144">
        <f t="shared" si="2"/>
        <v>39.430373774012359</v>
      </c>
      <c r="U29" s="144">
        <f t="shared" si="16"/>
        <v>70</v>
      </c>
      <c r="V29" s="144">
        <f t="shared" si="3"/>
        <v>8</v>
      </c>
      <c r="W29" s="144">
        <v>0</v>
      </c>
      <c r="X29" s="144">
        <f t="shared" si="4"/>
        <v>622.46208765640483</v>
      </c>
      <c r="Y29" s="173">
        <f t="shared" si="5"/>
        <v>365.79542098973815</v>
      </c>
      <c r="AA29" s="210">
        <v>24</v>
      </c>
      <c r="AB29" s="144">
        <f t="shared" si="6"/>
        <v>0</v>
      </c>
      <c r="AC29" s="243">
        <f t="shared" si="7"/>
        <v>0</v>
      </c>
      <c r="AD29" s="243">
        <f t="shared" si="8"/>
        <v>0</v>
      </c>
      <c r="AE29" s="243">
        <f t="shared" si="9"/>
        <v>0</v>
      </c>
      <c r="AF29" s="144">
        <f t="shared" si="17"/>
        <v>0</v>
      </c>
      <c r="AG29" s="144">
        <f t="shared" si="18"/>
        <v>0</v>
      </c>
      <c r="AH29" s="144">
        <f t="shared" si="19"/>
        <v>0</v>
      </c>
      <c r="AI29" s="217">
        <f t="shared" si="33"/>
        <v>0</v>
      </c>
      <c r="AK29" s="210">
        <v>24</v>
      </c>
      <c r="AL29" s="144">
        <f t="shared" si="10"/>
        <v>0</v>
      </c>
      <c r="AM29" s="144">
        <f t="shared" si="11"/>
        <v>0</v>
      </c>
      <c r="AN29" s="144">
        <f t="shared" si="12"/>
        <v>0</v>
      </c>
      <c r="AO29" s="144">
        <f t="shared" si="13"/>
        <v>0</v>
      </c>
      <c r="AP29" s="144">
        <f t="shared" si="14"/>
        <v>0</v>
      </c>
      <c r="AQ29" s="318">
        <f t="shared" si="37"/>
        <v>0</v>
      </c>
      <c r="AR29" s="318">
        <f t="shared" si="37"/>
        <v>0</v>
      </c>
      <c r="AS29" s="318">
        <f t="shared" si="37"/>
        <v>0</v>
      </c>
      <c r="AT29" s="318">
        <f t="shared" si="37"/>
        <v>0</v>
      </c>
      <c r="AU29" s="144">
        <f t="shared" si="21"/>
        <v>0</v>
      </c>
      <c r="AV29" s="144">
        <f t="shared" si="22"/>
        <v>0</v>
      </c>
      <c r="AW29" s="144">
        <f t="shared" si="23"/>
        <v>0</v>
      </c>
      <c r="AX29" s="144">
        <f t="shared" si="24"/>
        <v>0</v>
      </c>
      <c r="AY29" s="217">
        <f t="shared" si="25"/>
        <v>17.5</v>
      </c>
      <c r="AZ29" s="322">
        <f t="shared" si="38"/>
        <v>17.5</v>
      </c>
    </row>
    <row r="30" spans="2:55" x14ac:dyDescent="0.25">
      <c r="B30" s="179">
        <f t="shared" si="36"/>
        <v>24</v>
      </c>
      <c r="C30" s="180">
        <f>B30+1</f>
        <v>25</v>
      </c>
      <c r="D30" s="289">
        <v>134</v>
      </c>
      <c r="E30" s="294">
        <f t="shared" si="34"/>
        <v>1.56</v>
      </c>
      <c r="F30" s="181">
        <f t="shared" si="35"/>
        <v>209.04000000000002</v>
      </c>
      <c r="G30" s="190">
        <f t="shared" si="39"/>
        <v>-65.519999999999982</v>
      </c>
      <c r="I30" s="194">
        <v>25</v>
      </c>
      <c r="J30" s="144">
        <f t="shared" si="27"/>
        <v>0</v>
      </c>
      <c r="K30" s="144">
        <f t="shared" si="28"/>
        <v>0</v>
      </c>
      <c r="L30" s="144">
        <f t="shared" si="29"/>
        <v>70</v>
      </c>
      <c r="M30" s="144">
        <f t="shared" si="30"/>
        <v>0</v>
      </c>
      <c r="N30" s="144">
        <f t="shared" si="0"/>
        <v>0</v>
      </c>
      <c r="O30" s="145">
        <f t="shared" si="1"/>
        <v>256.66666666666669</v>
      </c>
      <c r="P30" s="194">
        <v>25</v>
      </c>
      <c r="Q30" s="144">
        <f t="shared" si="15"/>
        <v>-65.519999999999982</v>
      </c>
      <c r="R30" s="144">
        <f t="shared" si="31"/>
        <v>209.04000000000002</v>
      </c>
      <c r="S30" s="144">
        <f t="shared" si="32"/>
        <v>117.06240000000003</v>
      </c>
      <c r="T30" s="144">
        <f t="shared" si="2"/>
        <v>30.988867171899152</v>
      </c>
      <c r="U30" s="144">
        <f t="shared" si="16"/>
        <v>70</v>
      </c>
      <c r="V30" s="144">
        <f t="shared" si="3"/>
        <v>8.3333333333333339</v>
      </c>
      <c r="W30" s="144">
        <v>0</v>
      </c>
      <c r="X30" s="144">
        <f t="shared" si="4"/>
        <v>545.07817921328001</v>
      </c>
      <c r="Y30" s="173">
        <f t="shared" si="5"/>
        <v>288.41151254661332</v>
      </c>
      <c r="AA30" s="210">
        <v>25</v>
      </c>
      <c r="AB30" s="144">
        <f t="shared" si="6"/>
        <v>0</v>
      </c>
      <c r="AC30" s="243">
        <f t="shared" si="7"/>
        <v>0</v>
      </c>
      <c r="AD30" s="243">
        <f t="shared" si="8"/>
        <v>0</v>
      </c>
      <c r="AE30" s="243">
        <f t="shared" si="9"/>
        <v>0</v>
      </c>
      <c r="AF30" s="144">
        <f t="shared" si="17"/>
        <v>0</v>
      </c>
      <c r="AG30" s="144">
        <f t="shared" si="18"/>
        <v>0</v>
      </c>
      <c r="AH30" s="144">
        <f t="shared" si="19"/>
        <v>0</v>
      </c>
      <c r="AI30" s="217">
        <f t="shared" si="33"/>
        <v>0</v>
      </c>
      <c r="AK30" s="210">
        <v>25</v>
      </c>
      <c r="AL30" s="144">
        <f t="shared" si="10"/>
        <v>0</v>
      </c>
      <c r="AM30" s="144">
        <f t="shared" si="11"/>
        <v>0</v>
      </c>
      <c r="AN30" s="144">
        <f t="shared" si="12"/>
        <v>0</v>
      </c>
      <c r="AO30" s="144">
        <f t="shared" si="13"/>
        <v>0</v>
      </c>
      <c r="AP30" s="144">
        <f t="shared" si="14"/>
        <v>0</v>
      </c>
      <c r="AQ30" s="318">
        <f t="shared" si="37"/>
        <v>0</v>
      </c>
      <c r="AR30" s="318">
        <f t="shared" si="37"/>
        <v>0</v>
      </c>
      <c r="AS30" s="318">
        <f t="shared" si="37"/>
        <v>0</v>
      </c>
      <c r="AT30" s="318">
        <f t="shared" si="37"/>
        <v>0</v>
      </c>
      <c r="AU30" s="144">
        <f t="shared" si="21"/>
        <v>0</v>
      </c>
      <c r="AV30" s="144">
        <f t="shared" si="22"/>
        <v>0</v>
      </c>
      <c r="AW30" s="144">
        <f t="shared" si="23"/>
        <v>0</v>
      </c>
      <c r="AX30" s="144">
        <f t="shared" si="24"/>
        <v>0</v>
      </c>
      <c r="AY30" s="217">
        <f t="shared" si="25"/>
        <v>17.5</v>
      </c>
      <c r="AZ30" s="322">
        <f t="shared" si="38"/>
        <v>17.5</v>
      </c>
    </row>
    <row r="31" spans="2:55" x14ac:dyDescent="0.25">
      <c r="B31" s="179">
        <f t="shared" si="36"/>
        <v>25</v>
      </c>
      <c r="C31" s="309">
        <f>C29+5</f>
        <v>29</v>
      </c>
      <c r="D31" s="289">
        <f>173+42</f>
        <v>215</v>
      </c>
      <c r="E31" s="294">
        <f t="shared" si="34"/>
        <v>1.56</v>
      </c>
      <c r="F31" s="181">
        <f t="shared" si="35"/>
        <v>335.40000000000003</v>
      </c>
      <c r="G31" s="190">
        <f t="shared" si="39"/>
        <v>31.590000000000003</v>
      </c>
      <c r="I31" s="194">
        <v>26</v>
      </c>
      <c r="J31" s="144">
        <f t="shared" si="27"/>
        <v>0</v>
      </c>
      <c r="K31" s="144">
        <f t="shared" si="28"/>
        <v>0</v>
      </c>
      <c r="L31" s="144">
        <f t="shared" si="29"/>
        <v>70</v>
      </c>
      <c r="M31" s="144">
        <f t="shared" si="30"/>
        <v>0</v>
      </c>
      <c r="N31" s="144">
        <f t="shared" si="0"/>
        <v>0</v>
      </c>
      <c r="O31" s="145">
        <f t="shared" si="1"/>
        <v>256.66666666666669</v>
      </c>
      <c r="P31" s="194">
        <v>26</v>
      </c>
      <c r="Q31" s="144">
        <f t="shared" si="15"/>
        <v>31.590000000000003</v>
      </c>
      <c r="R31" s="144">
        <f t="shared" si="31"/>
        <v>240.63000000000002</v>
      </c>
      <c r="S31" s="144">
        <f t="shared" si="32"/>
        <v>134.75280000000004</v>
      </c>
      <c r="T31" s="144">
        <f t="shared" si="2"/>
        <v>35.092286247742905</v>
      </c>
      <c r="U31" s="144">
        <f t="shared" si="16"/>
        <v>70</v>
      </c>
      <c r="V31" s="144">
        <f t="shared" si="3"/>
        <v>8.6666666666666661</v>
      </c>
      <c r="W31" s="144">
        <v>0</v>
      </c>
      <c r="X31" s="144">
        <f t="shared" si="4"/>
        <v>584.25796965926327</v>
      </c>
      <c r="Y31" s="173">
        <f t="shared" si="5"/>
        <v>327.59130299259658</v>
      </c>
      <c r="AA31" s="210">
        <v>26</v>
      </c>
      <c r="AB31" s="144">
        <f t="shared" si="6"/>
        <v>0</v>
      </c>
      <c r="AC31" s="243">
        <f t="shared" si="7"/>
        <v>0</v>
      </c>
      <c r="AD31" s="243">
        <f t="shared" si="8"/>
        <v>0</v>
      </c>
      <c r="AE31" s="243">
        <f t="shared" si="9"/>
        <v>0</v>
      </c>
      <c r="AF31" s="144">
        <f t="shared" si="17"/>
        <v>0</v>
      </c>
      <c r="AG31" s="144">
        <f t="shared" si="18"/>
        <v>0</v>
      </c>
      <c r="AH31" s="144">
        <f t="shared" si="19"/>
        <v>0</v>
      </c>
      <c r="AI31" s="217">
        <f t="shared" si="33"/>
        <v>0</v>
      </c>
      <c r="AK31" s="210">
        <v>26</v>
      </c>
      <c r="AL31" s="144">
        <f t="shared" si="10"/>
        <v>0</v>
      </c>
      <c r="AM31" s="144">
        <f t="shared" si="11"/>
        <v>0</v>
      </c>
      <c r="AN31" s="144">
        <f t="shared" si="12"/>
        <v>0</v>
      </c>
      <c r="AO31" s="144">
        <f t="shared" si="13"/>
        <v>0</v>
      </c>
      <c r="AP31" s="144">
        <f t="shared" si="14"/>
        <v>0</v>
      </c>
      <c r="AQ31" s="318">
        <f t="shared" si="37"/>
        <v>0</v>
      </c>
      <c r="AR31" s="318">
        <f t="shared" si="37"/>
        <v>0</v>
      </c>
      <c r="AS31" s="318">
        <f t="shared" si="37"/>
        <v>0</v>
      </c>
      <c r="AT31" s="318">
        <f t="shared" si="37"/>
        <v>0</v>
      </c>
      <c r="AU31" s="144">
        <f t="shared" si="21"/>
        <v>0</v>
      </c>
      <c r="AV31" s="144">
        <f t="shared" si="22"/>
        <v>0</v>
      </c>
      <c r="AW31" s="144">
        <f t="shared" si="23"/>
        <v>0</v>
      </c>
      <c r="AX31" s="144">
        <f t="shared" si="24"/>
        <v>0</v>
      </c>
      <c r="AY31" s="217">
        <f t="shared" si="25"/>
        <v>17.5</v>
      </c>
      <c r="AZ31" s="322">
        <f t="shared" si="38"/>
        <v>17.5</v>
      </c>
    </row>
    <row r="32" spans="2:55" x14ac:dyDescent="0.25">
      <c r="B32" s="179">
        <f t="shared" si="36"/>
        <v>29</v>
      </c>
      <c r="C32" s="180">
        <f>B32+1</f>
        <v>30</v>
      </c>
      <c r="D32" s="289">
        <v>173</v>
      </c>
      <c r="E32" s="294">
        <f t="shared" si="34"/>
        <v>1.56</v>
      </c>
      <c r="F32" s="181">
        <f t="shared" si="35"/>
        <v>269.88</v>
      </c>
      <c r="G32" s="190">
        <f t="shared" si="39"/>
        <v>-65.520000000000039</v>
      </c>
      <c r="I32" s="194">
        <v>27</v>
      </c>
      <c r="J32" s="144">
        <f t="shared" si="27"/>
        <v>0</v>
      </c>
      <c r="K32" s="144">
        <f t="shared" si="28"/>
        <v>0</v>
      </c>
      <c r="L32" s="144">
        <f t="shared" si="29"/>
        <v>70</v>
      </c>
      <c r="M32" s="144">
        <f t="shared" si="30"/>
        <v>0</v>
      </c>
      <c r="N32" s="144">
        <f t="shared" si="0"/>
        <v>0</v>
      </c>
      <c r="O32" s="145">
        <f t="shared" si="1"/>
        <v>256.66666666666669</v>
      </c>
      <c r="P32" s="194">
        <v>27</v>
      </c>
      <c r="Q32" s="144">
        <f t="shared" si="15"/>
        <v>31.590000000000003</v>
      </c>
      <c r="R32" s="144">
        <f t="shared" si="31"/>
        <v>272.22000000000003</v>
      </c>
      <c r="S32" s="144">
        <f t="shared" si="32"/>
        <v>152.44320000000002</v>
      </c>
      <c r="T32" s="144">
        <f t="shared" si="2"/>
        <v>39.133288418096313</v>
      </c>
      <c r="U32" s="144">
        <f t="shared" si="16"/>
        <v>70</v>
      </c>
      <c r="V32" s="144">
        <f t="shared" si="3"/>
        <v>9</v>
      </c>
      <c r="W32" s="144">
        <v>0</v>
      </c>
      <c r="X32" s="144">
        <f t="shared" si="4"/>
        <v>623.32905066151773</v>
      </c>
      <c r="Y32" s="173">
        <f t="shared" si="5"/>
        <v>366.66238399485104</v>
      </c>
      <c r="AA32" s="210">
        <v>27</v>
      </c>
      <c r="AB32" s="144">
        <f t="shared" si="6"/>
        <v>70</v>
      </c>
      <c r="AC32" s="243">
        <f t="shared" si="7"/>
        <v>0</v>
      </c>
      <c r="AD32" s="243">
        <f t="shared" si="8"/>
        <v>0</v>
      </c>
      <c r="AE32" s="243">
        <f t="shared" si="9"/>
        <v>0</v>
      </c>
      <c r="AF32" s="144">
        <f t="shared" si="17"/>
        <v>0</v>
      </c>
      <c r="AG32" s="144">
        <f t="shared" si="18"/>
        <v>0</v>
      </c>
      <c r="AH32" s="144">
        <f t="shared" si="19"/>
        <v>0</v>
      </c>
      <c r="AI32" s="217">
        <f t="shared" si="33"/>
        <v>0</v>
      </c>
      <c r="AK32" s="210">
        <v>27</v>
      </c>
      <c r="AL32" s="144">
        <f t="shared" si="10"/>
        <v>70</v>
      </c>
      <c r="AM32" s="144">
        <f t="shared" si="11"/>
        <v>0</v>
      </c>
      <c r="AN32" s="144">
        <f t="shared" si="12"/>
        <v>0</v>
      </c>
      <c r="AO32" s="144">
        <f t="shared" si="13"/>
        <v>0</v>
      </c>
      <c r="AP32" s="144">
        <f t="shared" si="14"/>
        <v>1</v>
      </c>
      <c r="AQ32" s="318">
        <f t="shared" si="37"/>
        <v>0</v>
      </c>
      <c r="AR32" s="318">
        <f t="shared" si="37"/>
        <v>0</v>
      </c>
      <c r="AS32" s="318">
        <f t="shared" si="37"/>
        <v>0</v>
      </c>
      <c r="AT32" s="318">
        <f t="shared" si="37"/>
        <v>70</v>
      </c>
      <c r="AU32" s="144">
        <f t="shared" si="21"/>
        <v>0</v>
      </c>
      <c r="AV32" s="144">
        <f t="shared" si="22"/>
        <v>0</v>
      </c>
      <c r="AW32" s="144">
        <f t="shared" si="23"/>
        <v>0</v>
      </c>
      <c r="AX32" s="144">
        <f t="shared" si="24"/>
        <v>17.5</v>
      </c>
      <c r="AY32" s="217">
        <f t="shared" si="25"/>
        <v>35</v>
      </c>
      <c r="AZ32" s="322">
        <f t="shared" si="38"/>
        <v>35</v>
      </c>
    </row>
    <row r="33" spans="2:52" x14ac:dyDescent="0.25">
      <c r="B33" s="179">
        <f t="shared" si="36"/>
        <v>30</v>
      </c>
      <c r="C33" s="309">
        <f>C31+5</f>
        <v>34</v>
      </c>
      <c r="D33" s="289">
        <f>213+42</f>
        <v>255</v>
      </c>
      <c r="E33" s="294">
        <f t="shared" si="34"/>
        <v>1.56</v>
      </c>
      <c r="F33" s="181">
        <f t="shared" si="35"/>
        <v>397.8</v>
      </c>
      <c r="G33" s="190">
        <f t="shared" si="39"/>
        <v>31.980000000000004</v>
      </c>
      <c r="I33" s="194">
        <v>28</v>
      </c>
      <c r="J33" s="144">
        <f t="shared" si="27"/>
        <v>0</v>
      </c>
      <c r="K33" s="144">
        <f t="shared" si="28"/>
        <v>0</v>
      </c>
      <c r="L33" s="144">
        <f t="shared" si="29"/>
        <v>70</v>
      </c>
      <c r="M33" s="144">
        <f t="shared" si="30"/>
        <v>0</v>
      </c>
      <c r="N33" s="144">
        <f t="shared" si="0"/>
        <v>0</v>
      </c>
      <c r="O33" s="145">
        <f t="shared" si="1"/>
        <v>256.66666666666669</v>
      </c>
      <c r="P33" s="194">
        <v>28</v>
      </c>
      <c r="Q33" s="144">
        <f t="shared" si="15"/>
        <v>31.590000000000003</v>
      </c>
      <c r="R33" s="144">
        <f t="shared" si="31"/>
        <v>303.81000000000006</v>
      </c>
      <c r="S33" s="144">
        <f t="shared" si="32"/>
        <v>170.13360000000006</v>
      </c>
      <c r="T33" s="144">
        <f t="shared" si="2"/>
        <v>43.119944172840789</v>
      </c>
      <c r="U33" s="144">
        <f t="shared" si="16"/>
        <v>70</v>
      </c>
      <c r="V33" s="144">
        <f t="shared" si="3"/>
        <v>9.3333333333333339</v>
      </c>
      <c r="W33" s="144">
        <v>0</v>
      </c>
      <c r="X33" s="144">
        <f t="shared" si="4"/>
        <v>662.3054783232534</v>
      </c>
      <c r="Y33" s="173">
        <f t="shared" si="5"/>
        <v>405.63881165658671</v>
      </c>
      <c r="AA33" s="210">
        <v>28</v>
      </c>
      <c r="AB33" s="144">
        <f t="shared" si="6"/>
        <v>0</v>
      </c>
      <c r="AC33" s="243">
        <f t="shared" si="7"/>
        <v>0</v>
      </c>
      <c r="AD33" s="243">
        <f t="shared" si="8"/>
        <v>0</v>
      </c>
      <c r="AE33" s="243">
        <f t="shared" si="9"/>
        <v>0</v>
      </c>
      <c r="AF33" s="144">
        <f t="shared" si="17"/>
        <v>0</v>
      </c>
      <c r="AG33" s="144">
        <f t="shared" si="18"/>
        <v>0</v>
      </c>
      <c r="AH33" s="144">
        <f t="shared" si="19"/>
        <v>0</v>
      </c>
      <c r="AI33" s="217">
        <f t="shared" si="33"/>
        <v>0</v>
      </c>
      <c r="AK33" s="210">
        <v>28</v>
      </c>
      <c r="AL33" s="144">
        <f t="shared" si="10"/>
        <v>0</v>
      </c>
      <c r="AM33" s="144">
        <f t="shared" si="11"/>
        <v>0</v>
      </c>
      <c r="AN33" s="144">
        <f t="shared" si="12"/>
        <v>0</v>
      </c>
      <c r="AO33" s="144">
        <f t="shared" si="13"/>
        <v>0</v>
      </c>
      <c r="AP33" s="144">
        <f t="shared" si="14"/>
        <v>0</v>
      </c>
      <c r="AQ33" s="318">
        <f t="shared" si="37"/>
        <v>0</v>
      </c>
      <c r="AR33" s="318">
        <f t="shared" si="37"/>
        <v>0</v>
      </c>
      <c r="AS33" s="318">
        <f t="shared" si="37"/>
        <v>0</v>
      </c>
      <c r="AT33" s="318">
        <f t="shared" si="37"/>
        <v>0</v>
      </c>
      <c r="AU33" s="144">
        <f t="shared" si="21"/>
        <v>0</v>
      </c>
      <c r="AV33" s="144">
        <f t="shared" si="22"/>
        <v>0</v>
      </c>
      <c r="AW33" s="144">
        <f t="shared" si="23"/>
        <v>0</v>
      </c>
      <c r="AX33" s="144">
        <f t="shared" si="24"/>
        <v>0</v>
      </c>
      <c r="AY33" s="217">
        <f t="shared" si="25"/>
        <v>35</v>
      </c>
      <c r="AZ33" s="322">
        <f t="shared" si="38"/>
        <v>35</v>
      </c>
    </row>
    <row r="34" spans="2:52" ht="15.75" thickBot="1" x14ac:dyDescent="0.3">
      <c r="B34" s="179">
        <f t="shared" si="36"/>
        <v>34</v>
      </c>
      <c r="C34" s="180">
        <f>B34+1</f>
        <v>35</v>
      </c>
      <c r="D34" s="289">
        <f>213</f>
        <v>213</v>
      </c>
      <c r="E34" s="294">
        <f t="shared" si="34"/>
        <v>1.56</v>
      </c>
      <c r="F34" s="181">
        <f t="shared" si="35"/>
        <v>332.28000000000003</v>
      </c>
      <c r="G34" s="190">
        <f t="shared" si="39"/>
        <v>-65.519999999999982</v>
      </c>
      <c r="I34" s="194">
        <v>29</v>
      </c>
      <c r="J34" s="144">
        <f t="shared" si="27"/>
        <v>0</v>
      </c>
      <c r="K34" s="144">
        <f t="shared" si="28"/>
        <v>0</v>
      </c>
      <c r="L34" s="144">
        <f t="shared" si="29"/>
        <v>70</v>
      </c>
      <c r="M34" s="144">
        <f t="shared" si="30"/>
        <v>0</v>
      </c>
      <c r="N34" s="144">
        <f t="shared" si="0"/>
        <v>0</v>
      </c>
      <c r="O34" s="145">
        <f t="shared" si="1"/>
        <v>256.66666666666669</v>
      </c>
      <c r="P34" s="194">
        <v>29</v>
      </c>
      <c r="Q34" s="146">
        <f t="shared" si="15"/>
        <v>31.590000000000003</v>
      </c>
      <c r="R34" s="144">
        <f t="shared" si="31"/>
        <v>335.40000000000009</v>
      </c>
      <c r="S34" s="144">
        <f t="shared" si="32"/>
        <v>187.82400000000007</v>
      </c>
      <c r="T34" s="144">
        <f t="shared" si="2"/>
        <v>47.05854810918273</v>
      </c>
      <c r="U34" s="144">
        <f t="shared" si="16"/>
        <v>70</v>
      </c>
      <c r="V34" s="144">
        <f t="shared" si="3"/>
        <v>9.6666666666666661</v>
      </c>
      <c r="W34" s="144">
        <v>0</v>
      </c>
      <c r="X34" s="144">
        <f t="shared" si="4"/>
        <v>701.19821573460456</v>
      </c>
      <c r="Y34" s="173">
        <f t="shared" si="5"/>
        <v>444.53154906793787</v>
      </c>
      <c r="AA34" s="210">
        <v>29</v>
      </c>
      <c r="AB34" s="296">
        <f t="shared" si="6"/>
        <v>0</v>
      </c>
      <c r="AC34" s="244">
        <f t="shared" si="7"/>
        <v>0</v>
      </c>
      <c r="AD34" s="244">
        <f t="shared" si="8"/>
        <v>0</v>
      </c>
      <c r="AE34" s="244">
        <f t="shared" si="9"/>
        <v>0</v>
      </c>
      <c r="AF34" s="146">
        <f t="shared" si="17"/>
        <v>0</v>
      </c>
      <c r="AG34" s="146">
        <f t="shared" si="18"/>
        <v>0</v>
      </c>
      <c r="AH34" s="144">
        <f t="shared" si="19"/>
        <v>0</v>
      </c>
      <c r="AI34" s="217">
        <f t="shared" si="33"/>
        <v>0</v>
      </c>
      <c r="AK34" s="210">
        <v>29</v>
      </c>
      <c r="AL34" s="296">
        <f t="shared" si="10"/>
        <v>0</v>
      </c>
      <c r="AM34" s="146">
        <f t="shared" si="11"/>
        <v>0</v>
      </c>
      <c r="AN34" s="146">
        <f t="shared" si="12"/>
        <v>0</v>
      </c>
      <c r="AO34" s="146">
        <f t="shared" si="13"/>
        <v>0</v>
      </c>
      <c r="AP34" s="146">
        <f t="shared" si="14"/>
        <v>0</v>
      </c>
      <c r="AQ34" s="318">
        <f t="shared" si="37"/>
        <v>0</v>
      </c>
      <c r="AR34" s="318">
        <f t="shared" si="37"/>
        <v>0</v>
      </c>
      <c r="AS34" s="318">
        <f t="shared" si="37"/>
        <v>0</v>
      </c>
      <c r="AT34" s="318">
        <f t="shared" si="37"/>
        <v>0</v>
      </c>
      <c r="AU34" s="144">
        <f t="shared" si="21"/>
        <v>0</v>
      </c>
      <c r="AV34" s="144">
        <f t="shared" si="22"/>
        <v>0</v>
      </c>
      <c r="AW34" s="144">
        <f t="shared" si="23"/>
        <v>0</v>
      </c>
      <c r="AX34" s="144">
        <f t="shared" si="24"/>
        <v>0</v>
      </c>
      <c r="AY34" s="217">
        <f t="shared" si="25"/>
        <v>35</v>
      </c>
      <c r="AZ34" s="322">
        <f t="shared" si="38"/>
        <v>35</v>
      </c>
    </row>
    <row r="35" spans="2:52" ht="15.75" thickBot="1" x14ac:dyDescent="0.3">
      <c r="B35" s="179">
        <f t="shared" si="36"/>
        <v>35</v>
      </c>
      <c r="C35" s="309">
        <f>C33+5</f>
        <v>39</v>
      </c>
      <c r="D35" s="289">
        <f>252+42</f>
        <v>294</v>
      </c>
      <c r="E35" s="294">
        <f t="shared" si="34"/>
        <v>1.56</v>
      </c>
      <c r="F35" s="181">
        <f t="shared" si="35"/>
        <v>458.64000000000004</v>
      </c>
      <c r="G35" s="190">
        <f t="shared" si="39"/>
        <v>31.590000000000003</v>
      </c>
      <c r="I35" s="229">
        <v>30</v>
      </c>
      <c r="J35" s="192">
        <f t="shared" si="27"/>
        <v>0</v>
      </c>
      <c r="K35" s="192">
        <f t="shared" si="28"/>
        <v>0</v>
      </c>
      <c r="L35" s="192">
        <f t="shared" si="29"/>
        <v>70</v>
      </c>
      <c r="M35" s="192">
        <f t="shared" si="30"/>
        <v>0</v>
      </c>
      <c r="N35" s="193">
        <f t="shared" si="0"/>
        <v>0</v>
      </c>
      <c r="O35" s="208">
        <f t="shared" si="1"/>
        <v>256.66666666666669</v>
      </c>
      <c r="P35" s="229">
        <v>30</v>
      </c>
      <c r="Q35" s="192">
        <f t="shared" si="15"/>
        <v>-65.520000000000039</v>
      </c>
      <c r="R35" s="193">
        <f t="shared" si="31"/>
        <v>269.88000000000005</v>
      </c>
      <c r="S35" s="192">
        <f t="shared" si="32"/>
        <v>151.13280000000003</v>
      </c>
      <c r="T35" s="193">
        <f t="shared" si="2"/>
        <v>38.835905653934425</v>
      </c>
      <c r="U35" s="193">
        <f t="shared" si="16"/>
        <v>70</v>
      </c>
      <c r="V35" s="192">
        <f t="shared" si="3"/>
        <v>10</v>
      </c>
      <c r="W35" s="193">
        <v>0</v>
      </c>
      <c r="X35" s="208">
        <f t="shared" si="4"/>
        <v>624.19549568060245</v>
      </c>
      <c r="Y35" s="204">
        <f t="shared" si="5"/>
        <v>367.52882901393576</v>
      </c>
      <c r="AA35" s="213">
        <v>30</v>
      </c>
      <c r="AB35" s="296">
        <f t="shared" si="6"/>
        <v>0</v>
      </c>
      <c r="AC35" s="244">
        <f t="shared" si="7"/>
        <v>0</v>
      </c>
      <c r="AD35" s="244">
        <f t="shared" si="8"/>
        <v>0</v>
      </c>
      <c r="AE35" s="244">
        <f t="shared" si="9"/>
        <v>0</v>
      </c>
      <c r="AF35" s="297">
        <f t="shared" si="17"/>
        <v>0</v>
      </c>
      <c r="AG35" s="192">
        <f t="shared" si="18"/>
        <v>0</v>
      </c>
      <c r="AH35" s="212">
        <f t="shared" si="19"/>
        <v>0</v>
      </c>
      <c r="AI35" s="219">
        <f t="shared" si="33"/>
        <v>0</v>
      </c>
      <c r="AK35" s="213">
        <v>30</v>
      </c>
      <c r="AL35" s="296">
        <f t="shared" si="10"/>
        <v>0</v>
      </c>
      <c r="AM35" s="146">
        <f t="shared" si="11"/>
        <v>0</v>
      </c>
      <c r="AN35" s="146">
        <f t="shared" si="12"/>
        <v>0</v>
      </c>
      <c r="AO35" s="146">
        <f t="shared" si="13"/>
        <v>0</v>
      </c>
      <c r="AP35" s="146">
        <f t="shared" si="14"/>
        <v>0</v>
      </c>
      <c r="AQ35" s="319">
        <f t="shared" si="37"/>
        <v>0</v>
      </c>
      <c r="AR35" s="319">
        <f t="shared" si="37"/>
        <v>0</v>
      </c>
      <c r="AS35" s="319">
        <f t="shared" si="37"/>
        <v>0</v>
      </c>
      <c r="AT35" s="319">
        <f t="shared" si="37"/>
        <v>0</v>
      </c>
      <c r="AU35" s="192">
        <f t="shared" si="21"/>
        <v>0</v>
      </c>
      <c r="AV35" s="192">
        <f t="shared" si="22"/>
        <v>0</v>
      </c>
      <c r="AW35" s="192">
        <f t="shared" si="23"/>
        <v>0</v>
      </c>
      <c r="AX35" s="192">
        <f t="shared" si="24"/>
        <v>0</v>
      </c>
      <c r="AY35" s="214">
        <f t="shared" si="25"/>
        <v>35</v>
      </c>
      <c r="AZ35" s="322">
        <f t="shared" si="38"/>
        <v>35</v>
      </c>
    </row>
    <row r="36" spans="2:52" x14ac:dyDescent="0.25">
      <c r="B36" s="179">
        <f t="shared" si="36"/>
        <v>39</v>
      </c>
      <c r="C36" s="180">
        <f>B36+1</f>
        <v>40</v>
      </c>
      <c r="D36" s="289">
        <v>252</v>
      </c>
      <c r="E36" s="294">
        <f t="shared" si="34"/>
        <v>1.56</v>
      </c>
      <c r="F36" s="181">
        <f t="shared" si="35"/>
        <v>393.12</v>
      </c>
      <c r="G36" s="190">
        <f t="shared" si="39"/>
        <v>-65.520000000000039</v>
      </c>
      <c r="I36" s="194">
        <v>31</v>
      </c>
      <c r="J36" s="144">
        <f t="shared" si="27"/>
        <v>0</v>
      </c>
      <c r="K36" s="144">
        <f t="shared" si="28"/>
        <v>0</v>
      </c>
      <c r="L36" s="144">
        <f t="shared" si="29"/>
        <v>70</v>
      </c>
      <c r="M36" s="144">
        <f t="shared" si="30"/>
        <v>0</v>
      </c>
      <c r="N36" s="144">
        <f t="shared" si="0"/>
        <v>0</v>
      </c>
      <c r="O36" s="145">
        <f t="shared" si="1"/>
        <v>256.66666666666669</v>
      </c>
      <c r="P36" s="194">
        <v>31</v>
      </c>
      <c r="Q36" s="144">
        <f t="shared" si="15"/>
        <v>31.980000000000004</v>
      </c>
      <c r="R36" s="144">
        <f t="shared" si="31"/>
        <v>301.86000000000007</v>
      </c>
      <c r="S36" s="144">
        <f t="shared" si="32"/>
        <v>169.04160000000005</v>
      </c>
      <c r="T36" s="144">
        <f t="shared" si="2"/>
        <v>42.875303289962908</v>
      </c>
      <c r="U36" s="144">
        <f t="shared" si="16"/>
        <v>70</v>
      </c>
      <c r="V36" s="144">
        <f t="shared" si="3"/>
        <v>10</v>
      </c>
      <c r="W36" s="144">
        <v>0</v>
      </c>
      <c r="X36" s="144">
        <f t="shared" si="4"/>
        <v>662.42193989668544</v>
      </c>
      <c r="Y36" s="173">
        <f t="shared" si="5"/>
        <v>405.75527323001876</v>
      </c>
      <c r="AA36" s="210">
        <v>31</v>
      </c>
      <c r="AB36" s="144">
        <f t="shared" si="6"/>
        <v>0</v>
      </c>
      <c r="AC36" s="243">
        <f t="shared" si="7"/>
        <v>0</v>
      </c>
      <c r="AD36" s="243">
        <f t="shared" si="8"/>
        <v>0</v>
      </c>
      <c r="AE36" s="243">
        <f t="shared" si="9"/>
        <v>0</v>
      </c>
      <c r="AF36" s="144">
        <f t="shared" si="17"/>
        <v>0</v>
      </c>
      <c r="AG36" s="144">
        <f t="shared" si="18"/>
        <v>0</v>
      </c>
      <c r="AH36" s="144">
        <f t="shared" si="19"/>
        <v>0</v>
      </c>
      <c r="AI36" s="217">
        <f t="shared" si="33"/>
        <v>0</v>
      </c>
      <c r="AK36" s="210"/>
      <c r="AL36" s="144"/>
      <c r="AM36" s="144"/>
      <c r="AN36" s="144"/>
      <c r="AO36" s="144"/>
      <c r="AP36" s="144"/>
      <c r="AQ36" s="318"/>
      <c r="AR36" s="318"/>
      <c r="AS36" s="318"/>
      <c r="AT36" s="318"/>
      <c r="AU36" s="144"/>
      <c r="AV36" s="144"/>
      <c r="AW36" s="144"/>
      <c r="AX36" s="144"/>
      <c r="AY36" s="217"/>
    </row>
    <row r="37" spans="2:52" x14ac:dyDescent="0.25">
      <c r="B37" s="179">
        <f t="shared" si="36"/>
        <v>40</v>
      </c>
      <c r="C37" s="309">
        <f>C35+5</f>
        <v>44</v>
      </c>
      <c r="D37" s="289">
        <f>287+42</f>
        <v>329</v>
      </c>
      <c r="E37" s="294">
        <f t="shared" si="34"/>
        <v>1.56</v>
      </c>
      <c r="F37" s="181">
        <f t="shared" si="35"/>
        <v>513.24</v>
      </c>
      <c r="G37" s="190">
        <f t="shared" si="39"/>
        <v>30.03</v>
      </c>
      <c r="I37" s="194">
        <v>32</v>
      </c>
      <c r="J37" s="144">
        <f t="shared" si="27"/>
        <v>0</v>
      </c>
      <c r="K37" s="144">
        <f t="shared" si="28"/>
        <v>0</v>
      </c>
      <c r="L37" s="144">
        <f t="shared" si="29"/>
        <v>70</v>
      </c>
      <c r="M37" s="144">
        <f t="shared" si="30"/>
        <v>0</v>
      </c>
      <c r="N37" s="144">
        <f t="shared" si="0"/>
        <v>0</v>
      </c>
      <c r="O37" s="145">
        <f t="shared" si="1"/>
        <v>256.66666666666669</v>
      </c>
      <c r="P37" s="194">
        <v>32</v>
      </c>
      <c r="Q37" s="144">
        <f t="shared" si="15"/>
        <v>31.980000000000004</v>
      </c>
      <c r="R37" s="144">
        <f t="shared" si="31"/>
        <v>333.84000000000009</v>
      </c>
      <c r="S37" s="144">
        <f t="shared" si="32"/>
        <v>186.95040000000006</v>
      </c>
      <c r="T37" s="144">
        <f t="shared" si="2"/>
        <v>46.865095976617653</v>
      </c>
      <c r="U37" s="144">
        <f t="shared" si="16"/>
        <v>70</v>
      </c>
      <c r="V37" s="144">
        <f t="shared" si="3"/>
        <v>10</v>
      </c>
      <c r="W37" s="144">
        <v>0</v>
      </c>
      <c r="X37" s="144">
        <f t="shared" si="4"/>
        <v>700.56198882594254</v>
      </c>
      <c r="Y37" s="173">
        <f t="shared" si="5"/>
        <v>443.89532215927585</v>
      </c>
      <c r="AA37" s="210">
        <v>32</v>
      </c>
      <c r="AB37" s="144">
        <f t="shared" si="6"/>
        <v>0</v>
      </c>
      <c r="AC37" s="243">
        <f t="shared" si="7"/>
        <v>0</v>
      </c>
      <c r="AD37" s="243">
        <f t="shared" si="8"/>
        <v>0</v>
      </c>
      <c r="AE37" s="243">
        <f t="shared" si="9"/>
        <v>0</v>
      </c>
      <c r="AF37" s="144">
        <f t="shared" si="17"/>
        <v>0</v>
      </c>
      <c r="AG37" s="144">
        <f t="shared" si="18"/>
        <v>0</v>
      </c>
      <c r="AH37" s="144">
        <f t="shared" si="19"/>
        <v>0</v>
      </c>
      <c r="AI37" s="217">
        <f t="shared" si="33"/>
        <v>0</v>
      </c>
      <c r="AK37" s="210"/>
      <c r="AL37" s="144"/>
      <c r="AM37" s="144"/>
      <c r="AN37" s="144"/>
      <c r="AO37" s="144"/>
      <c r="AP37" s="144"/>
      <c r="AQ37" s="318"/>
      <c r="AR37" s="318"/>
      <c r="AS37" s="318"/>
      <c r="AT37" s="318"/>
      <c r="AU37" s="144"/>
      <c r="AV37" s="144"/>
      <c r="AW37" s="144"/>
      <c r="AX37" s="144"/>
      <c r="AY37" s="217"/>
    </row>
    <row r="38" spans="2:52" x14ac:dyDescent="0.25">
      <c r="B38" s="179">
        <f t="shared" si="36"/>
        <v>44</v>
      </c>
      <c r="C38" s="180">
        <f>B38+1</f>
        <v>45</v>
      </c>
      <c r="D38" s="289">
        <v>287</v>
      </c>
      <c r="E38" s="294">
        <f t="shared" si="34"/>
        <v>1.56</v>
      </c>
      <c r="F38" s="181">
        <f t="shared" si="35"/>
        <v>447.72</v>
      </c>
      <c r="G38" s="190">
        <f t="shared" si="39"/>
        <v>-65.519999999999982</v>
      </c>
      <c r="I38" s="194">
        <v>33</v>
      </c>
      <c r="J38" s="144">
        <f t="shared" si="27"/>
        <v>0</v>
      </c>
      <c r="K38" s="144">
        <f t="shared" si="28"/>
        <v>0</v>
      </c>
      <c r="L38" s="144">
        <f t="shared" si="29"/>
        <v>70</v>
      </c>
      <c r="M38" s="144">
        <f t="shared" si="30"/>
        <v>0</v>
      </c>
      <c r="N38" s="144">
        <f t="shared" si="0"/>
        <v>0</v>
      </c>
      <c r="O38" s="145">
        <f t="shared" si="1"/>
        <v>256.66666666666669</v>
      </c>
      <c r="P38" s="194">
        <v>33</v>
      </c>
      <c r="Q38" s="144">
        <f t="shared" si="15"/>
        <v>31.980000000000004</v>
      </c>
      <c r="R38" s="144">
        <f t="shared" si="31"/>
        <v>365.82000000000011</v>
      </c>
      <c r="S38" s="144">
        <f t="shared" si="32"/>
        <v>204.85920000000007</v>
      </c>
      <c r="T38" s="144">
        <f t="shared" si="2"/>
        <v>50.810576245160128</v>
      </c>
      <c r="U38" s="144">
        <f t="shared" si="16"/>
        <v>70</v>
      </c>
      <c r="V38" s="144">
        <f t="shared" si="3"/>
        <v>10</v>
      </c>
      <c r="W38" s="144">
        <v>0</v>
      </c>
      <c r="X38" s="144">
        <f t="shared" si="4"/>
        <v>738.62486029365402</v>
      </c>
      <c r="Y38" s="173">
        <f t="shared" si="5"/>
        <v>481.95819362698734</v>
      </c>
      <c r="AA38" s="210">
        <v>33</v>
      </c>
      <c r="AB38" s="144">
        <f t="shared" si="6"/>
        <v>0</v>
      </c>
      <c r="AC38" s="243">
        <f t="shared" si="7"/>
        <v>0</v>
      </c>
      <c r="AD38" s="243">
        <f t="shared" si="8"/>
        <v>0</v>
      </c>
      <c r="AE38" s="243">
        <f t="shared" si="9"/>
        <v>0</v>
      </c>
      <c r="AF38" s="144">
        <f t="shared" si="17"/>
        <v>0</v>
      </c>
      <c r="AG38" s="144">
        <f t="shared" si="18"/>
        <v>0</v>
      </c>
      <c r="AH38" s="144">
        <f t="shared" si="19"/>
        <v>0</v>
      </c>
      <c r="AI38" s="217">
        <f t="shared" si="33"/>
        <v>0</v>
      </c>
      <c r="AK38" s="210"/>
      <c r="AL38" s="144"/>
      <c r="AM38" s="144"/>
      <c r="AN38" s="144"/>
      <c r="AO38" s="144"/>
      <c r="AP38" s="144"/>
      <c r="AQ38" s="318"/>
      <c r="AR38" s="318"/>
      <c r="AS38" s="318"/>
      <c r="AT38" s="318"/>
      <c r="AU38" s="144"/>
      <c r="AV38" s="144"/>
      <c r="AW38" s="144"/>
      <c r="AX38" s="144"/>
      <c r="AY38" s="217"/>
    </row>
    <row r="39" spans="2:52" x14ac:dyDescent="0.25">
      <c r="B39" s="179">
        <f t="shared" si="36"/>
        <v>45</v>
      </c>
      <c r="C39" s="309">
        <f>C37+5</f>
        <v>49</v>
      </c>
      <c r="D39" s="289">
        <f>319+40</f>
        <v>359</v>
      </c>
      <c r="E39" s="294">
        <f t="shared" si="34"/>
        <v>1.56</v>
      </c>
      <c r="F39" s="181">
        <f t="shared" si="35"/>
        <v>560.04</v>
      </c>
      <c r="G39" s="190">
        <f t="shared" si="39"/>
        <v>28.079999999999984</v>
      </c>
      <c r="I39" s="194">
        <v>34</v>
      </c>
      <c r="J39" s="144">
        <f t="shared" si="27"/>
        <v>0</v>
      </c>
      <c r="K39" s="144">
        <f t="shared" si="28"/>
        <v>0</v>
      </c>
      <c r="L39" s="144">
        <f t="shared" si="29"/>
        <v>70</v>
      </c>
      <c r="M39" s="144">
        <f t="shared" si="30"/>
        <v>0</v>
      </c>
      <c r="N39" s="144">
        <f t="shared" si="0"/>
        <v>0</v>
      </c>
      <c r="O39" s="145">
        <f t="shared" si="1"/>
        <v>256.66666666666669</v>
      </c>
      <c r="P39" s="194">
        <v>34</v>
      </c>
      <c r="Q39" s="144">
        <f t="shared" si="15"/>
        <v>31.980000000000004</v>
      </c>
      <c r="R39" s="144">
        <f t="shared" si="31"/>
        <v>397.80000000000013</v>
      </c>
      <c r="S39" s="144">
        <f t="shared" si="32"/>
        <v>222.76800000000009</v>
      </c>
      <c r="T39" s="144">
        <f t="shared" si="2"/>
        <v>54.716058356609508</v>
      </c>
      <c r="U39" s="144">
        <f t="shared" si="16"/>
        <v>70</v>
      </c>
      <c r="V39" s="144">
        <f t="shared" si="3"/>
        <v>10</v>
      </c>
      <c r="W39" s="144">
        <v>0</v>
      </c>
      <c r="X39" s="144">
        <f t="shared" si="4"/>
        <v>776.61806830442845</v>
      </c>
      <c r="Y39" s="173">
        <f t="shared" si="5"/>
        <v>519.95140163776182</v>
      </c>
      <c r="AA39" s="210">
        <v>34</v>
      </c>
      <c r="AB39" s="144">
        <f t="shared" si="6"/>
        <v>70</v>
      </c>
      <c r="AC39" s="243">
        <f t="shared" si="7"/>
        <v>0.5</v>
      </c>
      <c r="AD39" s="243">
        <f t="shared" si="8"/>
        <v>0.28000000000000003</v>
      </c>
      <c r="AE39" s="243">
        <f t="shared" si="9"/>
        <v>0.22</v>
      </c>
      <c r="AF39" s="144">
        <f t="shared" si="17"/>
        <v>33.800862324599485</v>
      </c>
      <c r="AG39" s="144">
        <f t="shared" si="18"/>
        <v>18.853954252274001</v>
      </c>
      <c r="AH39" s="144">
        <f t="shared" si="19"/>
        <v>12.693682734028718</v>
      </c>
      <c r="AI39" s="217">
        <f t="shared" si="33"/>
        <v>65.348499310902199</v>
      </c>
      <c r="AK39" s="210"/>
      <c r="AL39" s="144"/>
      <c r="AM39" s="144"/>
      <c r="AN39" s="144"/>
      <c r="AO39" s="144"/>
      <c r="AP39" s="144"/>
      <c r="AQ39" s="318"/>
      <c r="AR39" s="318"/>
      <c r="AS39" s="318"/>
      <c r="AT39" s="318"/>
      <c r="AU39" s="144"/>
      <c r="AV39" s="144"/>
      <c r="AW39" s="144"/>
      <c r="AX39" s="144"/>
      <c r="AY39" s="217"/>
    </row>
    <row r="40" spans="2:52" x14ac:dyDescent="0.25">
      <c r="B40" s="179">
        <f t="shared" si="36"/>
        <v>49</v>
      </c>
      <c r="C40" s="180">
        <f>B40+1</f>
        <v>50</v>
      </c>
      <c r="D40" s="289">
        <v>319</v>
      </c>
      <c r="E40" s="294">
        <f t="shared" si="34"/>
        <v>1.56</v>
      </c>
      <c r="F40" s="181">
        <f t="shared" si="35"/>
        <v>497.64000000000004</v>
      </c>
      <c r="G40" s="190">
        <f t="shared" si="39"/>
        <v>-62.39999999999992</v>
      </c>
      <c r="I40" s="194">
        <v>35</v>
      </c>
      <c r="J40" s="144">
        <f t="shared" si="27"/>
        <v>0</v>
      </c>
      <c r="K40" s="144">
        <f t="shared" si="28"/>
        <v>0</v>
      </c>
      <c r="L40" s="144">
        <f t="shared" si="29"/>
        <v>70</v>
      </c>
      <c r="M40" s="144">
        <f t="shared" si="30"/>
        <v>0</v>
      </c>
      <c r="N40" s="144">
        <f t="shared" si="0"/>
        <v>0</v>
      </c>
      <c r="O40" s="145">
        <f t="shared" si="1"/>
        <v>256.66666666666669</v>
      </c>
      <c r="P40" s="194">
        <v>35</v>
      </c>
      <c r="Q40" s="144">
        <f t="shared" si="15"/>
        <v>-65.519999999999982</v>
      </c>
      <c r="R40" s="144">
        <f t="shared" si="31"/>
        <v>332.28000000000014</v>
      </c>
      <c r="S40" s="144">
        <f t="shared" si="32"/>
        <v>186.07680000000011</v>
      </c>
      <c r="T40" s="144">
        <f t="shared" si="2"/>
        <v>46.671538591528716</v>
      </c>
      <c r="U40" s="144">
        <f t="shared" si="16"/>
        <v>70</v>
      </c>
      <c r="V40" s="144">
        <f t="shared" si="3"/>
        <v>10</v>
      </c>
      <c r="W40" s="144">
        <v>0</v>
      </c>
      <c r="X40" s="144">
        <f t="shared" si="4"/>
        <v>698.70335638024608</v>
      </c>
      <c r="Y40" s="173">
        <f t="shared" si="5"/>
        <v>442.03668971357939</v>
      </c>
      <c r="AA40" s="210">
        <v>35</v>
      </c>
      <c r="AB40" s="144">
        <f t="shared" si="6"/>
        <v>0</v>
      </c>
      <c r="AC40" s="243">
        <f t="shared" si="7"/>
        <v>0</v>
      </c>
      <c r="AD40" s="243">
        <f t="shared" si="8"/>
        <v>0</v>
      </c>
      <c r="AE40" s="243">
        <f t="shared" si="9"/>
        <v>0</v>
      </c>
      <c r="AF40" s="144">
        <f t="shared" si="17"/>
        <v>33.1380480309044</v>
      </c>
      <c r="AG40" s="144">
        <f t="shared" si="18"/>
        <v>18.338391881759204</v>
      </c>
      <c r="AH40" s="144">
        <f t="shared" si="19"/>
        <v>8.9757891394623019</v>
      </c>
      <c r="AI40" s="217">
        <f t="shared" si="33"/>
        <v>60.452229052125908</v>
      </c>
      <c r="AK40" s="210"/>
      <c r="AL40" s="144"/>
      <c r="AM40" s="144"/>
      <c r="AN40" s="144"/>
      <c r="AO40" s="144"/>
      <c r="AP40" s="144"/>
      <c r="AQ40" s="318"/>
      <c r="AR40" s="318"/>
      <c r="AS40" s="318"/>
      <c r="AT40" s="318"/>
      <c r="AU40" s="144"/>
      <c r="AV40" s="144"/>
      <c r="AW40" s="144"/>
      <c r="AX40" s="144"/>
      <c r="AY40" s="217"/>
    </row>
    <row r="41" spans="2:52" x14ac:dyDescent="0.25">
      <c r="B41" s="179">
        <f t="shared" si="36"/>
        <v>50</v>
      </c>
      <c r="C41" s="309">
        <f>C39+5</f>
        <v>54</v>
      </c>
      <c r="D41" s="289">
        <f>351+34</f>
        <v>385</v>
      </c>
      <c r="E41" s="294">
        <f t="shared" si="34"/>
        <v>1.56</v>
      </c>
      <c r="F41" s="181">
        <f t="shared" si="35"/>
        <v>600.6</v>
      </c>
      <c r="G41" s="190">
        <f t="shared" si="39"/>
        <v>25.739999999999995</v>
      </c>
      <c r="I41" s="194">
        <v>36</v>
      </c>
      <c r="J41" s="144">
        <f t="shared" si="27"/>
        <v>0</v>
      </c>
      <c r="K41" s="144">
        <f t="shared" si="28"/>
        <v>0</v>
      </c>
      <c r="L41" s="144">
        <f t="shared" si="29"/>
        <v>70</v>
      </c>
      <c r="M41" s="144">
        <f t="shared" si="30"/>
        <v>0</v>
      </c>
      <c r="N41" s="144">
        <f t="shared" si="0"/>
        <v>0</v>
      </c>
      <c r="O41" s="145">
        <f t="shared" si="1"/>
        <v>256.66666666666669</v>
      </c>
      <c r="P41" s="194">
        <v>36</v>
      </c>
      <c r="Q41" s="144">
        <f t="shared" si="15"/>
        <v>31.590000000000003</v>
      </c>
      <c r="R41" s="144">
        <f t="shared" si="31"/>
        <v>363.87000000000012</v>
      </c>
      <c r="S41" s="144">
        <f t="shared" si="32"/>
        <v>203.76720000000009</v>
      </c>
      <c r="T41" s="144">
        <f t="shared" si="2"/>
        <v>50.571182954982767</v>
      </c>
      <c r="U41" s="144">
        <f t="shared" si="16"/>
        <v>70</v>
      </c>
      <c r="V41" s="144">
        <f t="shared" si="3"/>
        <v>10</v>
      </c>
      <c r="W41" s="144">
        <v>0</v>
      </c>
      <c r="X41" s="144">
        <f t="shared" si="4"/>
        <v>736.30601697992836</v>
      </c>
      <c r="Y41" s="173">
        <f t="shared" si="5"/>
        <v>479.63935031326167</v>
      </c>
      <c r="AA41" s="210">
        <v>36</v>
      </c>
      <c r="AB41" s="144">
        <f t="shared" si="6"/>
        <v>0</v>
      </c>
      <c r="AC41" s="243">
        <f t="shared" si="7"/>
        <v>0</v>
      </c>
      <c r="AD41" s="243">
        <f t="shared" si="8"/>
        <v>0</v>
      </c>
      <c r="AE41" s="243">
        <f t="shared" si="9"/>
        <v>0</v>
      </c>
      <c r="AF41" s="144">
        <f t="shared" si="17"/>
        <v>32.488231121231877</v>
      </c>
      <c r="AG41" s="144">
        <f t="shared" si="18"/>
        <v>17.836927591378384</v>
      </c>
      <c r="AH41" s="144">
        <f t="shared" si="19"/>
        <v>6.3468413670143597</v>
      </c>
      <c r="AI41" s="217">
        <f t="shared" si="33"/>
        <v>56.672000079624624</v>
      </c>
      <c r="AK41" s="210"/>
      <c r="AL41" s="144"/>
      <c r="AM41" s="144"/>
      <c r="AN41" s="144"/>
      <c r="AO41" s="144"/>
      <c r="AP41" s="144"/>
      <c r="AQ41" s="318"/>
      <c r="AR41" s="318"/>
      <c r="AS41" s="318"/>
      <c r="AT41" s="318"/>
      <c r="AU41" s="144"/>
      <c r="AV41" s="144"/>
      <c r="AW41" s="144"/>
      <c r="AX41" s="144"/>
      <c r="AY41" s="217"/>
    </row>
    <row r="42" spans="2:52" x14ac:dyDescent="0.25">
      <c r="B42" s="179">
        <f t="shared" si="36"/>
        <v>54</v>
      </c>
      <c r="C42" s="180">
        <f>B42+1</f>
        <v>55</v>
      </c>
      <c r="D42" s="289">
        <v>351</v>
      </c>
      <c r="E42" s="294">
        <f t="shared" si="34"/>
        <v>1.56</v>
      </c>
      <c r="F42" s="181">
        <f t="shared" si="35"/>
        <v>547.56000000000006</v>
      </c>
      <c r="G42" s="190">
        <f t="shared" si="39"/>
        <v>-53.039999999999964</v>
      </c>
      <c r="I42" s="194">
        <v>37</v>
      </c>
      <c r="J42" s="144">
        <f t="shared" si="27"/>
        <v>0</v>
      </c>
      <c r="K42" s="144">
        <f t="shared" si="28"/>
        <v>0</v>
      </c>
      <c r="L42" s="144">
        <f t="shared" si="29"/>
        <v>70</v>
      </c>
      <c r="M42" s="144">
        <f t="shared" si="30"/>
        <v>0</v>
      </c>
      <c r="N42" s="144">
        <f t="shared" si="0"/>
        <v>0</v>
      </c>
      <c r="O42" s="145">
        <f t="shared" si="1"/>
        <v>256.66666666666669</v>
      </c>
      <c r="P42" s="194">
        <v>37</v>
      </c>
      <c r="Q42" s="144">
        <f t="shared" si="15"/>
        <v>31.590000000000003</v>
      </c>
      <c r="R42" s="144">
        <f t="shared" si="31"/>
        <v>395.46000000000015</v>
      </c>
      <c r="S42" s="144">
        <f t="shared" si="32"/>
        <v>221.4576000000001</v>
      </c>
      <c r="T42" s="144">
        <f t="shared" si="2"/>
        <v>54.431566019643263</v>
      </c>
      <c r="U42" s="144">
        <f t="shared" si="16"/>
        <v>70</v>
      </c>
      <c r="V42" s="144">
        <f t="shared" si="3"/>
        <v>10</v>
      </c>
      <c r="W42" s="144">
        <v>0</v>
      </c>
      <c r="X42" s="144">
        <f t="shared" si="4"/>
        <v>773.8402974842121</v>
      </c>
      <c r="Y42" s="173">
        <f t="shared" si="5"/>
        <v>517.17363081754547</v>
      </c>
      <c r="AA42" s="210">
        <v>37</v>
      </c>
      <c r="AB42" s="144">
        <f t="shared" si="6"/>
        <v>0</v>
      </c>
      <c r="AC42" s="243">
        <f t="shared" si="7"/>
        <v>0</v>
      </c>
      <c r="AD42" s="243">
        <f t="shared" si="8"/>
        <v>0</v>
      </c>
      <c r="AE42" s="243">
        <f t="shared" si="9"/>
        <v>0</v>
      </c>
      <c r="AF42" s="144">
        <f t="shared" si="17"/>
        <v>31.851156724808849</v>
      </c>
      <c r="AG42" s="144">
        <f t="shared" si="18"/>
        <v>17.349175868388887</v>
      </c>
      <c r="AH42" s="144">
        <f t="shared" si="19"/>
        <v>4.487894569731151</v>
      </c>
      <c r="AI42" s="217">
        <f t="shared" si="33"/>
        <v>53.688227162928889</v>
      </c>
      <c r="AK42" s="210"/>
      <c r="AL42" s="144"/>
      <c r="AM42" s="144"/>
      <c r="AN42" s="144"/>
      <c r="AO42" s="144"/>
      <c r="AP42" s="144"/>
      <c r="AQ42" s="318"/>
      <c r="AR42" s="318"/>
      <c r="AS42" s="318"/>
      <c r="AT42" s="318"/>
      <c r="AU42" s="144"/>
      <c r="AV42" s="144"/>
      <c r="AW42" s="144"/>
      <c r="AX42" s="144"/>
      <c r="AY42" s="217"/>
    </row>
    <row r="43" spans="2:52" x14ac:dyDescent="0.25">
      <c r="B43" s="179">
        <f t="shared" si="36"/>
        <v>55</v>
      </c>
      <c r="C43" s="309">
        <f>C41+5</f>
        <v>59</v>
      </c>
      <c r="D43" s="289">
        <f>383+30</f>
        <v>413</v>
      </c>
      <c r="E43" s="294">
        <f t="shared" si="34"/>
        <v>1.56</v>
      </c>
      <c r="F43" s="181">
        <f t="shared" si="35"/>
        <v>644.28</v>
      </c>
      <c r="G43" s="190">
        <f t="shared" si="39"/>
        <v>24.179999999999978</v>
      </c>
      <c r="I43" s="194">
        <v>38</v>
      </c>
      <c r="J43" s="144">
        <f t="shared" si="27"/>
        <v>0</v>
      </c>
      <c r="K43" s="144">
        <f t="shared" si="28"/>
        <v>0</v>
      </c>
      <c r="L43" s="144">
        <f t="shared" si="29"/>
        <v>70</v>
      </c>
      <c r="M43" s="144">
        <f t="shared" si="30"/>
        <v>0</v>
      </c>
      <c r="N43" s="144">
        <f t="shared" si="0"/>
        <v>0</v>
      </c>
      <c r="O43" s="145">
        <f t="shared" si="1"/>
        <v>256.66666666666669</v>
      </c>
      <c r="P43" s="194">
        <v>38</v>
      </c>
      <c r="Q43" s="144">
        <f t="shared" si="15"/>
        <v>31.590000000000003</v>
      </c>
      <c r="R43" s="144">
        <f t="shared" si="31"/>
        <v>427.05000000000018</v>
      </c>
      <c r="S43" s="144">
        <f t="shared" si="32"/>
        <v>239.14800000000014</v>
      </c>
      <c r="T43" s="144">
        <f t="shared" si="2"/>
        <v>58.256180607577839</v>
      </c>
      <c r="U43" s="144">
        <f t="shared" si="16"/>
        <v>70</v>
      </c>
      <c r="V43" s="144">
        <f t="shared" si="3"/>
        <v>10</v>
      </c>
      <c r="W43" s="144">
        <v>0</v>
      </c>
      <c r="X43" s="144">
        <f t="shared" si="4"/>
        <v>811.31228122486493</v>
      </c>
      <c r="Y43" s="173">
        <f t="shared" si="5"/>
        <v>554.6456145581983</v>
      </c>
      <c r="AA43" s="210">
        <v>38</v>
      </c>
      <c r="AB43" s="144">
        <f t="shared" si="6"/>
        <v>0</v>
      </c>
      <c r="AC43" s="243">
        <f t="shared" si="7"/>
        <v>0</v>
      </c>
      <c r="AD43" s="243">
        <f t="shared" si="8"/>
        <v>0</v>
      </c>
      <c r="AE43" s="243">
        <f t="shared" si="9"/>
        <v>0</v>
      </c>
      <c r="AF43" s="144">
        <f t="shared" si="17"/>
        <v>31.226574968722666</v>
      </c>
      <c r="AG43" s="144">
        <f t="shared" si="18"/>
        <v>16.874761741914284</v>
      </c>
      <c r="AH43" s="144">
        <f t="shared" si="19"/>
        <v>3.1734206835071799</v>
      </c>
      <c r="AI43" s="217">
        <f t="shared" si="33"/>
        <v>51.274757394144132</v>
      </c>
      <c r="AK43" s="210"/>
      <c r="AL43" s="144"/>
      <c r="AM43" s="144"/>
      <c r="AN43" s="144"/>
      <c r="AO43" s="144"/>
      <c r="AP43" s="144"/>
      <c r="AQ43" s="318"/>
      <c r="AR43" s="318"/>
      <c r="AS43" s="318"/>
      <c r="AT43" s="318"/>
      <c r="AU43" s="144"/>
      <c r="AV43" s="144"/>
      <c r="AW43" s="144"/>
      <c r="AX43" s="144"/>
      <c r="AY43" s="217"/>
    </row>
    <row r="44" spans="2:52" x14ac:dyDescent="0.25">
      <c r="B44" s="179">
        <f t="shared" si="36"/>
        <v>59</v>
      </c>
      <c r="C44" s="180">
        <f>B44+1</f>
        <v>60</v>
      </c>
      <c r="D44" s="289">
        <v>383</v>
      </c>
      <c r="E44" s="294">
        <f t="shared" si="34"/>
        <v>1.56</v>
      </c>
      <c r="F44" s="181">
        <f t="shared" si="35"/>
        <v>597.48</v>
      </c>
      <c r="G44" s="190">
        <f t="shared" si="39"/>
        <v>-46.799999999999955</v>
      </c>
      <c r="I44" s="194">
        <v>39</v>
      </c>
      <c r="J44" s="144">
        <f t="shared" si="27"/>
        <v>0</v>
      </c>
      <c r="K44" s="144">
        <f t="shared" si="28"/>
        <v>0</v>
      </c>
      <c r="L44" s="144">
        <f t="shared" si="29"/>
        <v>70</v>
      </c>
      <c r="M44" s="144">
        <f t="shared" si="30"/>
        <v>0</v>
      </c>
      <c r="N44" s="144">
        <f t="shared" si="0"/>
        <v>0</v>
      </c>
      <c r="O44" s="145">
        <f t="shared" si="1"/>
        <v>256.66666666666669</v>
      </c>
      <c r="P44" s="194">
        <v>39</v>
      </c>
      <c r="Q44" s="144">
        <f t="shared" si="15"/>
        <v>31.590000000000003</v>
      </c>
      <c r="R44" s="144">
        <f t="shared" si="31"/>
        <v>458.64000000000021</v>
      </c>
      <c r="S44" s="144">
        <f t="shared" si="32"/>
        <v>256.83840000000015</v>
      </c>
      <c r="T44" s="144">
        <f t="shared" si="2"/>
        <v>62.047973482014044</v>
      </c>
      <c r="U44" s="144">
        <f t="shared" si="16"/>
        <v>70</v>
      </c>
      <c r="V44" s="144">
        <f t="shared" si="3"/>
        <v>10</v>
      </c>
      <c r="W44" s="144">
        <v>0</v>
      </c>
      <c r="X44" s="144">
        <f t="shared" si="4"/>
        <v>848.7271004811746</v>
      </c>
      <c r="Y44" s="173">
        <f t="shared" si="5"/>
        <v>592.06043381450786</v>
      </c>
      <c r="AA44" s="210">
        <v>39</v>
      </c>
      <c r="AB44" s="144">
        <f t="shared" si="6"/>
        <v>0</v>
      </c>
      <c r="AC44" s="243">
        <f t="shared" si="7"/>
        <v>0</v>
      </c>
      <c r="AD44" s="243">
        <f t="shared" si="8"/>
        <v>0</v>
      </c>
      <c r="AE44" s="243">
        <f t="shared" si="9"/>
        <v>0</v>
      </c>
      <c r="AF44" s="144">
        <f t="shared" si="17"/>
        <v>30.614240879916075</v>
      </c>
      <c r="AG44" s="144">
        <f t="shared" si="18"/>
        <v>16.413320494676487</v>
      </c>
      <c r="AH44" s="144">
        <f t="shared" si="19"/>
        <v>2.2439472848655755</v>
      </c>
      <c r="AI44" s="217">
        <f t="shared" si="33"/>
        <v>49.271508659458142</v>
      </c>
      <c r="AK44" s="210"/>
      <c r="AL44" s="144"/>
      <c r="AM44" s="144"/>
      <c r="AN44" s="144"/>
      <c r="AO44" s="144"/>
      <c r="AP44" s="144"/>
      <c r="AQ44" s="318"/>
      <c r="AR44" s="318"/>
      <c r="AS44" s="318"/>
      <c r="AT44" s="318"/>
      <c r="AU44" s="144"/>
      <c r="AV44" s="144"/>
      <c r="AW44" s="144"/>
      <c r="AX44" s="144"/>
      <c r="AY44" s="217"/>
    </row>
    <row r="45" spans="2:52" x14ac:dyDescent="0.25">
      <c r="B45" s="179">
        <f t="shared" si="36"/>
        <v>60</v>
      </c>
      <c r="C45" s="309">
        <f>C43+5</f>
        <v>64</v>
      </c>
      <c r="D45" s="289">
        <f>414+26</f>
        <v>440</v>
      </c>
      <c r="E45" s="294">
        <f t="shared" si="34"/>
        <v>1.56</v>
      </c>
      <c r="F45" s="181">
        <f t="shared" si="35"/>
        <v>686.4</v>
      </c>
      <c r="G45" s="190">
        <f t="shared" si="39"/>
        <v>22.22999999999999</v>
      </c>
      <c r="I45" s="194">
        <v>40</v>
      </c>
      <c r="J45" s="144">
        <f t="shared" si="27"/>
        <v>0</v>
      </c>
      <c r="K45" s="144">
        <f t="shared" si="28"/>
        <v>0</v>
      </c>
      <c r="L45" s="144">
        <f t="shared" si="29"/>
        <v>70</v>
      </c>
      <c r="M45" s="144">
        <f t="shared" si="30"/>
        <v>0</v>
      </c>
      <c r="N45" s="144">
        <f t="shared" si="0"/>
        <v>0</v>
      </c>
      <c r="O45" s="145">
        <f t="shared" si="1"/>
        <v>256.66666666666669</v>
      </c>
      <c r="P45" s="194">
        <v>40</v>
      </c>
      <c r="Q45" s="144">
        <f t="shared" si="15"/>
        <v>-65.520000000000039</v>
      </c>
      <c r="R45" s="144">
        <f t="shared" si="31"/>
        <v>393.12000000000018</v>
      </c>
      <c r="S45" s="144">
        <f t="shared" si="32"/>
        <v>220.14720000000011</v>
      </c>
      <c r="T45" s="144">
        <f t="shared" si="2"/>
        <v>54.146877667769687</v>
      </c>
      <c r="U45" s="144">
        <f t="shared" si="16"/>
        <v>70</v>
      </c>
      <c r="V45" s="144">
        <f t="shared" si="3"/>
        <v>10</v>
      </c>
      <c r="W45" s="144">
        <v>0</v>
      </c>
      <c r="X45" s="144">
        <f t="shared" si="4"/>
        <v>771.06218527136571</v>
      </c>
      <c r="Y45" s="173">
        <f t="shared" si="5"/>
        <v>514.39551860469896</v>
      </c>
      <c r="AA45" s="210">
        <v>40</v>
      </c>
      <c r="AB45" s="144">
        <f t="shared" si="6"/>
        <v>0</v>
      </c>
      <c r="AC45" s="243">
        <f t="shared" si="7"/>
        <v>0</v>
      </c>
      <c r="AD45" s="243">
        <f t="shared" si="8"/>
        <v>0</v>
      </c>
      <c r="AE45" s="243">
        <f t="shared" si="9"/>
        <v>0</v>
      </c>
      <c r="AF45" s="144">
        <f t="shared" si="17"/>
        <v>30.013914289104068</v>
      </c>
      <c r="AG45" s="144">
        <f t="shared" si="18"/>
        <v>15.964497382610547</v>
      </c>
      <c r="AH45" s="144">
        <f t="shared" si="19"/>
        <v>1.5867103417535899</v>
      </c>
      <c r="AI45" s="217">
        <f t="shared" si="33"/>
        <v>47.565122013468205</v>
      </c>
      <c r="AK45" s="210"/>
      <c r="AL45" s="144"/>
      <c r="AM45" s="144"/>
      <c r="AN45" s="144"/>
      <c r="AO45" s="144"/>
      <c r="AP45" s="144"/>
      <c r="AQ45" s="318"/>
      <c r="AR45" s="318"/>
      <c r="AS45" s="318"/>
      <c r="AT45" s="318"/>
      <c r="AU45" s="144"/>
      <c r="AV45" s="144"/>
      <c r="AW45" s="144"/>
      <c r="AX45" s="144"/>
      <c r="AY45" s="217"/>
    </row>
    <row r="46" spans="2:52" x14ac:dyDescent="0.25">
      <c r="B46" s="179">
        <f t="shared" si="36"/>
        <v>64</v>
      </c>
      <c r="C46" s="180">
        <f>B46+1</f>
        <v>65</v>
      </c>
      <c r="D46" s="289">
        <v>414</v>
      </c>
      <c r="E46" s="294">
        <f t="shared" si="34"/>
        <v>1.56</v>
      </c>
      <c r="F46" s="181">
        <f t="shared" si="35"/>
        <v>645.84</v>
      </c>
      <c r="G46" s="190">
        <f t="shared" si="39"/>
        <v>-40.559999999999945</v>
      </c>
      <c r="I46" s="194">
        <v>41</v>
      </c>
      <c r="J46" s="144">
        <f t="shared" si="27"/>
        <v>0</v>
      </c>
      <c r="K46" s="144">
        <f t="shared" si="28"/>
        <v>0</v>
      </c>
      <c r="L46" s="144">
        <f t="shared" si="29"/>
        <v>70</v>
      </c>
      <c r="M46" s="144">
        <f t="shared" si="30"/>
        <v>0</v>
      </c>
      <c r="N46" s="144">
        <f t="shared" si="0"/>
        <v>0</v>
      </c>
      <c r="O46" s="145">
        <f t="shared" si="1"/>
        <v>256.66666666666669</v>
      </c>
      <c r="P46" s="194">
        <v>41</v>
      </c>
      <c r="Q46" s="144">
        <f t="shared" si="15"/>
        <v>30.03</v>
      </c>
      <c r="R46" s="144">
        <f t="shared" si="31"/>
        <v>423.1500000000002</v>
      </c>
      <c r="S46" s="144">
        <f t="shared" si="32"/>
        <v>236.96400000000014</v>
      </c>
      <c r="T46" s="144">
        <f t="shared" si="2"/>
        <v>57.78583710056629</v>
      </c>
      <c r="U46" s="144">
        <f t="shared" si="16"/>
        <v>70</v>
      </c>
      <c r="V46" s="144">
        <f t="shared" si="3"/>
        <v>10</v>
      </c>
      <c r="W46" s="144">
        <v>0</v>
      </c>
      <c r="X46" s="144">
        <f t="shared" si="4"/>
        <v>806.68929961681988</v>
      </c>
      <c r="Y46" s="173">
        <f t="shared" si="5"/>
        <v>550.02263295015314</v>
      </c>
      <c r="AA46" s="210">
        <v>41</v>
      </c>
      <c r="AB46" s="144">
        <f t="shared" si="6"/>
        <v>70</v>
      </c>
      <c r="AC46" s="243">
        <f t="shared" si="7"/>
        <v>0.5</v>
      </c>
      <c r="AD46" s="243">
        <f t="shared" si="8"/>
        <v>0.28000000000000003</v>
      </c>
      <c r="AE46" s="243">
        <f t="shared" si="9"/>
        <v>0.22</v>
      </c>
      <c r="AF46" s="144">
        <f t="shared" si="17"/>
        <v>63.226222061174305</v>
      </c>
      <c r="AG46" s="144">
        <f t="shared" si="18"/>
        <v>34.381901614420634</v>
      </c>
      <c r="AH46" s="144">
        <f t="shared" si="19"/>
        <v>13.815656376461506</v>
      </c>
      <c r="AI46" s="217">
        <f t="shared" si="33"/>
        <v>111.42378005205644</v>
      </c>
      <c r="AK46" s="210"/>
      <c r="AL46" s="144"/>
      <c r="AM46" s="144"/>
      <c r="AN46" s="144"/>
      <c r="AO46" s="144"/>
      <c r="AP46" s="144"/>
      <c r="AQ46" s="318"/>
      <c r="AR46" s="318"/>
      <c r="AS46" s="318"/>
      <c r="AT46" s="318"/>
      <c r="AU46" s="144"/>
      <c r="AV46" s="144"/>
      <c r="AW46" s="144"/>
      <c r="AX46" s="144"/>
      <c r="AY46" s="217"/>
    </row>
    <row r="47" spans="2:52" x14ac:dyDescent="0.25">
      <c r="B47" s="179">
        <f t="shared" si="36"/>
        <v>65</v>
      </c>
      <c r="C47" s="309">
        <f>C45+5</f>
        <v>69</v>
      </c>
      <c r="D47" s="289">
        <f>440+24</f>
        <v>464</v>
      </c>
      <c r="E47" s="294">
        <f t="shared" si="34"/>
        <v>1.56</v>
      </c>
      <c r="F47" s="181">
        <f t="shared" si="35"/>
        <v>723.84</v>
      </c>
      <c r="G47" s="190">
        <f t="shared" si="39"/>
        <v>19.5</v>
      </c>
      <c r="I47" s="194">
        <v>42</v>
      </c>
      <c r="J47" s="144">
        <f t="shared" si="27"/>
        <v>0</v>
      </c>
      <c r="K47" s="144">
        <f t="shared" si="28"/>
        <v>0</v>
      </c>
      <c r="L47" s="144">
        <f t="shared" si="29"/>
        <v>70</v>
      </c>
      <c r="M47" s="144">
        <f t="shared" si="30"/>
        <v>0</v>
      </c>
      <c r="N47" s="144">
        <f t="shared" si="0"/>
        <v>0</v>
      </c>
      <c r="O47" s="145">
        <f t="shared" si="1"/>
        <v>256.66666666666669</v>
      </c>
      <c r="P47" s="194">
        <v>42</v>
      </c>
      <c r="Q47" s="144">
        <f t="shared" si="15"/>
        <v>30.03</v>
      </c>
      <c r="R47" s="144">
        <f t="shared" si="31"/>
        <v>453.18000000000018</v>
      </c>
      <c r="S47" s="144">
        <f t="shared" si="32"/>
        <v>253.78080000000011</v>
      </c>
      <c r="T47" s="144">
        <f t="shared" si="2"/>
        <v>61.394833660309537</v>
      </c>
      <c r="U47" s="144">
        <f t="shared" si="16"/>
        <v>70</v>
      </c>
      <c r="V47" s="144">
        <f t="shared" si="3"/>
        <v>10</v>
      </c>
      <c r="W47" s="144">
        <v>0</v>
      </c>
      <c r="X47" s="144">
        <f t="shared" si="4"/>
        <v>842.26422862503921</v>
      </c>
      <c r="Y47" s="173">
        <f t="shared" si="5"/>
        <v>585.59756195837258</v>
      </c>
      <c r="AA47" s="210">
        <v>42</v>
      </c>
      <c r="AB47" s="144">
        <f t="shared" si="6"/>
        <v>0</v>
      </c>
      <c r="AC47" s="243">
        <f t="shared" si="7"/>
        <v>0</v>
      </c>
      <c r="AD47" s="243">
        <f t="shared" si="8"/>
        <v>0</v>
      </c>
      <c r="AE47" s="243">
        <f t="shared" si="9"/>
        <v>0</v>
      </c>
      <c r="AF47" s="144">
        <f t="shared" si="17"/>
        <v>61.986394410742236</v>
      </c>
      <c r="AG47" s="144">
        <f t="shared" si="18"/>
        <v>33.441726706708678</v>
      </c>
      <c r="AH47" s="144">
        <f t="shared" si="19"/>
        <v>9.7691443103390974</v>
      </c>
      <c r="AI47" s="217">
        <f t="shared" si="33"/>
        <v>105.19726542779001</v>
      </c>
      <c r="AK47" s="210"/>
      <c r="AL47" s="144"/>
      <c r="AM47" s="144"/>
      <c r="AN47" s="144"/>
      <c r="AO47" s="144"/>
      <c r="AP47" s="144"/>
      <c r="AQ47" s="318"/>
      <c r="AR47" s="318"/>
      <c r="AS47" s="318"/>
      <c r="AT47" s="318"/>
      <c r="AU47" s="144"/>
      <c r="AV47" s="144"/>
      <c r="AW47" s="144"/>
      <c r="AX47" s="144"/>
      <c r="AY47" s="217"/>
    </row>
    <row r="48" spans="2:52" x14ac:dyDescent="0.25">
      <c r="B48" s="179">
        <f t="shared" si="36"/>
        <v>69</v>
      </c>
      <c r="C48" s="180">
        <f>B48+1</f>
        <v>70</v>
      </c>
      <c r="D48" s="289">
        <v>440</v>
      </c>
      <c r="E48" s="294">
        <f t="shared" si="34"/>
        <v>1.56</v>
      </c>
      <c r="F48" s="181">
        <f t="shared" si="35"/>
        <v>686.4</v>
      </c>
      <c r="G48" s="190">
        <f t="shared" si="39"/>
        <v>-37.440000000000055</v>
      </c>
      <c r="I48" s="194">
        <v>43</v>
      </c>
      <c r="J48" s="144">
        <f t="shared" si="27"/>
        <v>0</v>
      </c>
      <c r="K48" s="144">
        <f t="shared" si="28"/>
        <v>0</v>
      </c>
      <c r="L48" s="144">
        <f t="shared" si="29"/>
        <v>70</v>
      </c>
      <c r="M48" s="144">
        <f t="shared" si="30"/>
        <v>0</v>
      </c>
      <c r="N48" s="144">
        <f t="shared" si="0"/>
        <v>0</v>
      </c>
      <c r="O48" s="145">
        <f t="shared" si="1"/>
        <v>256.66666666666669</v>
      </c>
      <c r="P48" s="194">
        <v>43</v>
      </c>
      <c r="Q48" s="144">
        <f t="shared" si="15"/>
        <v>30.03</v>
      </c>
      <c r="R48" s="144">
        <f t="shared" si="31"/>
        <v>483.21000000000015</v>
      </c>
      <c r="S48" s="144">
        <f t="shared" si="32"/>
        <v>270.59760000000011</v>
      </c>
      <c r="T48" s="144">
        <f t="shared" si="2"/>
        <v>64.976078766498532</v>
      </c>
      <c r="U48" s="144">
        <f t="shared" si="16"/>
        <v>70</v>
      </c>
      <c r="V48" s="144">
        <f t="shared" si="3"/>
        <v>10</v>
      </c>
      <c r="W48" s="144">
        <v>0</v>
      </c>
      <c r="X48" s="144">
        <f t="shared" si="4"/>
        <v>877.79082385165168</v>
      </c>
      <c r="Y48" s="173">
        <f t="shared" si="5"/>
        <v>621.12415718498505</v>
      </c>
      <c r="AA48" s="210">
        <v>43</v>
      </c>
      <c r="AB48" s="144">
        <f t="shared" si="6"/>
        <v>0</v>
      </c>
      <c r="AC48" s="243">
        <f t="shared" si="7"/>
        <v>0</v>
      </c>
      <c r="AD48" s="243">
        <f t="shared" si="8"/>
        <v>0</v>
      </c>
      <c r="AE48" s="243">
        <f t="shared" si="9"/>
        <v>0</v>
      </c>
      <c r="AF48" s="144">
        <f t="shared" si="17"/>
        <v>60.770879024314944</v>
      </c>
      <c r="AG48" s="144">
        <f t="shared" si="18"/>
        <v>32.527260931289753</v>
      </c>
      <c r="AH48" s="144">
        <f t="shared" si="19"/>
        <v>6.907828188230754</v>
      </c>
      <c r="AI48" s="217">
        <f t="shared" si="33"/>
        <v>100.20596814383545</v>
      </c>
      <c r="AK48" s="210"/>
      <c r="AL48" s="144"/>
      <c r="AM48" s="144"/>
      <c r="AN48" s="144"/>
      <c r="AO48" s="144"/>
      <c r="AP48" s="144"/>
      <c r="AQ48" s="318"/>
      <c r="AR48" s="318"/>
      <c r="AS48" s="318"/>
      <c r="AT48" s="318"/>
      <c r="AU48" s="144"/>
      <c r="AV48" s="144"/>
      <c r="AW48" s="144"/>
      <c r="AX48" s="144"/>
      <c r="AY48" s="217"/>
    </row>
    <row r="49" spans="2:51" x14ac:dyDescent="0.25">
      <c r="B49" s="179">
        <f t="shared" si="36"/>
        <v>70</v>
      </c>
      <c r="C49" s="309">
        <f>C47+5</f>
        <v>74</v>
      </c>
      <c r="D49" s="289">
        <f>461+22</f>
        <v>483</v>
      </c>
      <c r="E49" s="294">
        <f t="shared" si="34"/>
        <v>1.56</v>
      </c>
      <c r="F49" s="181">
        <f t="shared" si="35"/>
        <v>753.48</v>
      </c>
      <c r="G49" s="190">
        <f t="shared" si="39"/>
        <v>16.77000000000001</v>
      </c>
      <c r="I49" s="194">
        <v>44</v>
      </c>
      <c r="J49" s="144">
        <f t="shared" si="27"/>
        <v>0</v>
      </c>
      <c r="K49" s="144">
        <f t="shared" si="28"/>
        <v>0</v>
      </c>
      <c r="L49" s="144">
        <f t="shared" si="29"/>
        <v>70</v>
      </c>
      <c r="M49" s="144">
        <f t="shared" si="30"/>
        <v>0</v>
      </c>
      <c r="N49" s="144">
        <f t="shared" si="0"/>
        <v>0</v>
      </c>
      <c r="O49" s="145">
        <f t="shared" si="1"/>
        <v>256.66666666666669</v>
      </c>
      <c r="P49" s="194">
        <v>44</v>
      </c>
      <c r="Q49" s="144">
        <f t="shared" si="15"/>
        <v>30.03</v>
      </c>
      <c r="R49" s="144">
        <f t="shared" si="31"/>
        <v>513.24000000000012</v>
      </c>
      <c r="S49" s="144">
        <f t="shared" si="32"/>
        <v>287.41440000000011</v>
      </c>
      <c r="T49" s="144">
        <f t="shared" si="2"/>
        <v>68.531493438456863</v>
      </c>
      <c r="U49" s="144">
        <f t="shared" si="16"/>
        <v>70</v>
      </c>
      <c r="V49" s="144">
        <f t="shared" si="3"/>
        <v>10</v>
      </c>
      <c r="W49" s="144">
        <v>0</v>
      </c>
      <c r="X49" s="144">
        <f t="shared" si="4"/>
        <v>913.27243107197921</v>
      </c>
      <c r="Y49" s="173">
        <f t="shared" si="5"/>
        <v>656.60576440531258</v>
      </c>
      <c r="AA49" s="210">
        <v>44</v>
      </c>
      <c r="AB49" s="144">
        <f t="shared" si="6"/>
        <v>0</v>
      </c>
      <c r="AC49" s="243">
        <f t="shared" si="7"/>
        <v>0</v>
      </c>
      <c r="AD49" s="243">
        <f t="shared" si="8"/>
        <v>0</v>
      </c>
      <c r="AE49" s="243">
        <f t="shared" si="9"/>
        <v>0</v>
      </c>
      <c r="AF49" s="144">
        <f t="shared" si="17"/>
        <v>59.579199153224309</v>
      </c>
      <c r="AG49" s="144">
        <f t="shared" si="18"/>
        <v>31.637801270589325</v>
      </c>
      <c r="AH49" s="144">
        <f t="shared" si="19"/>
        <v>4.8845721551695487</v>
      </c>
      <c r="AI49" s="217">
        <f t="shared" si="33"/>
        <v>96.101572578983181</v>
      </c>
      <c r="AK49" s="210"/>
      <c r="AL49" s="144"/>
      <c r="AM49" s="144"/>
      <c r="AN49" s="144"/>
      <c r="AO49" s="144"/>
      <c r="AP49" s="144"/>
      <c r="AQ49" s="318"/>
      <c r="AR49" s="318"/>
      <c r="AS49" s="318"/>
      <c r="AT49" s="318"/>
      <c r="AU49" s="144"/>
      <c r="AV49" s="144"/>
      <c r="AW49" s="144"/>
      <c r="AX49" s="144"/>
      <c r="AY49" s="217"/>
    </row>
    <row r="50" spans="2:51" x14ac:dyDescent="0.25">
      <c r="B50" s="179">
        <f t="shared" si="36"/>
        <v>74</v>
      </c>
      <c r="C50" s="180">
        <f>B50+1</f>
        <v>75</v>
      </c>
      <c r="D50" s="289">
        <v>461</v>
      </c>
      <c r="E50" s="294">
        <f t="shared" si="34"/>
        <v>1.56</v>
      </c>
      <c r="F50" s="181">
        <f t="shared" si="35"/>
        <v>719.16</v>
      </c>
      <c r="G50" s="190">
        <f t="shared" si="39"/>
        <v>-34.32000000000005</v>
      </c>
      <c r="I50" s="194">
        <v>45</v>
      </c>
      <c r="J50" s="144">
        <f t="shared" si="27"/>
        <v>0</v>
      </c>
      <c r="K50" s="144">
        <f t="shared" si="28"/>
        <v>0</v>
      </c>
      <c r="L50" s="144">
        <f t="shared" si="29"/>
        <v>70</v>
      </c>
      <c r="M50" s="144">
        <f t="shared" si="30"/>
        <v>0</v>
      </c>
      <c r="N50" s="144">
        <f t="shared" si="0"/>
        <v>0</v>
      </c>
      <c r="O50" s="145">
        <f t="shared" si="1"/>
        <v>256.66666666666669</v>
      </c>
      <c r="P50" s="194">
        <v>45</v>
      </c>
      <c r="Q50" s="144">
        <f t="shared" si="15"/>
        <v>-65.519999999999982</v>
      </c>
      <c r="R50" s="144">
        <f t="shared" si="31"/>
        <v>447.72000000000014</v>
      </c>
      <c r="S50" s="144">
        <f t="shared" si="32"/>
        <v>250.72320000000011</v>
      </c>
      <c r="T50" s="144">
        <f t="shared" si="2"/>
        <v>60.740777202956735</v>
      </c>
      <c r="U50" s="144">
        <f t="shared" si="16"/>
        <v>70</v>
      </c>
      <c r="V50" s="144">
        <f t="shared" si="3"/>
        <v>10</v>
      </c>
      <c r="W50" s="144">
        <v>0</v>
      </c>
      <c r="X50" s="144">
        <f t="shared" si="4"/>
        <v>835.79976029514967</v>
      </c>
      <c r="Y50" s="173">
        <f t="shared" si="5"/>
        <v>579.13309362848304</v>
      </c>
      <c r="AA50" s="210">
        <v>45</v>
      </c>
      <c r="AB50" s="144">
        <f t="shared" si="6"/>
        <v>0</v>
      </c>
      <c r="AC50" s="243">
        <f t="shared" si="7"/>
        <v>0</v>
      </c>
      <c r="AD50" s="243">
        <f t="shared" si="8"/>
        <v>0</v>
      </c>
      <c r="AE50" s="243">
        <f t="shared" si="9"/>
        <v>0</v>
      </c>
      <c r="AF50" s="144">
        <f t="shared" si="17"/>
        <v>58.410887397552813</v>
      </c>
      <c r="AG50" s="144">
        <f t="shared" si="18"/>
        <v>30.7726639310854</v>
      </c>
      <c r="AH50" s="144">
        <f t="shared" si="19"/>
        <v>3.453914094115377</v>
      </c>
      <c r="AI50" s="217">
        <f t="shared" si="33"/>
        <v>92.637465422753593</v>
      </c>
      <c r="AK50" s="210"/>
      <c r="AL50" s="144"/>
      <c r="AM50" s="144"/>
      <c r="AN50" s="144"/>
      <c r="AO50" s="144"/>
      <c r="AP50" s="144"/>
      <c r="AQ50" s="318"/>
      <c r="AR50" s="318"/>
      <c r="AS50" s="318"/>
      <c r="AT50" s="318"/>
      <c r="AU50" s="144"/>
      <c r="AV50" s="144"/>
      <c r="AW50" s="144"/>
      <c r="AX50" s="144"/>
      <c r="AY50" s="217"/>
    </row>
    <row r="51" spans="2:51" x14ac:dyDescent="0.25">
      <c r="B51" s="179">
        <f t="shared" si="36"/>
        <v>75</v>
      </c>
      <c r="C51" s="309">
        <f>C49+5</f>
        <v>79</v>
      </c>
      <c r="D51" s="289">
        <f>478+22</f>
        <v>500</v>
      </c>
      <c r="E51" s="294">
        <f t="shared" si="34"/>
        <v>1.56</v>
      </c>
      <c r="F51" s="181">
        <f t="shared" si="35"/>
        <v>780</v>
      </c>
      <c r="G51" s="190">
        <f t="shared" si="39"/>
        <v>15.210000000000008</v>
      </c>
      <c r="I51" s="194">
        <v>46</v>
      </c>
      <c r="J51" s="144">
        <f t="shared" si="27"/>
        <v>0</v>
      </c>
      <c r="K51" s="144">
        <f t="shared" si="28"/>
        <v>0</v>
      </c>
      <c r="L51" s="144">
        <f t="shared" si="29"/>
        <v>70</v>
      </c>
      <c r="M51" s="144">
        <f t="shared" si="30"/>
        <v>0</v>
      </c>
      <c r="N51" s="144">
        <f t="shared" si="0"/>
        <v>0</v>
      </c>
      <c r="O51" s="145">
        <f t="shared" si="1"/>
        <v>256.66666666666669</v>
      </c>
      <c r="P51" s="194">
        <v>46</v>
      </c>
      <c r="Q51" s="144">
        <f t="shared" si="15"/>
        <v>28.079999999999984</v>
      </c>
      <c r="R51" s="144">
        <f t="shared" si="31"/>
        <v>475.80000000000013</v>
      </c>
      <c r="S51" s="144">
        <f t="shared" si="32"/>
        <v>266.44800000000009</v>
      </c>
      <c r="T51" s="144">
        <f t="shared" si="2"/>
        <v>64.094865228054687</v>
      </c>
      <c r="U51" s="144">
        <f t="shared" si="16"/>
        <v>70</v>
      </c>
      <c r="V51" s="144">
        <f t="shared" si="3"/>
        <v>10</v>
      </c>
      <c r="W51" s="144">
        <v>0</v>
      </c>
      <c r="X51" s="144">
        <f t="shared" si="4"/>
        <v>869.02882360552883</v>
      </c>
      <c r="Y51" s="173">
        <f t="shared" si="5"/>
        <v>612.3621569388622</v>
      </c>
      <c r="AA51" s="210">
        <v>46</v>
      </c>
      <c r="AB51" s="144">
        <f t="shared" si="6"/>
        <v>0</v>
      </c>
      <c r="AC51" s="243">
        <f t="shared" si="7"/>
        <v>0</v>
      </c>
      <c r="AD51" s="243">
        <f t="shared" si="8"/>
        <v>0</v>
      </c>
      <c r="AE51" s="243">
        <f t="shared" si="9"/>
        <v>0</v>
      </c>
      <c r="AF51" s="144">
        <f t="shared" si="17"/>
        <v>57.265485522810231</v>
      </c>
      <c r="AG51" s="144">
        <f t="shared" si="18"/>
        <v>29.931183817625804</v>
      </c>
      <c r="AH51" s="144">
        <f t="shared" si="19"/>
        <v>2.4422860775847743</v>
      </c>
      <c r="AI51" s="217">
        <f t="shared" si="33"/>
        <v>89.638955418020799</v>
      </c>
      <c r="AK51" s="210"/>
      <c r="AL51" s="144"/>
      <c r="AM51" s="144"/>
      <c r="AN51" s="144"/>
      <c r="AO51" s="144"/>
      <c r="AP51" s="144"/>
      <c r="AQ51" s="318"/>
      <c r="AR51" s="318"/>
      <c r="AS51" s="318"/>
      <c r="AT51" s="318"/>
      <c r="AU51" s="144"/>
      <c r="AV51" s="144"/>
      <c r="AW51" s="144"/>
      <c r="AX51" s="144"/>
      <c r="AY51" s="217"/>
    </row>
    <row r="52" spans="2:51" x14ac:dyDescent="0.25">
      <c r="B52" s="179">
        <f t="shared" si="36"/>
        <v>79</v>
      </c>
      <c r="C52" s="309">
        <f>C50+5</f>
        <v>80</v>
      </c>
      <c r="D52" s="289">
        <v>478</v>
      </c>
      <c r="E52" s="294">
        <f t="shared" si="34"/>
        <v>1.56</v>
      </c>
      <c r="F52" s="181">
        <f t="shared" si="35"/>
        <v>745.68000000000006</v>
      </c>
      <c r="G52" s="190">
        <f t="shared" si="39"/>
        <v>-34.319999999999936</v>
      </c>
      <c r="I52" s="194">
        <v>47</v>
      </c>
      <c r="J52" s="144">
        <f t="shared" si="27"/>
        <v>0</v>
      </c>
      <c r="K52" s="144">
        <f t="shared" si="28"/>
        <v>0</v>
      </c>
      <c r="L52" s="144">
        <f t="shared" si="29"/>
        <v>70</v>
      </c>
      <c r="M52" s="144">
        <f t="shared" si="30"/>
        <v>0</v>
      </c>
      <c r="N52" s="144">
        <f t="shared" si="0"/>
        <v>0</v>
      </c>
      <c r="O52" s="145">
        <f t="shared" si="1"/>
        <v>256.66666666666669</v>
      </c>
      <c r="P52" s="194">
        <v>47</v>
      </c>
      <c r="Q52" s="144">
        <f t="shared" si="15"/>
        <v>28.079999999999984</v>
      </c>
      <c r="R52" s="144">
        <f t="shared" si="31"/>
        <v>503.88000000000011</v>
      </c>
      <c r="S52" s="144">
        <f t="shared" si="32"/>
        <v>282.17280000000011</v>
      </c>
      <c r="T52" s="144">
        <f t="shared" si="2"/>
        <v>67.425977199956705</v>
      </c>
      <c r="U52" s="144">
        <f t="shared" si="16"/>
        <v>70</v>
      </c>
      <c r="V52" s="144">
        <f t="shared" si="3"/>
        <v>10</v>
      </c>
      <c r="W52" s="144">
        <v>0</v>
      </c>
      <c r="X52" s="144">
        <f t="shared" si="4"/>
        <v>902.21787028992492</v>
      </c>
      <c r="Y52" s="173">
        <f t="shared" si="5"/>
        <v>645.55120362325829</v>
      </c>
      <c r="AA52" s="210">
        <v>47</v>
      </c>
      <c r="AB52" s="144">
        <f t="shared" si="6"/>
        <v>0</v>
      </c>
      <c r="AC52" s="243">
        <f t="shared" si="7"/>
        <v>0</v>
      </c>
      <c r="AD52" s="243">
        <f t="shared" si="8"/>
        <v>0</v>
      </c>
      <c r="AE52" s="243">
        <f t="shared" si="9"/>
        <v>0</v>
      </c>
      <c r="AF52" s="144">
        <f t="shared" si="17"/>
        <v>56.142544280205186</v>
      </c>
      <c r="AG52" s="144">
        <f t="shared" si="18"/>
        <v>29.112714022120279</v>
      </c>
      <c r="AH52" s="144">
        <f t="shared" si="19"/>
        <v>1.7269570470576885</v>
      </c>
      <c r="AI52" s="217">
        <f t="shared" si="33"/>
        <v>86.982215349383168</v>
      </c>
      <c r="AK52" s="210"/>
      <c r="AL52" s="144"/>
      <c r="AM52" s="144"/>
      <c r="AN52" s="144"/>
      <c r="AO52" s="144"/>
      <c r="AP52" s="144"/>
      <c r="AQ52" s="318"/>
      <c r="AR52" s="318"/>
      <c r="AS52" s="318"/>
      <c r="AT52" s="318"/>
      <c r="AU52" s="144"/>
      <c r="AV52" s="144"/>
      <c r="AW52" s="144"/>
      <c r="AX52" s="144"/>
      <c r="AY52" s="217"/>
    </row>
    <row r="53" spans="2:51" x14ac:dyDescent="0.25">
      <c r="B53" s="179"/>
      <c r="C53" s="309"/>
      <c r="D53" s="289"/>
      <c r="E53" s="294"/>
      <c r="F53" s="181"/>
      <c r="G53" s="190"/>
      <c r="I53" s="194">
        <v>48</v>
      </c>
      <c r="J53" s="144">
        <f t="shared" si="27"/>
        <v>0</v>
      </c>
      <c r="K53" s="144">
        <f t="shared" si="28"/>
        <v>0</v>
      </c>
      <c r="L53" s="144">
        <f t="shared" si="29"/>
        <v>70</v>
      </c>
      <c r="M53" s="144">
        <f t="shared" si="30"/>
        <v>0</v>
      </c>
      <c r="N53" s="144">
        <f t="shared" si="0"/>
        <v>0</v>
      </c>
      <c r="O53" s="145">
        <f t="shared" si="1"/>
        <v>256.66666666666669</v>
      </c>
      <c r="P53" s="194">
        <v>48</v>
      </c>
      <c r="Q53" s="144">
        <f t="shared" si="15"/>
        <v>28.079999999999984</v>
      </c>
      <c r="R53" s="144">
        <f t="shared" si="31"/>
        <v>531.96</v>
      </c>
      <c r="S53" s="144">
        <f t="shared" si="32"/>
        <v>297.89760000000007</v>
      </c>
      <c r="T53" s="144">
        <f t="shared" si="2"/>
        <v>70.73553944682655</v>
      </c>
      <c r="U53" s="144">
        <f t="shared" si="16"/>
        <v>70</v>
      </c>
      <c r="V53" s="144">
        <f t="shared" si="3"/>
        <v>10</v>
      </c>
      <c r="W53" s="144">
        <v>0</v>
      </c>
      <c r="X53" s="144">
        <f t="shared" si="4"/>
        <v>935.36938453655637</v>
      </c>
      <c r="Y53" s="173">
        <f t="shared" si="5"/>
        <v>678.70271786988974</v>
      </c>
      <c r="AA53" s="210">
        <v>48</v>
      </c>
      <c r="AB53" s="144">
        <f t="shared" si="6"/>
        <v>70</v>
      </c>
      <c r="AC53" s="243">
        <f t="shared" si="7"/>
        <v>0.5</v>
      </c>
      <c r="AD53" s="243">
        <f t="shared" si="8"/>
        <v>0.28000000000000003</v>
      </c>
      <c r="AE53" s="243">
        <f t="shared" si="9"/>
        <v>0.22</v>
      </c>
      <c r="AF53" s="144">
        <f t="shared" si="17"/>
        <v>88.842485555040582</v>
      </c>
      <c r="AG53" s="144">
        <f t="shared" si="18"/>
        <v>47.170579578488308</v>
      </c>
      <c r="AH53" s="144">
        <f t="shared" si="19"/>
        <v>13.914825772821105</v>
      </c>
      <c r="AI53" s="217">
        <f t="shared" si="33"/>
        <v>149.92789090635</v>
      </c>
      <c r="AK53" s="210"/>
      <c r="AL53" s="144"/>
      <c r="AM53" s="144"/>
      <c r="AN53" s="144"/>
      <c r="AO53" s="144"/>
      <c r="AP53" s="144"/>
      <c r="AQ53" s="318"/>
      <c r="AR53" s="318"/>
      <c r="AS53" s="318"/>
      <c r="AT53" s="318"/>
      <c r="AU53" s="144"/>
      <c r="AV53" s="144"/>
      <c r="AW53" s="144"/>
      <c r="AX53" s="144"/>
      <c r="AY53" s="217"/>
    </row>
    <row r="54" spans="2:51" x14ac:dyDescent="0.25">
      <c r="B54" s="179"/>
      <c r="C54" s="309"/>
      <c r="D54" s="289"/>
      <c r="E54" s="294"/>
      <c r="F54" s="181"/>
      <c r="G54" s="190"/>
      <c r="I54" s="194">
        <v>49</v>
      </c>
      <c r="J54" s="144">
        <f t="shared" si="27"/>
        <v>0</v>
      </c>
      <c r="K54" s="144">
        <f t="shared" si="28"/>
        <v>0</v>
      </c>
      <c r="L54" s="144">
        <f t="shared" si="29"/>
        <v>70</v>
      </c>
      <c r="M54" s="144">
        <f t="shared" si="30"/>
        <v>0</v>
      </c>
      <c r="N54" s="144">
        <f t="shared" si="0"/>
        <v>0</v>
      </c>
      <c r="O54" s="145">
        <f t="shared" si="1"/>
        <v>256.66666666666669</v>
      </c>
      <c r="P54" s="194">
        <v>49</v>
      </c>
      <c r="Q54" s="144">
        <f t="shared" si="15"/>
        <v>28.079999999999984</v>
      </c>
      <c r="R54" s="144">
        <f t="shared" si="31"/>
        <v>560.04</v>
      </c>
      <c r="S54" s="144">
        <f t="shared" si="32"/>
        <v>313.62240000000003</v>
      </c>
      <c r="T54" s="144">
        <f t="shared" si="2"/>
        <v>74.024819212050289</v>
      </c>
      <c r="U54" s="144">
        <f t="shared" si="16"/>
        <v>70</v>
      </c>
      <c r="V54" s="144">
        <f t="shared" si="3"/>
        <v>10</v>
      </c>
      <c r="W54" s="144">
        <v>0</v>
      </c>
      <c r="X54" s="144">
        <f t="shared" si="4"/>
        <v>968.48557346098767</v>
      </c>
      <c r="Y54" s="173">
        <f t="shared" si="5"/>
        <v>711.81890679432104</v>
      </c>
      <c r="AA54" s="210">
        <v>49</v>
      </c>
      <c r="AB54" s="144">
        <f t="shared" si="6"/>
        <v>0</v>
      </c>
      <c r="AC54" s="243">
        <f t="shared" si="7"/>
        <v>0</v>
      </c>
      <c r="AD54" s="243">
        <f t="shared" si="8"/>
        <v>0</v>
      </c>
      <c r="AE54" s="243">
        <f t="shared" si="9"/>
        <v>0</v>
      </c>
      <c r="AF54" s="144">
        <f t="shared" si="17"/>
        <v>87.100338601871755</v>
      </c>
      <c r="AG54" s="144">
        <f t="shared" si="18"/>
        <v>45.880697599321572</v>
      </c>
      <c r="AH54" s="144">
        <f t="shared" si="19"/>
        <v>9.839267662991146</v>
      </c>
      <c r="AI54" s="217">
        <f t="shared" si="33"/>
        <v>142.82030386418447</v>
      </c>
      <c r="AK54" s="210"/>
      <c r="AL54" s="144"/>
      <c r="AM54" s="144"/>
      <c r="AN54" s="144"/>
      <c r="AO54" s="144"/>
      <c r="AP54" s="144"/>
      <c r="AQ54" s="318"/>
      <c r="AR54" s="318"/>
      <c r="AS54" s="318"/>
      <c r="AT54" s="318"/>
      <c r="AU54" s="144"/>
      <c r="AV54" s="144"/>
      <c r="AW54" s="144"/>
      <c r="AX54" s="144"/>
      <c r="AY54" s="217"/>
    </row>
    <row r="55" spans="2:51" x14ac:dyDescent="0.25">
      <c r="B55" s="179"/>
      <c r="C55" s="309"/>
      <c r="D55" s="289"/>
      <c r="E55" s="294"/>
      <c r="F55" s="181"/>
      <c r="G55" s="190"/>
      <c r="I55" s="194">
        <v>50</v>
      </c>
      <c r="J55" s="144">
        <f t="shared" si="27"/>
        <v>0</v>
      </c>
      <c r="K55" s="144">
        <f t="shared" si="28"/>
        <v>0</v>
      </c>
      <c r="L55" s="144">
        <f t="shared" si="29"/>
        <v>70</v>
      </c>
      <c r="M55" s="144">
        <f t="shared" si="30"/>
        <v>0</v>
      </c>
      <c r="N55" s="144">
        <f t="shared" si="0"/>
        <v>0</v>
      </c>
      <c r="O55" s="145">
        <f t="shared" si="1"/>
        <v>256.66666666666669</v>
      </c>
      <c r="P55" s="194">
        <v>50</v>
      </c>
      <c r="Q55" s="144">
        <f t="shared" si="15"/>
        <v>-62.39999999999992</v>
      </c>
      <c r="R55" s="144">
        <f t="shared" si="31"/>
        <v>497.64000000000004</v>
      </c>
      <c r="S55" s="144">
        <f t="shared" si="32"/>
        <v>278.67840000000007</v>
      </c>
      <c r="T55" s="144">
        <f t="shared" si="2"/>
        <v>66.687639951856809</v>
      </c>
      <c r="U55" s="144">
        <f t="shared" si="16"/>
        <v>70</v>
      </c>
      <c r="V55" s="144">
        <f t="shared" si="3"/>
        <v>10</v>
      </c>
      <c r="W55" s="144">
        <v>0</v>
      </c>
      <c r="X55" s="144">
        <f t="shared" si="4"/>
        <v>894.84585291615065</v>
      </c>
      <c r="Y55" s="173">
        <f t="shared" si="5"/>
        <v>638.17918624948402</v>
      </c>
      <c r="AA55" s="210">
        <v>50</v>
      </c>
      <c r="AB55" s="144">
        <f t="shared" si="6"/>
        <v>0</v>
      </c>
      <c r="AC55" s="243">
        <f t="shared" si="7"/>
        <v>0</v>
      </c>
      <c r="AD55" s="243">
        <f t="shared" si="8"/>
        <v>0</v>
      </c>
      <c r="AE55" s="243">
        <f t="shared" si="9"/>
        <v>0</v>
      </c>
      <c r="AF55" s="144">
        <f t="shared" si="17"/>
        <v>85.392354087849839</v>
      </c>
      <c r="AG55" s="144">
        <f t="shared" si="18"/>
        <v>44.626087510707102</v>
      </c>
      <c r="AH55" s="144">
        <f t="shared" si="19"/>
        <v>6.9574128864105536</v>
      </c>
      <c r="AI55" s="217">
        <f t="shared" si="33"/>
        <v>136.9758544849675</v>
      </c>
      <c r="AK55" s="210"/>
      <c r="AL55" s="144"/>
      <c r="AM55" s="144"/>
      <c r="AN55" s="144"/>
      <c r="AO55" s="144"/>
      <c r="AP55" s="144"/>
      <c r="AQ55" s="318"/>
      <c r="AR55" s="318"/>
      <c r="AS55" s="318"/>
      <c r="AT55" s="318"/>
      <c r="AU55" s="144"/>
      <c r="AV55" s="144"/>
      <c r="AW55" s="144"/>
      <c r="AX55" s="144"/>
      <c r="AY55" s="217"/>
    </row>
    <row r="56" spans="2:51" x14ac:dyDescent="0.25">
      <c r="B56" s="179"/>
      <c r="C56" s="309"/>
      <c r="D56" s="289"/>
      <c r="E56" s="294"/>
      <c r="F56" s="181"/>
      <c r="G56" s="190"/>
      <c r="I56" s="194">
        <v>51</v>
      </c>
      <c r="J56" s="144">
        <f t="shared" si="27"/>
        <v>0</v>
      </c>
      <c r="K56" s="144">
        <f t="shared" si="28"/>
        <v>0</v>
      </c>
      <c r="L56" s="144">
        <f t="shared" si="29"/>
        <v>70</v>
      </c>
      <c r="M56" s="144">
        <f t="shared" si="30"/>
        <v>0</v>
      </c>
      <c r="N56" s="144">
        <f t="shared" si="0"/>
        <v>0</v>
      </c>
      <c r="O56" s="145">
        <f t="shared" si="1"/>
        <v>256.66666666666669</v>
      </c>
      <c r="P56" s="194">
        <v>51</v>
      </c>
      <c r="Q56" s="144">
        <f t="shared" si="15"/>
        <v>25.739999999999995</v>
      </c>
      <c r="R56" s="144">
        <f t="shared" si="31"/>
        <v>523.38</v>
      </c>
      <c r="S56" s="144">
        <f t="shared" si="32"/>
        <v>293.09280000000001</v>
      </c>
      <c r="T56" s="144">
        <f t="shared" si="2"/>
        <v>69.726491882249377</v>
      </c>
      <c r="U56" s="144">
        <f t="shared" si="16"/>
        <v>70</v>
      </c>
      <c r="V56" s="144">
        <f t="shared" si="3"/>
        <v>10</v>
      </c>
      <c r="W56" s="144">
        <v>0</v>
      </c>
      <c r="X56" s="144">
        <f t="shared" si="4"/>
        <v>925.24360002825097</v>
      </c>
      <c r="Y56" s="173">
        <f t="shared" si="5"/>
        <v>668.57693336158422</v>
      </c>
      <c r="AA56" s="210">
        <v>51</v>
      </c>
      <c r="AB56" s="144">
        <f t="shared" si="6"/>
        <v>0</v>
      </c>
      <c r="AC56" s="243">
        <f t="shared" si="7"/>
        <v>0</v>
      </c>
      <c r="AD56" s="243">
        <f t="shared" si="8"/>
        <v>0</v>
      </c>
      <c r="AE56" s="243">
        <f t="shared" si="9"/>
        <v>0</v>
      </c>
      <c r="AF56" s="144">
        <f t="shared" si="17"/>
        <v>83.717862108380217</v>
      </c>
      <c r="AG56" s="144">
        <f t="shared" si="18"/>
        <v>43.405784800942868</v>
      </c>
      <c r="AH56" s="144">
        <f t="shared" si="19"/>
        <v>4.9196338314955739</v>
      </c>
      <c r="AI56" s="217">
        <f t="shared" si="33"/>
        <v>132.04328074081866</v>
      </c>
      <c r="AK56" s="210"/>
      <c r="AL56" s="144"/>
      <c r="AM56" s="144"/>
      <c r="AN56" s="144"/>
      <c r="AO56" s="144"/>
      <c r="AP56" s="144"/>
      <c r="AQ56" s="318"/>
      <c r="AR56" s="318"/>
      <c r="AS56" s="318"/>
      <c r="AT56" s="318"/>
      <c r="AU56" s="144"/>
      <c r="AV56" s="144"/>
      <c r="AW56" s="144"/>
      <c r="AX56" s="144"/>
      <c r="AY56" s="217"/>
    </row>
    <row r="57" spans="2:51" x14ac:dyDescent="0.25">
      <c r="B57" s="179"/>
      <c r="C57" s="309"/>
      <c r="D57" s="289"/>
      <c r="E57" s="294"/>
      <c r="F57" s="181"/>
      <c r="G57" s="190"/>
      <c r="I57" s="194">
        <v>52</v>
      </c>
      <c r="J57" s="144">
        <f t="shared" si="27"/>
        <v>0</v>
      </c>
      <c r="K57" s="144">
        <f t="shared" si="28"/>
        <v>0</v>
      </c>
      <c r="L57" s="144">
        <f t="shared" si="29"/>
        <v>70</v>
      </c>
      <c r="M57" s="144">
        <f t="shared" si="30"/>
        <v>0</v>
      </c>
      <c r="N57" s="144">
        <f t="shared" si="0"/>
        <v>0</v>
      </c>
      <c r="O57" s="145">
        <f t="shared" si="1"/>
        <v>256.66666666666669</v>
      </c>
      <c r="P57" s="194">
        <v>52</v>
      </c>
      <c r="Q57" s="144">
        <f t="shared" si="15"/>
        <v>25.739999999999995</v>
      </c>
      <c r="R57" s="144">
        <f t="shared" si="31"/>
        <v>549.12</v>
      </c>
      <c r="S57" s="144">
        <f t="shared" si="32"/>
        <v>307.50720000000001</v>
      </c>
      <c r="T57" s="144">
        <f t="shared" si="2"/>
        <v>72.74798994294045</v>
      </c>
      <c r="U57" s="144">
        <f t="shared" si="16"/>
        <v>70</v>
      </c>
      <c r="V57" s="144">
        <f t="shared" si="3"/>
        <v>10</v>
      </c>
      <c r="W57" s="144">
        <v>0</v>
      </c>
      <c r="X57" s="144">
        <f t="shared" si="4"/>
        <v>955.61112248395455</v>
      </c>
      <c r="Y57" s="173">
        <f t="shared" si="5"/>
        <v>698.94445581728792</v>
      </c>
      <c r="AA57" s="210">
        <v>52</v>
      </c>
      <c r="AB57" s="144">
        <f t="shared" si="6"/>
        <v>0</v>
      </c>
      <c r="AC57" s="243">
        <f t="shared" si="7"/>
        <v>0</v>
      </c>
      <c r="AD57" s="243">
        <f t="shared" si="8"/>
        <v>0</v>
      </c>
      <c r="AE57" s="243">
        <f t="shared" si="9"/>
        <v>0</v>
      </c>
      <c r="AF57" s="144">
        <f t="shared" si="17"/>
        <v>82.076205895288723</v>
      </c>
      <c r="AG57" s="144">
        <f t="shared" si="18"/>
        <v>42.218851332950067</v>
      </c>
      <c r="AH57" s="144">
        <f t="shared" si="19"/>
        <v>3.4787064432052772</v>
      </c>
      <c r="AI57" s="217">
        <f t="shared" si="33"/>
        <v>127.77376367144407</v>
      </c>
      <c r="AK57" s="210"/>
      <c r="AL57" s="144"/>
      <c r="AM57" s="144"/>
      <c r="AN57" s="144"/>
      <c r="AO57" s="144"/>
      <c r="AP57" s="144"/>
      <c r="AQ57" s="318"/>
      <c r="AR57" s="318"/>
      <c r="AS57" s="318"/>
      <c r="AT57" s="318"/>
      <c r="AU57" s="144"/>
      <c r="AV57" s="144"/>
      <c r="AW57" s="144"/>
      <c r="AX57" s="144"/>
      <c r="AY57" s="217"/>
    </row>
    <row r="58" spans="2:51" x14ac:dyDescent="0.25">
      <c r="B58" s="179"/>
      <c r="C58" s="309"/>
      <c r="D58" s="289"/>
      <c r="E58" s="294"/>
      <c r="F58" s="181"/>
      <c r="G58" s="190"/>
      <c r="I58" s="194">
        <v>53</v>
      </c>
      <c r="J58" s="144">
        <f t="shared" si="27"/>
        <v>0</v>
      </c>
      <c r="K58" s="144">
        <f t="shared" si="28"/>
        <v>0</v>
      </c>
      <c r="L58" s="144">
        <f t="shared" si="29"/>
        <v>70</v>
      </c>
      <c r="M58" s="144">
        <f t="shared" si="30"/>
        <v>0</v>
      </c>
      <c r="N58" s="144">
        <f t="shared" si="0"/>
        <v>0</v>
      </c>
      <c r="O58" s="145">
        <f t="shared" si="1"/>
        <v>256.66666666666669</v>
      </c>
      <c r="P58" s="194">
        <v>53</v>
      </c>
      <c r="Q58" s="144">
        <f t="shared" si="15"/>
        <v>25.739999999999995</v>
      </c>
      <c r="R58" s="144">
        <f t="shared" si="31"/>
        <v>574.86</v>
      </c>
      <c r="S58" s="144">
        <f t="shared" si="32"/>
        <v>321.92160000000001</v>
      </c>
      <c r="T58" s="144">
        <f t="shared" si="2"/>
        <v>75.753040489321577</v>
      </c>
      <c r="U58" s="144">
        <f t="shared" si="16"/>
        <v>70</v>
      </c>
      <c r="V58" s="144">
        <f t="shared" si="3"/>
        <v>10</v>
      </c>
      <c r="W58" s="144">
        <v>0</v>
      </c>
      <c r="X58" s="144">
        <f t="shared" si="4"/>
        <v>985.9499988522349</v>
      </c>
      <c r="Y58" s="173">
        <f t="shared" si="5"/>
        <v>729.28333218556827</v>
      </c>
      <c r="AA58" s="210">
        <v>53</v>
      </c>
      <c r="AB58" s="144">
        <f t="shared" si="6"/>
        <v>0</v>
      </c>
      <c r="AC58" s="243">
        <f t="shared" si="7"/>
        <v>0</v>
      </c>
      <c r="AD58" s="243">
        <f t="shared" si="8"/>
        <v>0</v>
      </c>
      <c r="AE58" s="243">
        <f t="shared" si="9"/>
        <v>0</v>
      </c>
      <c r="AF58" s="144">
        <f t="shared" si="17"/>
        <v>80.466741559224545</v>
      </c>
      <c r="AG58" s="144">
        <f t="shared" si="18"/>
        <v>41.064374623057645</v>
      </c>
      <c r="AH58" s="144">
        <f t="shared" si="19"/>
        <v>2.4598169157477869</v>
      </c>
      <c r="AI58" s="217">
        <f t="shared" si="33"/>
        <v>123.99093309802998</v>
      </c>
      <c r="AK58" s="210"/>
      <c r="AL58" s="144"/>
      <c r="AM58" s="144"/>
      <c r="AN58" s="144"/>
      <c r="AO58" s="144"/>
      <c r="AP58" s="144"/>
      <c r="AQ58" s="318"/>
      <c r="AR58" s="318"/>
      <c r="AS58" s="318"/>
      <c r="AT58" s="318"/>
      <c r="AU58" s="144"/>
      <c r="AV58" s="144"/>
      <c r="AW58" s="144"/>
      <c r="AX58" s="144"/>
      <c r="AY58" s="217"/>
    </row>
    <row r="59" spans="2:51" x14ac:dyDescent="0.25">
      <c r="B59" s="179"/>
      <c r="C59" s="309"/>
      <c r="D59" s="289"/>
      <c r="E59" s="294"/>
      <c r="F59" s="181"/>
      <c r="G59" s="190"/>
      <c r="I59" s="194">
        <v>54</v>
      </c>
      <c r="J59" s="144">
        <f t="shared" si="27"/>
        <v>0</v>
      </c>
      <c r="K59" s="144">
        <f t="shared" si="28"/>
        <v>0</v>
      </c>
      <c r="L59" s="144">
        <f t="shared" si="29"/>
        <v>70</v>
      </c>
      <c r="M59" s="144">
        <f t="shared" si="30"/>
        <v>0</v>
      </c>
      <c r="N59" s="144">
        <f t="shared" si="0"/>
        <v>0</v>
      </c>
      <c r="O59" s="145">
        <f t="shared" si="1"/>
        <v>256.66666666666669</v>
      </c>
      <c r="P59" s="194">
        <v>54</v>
      </c>
      <c r="Q59" s="144">
        <f t="shared" si="15"/>
        <v>25.739999999999995</v>
      </c>
      <c r="R59" s="144">
        <f t="shared" si="31"/>
        <v>600.6</v>
      </c>
      <c r="S59" s="144">
        <f t="shared" si="32"/>
        <v>336.33600000000007</v>
      </c>
      <c r="T59" s="144">
        <f t="shared" si="2"/>
        <v>78.742464121990537</v>
      </c>
      <c r="U59" s="144">
        <f t="shared" si="16"/>
        <v>70</v>
      </c>
      <c r="V59" s="144">
        <f t="shared" si="3"/>
        <v>10</v>
      </c>
      <c r="W59" s="144">
        <v>0</v>
      </c>
      <c r="X59" s="144">
        <f t="shared" si="4"/>
        <v>1016.2616583458002</v>
      </c>
      <c r="Y59" s="173">
        <f t="shared" si="5"/>
        <v>759.5949916791335</v>
      </c>
      <c r="AA59" s="210">
        <v>54</v>
      </c>
      <c r="AB59" s="144">
        <f t="shared" si="6"/>
        <v>0</v>
      </c>
      <c r="AC59" s="243">
        <f t="shared" si="7"/>
        <v>0</v>
      </c>
      <c r="AD59" s="243">
        <f t="shared" si="8"/>
        <v>0</v>
      </c>
      <c r="AE59" s="243">
        <f t="shared" si="9"/>
        <v>0</v>
      </c>
      <c r="AF59" s="144">
        <f t="shared" si="17"/>
        <v>78.888837837114266</v>
      </c>
      <c r="AG59" s="144">
        <f t="shared" si="18"/>
        <v>39.941467139508525</v>
      </c>
      <c r="AH59" s="144">
        <f t="shared" si="19"/>
        <v>1.7393532216026386</v>
      </c>
      <c r="AI59" s="217">
        <f t="shared" si="33"/>
        <v>120.56965819822543</v>
      </c>
      <c r="AK59" s="210"/>
      <c r="AL59" s="144"/>
      <c r="AM59" s="144"/>
      <c r="AN59" s="144"/>
      <c r="AO59" s="144"/>
      <c r="AP59" s="144"/>
      <c r="AQ59" s="318"/>
      <c r="AR59" s="318"/>
      <c r="AS59" s="318"/>
      <c r="AT59" s="318"/>
      <c r="AU59" s="144"/>
      <c r="AV59" s="144"/>
      <c r="AW59" s="144"/>
      <c r="AX59" s="144"/>
      <c r="AY59" s="217"/>
    </row>
    <row r="60" spans="2:51" x14ac:dyDescent="0.25">
      <c r="B60" s="179"/>
      <c r="C60" s="309"/>
      <c r="D60" s="289"/>
      <c r="E60" s="294"/>
      <c r="F60" s="181"/>
      <c r="G60" s="190"/>
      <c r="I60" s="194">
        <v>55</v>
      </c>
      <c r="J60" s="144">
        <f t="shared" si="27"/>
        <v>0</v>
      </c>
      <c r="K60" s="144">
        <f t="shared" si="28"/>
        <v>0</v>
      </c>
      <c r="L60" s="144">
        <f t="shared" si="29"/>
        <v>70</v>
      </c>
      <c r="M60" s="144">
        <f t="shared" si="30"/>
        <v>0</v>
      </c>
      <c r="N60" s="144">
        <f t="shared" si="0"/>
        <v>0</v>
      </c>
      <c r="O60" s="145">
        <f t="shared" si="1"/>
        <v>256.66666666666669</v>
      </c>
      <c r="P60" s="194">
        <v>55</v>
      </c>
      <c r="Q60" s="144">
        <f t="shared" si="15"/>
        <v>-53.039999999999964</v>
      </c>
      <c r="R60" s="144">
        <f t="shared" si="31"/>
        <v>547.56000000000006</v>
      </c>
      <c r="S60" s="144">
        <f t="shared" si="32"/>
        <v>306.63360000000006</v>
      </c>
      <c r="T60" s="144">
        <f t="shared" si="2"/>
        <v>72.565345729018077</v>
      </c>
      <c r="U60" s="144">
        <f t="shared" si="16"/>
        <v>70</v>
      </c>
      <c r="V60" s="144">
        <f t="shared" si="3"/>
        <v>10</v>
      </c>
      <c r="W60" s="144">
        <v>0</v>
      </c>
      <c r="X60" s="144">
        <f t="shared" si="4"/>
        <v>953.77149714470659</v>
      </c>
      <c r="Y60" s="173">
        <f t="shared" si="5"/>
        <v>697.10483047803996</v>
      </c>
      <c r="AA60" s="210">
        <v>55</v>
      </c>
      <c r="AB60" s="144">
        <f t="shared" si="6"/>
        <v>0</v>
      </c>
      <c r="AC60" s="243">
        <f t="shared" si="7"/>
        <v>0</v>
      </c>
      <c r="AD60" s="243">
        <f t="shared" si="8"/>
        <v>0</v>
      </c>
      <c r="AE60" s="243">
        <f t="shared" si="9"/>
        <v>0</v>
      </c>
      <c r="AF60" s="144">
        <f t="shared" si="17"/>
        <v>77.341875844568335</v>
      </c>
      <c r="AG60" s="144">
        <f t="shared" si="18"/>
        <v>38.849265620148195</v>
      </c>
      <c r="AH60" s="144">
        <f t="shared" si="19"/>
        <v>1.2299084578738935</v>
      </c>
      <c r="AI60" s="217">
        <f t="shared" si="33"/>
        <v>117.42104992259043</v>
      </c>
      <c r="AK60" s="210"/>
      <c r="AL60" s="144"/>
      <c r="AM60" s="144"/>
      <c r="AN60" s="144"/>
      <c r="AO60" s="144"/>
      <c r="AP60" s="144"/>
      <c r="AQ60" s="318"/>
      <c r="AR60" s="318"/>
      <c r="AS60" s="318"/>
      <c r="AT60" s="318"/>
      <c r="AU60" s="144"/>
      <c r="AV60" s="144"/>
      <c r="AW60" s="144"/>
      <c r="AX60" s="144"/>
      <c r="AY60" s="217"/>
    </row>
    <row r="61" spans="2:51" x14ac:dyDescent="0.25">
      <c r="B61" s="179"/>
      <c r="C61" s="309"/>
      <c r="D61" s="289"/>
      <c r="E61" s="294"/>
      <c r="F61" s="181"/>
      <c r="G61" s="190"/>
      <c r="I61" s="194">
        <v>56</v>
      </c>
      <c r="J61" s="144">
        <f t="shared" si="27"/>
        <v>0</v>
      </c>
      <c r="K61" s="144">
        <f t="shared" si="28"/>
        <v>0</v>
      </c>
      <c r="L61" s="144">
        <f t="shared" si="29"/>
        <v>70</v>
      </c>
      <c r="M61" s="144">
        <f t="shared" si="30"/>
        <v>0</v>
      </c>
      <c r="N61" s="144">
        <f t="shared" si="0"/>
        <v>0</v>
      </c>
      <c r="O61" s="145">
        <f t="shared" si="1"/>
        <v>256.66666666666669</v>
      </c>
      <c r="P61" s="194">
        <v>56</v>
      </c>
      <c r="Q61" s="144">
        <f t="shared" si="15"/>
        <v>24.179999999999978</v>
      </c>
      <c r="R61" s="144">
        <f t="shared" si="31"/>
        <v>571.74</v>
      </c>
      <c r="S61" s="144">
        <f t="shared" si="32"/>
        <v>320.17440000000005</v>
      </c>
      <c r="T61" s="144">
        <f t="shared" si="2"/>
        <v>75.389639823761868</v>
      </c>
      <c r="U61" s="144">
        <f t="shared" si="16"/>
        <v>70</v>
      </c>
      <c r="V61" s="144">
        <f t="shared" si="3"/>
        <v>10</v>
      </c>
      <c r="W61" s="144">
        <v>0</v>
      </c>
      <c r="X61" s="144">
        <f t="shared" si="4"/>
        <v>982.27403602638549</v>
      </c>
      <c r="Y61" s="173">
        <f t="shared" si="5"/>
        <v>725.60736935971886</v>
      </c>
      <c r="AA61" s="210">
        <v>56</v>
      </c>
      <c r="AB61" s="144">
        <f t="shared" si="6"/>
        <v>0</v>
      </c>
      <c r="AC61" s="243">
        <f t="shared" si="7"/>
        <v>0</v>
      </c>
      <c r="AD61" s="243">
        <f t="shared" si="8"/>
        <v>0</v>
      </c>
      <c r="AE61" s="243">
        <f t="shared" si="9"/>
        <v>0</v>
      </c>
      <c r="AF61" s="144">
        <f t="shared" si="17"/>
        <v>75.825248833142581</v>
      </c>
      <c r="AG61" s="144">
        <f t="shared" si="18"/>
        <v>37.786930408771155</v>
      </c>
      <c r="AH61" s="144">
        <f t="shared" si="19"/>
        <v>0.86967661080131931</v>
      </c>
      <c r="AI61" s="217">
        <f t="shared" si="33"/>
        <v>114.48185585271506</v>
      </c>
      <c r="AK61" s="210"/>
      <c r="AL61" s="144"/>
      <c r="AM61" s="144"/>
      <c r="AN61" s="144"/>
      <c r="AO61" s="144"/>
      <c r="AP61" s="144"/>
      <c r="AQ61" s="318"/>
      <c r="AR61" s="318"/>
      <c r="AS61" s="318"/>
      <c r="AT61" s="318"/>
      <c r="AU61" s="144"/>
      <c r="AV61" s="144"/>
      <c r="AW61" s="144"/>
      <c r="AX61" s="144"/>
      <c r="AY61" s="217"/>
    </row>
    <row r="62" spans="2:51" x14ac:dyDescent="0.25">
      <c r="B62" s="179"/>
      <c r="C62" s="309"/>
      <c r="D62" s="289"/>
      <c r="E62" s="294"/>
      <c r="F62" s="181"/>
      <c r="G62" s="190"/>
      <c r="I62" s="194">
        <v>57</v>
      </c>
      <c r="J62" s="144">
        <f t="shared" si="27"/>
        <v>0</v>
      </c>
      <c r="K62" s="144">
        <f t="shared" si="28"/>
        <v>0</v>
      </c>
      <c r="L62" s="144">
        <f t="shared" si="29"/>
        <v>70</v>
      </c>
      <c r="M62" s="144">
        <f t="shared" si="30"/>
        <v>0</v>
      </c>
      <c r="N62" s="144">
        <f t="shared" si="0"/>
        <v>0</v>
      </c>
      <c r="O62" s="145">
        <f t="shared" si="1"/>
        <v>256.66666666666669</v>
      </c>
      <c r="P62" s="194">
        <v>57</v>
      </c>
      <c r="Q62" s="144">
        <f t="shared" si="15"/>
        <v>24.179999999999978</v>
      </c>
      <c r="R62" s="144">
        <f t="shared" si="31"/>
        <v>595.91999999999996</v>
      </c>
      <c r="S62" s="144">
        <f t="shared" si="32"/>
        <v>333.71519999999998</v>
      </c>
      <c r="T62" s="144">
        <f t="shared" si="2"/>
        <v>78.200060329338427</v>
      </c>
      <c r="U62" s="144">
        <f t="shared" si="16"/>
        <v>70</v>
      </c>
      <c r="V62" s="144">
        <f t="shared" si="3"/>
        <v>10</v>
      </c>
      <c r="W62" s="144">
        <v>0</v>
      </c>
      <c r="X62" s="144">
        <f t="shared" si="4"/>
        <v>1010.7524117402644</v>
      </c>
      <c r="Y62" s="173">
        <f t="shared" si="5"/>
        <v>754.08574507359776</v>
      </c>
      <c r="AA62" s="210">
        <v>57</v>
      </c>
      <c r="AB62" s="144">
        <f t="shared" si="6"/>
        <v>0</v>
      </c>
      <c r="AC62" s="243">
        <f t="shared" si="7"/>
        <v>0</v>
      </c>
      <c r="AD62" s="243">
        <f t="shared" si="8"/>
        <v>0</v>
      </c>
      <c r="AE62" s="243">
        <f t="shared" si="9"/>
        <v>0</v>
      </c>
      <c r="AF62" s="144">
        <f t="shared" si="17"/>
        <v>74.338361952359747</v>
      </c>
      <c r="AG62" s="144">
        <f t="shared" si="18"/>
        <v>36.753644809615004</v>
      </c>
      <c r="AH62" s="144">
        <f t="shared" si="19"/>
        <v>0.61495422893694673</v>
      </c>
      <c r="AI62" s="217">
        <f t="shared" si="33"/>
        <v>111.7069609909117</v>
      </c>
      <c r="AK62" s="210"/>
      <c r="AL62" s="144"/>
      <c r="AM62" s="144"/>
      <c r="AN62" s="144"/>
      <c r="AO62" s="144"/>
      <c r="AP62" s="144"/>
      <c r="AQ62" s="318"/>
      <c r="AR62" s="318"/>
      <c r="AS62" s="318"/>
      <c r="AT62" s="318"/>
      <c r="AU62" s="144"/>
      <c r="AV62" s="144"/>
      <c r="AW62" s="144"/>
      <c r="AX62" s="144"/>
      <c r="AY62" s="217"/>
    </row>
    <row r="63" spans="2:51" x14ac:dyDescent="0.25">
      <c r="B63" s="179"/>
      <c r="C63" s="309"/>
      <c r="D63" s="289"/>
      <c r="E63" s="294"/>
      <c r="F63" s="181"/>
      <c r="G63" s="190"/>
      <c r="I63" s="194">
        <v>58</v>
      </c>
      <c r="J63" s="144">
        <f t="shared" si="27"/>
        <v>0</v>
      </c>
      <c r="K63" s="144">
        <f t="shared" si="28"/>
        <v>0</v>
      </c>
      <c r="L63" s="144">
        <f t="shared" si="29"/>
        <v>70</v>
      </c>
      <c r="M63" s="144">
        <f t="shared" si="30"/>
        <v>0</v>
      </c>
      <c r="N63" s="144">
        <f t="shared" si="0"/>
        <v>0</v>
      </c>
      <c r="O63" s="145">
        <f t="shared" si="1"/>
        <v>256.66666666666669</v>
      </c>
      <c r="P63" s="194">
        <v>58</v>
      </c>
      <c r="Q63" s="144">
        <f t="shared" si="15"/>
        <v>24.179999999999978</v>
      </c>
      <c r="R63" s="144">
        <f t="shared" si="31"/>
        <v>620.09999999999991</v>
      </c>
      <c r="S63" s="144">
        <f t="shared" si="32"/>
        <v>347.25599999999997</v>
      </c>
      <c r="T63" s="144">
        <f t="shared" si="2"/>
        <v>80.997234573920807</v>
      </c>
      <c r="U63" s="144">
        <f t="shared" si="16"/>
        <v>70</v>
      </c>
      <c r="V63" s="144">
        <f t="shared" si="3"/>
        <v>10</v>
      </c>
      <c r="W63" s="144">
        <v>0</v>
      </c>
      <c r="X63" s="144">
        <f t="shared" si="4"/>
        <v>1039.2077168829121</v>
      </c>
      <c r="Y63" s="173">
        <f t="shared" si="5"/>
        <v>782.54105021624537</v>
      </c>
      <c r="AA63" s="210">
        <v>58</v>
      </c>
      <c r="AB63" s="144">
        <f t="shared" si="6"/>
        <v>0</v>
      </c>
      <c r="AC63" s="243">
        <f t="shared" si="7"/>
        <v>0</v>
      </c>
      <c r="AD63" s="243">
        <f t="shared" si="8"/>
        <v>0</v>
      </c>
      <c r="AE63" s="243">
        <f t="shared" si="9"/>
        <v>0</v>
      </c>
      <c r="AF63" s="144">
        <f t="shared" si="17"/>
        <v>72.880632016397627</v>
      </c>
      <c r="AG63" s="144">
        <f t="shared" si="18"/>
        <v>35.748614459505902</v>
      </c>
      <c r="AH63" s="144">
        <f t="shared" si="19"/>
        <v>0.43483830540065965</v>
      </c>
      <c r="AI63" s="217">
        <f t="shared" si="33"/>
        <v>109.06408478130419</v>
      </c>
      <c r="AK63" s="210"/>
      <c r="AL63" s="144"/>
      <c r="AM63" s="144"/>
      <c r="AN63" s="144"/>
      <c r="AO63" s="144"/>
      <c r="AP63" s="144"/>
      <c r="AQ63" s="318"/>
      <c r="AR63" s="318"/>
      <c r="AS63" s="318"/>
      <c r="AT63" s="318"/>
      <c r="AU63" s="144"/>
      <c r="AV63" s="144"/>
      <c r="AW63" s="144"/>
      <c r="AX63" s="144"/>
      <c r="AY63" s="217"/>
    </row>
    <row r="64" spans="2:51" x14ac:dyDescent="0.25">
      <c r="B64" s="179"/>
      <c r="C64" s="309"/>
      <c r="D64" s="289"/>
      <c r="E64" s="294"/>
      <c r="F64" s="181"/>
      <c r="G64" s="190"/>
      <c r="I64" s="194">
        <v>59</v>
      </c>
      <c r="J64" s="144">
        <f t="shared" si="27"/>
        <v>0</v>
      </c>
      <c r="K64" s="144">
        <f t="shared" si="28"/>
        <v>0</v>
      </c>
      <c r="L64" s="144">
        <f t="shared" si="29"/>
        <v>70</v>
      </c>
      <c r="M64" s="144">
        <f t="shared" si="30"/>
        <v>0</v>
      </c>
      <c r="N64" s="144">
        <f t="shared" si="0"/>
        <v>0</v>
      </c>
      <c r="O64" s="145">
        <f t="shared" si="1"/>
        <v>256.66666666666669</v>
      </c>
      <c r="P64" s="194">
        <v>59</v>
      </c>
      <c r="Q64" s="144">
        <f t="shared" si="15"/>
        <v>24.179999999999978</v>
      </c>
      <c r="R64" s="144">
        <f t="shared" si="31"/>
        <v>644.27999999999986</v>
      </c>
      <c r="S64" s="144">
        <f t="shared" si="32"/>
        <v>360.79679999999996</v>
      </c>
      <c r="T64" s="144">
        <f t="shared" si="2"/>
        <v>83.781738191854629</v>
      </c>
      <c r="U64" s="144">
        <f t="shared" si="16"/>
        <v>70</v>
      </c>
      <c r="V64" s="144">
        <f t="shared" si="3"/>
        <v>10</v>
      </c>
      <c r="W64" s="144">
        <v>0</v>
      </c>
      <c r="X64" s="144">
        <f t="shared" si="4"/>
        <v>1067.64095401748</v>
      </c>
      <c r="Y64" s="173">
        <f t="shared" si="5"/>
        <v>810.97428735081326</v>
      </c>
      <c r="AA64" s="210">
        <v>59</v>
      </c>
      <c r="AB64" s="144">
        <f t="shared" si="6"/>
        <v>0</v>
      </c>
      <c r="AC64" s="243">
        <f t="shared" si="7"/>
        <v>0</v>
      </c>
      <c r="AD64" s="243">
        <f t="shared" si="8"/>
        <v>0</v>
      </c>
      <c r="AE64" s="243">
        <f t="shared" si="9"/>
        <v>0</v>
      </c>
      <c r="AF64" s="144">
        <f t="shared" si="17"/>
        <v>71.45148727535225</v>
      </c>
      <c r="AG64" s="144">
        <f t="shared" si="18"/>
        <v>34.771066717172786</v>
      </c>
      <c r="AH64" s="144">
        <f t="shared" si="19"/>
        <v>0.30747711446847337</v>
      </c>
      <c r="AI64" s="217">
        <f t="shared" si="33"/>
        <v>106.5300311069935</v>
      </c>
      <c r="AK64" s="210"/>
      <c r="AL64" s="144"/>
      <c r="AM64" s="144"/>
      <c r="AN64" s="144"/>
      <c r="AO64" s="144"/>
      <c r="AP64" s="144"/>
      <c r="AQ64" s="318"/>
      <c r="AR64" s="318"/>
      <c r="AS64" s="318"/>
      <c r="AT64" s="318"/>
      <c r="AU64" s="144"/>
      <c r="AV64" s="144"/>
      <c r="AW64" s="144"/>
      <c r="AX64" s="144"/>
      <c r="AY64" s="217"/>
    </row>
    <row r="65" spans="2:51" x14ac:dyDescent="0.25">
      <c r="B65" s="179"/>
      <c r="C65" s="309"/>
      <c r="D65" s="289"/>
      <c r="E65" s="294"/>
      <c r="F65" s="181"/>
      <c r="G65" s="190"/>
      <c r="I65" s="194">
        <v>60</v>
      </c>
      <c r="J65" s="144">
        <f t="shared" si="27"/>
        <v>0</v>
      </c>
      <c r="K65" s="144">
        <f t="shared" si="28"/>
        <v>0</v>
      </c>
      <c r="L65" s="144">
        <f t="shared" si="29"/>
        <v>70</v>
      </c>
      <c r="M65" s="144">
        <f t="shared" si="30"/>
        <v>0</v>
      </c>
      <c r="N65" s="144">
        <f t="shared" si="0"/>
        <v>0</v>
      </c>
      <c r="O65" s="145">
        <f t="shared" si="1"/>
        <v>256.66666666666669</v>
      </c>
      <c r="P65" s="194">
        <v>60</v>
      </c>
      <c r="Q65" s="144">
        <f t="shared" si="15"/>
        <v>-46.799999999999955</v>
      </c>
      <c r="R65" s="144">
        <f t="shared" si="31"/>
        <v>597.4799999999999</v>
      </c>
      <c r="S65" s="144">
        <f t="shared" si="32"/>
        <v>334.58879999999999</v>
      </c>
      <c r="T65" s="144">
        <f t="shared" si="2"/>
        <v>78.380916497184003</v>
      </c>
      <c r="U65" s="144">
        <f t="shared" si="16"/>
        <v>70</v>
      </c>
      <c r="V65" s="144">
        <f t="shared" si="3"/>
        <v>10</v>
      </c>
      <c r="W65" s="144">
        <v>0</v>
      </c>
      <c r="X65" s="144">
        <f t="shared" si="4"/>
        <v>1012.588922899262</v>
      </c>
      <c r="Y65" s="173">
        <f t="shared" si="5"/>
        <v>755.92225623259537</v>
      </c>
      <c r="AA65" s="210">
        <v>60</v>
      </c>
      <c r="AB65" s="144">
        <f t="shared" si="6"/>
        <v>0</v>
      </c>
      <c r="AC65" s="243">
        <f t="shared" si="7"/>
        <v>0</v>
      </c>
      <c r="AD65" s="243">
        <f t="shared" si="8"/>
        <v>0</v>
      </c>
      <c r="AE65" s="243">
        <f t="shared" si="9"/>
        <v>0</v>
      </c>
      <c r="AF65" s="144">
        <f t="shared" si="17"/>
        <v>70.050367190986549</v>
      </c>
      <c r="AG65" s="144">
        <f t="shared" si="18"/>
        <v>33.820250069260766</v>
      </c>
      <c r="AH65" s="144">
        <f t="shared" si="19"/>
        <v>0.21741915270032983</v>
      </c>
      <c r="AI65" s="217">
        <f t="shared" si="33"/>
        <v>104.08803641294764</v>
      </c>
      <c r="AK65" s="210"/>
      <c r="AL65" s="144"/>
      <c r="AM65" s="144"/>
      <c r="AN65" s="144"/>
      <c r="AO65" s="144"/>
      <c r="AP65" s="144"/>
      <c r="AQ65" s="318"/>
      <c r="AR65" s="318"/>
      <c r="AS65" s="318"/>
      <c r="AT65" s="318"/>
      <c r="AU65" s="144"/>
      <c r="AV65" s="144"/>
      <c r="AW65" s="144"/>
      <c r="AX65" s="144"/>
      <c r="AY65" s="217"/>
    </row>
    <row r="66" spans="2:51" x14ac:dyDescent="0.25">
      <c r="B66" s="179"/>
      <c r="C66" s="309"/>
      <c r="D66" s="289"/>
      <c r="E66" s="294"/>
      <c r="F66" s="181"/>
      <c r="G66" s="190"/>
      <c r="I66" s="194">
        <v>61</v>
      </c>
      <c r="J66" s="144">
        <f t="shared" si="27"/>
        <v>0</v>
      </c>
      <c r="K66" s="144">
        <f t="shared" si="28"/>
        <v>0</v>
      </c>
      <c r="L66" s="144">
        <f t="shared" si="29"/>
        <v>70</v>
      </c>
      <c r="M66" s="144">
        <f t="shared" si="30"/>
        <v>0</v>
      </c>
      <c r="N66" s="144">
        <f t="shared" si="0"/>
        <v>0</v>
      </c>
      <c r="O66" s="145">
        <f t="shared" si="1"/>
        <v>256.66666666666669</v>
      </c>
      <c r="P66" s="194">
        <v>61</v>
      </c>
      <c r="Q66" s="144">
        <f t="shared" si="15"/>
        <v>22.22999999999999</v>
      </c>
      <c r="R66" s="144">
        <f t="shared" si="31"/>
        <v>619.70999999999992</v>
      </c>
      <c r="S66" s="144">
        <f t="shared" si="32"/>
        <v>347.0376</v>
      </c>
      <c r="T66" s="144">
        <f t="shared" si="2"/>
        <v>80.952220877830229</v>
      </c>
      <c r="U66" s="144">
        <f t="shared" si="16"/>
        <v>70</v>
      </c>
      <c r="V66" s="144">
        <f t="shared" si="3"/>
        <v>10</v>
      </c>
      <c r="W66" s="144">
        <v>0</v>
      </c>
      <c r="X66" s="144">
        <f t="shared" si="4"/>
        <v>1038.7489380288876</v>
      </c>
      <c r="Y66" s="173">
        <f t="shared" si="5"/>
        <v>782.08227136222081</v>
      </c>
      <c r="AA66" s="210">
        <v>61</v>
      </c>
      <c r="AB66" s="144">
        <f t="shared" si="6"/>
        <v>0</v>
      </c>
      <c r="AC66" s="243">
        <f t="shared" si="7"/>
        <v>0</v>
      </c>
      <c r="AD66" s="243">
        <f t="shared" si="8"/>
        <v>0</v>
      </c>
      <c r="AE66" s="243">
        <f t="shared" si="9"/>
        <v>0</v>
      </c>
      <c r="AF66" s="144">
        <f t="shared" si="17"/>
        <v>68.676722216876399</v>
      </c>
      <c r="AG66" s="144">
        <f t="shared" si="18"/>
        <v>32.895433552587178</v>
      </c>
      <c r="AH66" s="144">
        <f t="shared" si="19"/>
        <v>0.15373855723423668</v>
      </c>
      <c r="AI66" s="217">
        <f t="shared" si="33"/>
        <v>101.72589432669781</v>
      </c>
      <c r="AK66" s="210"/>
      <c r="AL66" s="144"/>
      <c r="AM66" s="144"/>
      <c r="AN66" s="144"/>
      <c r="AO66" s="144"/>
      <c r="AP66" s="144"/>
      <c r="AQ66" s="318"/>
      <c r="AR66" s="318"/>
      <c r="AS66" s="318"/>
      <c r="AT66" s="318"/>
      <c r="AU66" s="144"/>
      <c r="AV66" s="144"/>
      <c r="AW66" s="144"/>
      <c r="AX66" s="144"/>
      <c r="AY66" s="217"/>
    </row>
    <row r="67" spans="2:51" x14ac:dyDescent="0.25">
      <c r="B67" s="179"/>
      <c r="C67" s="309"/>
      <c r="D67" s="289"/>
      <c r="E67" s="294"/>
      <c r="F67" s="181"/>
      <c r="G67" s="190"/>
      <c r="I67" s="194">
        <v>62</v>
      </c>
      <c r="J67" s="144">
        <f t="shared" si="27"/>
        <v>0</v>
      </c>
      <c r="K67" s="144">
        <f t="shared" si="28"/>
        <v>0</v>
      </c>
      <c r="L67" s="144">
        <f t="shared" si="29"/>
        <v>70</v>
      </c>
      <c r="M67" s="144">
        <f t="shared" si="30"/>
        <v>0</v>
      </c>
      <c r="N67" s="144">
        <f t="shared" si="0"/>
        <v>0</v>
      </c>
      <c r="O67" s="145">
        <f t="shared" si="1"/>
        <v>256.66666666666669</v>
      </c>
      <c r="P67" s="194">
        <v>62</v>
      </c>
      <c r="Q67" s="144">
        <f t="shared" si="15"/>
        <v>22.22999999999999</v>
      </c>
      <c r="R67" s="144">
        <f t="shared" si="31"/>
        <v>641.93999999999994</v>
      </c>
      <c r="S67" s="144">
        <f t="shared" si="32"/>
        <v>359.4864</v>
      </c>
      <c r="T67" s="144">
        <f t="shared" si="2"/>
        <v>83.512808845246681</v>
      </c>
      <c r="U67" s="144">
        <f t="shared" si="16"/>
        <v>70</v>
      </c>
      <c r="V67" s="144">
        <f t="shared" si="3"/>
        <v>10</v>
      </c>
      <c r="W67" s="144">
        <v>0</v>
      </c>
      <c r="X67" s="144">
        <f t="shared" si="4"/>
        <v>1064.8902887388047</v>
      </c>
      <c r="Y67" s="173">
        <f t="shared" si="5"/>
        <v>808.22362207213791</v>
      </c>
      <c r="AA67" s="210">
        <v>62</v>
      </c>
      <c r="AB67" s="144">
        <f t="shared" si="6"/>
        <v>0</v>
      </c>
      <c r="AC67" s="243">
        <f t="shared" si="7"/>
        <v>0</v>
      </c>
      <c r="AD67" s="243">
        <f t="shared" si="8"/>
        <v>0</v>
      </c>
      <c r="AE67" s="243">
        <f t="shared" si="9"/>
        <v>0</v>
      </c>
      <c r="AF67" s="144">
        <f t="shared" si="17"/>
        <v>67.330013582867849</v>
      </c>
      <c r="AG67" s="144">
        <f t="shared" si="18"/>
        <v>31.995906192196014</v>
      </c>
      <c r="AH67" s="144">
        <f t="shared" si="19"/>
        <v>0.10870957635016491</v>
      </c>
      <c r="AI67" s="217">
        <f t="shared" si="33"/>
        <v>99.434629351414031</v>
      </c>
      <c r="AK67" s="210"/>
      <c r="AL67" s="144"/>
      <c r="AM67" s="144"/>
      <c r="AN67" s="144"/>
      <c r="AO67" s="144"/>
      <c r="AP67" s="144"/>
      <c r="AQ67" s="318"/>
      <c r="AR67" s="318"/>
      <c r="AS67" s="318"/>
      <c r="AT67" s="318"/>
      <c r="AU67" s="144"/>
      <c r="AV67" s="144"/>
      <c r="AW67" s="144"/>
      <c r="AX67" s="144"/>
      <c r="AY67" s="217"/>
    </row>
    <row r="68" spans="2:51" x14ac:dyDescent="0.25">
      <c r="B68" s="179"/>
      <c r="C68" s="309"/>
      <c r="D68" s="289"/>
      <c r="E68" s="294"/>
      <c r="F68" s="181"/>
      <c r="G68" s="190"/>
      <c r="I68" s="194">
        <v>63</v>
      </c>
      <c r="J68" s="144">
        <f t="shared" si="27"/>
        <v>0</v>
      </c>
      <c r="K68" s="144">
        <f t="shared" si="28"/>
        <v>0</v>
      </c>
      <c r="L68" s="144">
        <f t="shared" si="29"/>
        <v>70</v>
      </c>
      <c r="M68" s="144">
        <f t="shared" si="30"/>
        <v>0</v>
      </c>
      <c r="N68" s="144">
        <f t="shared" si="0"/>
        <v>0</v>
      </c>
      <c r="O68" s="145">
        <f t="shared" si="1"/>
        <v>256.66666666666669</v>
      </c>
      <c r="P68" s="194">
        <v>63</v>
      </c>
      <c r="Q68" s="144">
        <f t="shared" si="15"/>
        <v>22.22999999999999</v>
      </c>
      <c r="R68" s="144">
        <f t="shared" si="31"/>
        <v>664.17</v>
      </c>
      <c r="S68" s="144">
        <f t="shared" si="32"/>
        <v>371.93520000000001</v>
      </c>
      <c r="T68" s="144">
        <f t="shared" si="2"/>
        <v>86.063094032987195</v>
      </c>
      <c r="U68" s="144">
        <f t="shared" si="16"/>
        <v>70</v>
      </c>
      <c r="V68" s="144">
        <f t="shared" si="3"/>
        <v>10</v>
      </c>
      <c r="W68" s="144">
        <v>0</v>
      </c>
      <c r="X68" s="144">
        <f t="shared" si="4"/>
        <v>1091.013695440786</v>
      </c>
      <c r="Y68" s="173">
        <f t="shared" si="5"/>
        <v>834.34702877411928</v>
      </c>
      <c r="AA68" s="210">
        <v>63</v>
      </c>
      <c r="AB68" s="144">
        <f t="shared" si="6"/>
        <v>0</v>
      </c>
      <c r="AC68" s="243">
        <f t="shared" si="7"/>
        <v>0</v>
      </c>
      <c r="AD68" s="243">
        <f t="shared" si="8"/>
        <v>0</v>
      </c>
      <c r="AE68" s="243">
        <f t="shared" si="9"/>
        <v>0</v>
      </c>
      <c r="AF68" s="144">
        <f t="shared" si="17"/>
        <v>66.009713083761042</v>
      </c>
      <c r="AG68" s="144">
        <f t="shared" si="18"/>
        <v>31.120976454778834</v>
      </c>
      <c r="AH68" s="144">
        <f t="shared" si="19"/>
        <v>7.6869278617118342E-2</v>
      </c>
      <c r="AI68" s="217">
        <f t="shared" si="33"/>
        <v>97.207558817157008</v>
      </c>
      <c r="AK68" s="210"/>
      <c r="AL68" s="144"/>
      <c r="AM68" s="144"/>
      <c r="AN68" s="144"/>
      <c r="AO68" s="144"/>
      <c r="AP68" s="144"/>
      <c r="AQ68" s="318"/>
      <c r="AR68" s="318"/>
      <c r="AS68" s="318"/>
      <c r="AT68" s="318"/>
      <c r="AU68" s="144"/>
      <c r="AV68" s="144"/>
      <c r="AW68" s="144"/>
      <c r="AX68" s="144"/>
      <c r="AY68" s="217"/>
    </row>
    <row r="69" spans="2:51" x14ac:dyDescent="0.25">
      <c r="B69" s="179"/>
      <c r="C69" s="309"/>
      <c r="D69" s="289"/>
      <c r="E69" s="294"/>
      <c r="F69" s="181"/>
      <c r="G69" s="190"/>
      <c r="I69" s="194">
        <v>64</v>
      </c>
      <c r="J69" s="144">
        <f t="shared" si="27"/>
        <v>0</v>
      </c>
      <c r="K69" s="144">
        <f t="shared" si="28"/>
        <v>0</v>
      </c>
      <c r="L69" s="144">
        <f t="shared" si="29"/>
        <v>70</v>
      </c>
      <c r="M69" s="144">
        <f t="shared" si="30"/>
        <v>0</v>
      </c>
      <c r="N69" s="144">
        <f t="shared" ref="N69:N132" si="40">IF(P70&lt;=$F$18,0,)</f>
        <v>0</v>
      </c>
      <c r="O69" s="145">
        <f t="shared" ref="O69:O132" si="41">((J69+K69)*0.475+L69+M69+N69)*44/12</f>
        <v>256.66666666666669</v>
      </c>
      <c r="P69" s="194">
        <v>64</v>
      </c>
      <c r="Q69" s="144">
        <f t="shared" si="15"/>
        <v>22.22999999999999</v>
      </c>
      <c r="R69" s="144">
        <f t="shared" si="31"/>
        <v>686.4</v>
      </c>
      <c r="S69" s="144">
        <f t="shared" si="32"/>
        <v>384.38400000000001</v>
      </c>
      <c r="T69" s="144">
        <f t="shared" ref="T69:T132" si="42">IF(S69=0,0,EXP(-1.0587+0.8836*LN(S69)+0.284))</f>
        <v>88.60346081458151</v>
      </c>
      <c r="U69" s="144">
        <f t="shared" si="16"/>
        <v>70</v>
      </c>
      <c r="V69" s="144">
        <f t="shared" ref="V69:V132" si="43">IF(P69&lt;=$F$18,IF(P69&lt;=30,P69*($F$16-$F$6)/30,$F$16-$F$6),)</f>
        <v>10</v>
      </c>
      <c r="W69" s="144">
        <v>0</v>
      </c>
      <c r="X69" s="144">
        <f t="shared" ref="X69:X132" si="44">((S69+T69)*0.475+U69+V69+W69)*44/12</f>
        <v>1117.1198275853963</v>
      </c>
      <c r="Y69" s="173">
        <f t="shared" ref="Y69:Y132" si="45">IF(P69&lt;=$F$18,X69-O69,)</f>
        <v>860.45316091872951</v>
      </c>
      <c r="AA69" s="210">
        <v>64</v>
      </c>
      <c r="AB69" s="144">
        <f t="shared" ref="AB69:AB132" si="46">IF(AA69&lt;=$F$18,IFERROR(VLOOKUP($AA69,$B$82:$G$94,2,FALSE),0),)</f>
        <v>0</v>
      </c>
      <c r="AC69" s="243">
        <f t="shared" ref="AC69:AC132" si="47">IF(AA69&lt;=$F$18,IFERROR(VLOOKUP($AA69,$B$82:$G$94,3,FALSE),0),)</f>
        <v>0</v>
      </c>
      <c r="AD69" s="243">
        <f t="shared" ref="AD69:AD132" si="48">IF(AA69&lt;=$F$18,IFERROR(VLOOKUP($AA69,$B$82:$G$94,4,FALSE),0),)</f>
        <v>0</v>
      </c>
      <c r="AE69" s="243">
        <f t="shared" ref="AE69:AE132" si="49">IF(AA69&lt;=$F$18,IFERROR(VLOOKUP($AA69,$B$82:$G$94,5,FALSE),0),)</f>
        <v>0</v>
      </c>
      <c r="AF69" s="144">
        <f t="shared" si="17"/>
        <v>64.715302872137926</v>
      </c>
      <c r="AG69" s="144">
        <f t="shared" si="18"/>
        <v>30.269971717041884</v>
      </c>
      <c r="AH69" s="144">
        <f t="shared" si="19"/>
        <v>5.4354788175082457E-2</v>
      </c>
      <c r="AI69" s="217">
        <f t="shared" si="33"/>
        <v>95.039629377354885</v>
      </c>
      <c r="AK69" s="210"/>
      <c r="AL69" s="144"/>
      <c r="AM69" s="144"/>
      <c r="AN69" s="144"/>
      <c r="AO69" s="144"/>
      <c r="AP69" s="144"/>
      <c r="AQ69" s="318"/>
      <c r="AR69" s="318"/>
      <c r="AS69" s="318"/>
      <c r="AT69" s="318"/>
      <c r="AU69" s="144"/>
      <c r="AV69" s="144"/>
      <c r="AW69" s="144"/>
      <c r="AX69" s="144"/>
      <c r="AY69" s="217"/>
    </row>
    <row r="70" spans="2:51" x14ac:dyDescent="0.25">
      <c r="B70" s="179"/>
      <c r="C70" s="309"/>
      <c r="D70" s="289"/>
      <c r="E70" s="294"/>
      <c r="F70" s="181"/>
      <c r="G70" s="190"/>
      <c r="I70" s="194">
        <v>65</v>
      </c>
      <c r="J70" s="144">
        <f t="shared" si="27"/>
        <v>0</v>
      </c>
      <c r="K70" s="144">
        <f t="shared" si="28"/>
        <v>0</v>
      </c>
      <c r="L70" s="144">
        <f t="shared" si="29"/>
        <v>70</v>
      </c>
      <c r="M70" s="144">
        <f t="shared" si="30"/>
        <v>0</v>
      </c>
      <c r="N70" s="144">
        <f t="shared" si="40"/>
        <v>0</v>
      </c>
      <c r="O70" s="145">
        <f t="shared" si="41"/>
        <v>256.66666666666669</v>
      </c>
      <c r="P70" s="194">
        <v>65</v>
      </c>
      <c r="Q70" s="144">
        <f t="shared" ref="Q70:Q133" si="50">IF(P70&lt;=$F$18,LOOKUP(P70-1,$B$25:$B$78,$G$25:$G$78),)</f>
        <v>-40.559999999999945</v>
      </c>
      <c r="R70" s="144">
        <f t="shared" si="31"/>
        <v>645.84</v>
      </c>
      <c r="S70" s="144">
        <f t="shared" si="32"/>
        <v>361.67040000000003</v>
      </c>
      <c r="T70" s="144">
        <f t="shared" si="42"/>
        <v>83.96096124513258</v>
      </c>
      <c r="U70" s="144">
        <f t="shared" ref="U70:U133" si="51">IF(P70&lt;=$F$18,$F$5+($F$15-$F$5)*(1-EXP(-0.0175*P70)),)</f>
        <v>70</v>
      </c>
      <c r="V70" s="144">
        <f t="shared" si="43"/>
        <v>10</v>
      </c>
      <c r="W70" s="144">
        <v>0</v>
      </c>
      <c r="X70" s="144">
        <f t="shared" si="44"/>
        <v>1069.4746208352726</v>
      </c>
      <c r="Y70" s="173">
        <f t="shared" si="45"/>
        <v>812.80795416860587</v>
      </c>
      <c r="AA70" s="210">
        <v>65</v>
      </c>
      <c r="AB70" s="144">
        <f t="shared" si="46"/>
        <v>0</v>
      </c>
      <c r="AC70" s="243">
        <f t="shared" si="47"/>
        <v>0</v>
      </c>
      <c r="AD70" s="243">
        <f t="shared" si="48"/>
        <v>0</v>
      </c>
      <c r="AE70" s="243">
        <f t="shared" si="49"/>
        <v>0</v>
      </c>
      <c r="AF70" s="144">
        <f t="shared" ref="AF70:AF133" si="52">IF(AA70&lt;=$F$18,EXP(-LN(2)/$D$104)*AF69+((1-EXP(-LN(2)/$D$104))/(LN(2)/$D$104))*$AB70*AC70*0.475*$F$19*44/12,)</f>
        <v>63.446275255252473</v>
      </c>
      <c r="AG70" s="144">
        <f t="shared" ref="AG70:AG133" si="53">IF(AA70&lt;=$F$18,EXP(-LN(2)/$D$106)*AG69+((1-EXP(-LN(2)/$D$106))/(LN(2)/$D$106))*$AB70*AD70*0.475*$F$19*44/12,)</f>
        <v>29.442237748610744</v>
      </c>
      <c r="AH70" s="144">
        <f t="shared" ref="AH70:AH133" si="54">IF(AA70&lt;=$F$18,EXP(-LN(2)/$D$105)*AH69+((1-EXP(-LN(2)/$D$105))/(LN(2)/$D$105))*$AB70*AE70*0.475*$F$19*44/12,)</f>
        <v>3.8434639308559171E-2</v>
      </c>
      <c r="AI70" s="217">
        <f t="shared" si="33"/>
        <v>92.926947643171772</v>
      </c>
      <c r="AK70" s="210"/>
      <c r="AL70" s="144"/>
      <c r="AM70" s="144"/>
      <c r="AN70" s="144"/>
      <c r="AO70" s="144"/>
      <c r="AP70" s="144"/>
      <c r="AQ70" s="318"/>
      <c r="AR70" s="318"/>
      <c r="AS70" s="318"/>
      <c r="AT70" s="318"/>
      <c r="AU70" s="144"/>
      <c r="AV70" s="144"/>
      <c r="AW70" s="144"/>
      <c r="AX70" s="144"/>
      <c r="AY70" s="217"/>
    </row>
    <row r="71" spans="2:51" x14ac:dyDescent="0.25">
      <c r="B71" s="179"/>
      <c r="C71" s="309"/>
      <c r="D71" s="289"/>
      <c r="E71" s="294"/>
      <c r="F71" s="181"/>
      <c r="G71" s="190"/>
      <c r="I71" s="194">
        <v>66</v>
      </c>
      <c r="J71" s="144">
        <f t="shared" ref="J71:J134" si="55">IF($I71&lt;=$F$10,$F$11*$F$13+J70,)</f>
        <v>0</v>
      </c>
      <c r="K71" s="144">
        <f t="shared" ref="K71:K134" si="56">IF(J71=0,0,EXP(-1.0587+0.8836*LN(J71)+0.284))</f>
        <v>0</v>
      </c>
      <c r="L71" s="144">
        <f t="shared" ref="L71:L134" si="57">IF(I71&lt;=$F$10,$F$5+($F$8-$F$5)*(1-EXP(-0.0175*I71)),)</f>
        <v>0</v>
      </c>
      <c r="M71" s="144">
        <f t="shared" ref="M71:M134" si="58">IF(I71&lt;=$F$10,IF(I71&lt;=30,I71*($F$9-$F$6)/30,$F$9-$F$6),)</f>
        <v>0</v>
      </c>
      <c r="N71" s="144">
        <f t="shared" si="40"/>
        <v>0</v>
      </c>
      <c r="O71" s="145">
        <f t="shared" si="41"/>
        <v>0</v>
      </c>
      <c r="P71" s="194">
        <v>66</v>
      </c>
      <c r="Q71" s="144">
        <f t="shared" si="50"/>
        <v>0</v>
      </c>
      <c r="R71" s="144">
        <f t="shared" ref="R71:R134" si="59">IF(P71&lt;=$F$18,Q71+R70,)</f>
        <v>0</v>
      </c>
      <c r="S71" s="144">
        <f t="shared" ref="S71:S134" si="60">$F$19*R71</f>
        <v>0</v>
      </c>
      <c r="T71" s="144">
        <f t="shared" si="42"/>
        <v>0</v>
      </c>
      <c r="U71" s="144">
        <f t="shared" si="51"/>
        <v>0</v>
      </c>
      <c r="V71" s="144">
        <f t="shared" si="43"/>
        <v>0</v>
      </c>
      <c r="W71" s="144">
        <v>0</v>
      </c>
      <c r="X71" s="144">
        <f t="shared" si="44"/>
        <v>0</v>
      </c>
      <c r="Y71" s="173">
        <f t="shared" si="45"/>
        <v>0</v>
      </c>
      <c r="AA71" s="210">
        <v>66</v>
      </c>
      <c r="AB71" s="144">
        <f t="shared" si="46"/>
        <v>0</v>
      </c>
      <c r="AC71" s="243">
        <f t="shared" si="47"/>
        <v>0</v>
      </c>
      <c r="AD71" s="243">
        <f t="shared" si="48"/>
        <v>0</v>
      </c>
      <c r="AE71" s="243">
        <f t="shared" si="49"/>
        <v>0</v>
      </c>
      <c r="AF71" s="144">
        <f t="shared" si="52"/>
        <v>0</v>
      </c>
      <c r="AG71" s="144">
        <f t="shared" si="53"/>
        <v>0</v>
      </c>
      <c r="AH71" s="144">
        <f t="shared" si="54"/>
        <v>0</v>
      </c>
      <c r="AI71" s="217">
        <f t="shared" ref="AI71:AI134" si="61">IF(AA71&lt;=$F$18,SUM(AF71:AH71),)</f>
        <v>0</v>
      </c>
      <c r="AK71" s="210"/>
      <c r="AL71" s="144"/>
      <c r="AM71" s="144"/>
      <c r="AN71" s="144"/>
      <c r="AO71" s="144"/>
      <c r="AP71" s="144"/>
      <c r="AQ71" s="318"/>
      <c r="AR71" s="318"/>
      <c r="AS71" s="318"/>
      <c r="AT71" s="318"/>
      <c r="AU71" s="144"/>
      <c r="AV71" s="144"/>
      <c r="AW71" s="144"/>
      <c r="AX71" s="144"/>
      <c r="AY71" s="217"/>
    </row>
    <row r="72" spans="2:51" x14ac:dyDescent="0.25">
      <c r="B72" s="179"/>
      <c r="C72" s="309"/>
      <c r="D72" s="289"/>
      <c r="E72" s="294"/>
      <c r="F72" s="181"/>
      <c r="G72" s="190"/>
      <c r="I72" s="194">
        <v>67</v>
      </c>
      <c r="J72" s="144">
        <f t="shared" si="55"/>
        <v>0</v>
      </c>
      <c r="K72" s="144">
        <f t="shared" si="56"/>
        <v>0</v>
      </c>
      <c r="L72" s="144">
        <f t="shared" si="57"/>
        <v>0</v>
      </c>
      <c r="M72" s="144">
        <f t="shared" si="58"/>
        <v>0</v>
      </c>
      <c r="N72" s="144">
        <f t="shared" si="40"/>
        <v>0</v>
      </c>
      <c r="O72" s="145">
        <f t="shared" si="41"/>
        <v>0</v>
      </c>
      <c r="P72" s="194">
        <v>67</v>
      </c>
      <c r="Q72" s="144">
        <f t="shared" si="50"/>
        <v>0</v>
      </c>
      <c r="R72" s="144">
        <f t="shared" si="59"/>
        <v>0</v>
      </c>
      <c r="S72" s="144">
        <f t="shared" si="60"/>
        <v>0</v>
      </c>
      <c r="T72" s="144">
        <f t="shared" si="42"/>
        <v>0</v>
      </c>
      <c r="U72" s="144">
        <f t="shared" si="51"/>
        <v>0</v>
      </c>
      <c r="V72" s="144">
        <f t="shared" si="43"/>
        <v>0</v>
      </c>
      <c r="W72" s="144">
        <v>0</v>
      </c>
      <c r="X72" s="144">
        <f t="shared" si="44"/>
        <v>0</v>
      </c>
      <c r="Y72" s="173">
        <f t="shared" si="45"/>
        <v>0</v>
      </c>
      <c r="AA72" s="210">
        <v>67</v>
      </c>
      <c r="AB72" s="144">
        <f t="shared" si="46"/>
        <v>0</v>
      </c>
      <c r="AC72" s="243">
        <f t="shared" si="47"/>
        <v>0</v>
      </c>
      <c r="AD72" s="243">
        <f t="shared" si="48"/>
        <v>0</v>
      </c>
      <c r="AE72" s="243">
        <f t="shared" si="49"/>
        <v>0</v>
      </c>
      <c r="AF72" s="144">
        <f t="shared" si="52"/>
        <v>0</v>
      </c>
      <c r="AG72" s="144">
        <f t="shared" si="53"/>
        <v>0</v>
      </c>
      <c r="AH72" s="144">
        <f t="shared" si="54"/>
        <v>0</v>
      </c>
      <c r="AI72" s="217">
        <f t="shared" si="61"/>
        <v>0</v>
      </c>
      <c r="AK72" s="210"/>
      <c r="AL72" s="144"/>
      <c r="AM72" s="144"/>
      <c r="AN72" s="144"/>
      <c r="AO72" s="144"/>
      <c r="AP72" s="144"/>
      <c r="AQ72" s="318"/>
      <c r="AR72" s="318"/>
      <c r="AS72" s="318"/>
      <c r="AT72" s="318"/>
      <c r="AU72" s="144"/>
      <c r="AV72" s="144"/>
      <c r="AW72" s="144"/>
      <c r="AX72" s="144"/>
      <c r="AY72" s="217"/>
    </row>
    <row r="73" spans="2:51" x14ac:dyDescent="0.25">
      <c r="B73" s="179"/>
      <c r="C73" s="309"/>
      <c r="D73" s="289"/>
      <c r="E73" s="294"/>
      <c r="F73" s="181"/>
      <c r="G73" s="190"/>
      <c r="I73" s="194">
        <v>68</v>
      </c>
      <c r="J73" s="144">
        <f t="shared" si="55"/>
        <v>0</v>
      </c>
      <c r="K73" s="144">
        <f t="shared" si="56"/>
        <v>0</v>
      </c>
      <c r="L73" s="144">
        <f t="shared" si="57"/>
        <v>0</v>
      </c>
      <c r="M73" s="144">
        <f t="shared" si="58"/>
        <v>0</v>
      </c>
      <c r="N73" s="144">
        <f t="shared" si="40"/>
        <v>0</v>
      </c>
      <c r="O73" s="145">
        <f t="shared" si="41"/>
        <v>0</v>
      </c>
      <c r="P73" s="194">
        <v>68</v>
      </c>
      <c r="Q73" s="144">
        <f t="shared" si="50"/>
        <v>0</v>
      </c>
      <c r="R73" s="144">
        <f t="shared" si="59"/>
        <v>0</v>
      </c>
      <c r="S73" s="144">
        <f t="shared" si="60"/>
        <v>0</v>
      </c>
      <c r="T73" s="144">
        <f t="shared" si="42"/>
        <v>0</v>
      </c>
      <c r="U73" s="144">
        <f t="shared" si="51"/>
        <v>0</v>
      </c>
      <c r="V73" s="144">
        <f t="shared" si="43"/>
        <v>0</v>
      </c>
      <c r="W73" s="144">
        <v>0</v>
      </c>
      <c r="X73" s="144">
        <f t="shared" si="44"/>
        <v>0</v>
      </c>
      <c r="Y73" s="173">
        <f t="shared" si="45"/>
        <v>0</v>
      </c>
      <c r="AA73" s="210">
        <v>68</v>
      </c>
      <c r="AB73" s="144">
        <f t="shared" si="46"/>
        <v>0</v>
      </c>
      <c r="AC73" s="243">
        <f t="shared" si="47"/>
        <v>0</v>
      </c>
      <c r="AD73" s="243">
        <f t="shared" si="48"/>
        <v>0</v>
      </c>
      <c r="AE73" s="243">
        <f t="shared" si="49"/>
        <v>0</v>
      </c>
      <c r="AF73" s="144">
        <f t="shared" si="52"/>
        <v>0</v>
      </c>
      <c r="AG73" s="144">
        <f t="shared" si="53"/>
        <v>0</v>
      </c>
      <c r="AH73" s="144">
        <f t="shared" si="54"/>
        <v>0</v>
      </c>
      <c r="AI73" s="217">
        <f t="shared" si="61"/>
        <v>0</v>
      </c>
      <c r="AK73" s="210"/>
      <c r="AL73" s="144"/>
      <c r="AM73" s="144"/>
      <c r="AN73" s="144"/>
      <c r="AO73" s="144"/>
      <c r="AP73" s="144"/>
      <c r="AQ73" s="318"/>
      <c r="AR73" s="318"/>
      <c r="AS73" s="318"/>
      <c r="AT73" s="318"/>
      <c r="AU73" s="144"/>
      <c r="AV73" s="144"/>
      <c r="AW73" s="144"/>
      <c r="AX73" s="144"/>
      <c r="AY73" s="217"/>
    </row>
    <row r="74" spans="2:51" x14ac:dyDescent="0.25">
      <c r="B74" s="179"/>
      <c r="C74" s="309"/>
      <c r="D74" s="289"/>
      <c r="E74" s="294"/>
      <c r="F74" s="181"/>
      <c r="G74" s="190"/>
      <c r="I74" s="194">
        <v>69</v>
      </c>
      <c r="J74" s="144">
        <f t="shared" si="55"/>
        <v>0</v>
      </c>
      <c r="K74" s="144">
        <f t="shared" si="56"/>
        <v>0</v>
      </c>
      <c r="L74" s="144">
        <f t="shared" si="57"/>
        <v>0</v>
      </c>
      <c r="M74" s="144">
        <f t="shared" si="58"/>
        <v>0</v>
      </c>
      <c r="N74" s="144">
        <f t="shared" si="40"/>
        <v>0</v>
      </c>
      <c r="O74" s="145">
        <f t="shared" si="41"/>
        <v>0</v>
      </c>
      <c r="P74" s="194">
        <v>69</v>
      </c>
      <c r="Q74" s="144">
        <f t="shared" si="50"/>
        <v>0</v>
      </c>
      <c r="R74" s="144">
        <f t="shared" si="59"/>
        <v>0</v>
      </c>
      <c r="S74" s="144">
        <f t="shared" si="60"/>
        <v>0</v>
      </c>
      <c r="T74" s="144">
        <f t="shared" si="42"/>
        <v>0</v>
      </c>
      <c r="U74" s="144">
        <f t="shared" si="51"/>
        <v>0</v>
      </c>
      <c r="V74" s="144">
        <f t="shared" si="43"/>
        <v>0</v>
      </c>
      <c r="W74" s="144">
        <v>0</v>
      </c>
      <c r="X74" s="144">
        <f t="shared" si="44"/>
        <v>0</v>
      </c>
      <c r="Y74" s="173">
        <f t="shared" si="45"/>
        <v>0</v>
      </c>
      <c r="AA74" s="210">
        <v>69</v>
      </c>
      <c r="AB74" s="144">
        <f t="shared" si="46"/>
        <v>0</v>
      </c>
      <c r="AC74" s="243">
        <f t="shared" si="47"/>
        <v>0</v>
      </c>
      <c r="AD74" s="243">
        <f t="shared" si="48"/>
        <v>0</v>
      </c>
      <c r="AE74" s="243">
        <f t="shared" si="49"/>
        <v>0</v>
      </c>
      <c r="AF74" s="144">
        <f t="shared" si="52"/>
        <v>0</v>
      </c>
      <c r="AG74" s="144">
        <f t="shared" si="53"/>
        <v>0</v>
      </c>
      <c r="AH74" s="144">
        <f t="shared" si="54"/>
        <v>0</v>
      </c>
      <c r="AI74" s="217">
        <f t="shared" si="61"/>
        <v>0</v>
      </c>
      <c r="AK74" s="210"/>
      <c r="AL74" s="144"/>
      <c r="AM74" s="144"/>
      <c r="AN74" s="144"/>
      <c r="AO74" s="144"/>
      <c r="AP74" s="144"/>
      <c r="AQ74" s="318"/>
      <c r="AR74" s="318"/>
      <c r="AS74" s="318"/>
      <c r="AT74" s="318"/>
      <c r="AU74" s="144"/>
      <c r="AV74" s="144"/>
      <c r="AW74" s="144"/>
      <c r="AX74" s="144"/>
      <c r="AY74" s="217"/>
    </row>
    <row r="75" spans="2:51" x14ac:dyDescent="0.25">
      <c r="B75" s="179"/>
      <c r="C75" s="309"/>
      <c r="D75" s="289"/>
      <c r="E75" s="294"/>
      <c r="F75" s="181"/>
      <c r="G75" s="190"/>
      <c r="I75" s="194">
        <v>70</v>
      </c>
      <c r="J75" s="144">
        <f t="shared" si="55"/>
        <v>0</v>
      </c>
      <c r="K75" s="144">
        <f t="shared" si="56"/>
        <v>0</v>
      </c>
      <c r="L75" s="144">
        <f t="shared" si="57"/>
        <v>0</v>
      </c>
      <c r="M75" s="144">
        <f t="shared" si="58"/>
        <v>0</v>
      </c>
      <c r="N75" s="144">
        <f t="shared" si="40"/>
        <v>0</v>
      </c>
      <c r="O75" s="145">
        <f t="shared" si="41"/>
        <v>0</v>
      </c>
      <c r="P75" s="194">
        <v>70</v>
      </c>
      <c r="Q75" s="144">
        <f t="shared" si="50"/>
        <v>0</v>
      </c>
      <c r="R75" s="144">
        <f t="shared" si="59"/>
        <v>0</v>
      </c>
      <c r="S75" s="144">
        <f t="shared" si="60"/>
        <v>0</v>
      </c>
      <c r="T75" s="144">
        <f t="shared" si="42"/>
        <v>0</v>
      </c>
      <c r="U75" s="144">
        <f t="shared" si="51"/>
        <v>0</v>
      </c>
      <c r="V75" s="144">
        <f t="shared" si="43"/>
        <v>0</v>
      </c>
      <c r="W75" s="144">
        <v>0</v>
      </c>
      <c r="X75" s="144">
        <f t="shared" si="44"/>
        <v>0</v>
      </c>
      <c r="Y75" s="173">
        <f t="shared" si="45"/>
        <v>0</v>
      </c>
      <c r="AA75" s="210">
        <v>70</v>
      </c>
      <c r="AB75" s="144">
        <f t="shared" si="46"/>
        <v>0</v>
      </c>
      <c r="AC75" s="243">
        <f t="shared" si="47"/>
        <v>0</v>
      </c>
      <c r="AD75" s="243">
        <f t="shared" si="48"/>
        <v>0</v>
      </c>
      <c r="AE75" s="243">
        <f t="shared" si="49"/>
        <v>0</v>
      </c>
      <c r="AF75" s="144">
        <f t="shared" si="52"/>
        <v>0</v>
      </c>
      <c r="AG75" s="144">
        <f t="shared" si="53"/>
        <v>0</v>
      </c>
      <c r="AH75" s="144">
        <f t="shared" si="54"/>
        <v>0</v>
      </c>
      <c r="AI75" s="217">
        <f t="shared" si="61"/>
        <v>0</v>
      </c>
      <c r="AK75" s="210"/>
      <c r="AL75" s="144"/>
      <c r="AM75" s="144"/>
      <c r="AN75" s="144"/>
      <c r="AO75" s="144"/>
      <c r="AP75" s="144"/>
      <c r="AQ75" s="318"/>
      <c r="AR75" s="318"/>
      <c r="AS75" s="318"/>
      <c r="AT75" s="318"/>
      <c r="AU75" s="144"/>
      <c r="AV75" s="144"/>
      <c r="AW75" s="144"/>
      <c r="AX75" s="144"/>
      <c r="AY75" s="217"/>
    </row>
    <row r="76" spans="2:51" x14ac:dyDescent="0.25">
      <c r="B76" s="179"/>
      <c r="C76" s="309"/>
      <c r="D76" s="289"/>
      <c r="E76" s="294"/>
      <c r="F76" s="181"/>
      <c r="G76" s="190"/>
      <c r="I76" s="194">
        <v>71</v>
      </c>
      <c r="J76" s="144">
        <f t="shared" si="55"/>
        <v>0</v>
      </c>
      <c r="K76" s="144">
        <f t="shared" si="56"/>
        <v>0</v>
      </c>
      <c r="L76" s="144">
        <f t="shared" si="57"/>
        <v>0</v>
      </c>
      <c r="M76" s="144">
        <f t="shared" si="58"/>
        <v>0</v>
      </c>
      <c r="N76" s="144">
        <f t="shared" si="40"/>
        <v>0</v>
      </c>
      <c r="O76" s="145">
        <f t="shared" si="41"/>
        <v>0</v>
      </c>
      <c r="P76" s="194">
        <v>71</v>
      </c>
      <c r="Q76" s="144">
        <f t="shared" si="50"/>
        <v>0</v>
      </c>
      <c r="R76" s="144">
        <f t="shared" si="59"/>
        <v>0</v>
      </c>
      <c r="S76" s="144">
        <f t="shared" si="60"/>
        <v>0</v>
      </c>
      <c r="T76" s="144">
        <f t="shared" si="42"/>
        <v>0</v>
      </c>
      <c r="U76" s="144">
        <f t="shared" si="51"/>
        <v>0</v>
      </c>
      <c r="V76" s="144">
        <f t="shared" si="43"/>
        <v>0</v>
      </c>
      <c r="W76" s="144">
        <v>0</v>
      </c>
      <c r="X76" s="144">
        <f t="shared" si="44"/>
        <v>0</v>
      </c>
      <c r="Y76" s="173">
        <f t="shared" si="45"/>
        <v>0</v>
      </c>
      <c r="AA76" s="210">
        <v>71</v>
      </c>
      <c r="AB76" s="144">
        <f t="shared" si="46"/>
        <v>0</v>
      </c>
      <c r="AC76" s="243">
        <f t="shared" si="47"/>
        <v>0</v>
      </c>
      <c r="AD76" s="243">
        <f t="shared" si="48"/>
        <v>0</v>
      </c>
      <c r="AE76" s="243">
        <f t="shared" si="49"/>
        <v>0</v>
      </c>
      <c r="AF76" s="144">
        <f t="shared" si="52"/>
        <v>0</v>
      </c>
      <c r="AG76" s="144">
        <f t="shared" si="53"/>
        <v>0</v>
      </c>
      <c r="AH76" s="144">
        <f t="shared" si="54"/>
        <v>0</v>
      </c>
      <c r="AI76" s="217">
        <f t="shared" si="61"/>
        <v>0</v>
      </c>
      <c r="AK76" s="210"/>
      <c r="AL76" s="144"/>
      <c r="AM76" s="144"/>
      <c r="AN76" s="144"/>
      <c r="AO76" s="144"/>
      <c r="AP76" s="144"/>
      <c r="AQ76" s="318"/>
      <c r="AR76" s="318"/>
      <c r="AS76" s="318"/>
      <c r="AT76" s="318"/>
      <c r="AU76" s="144"/>
      <c r="AV76" s="144"/>
      <c r="AW76" s="144"/>
      <c r="AX76" s="144"/>
      <c r="AY76" s="217"/>
    </row>
    <row r="77" spans="2:51" x14ac:dyDescent="0.25">
      <c r="B77" s="179"/>
      <c r="C77" s="309"/>
      <c r="D77" s="289"/>
      <c r="E77" s="294"/>
      <c r="F77" s="181"/>
      <c r="G77" s="190"/>
      <c r="I77" s="194">
        <v>72</v>
      </c>
      <c r="J77" s="144">
        <f t="shared" si="55"/>
        <v>0</v>
      </c>
      <c r="K77" s="144">
        <f t="shared" si="56"/>
        <v>0</v>
      </c>
      <c r="L77" s="144">
        <f t="shared" si="57"/>
        <v>0</v>
      </c>
      <c r="M77" s="144">
        <f t="shared" si="58"/>
        <v>0</v>
      </c>
      <c r="N77" s="144">
        <f t="shared" si="40"/>
        <v>0</v>
      </c>
      <c r="O77" s="145">
        <f t="shared" si="41"/>
        <v>0</v>
      </c>
      <c r="P77" s="194">
        <v>72</v>
      </c>
      <c r="Q77" s="144">
        <f t="shared" si="50"/>
        <v>0</v>
      </c>
      <c r="R77" s="144">
        <f t="shared" si="59"/>
        <v>0</v>
      </c>
      <c r="S77" s="144">
        <f t="shared" si="60"/>
        <v>0</v>
      </c>
      <c r="T77" s="144">
        <f t="shared" si="42"/>
        <v>0</v>
      </c>
      <c r="U77" s="144">
        <f t="shared" si="51"/>
        <v>0</v>
      </c>
      <c r="V77" s="144">
        <f t="shared" si="43"/>
        <v>0</v>
      </c>
      <c r="W77" s="144">
        <v>0</v>
      </c>
      <c r="X77" s="144">
        <f t="shared" si="44"/>
        <v>0</v>
      </c>
      <c r="Y77" s="173">
        <f t="shared" si="45"/>
        <v>0</v>
      </c>
      <c r="AA77" s="210">
        <v>72</v>
      </c>
      <c r="AB77" s="144">
        <f t="shared" si="46"/>
        <v>0</v>
      </c>
      <c r="AC77" s="243">
        <f t="shared" si="47"/>
        <v>0</v>
      </c>
      <c r="AD77" s="243">
        <f t="shared" si="48"/>
        <v>0</v>
      </c>
      <c r="AE77" s="243">
        <f t="shared" si="49"/>
        <v>0</v>
      </c>
      <c r="AF77" s="144">
        <f t="shared" si="52"/>
        <v>0</v>
      </c>
      <c r="AG77" s="144">
        <f t="shared" si="53"/>
        <v>0</v>
      </c>
      <c r="AH77" s="144">
        <f t="shared" si="54"/>
        <v>0</v>
      </c>
      <c r="AI77" s="217">
        <f t="shared" si="61"/>
        <v>0</v>
      </c>
      <c r="AK77" s="210"/>
      <c r="AL77" s="144"/>
      <c r="AM77" s="144"/>
      <c r="AN77" s="144"/>
      <c r="AO77" s="144"/>
      <c r="AP77" s="144"/>
      <c r="AQ77" s="318"/>
      <c r="AR77" s="318"/>
      <c r="AS77" s="318"/>
      <c r="AT77" s="318"/>
      <c r="AU77" s="144"/>
      <c r="AV77" s="144"/>
      <c r="AW77" s="144"/>
      <c r="AX77" s="144"/>
      <c r="AY77" s="217"/>
    </row>
    <row r="78" spans="2:51" x14ac:dyDescent="0.25">
      <c r="B78" s="182"/>
      <c r="C78" s="310"/>
      <c r="D78" s="311"/>
      <c r="E78" s="298"/>
      <c r="F78" s="183"/>
      <c r="G78" s="191"/>
      <c r="I78" s="194">
        <v>73</v>
      </c>
      <c r="J78" s="144">
        <f t="shared" si="55"/>
        <v>0</v>
      </c>
      <c r="K78" s="144">
        <f t="shared" si="56"/>
        <v>0</v>
      </c>
      <c r="L78" s="144">
        <f t="shared" si="57"/>
        <v>0</v>
      </c>
      <c r="M78" s="144">
        <f t="shared" si="58"/>
        <v>0</v>
      </c>
      <c r="N78" s="144">
        <f t="shared" si="40"/>
        <v>0</v>
      </c>
      <c r="O78" s="145">
        <f t="shared" si="41"/>
        <v>0</v>
      </c>
      <c r="P78" s="194">
        <v>73</v>
      </c>
      <c r="Q78" s="144">
        <f t="shared" si="50"/>
        <v>0</v>
      </c>
      <c r="R78" s="144">
        <f t="shared" si="59"/>
        <v>0</v>
      </c>
      <c r="S78" s="144">
        <f t="shared" si="60"/>
        <v>0</v>
      </c>
      <c r="T78" s="144">
        <f t="shared" si="42"/>
        <v>0</v>
      </c>
      <c r="U78" s="144">
        <f t="shared" si="51"/>
        <v>0</v>
      </c>
      <c r="V78" s="144">
        <f t="shared" si="43"/>
        <v>0</v>
      </c>
      <c r="W78" s="144">
        <v>0</v>
      </c>
      <c r="X78" s="144">
        <f t="shared" si="44"/>
        <v>0</v>
      </c>
      <c r="Y78" s="173">
        <f t="shared" si="45"/>
        <v>0</v>
      </c>
      <c r="AA78" s="210">
        <v>73</v>
      </c>
      <c r="AB78" s="144">
        <f t="shared" si="46"/>
        <v>0</v>
      </c>
      <c r="AC78" s="243">
        <f t="shared" si="47"/>
        <v>0</v>
      </c>
      <c r="AD78" s="243">
        <f t="shared" si="48"/>
        <v>0</v>
      </c>
      <c r="AE78" s="243">
        <f t="shared" si="49"/>
        <v>0</v>
      </c>
      <c r="AF78" s="144">
        <f t="shared" si="52"/>
        <v>0</v>
      </c>
      <c r="AG78" s="144">
        <f t="shared" si="53"/>
        <v>0</v>
      </c>
      <c r="AH78" s="144">
        <f t="shared" si="54"/>
        <v>0</v>
      </c>
      <c r="AI78" s="217">
        <f t="shared" si="61"/>
        <v>0</v>
      </c>
      <c r="AK78" s="210"/>
      <c r="AL78" s="144"/>
      <c r="AM78" s="144"/>
      <c r="AN78" s="144"/>
      <c r="AO78" s="144"/>
      <c r="AP78" s="144"/>
      <c r="AQ78" s="318"/>
      <c r="AR78" s="318"/>
      <c r="AS78" s="318"/>
      <c r="AT78" s="318"/>
      <c r="AU78" s="144"/>
      <c r="AV78" s="144"/>
      <c r="AW78" s="144"/>
      <c r="AX78" s="144"/>
      <c r="AY78" s="217"/>
    </row>
    <row r="79" spans="2:51" x14ac:dyDescent="0.25">
      <c r="I79" s="194">
        <v>74</v>
      </c>
      <c r="J79" s="144">
        <f t="shared" si="55"/>
        <v>0</v>
      </c>
      <c r="K79" s="144">
        <f t="shared" si="56"/>
        <v>0</v>
      </c>
      <c r="L79" s="144">
        <f t="shared" si="57"/>
        <v>0</v>
      </c>
      <c r="M79" s="144">
        <f t="shared" si="58"/>
        <v>0</v>
      </c>
      <c r="N79" s="144">
        <f t="shared" si="40"/>
        <v>0</v>
      </c>
      <c r="O79" s="145">
        <f t="shared" si="41"/>
        <v>0</v>
      </c>
      <c r="P79" s="194">
        <v>74</v>
      </c>
      <c r="Q79" s="144">
        <f t="shared" si="50"/>
        <v>0</v>
      </c>
      <c r="R79" s="144">
        <f t="shared" si="59"/>
        <v>0</v>
      </c>
      <c r="S79" s="144">
        <f t="shared" si="60"/>
        <v>0</v>
      </c>
      <c r="T79" s="144">
        <f t="shared" si="42"/>
        <v>0</v>
      </c>
      <c r="U79" s="144">
        <f t="shared" si="51"/>
        <v>0</v>
      </c>
      <c r="V79" s="144">
        <f t="shared" si="43"/>
        <v>0</v>
      </c>
      <c r="W79" s="144">
        <v>0</v>
      </c>
      <c r="X79" s="144">
        <f t="shared" si="44"/>
        <v>0</v>
      </c>
      <c r="Y79" s="173">
        <f t="shared" si="45"/>
        <v>0</v>
      </c>
      <c r="AA79" s="210">
        <v>74</v>
      </c>
      <c r="AB79" s="144">
        <f t="shared" si="46"/>
        <v>0</v>
      </c>
      <c r="AC79" s="243">
        <f t="shared" si="47"/>
        <v>0</v>
      </c>
      <c r="AD79" s="243">
        <f t="shared" si="48"/>
        <v>0</v>
      </c>
      <c r="AE79" s="243">
        <f t="shared" si="49"/>
        <v>0</v>
      </c>
      <c r="AF79" s="144">
        <f t="shared" si="52"/>
        <v>0</v>
      </c>
      <c r="AG79" s="144">
        <f t="shared" si="53"/>
        <v>0</v>
      </c>
      <c r="AH79" s="144">
        <f t="shared" si="54"/>
        <v>0</v>
      </c>
      <c r="AI79" s="217">
        <f t="shared" si="61"/>
        <v>0</v>
      </c>
      <c r="AK79" s="210"/>
      <c r="AL79" s="144"/>
      <c r="AM79" s="144"/>
      <c r="AN79" s="144"/>
      <c r="AO79" s="144"/>
      <c r="AP79" s="144"/>
      <c r="AQ79" s="318"/>
      <c r="AR79" s="318"/>
      <c r="AS79" s="318"/>
      <c r="AT79" s="318"/>
      <c r="AU79" s="144"/>
      <c r="AV79" s="144"/>
      <c r="AW79" s="144"/>
      <c r="AX79" s="144"/>
      <c r="AY79" s="217"/>
    </row>
    <row r="80" spans="2:51" x14ac:dyDescent="0.25">
      <c r="B80" s="382" t="s">
        <v>320</v>
      </c>
      <c r="C80" s="383"/>
      <c r="D80" s="383"/>
      <c r="E80" s="383"/>
      <c r="F80" s="383"/>
      <c r="G80" s="384"/>
      <c r="H80" s="109"/>
      <c r="I80" s="194">
        <v>75</v>
      </c>
      <c r="J80" s="144">
        <f t="shared" si="55"/>
        <v>0</v>
      </c>
      <c r="K80" s="144">
        <f t="shared" si="56"/>
        <v>0</v>
      </c>
      <c r="L80" s="144">
        <f t="shared" si="57"/>
        <v>0</v>
      </c>
      <c r="M80" s="144">
        <f t="shared" si="58"/>
        <v>0</v>
      </c>
      <c r="N80" s="144">
        <f t="shared" si="40"/>
        <v>0</v>
      </c>
      <c r="O80" s="145">
        <f t="shared" si="41"/>
        <v>0</v>
      </c>
      <c r="P80" s="194">
        <v>75</v>
      </c>
      <c r="Q80" s="144">
        <f t="shared" si="50"/>
        <v>0</v>
      </c>
      <c r="R80" s="144">
        <f t="shared" si="59"/>
        <v>0</v>
      </c>
      <c r="S80" s="144">
        <f t="shared" si="60"/>
        <v>0</v>
      </c>
      <c r="T80" s="144">
        <f t="shared" si="42"/>
        <v>0</v>
      </c>
      <c r="U80" s="144">
        <f t="shared" si="51"/>
        <v>0</v>
      </c>
      <c r="V80" s="144">
        <f t="shared" si="43"/>
        <v>0</v>
      </c>
      <c r="W80" s="144">
        <v>0</v>
      </c>
      <c r="X80" s="144">
        <f t="shared" si="44"/>
        <v>0</v>
      </c>
      <c r="Y80" s="173">
        <f t="shared" si="45"/>
        <v>0</v>
      </c>
      <c r="AA80" s="210">
        <v>75</v>
      </c>
      <c r="AB80" s="144">
        <f t="shared" si="46"/>
        <v>0</v>
      </c>
      <c r="AC80" s="243">
        <f t="shared" si="47"/>
        <v>0</v>
      </c>
      <c r="AD80" s="243">
        <f t="shared" si="48"/>
        <v>0</v>
      </c>
      <c r="AE80" s="243">
        <f t="shared" si="49"/>
        <v>0</v>
      </c>
      <c r="AF80" s="144">
        <f t="shared" si="52"/>
        <v>0</v>
      </c>
      <c r="AG80" s="144">
        <f t="shared" si="53"/>
        <v>0</v>
      </c>
      <c r="AH80" s="144">
        <f t="shared" si="54"/>
        <v>0</v>
      </c>
      <c r="AI80" s="217">
        <f t="shared" si="61"/>
        <v>0</v>
      </c>
      <c r="AK80" s="210"/>
      <c r="AL80" s="144"/>
      <c r="AM80" s="144"/>
      <c r="AN80" s="144"/>
      <c r="AO80" s="144"/>
      <c r="AP80" s="144"/>
      <c r="AQ80" s="318"/>
      <c r="AR80" s="318"/>
      <c r="AS80" s="318"/>
      <c r="AT80" s="318"/>
      <c r="AU80" s="144"/>
      <c r="AV80" s="144"/>
      <c r="AW80" s="144"/>
      <c r="AX80" s="144"/>
      <c r="AY80" s="217"/>
    </row>
    <row r="81" spans="2:51" x14ac:dyDescent="0.25">
      <c r="B81" s="291" t="s">
        <v>129</v>
      </c>
      <c r="C81" s="277" t="s">
        <v>316</v>
      </c>
      <c r="D81" s="275" t="s">
        <v>163</v>
      </c>
      <c r="E81" s="275" t="s">
        <v>166</v>
      </c>
      <c r="F81" s="275" t="s">
        <v>165</v>
      </c>
      <c r="G81" s="276" t="s">
        <v>164</v>
      </c>
      <c r="H81" s="196"/>
      <c r="I81" s="194">
        <v>76</v>
      </c>
      <c r="J81" s="144">
        <f t="shared" si="55"/>
        <v>0</v>
      </c>
      <c r="K81" s="144">
        <f t="shared" si="56"/>
        <v>0</v>
      </c>
      <c r="L81" s="144">
        <f t="shared" si="57"/>
        <v>0</v>
      </c>
      <c r="M81" s="144">
        <f t="shared" si="58"/>
        <v>0</v>
      </c>
      <c r="N81" s="144">
        <f t="shared" si="40"/>
        <v>0</v>
      </c>
      <c r="O81" s="145">
        <f t="shared" si="41"/>
        <v>0</v>
      </c>
      <c r="P81" s="194">
        <v>76</v>
      </c>
      <c r="Q81" s="144">
        <f t="shared" si="50"/>
        <v>0</v>
      </c>
      <c r="R81" s="144">
        <f t="shared" si="59"/>
        <v>0</v>
      </c>
      <c r="S81" s="144">
        <f t="shared" si="60"/>
        <v>0</v>
      </c>
      <c r="T81" s="144">
        <f t="shared" si="42"/>
        <v>0</v>
      </c>
      <c r="U81" s="144">
        <f t="shared" si="51"/>
        <v>0</v>
      </c>
      <c r="V81" s="144">
        <f t="shared" si="43"/>
        <v>0</v>
      </c>
      <c r="W81" s="144">
        <v>0</v>
      </c>
      <c r="X81" s="144">
        <f t="shared" si="44"/>
        <v>0</v>
      </c>
      <c r="Y81" s="173">
        <f t="shared" si="45"/>
        <v>0</v>
      </c>
      <c r="AA81" s="210">
        <v>76</v>
      </c>
      <c r="AB81" s="144">
        <f t="shared" si="46"/>
        <v>0</v>
      </c>
      <c r="AC81" s="243">
        <f t="shared" si="47"/>
        <v>0</v>
      </c>
      <c r="AD81" s="243">
        <f t="shared" si="48"/>
        <v>0</v>
      </c>
      <c r="AE81" s="243">
        <f t="shared" si="49"/>
        <v>0</v>
      </c>
      <c r="AF81" s="144">
        <f t="shared" si="52"/>
        <v>0</v>
      </c>
      <c r="AG81" s="144">
        <f t="shared" si="53"/>
        <v>0</v>
      </c>
      <c r="AH81" s="144">
        <f t="shared" si="54"/>
        <v>0</v>
      </c>
      <c r="AI81" s="217">
        <f t="shared" si="61"/>
        <v>0</v>
      </c>
      <c r="AK81" s="210"/>
      <c r="AL81" s="144"/>
      <c r="AM81" s="144"/>
      <c r="AN81" s="144"/>
      <c r="AO81" s="144"/>
      <c r="AP81" s="144"/>
      <c r="AQ81" s="318"/>
      <c r="AR81" s="318"/>
      <c r="AS81" s="318"/>
      <c r="AT81" s="318"/>
      <c r="AU81" s="144"/>
      <c r="AV81" s="144"/>
      <c r="AW81" s="144"/>
      <c r="AX81" s="144"/>
      <c r="AY81" s="217"/>
    </row>
    <row r="82" spans="2:51" x14ac:dyDescent="0.25">
      <c r="B82" s="299">
        <v>20</v>
      </c>
      <c r="C82" s="300">
        <v>70</v>
      </c>
      <c r="D82" s="301"/>
      <c r="E82" s="314">
        <f>IF(G82+D82&lt;&gt;1,(1-(G82+D82))*56%,0)</f>
        <v>0</v>
      </c>
      <c r="F82" s="314">
        <f>IF(G82+D82&lt;&gt;1,(1-(G82+D82))*44%,0)</f>
        <v>0</v>
      </c>
      <c r="G82" s="302">
        <v>1</v>
      </c>
      <c r="H82" s="197">
        <f t="shared" ref="H82:H94" si="62">IF(C82=0,0,IF(SUM(D82:G82)&lt;&gt;1,"erreur",))</f>
        <v>0</v>
      </c>
      <c r="I82" s="194">
        <v>77</v>
      </c>
      <c r="J82" s="144">
        <f t="shared" si="55"/>
        <v>0</v>
      </c>
      <c r="K82" s="144">
        <f t="shared" si="56"/>
        <v>0</v>
      </c>
      <c r="L82" s="144">
        <f t="shared" si="57"/>
        <v>0</v>
      </c>
      <c r="M82" s="144">
        <f t="shared" si="58"/>
        <v>0</v>
      </c>
      <c r="N82" s="144">
        <f t="shared" si="40"/>
        <v>0</v>
      </c>
      <c r="O82" s="145">
        <f t="shared" si="41"/>
        <v>0</v>
      </c>
      <c r="P82" s="194">
        <v>77</v>
      </c>
      <c r="Q82" s="144">
        <f t="shared" si="50"/>
        <v>0</v>
      </c>
      <c r="R82" s="144">
        <f t="shared" si="59"/>
        <v>0</v>
      </c>
      <c r="S82" s="144">
        <f t="shared" si="60"/>
        <v>0</v>
      </c>
      <c r="T82" s="144">
        <f t="shared" si="42"/>
        <v>0</v>
      </c>
      <c r="U82" s="144">
        <f t="shared" si="51"/>
        <v>0</v>
      </c>
      <c r="V82" s="144">
        <f t="shared" si="43"/>
        <v>0</v>
      </c>
      <c r="W82" s="144">
        <v>0</v>
      </c>
      <c r="X82" s="144">
        <f t="shared" si="44"/>
        <v>0</v>
      </c>
      <c r="Y82" s="173">
        <f t="shared" si="45"/>
        <v>0</v>
      </c>
      <c r="AA82" s="210">
        <v>77</v>
      </c>
      <c r="AB82" s="144">
        <f t="shared" si="46"/>
        <v>0</v>
      </c>
      <c r="AC82" s="243">
        <f t="shared" si="47"/>
        <v>0</v>
      </c>
      <c r="AD82" s="243">
        <f t="shared" si="48"/>
        <v>0</v>
      </c>
      <c r="AE82" s="243">
        <f t="shared" si="49"/>
        <v>0</v>
      </c>
      <c r="AF82" s="144">
        <f t="shared" si="52"/>
        <v>0</v>
      </c>
      <c r="AG82" s="144">
        <f t="shared" si="53"/>
        <v>0</v>
      </c>
      <c r="AH82" s="144">
        <f t="shared" si="54"/>
        <v>0</v>
      </c>
      <c r="AI82" s="217">
        <f t="shared" si="61"/>
        <v>0</v>
      </c>
      <c r="AK82" s="210"/>
      <c r="AL82" s="144"/>
      <c r="AM82" s="144"/>
      <c r="AN82" s="144"/>
      <c r="AO82" s="144"/>
      <c r="AP82" s="144"/>
      <c r="AQ82" s="318"/>
      <c r="AR82" s="318"/>
      <c r="AS82" s="318"/>
      <c r="AT82" s="318"/>
      <c r="AU82" s="144"/>
      <c r="AV82" s="144"/>
      <c r="AW82" s="144"/>
      <c r="AX82" s="144"/>
      <c r="AY82" s="217"/>
    </row>
    <row r="83" spans="2:51" x14ac:dyDescent="0.25">
      <c r="B83" s="278">
        <v>27</v>
      </c>
      <c r="C83" s="303">
        <v>70</v>
      </c>
      <c r="D83" s="304"/>
      <c r="E83" s="315">
        <f t="shared" ref="E83:E86" si="63">IF(G83+D83&lt;&gt;1,(1-(G83+D83))*56%,0)</f>
        <v>0</v>
      </c>
      <c r="F83" s="315">
        <f t="shared" ref="F83:F86" si="64">IF(G83+D83&lt;&gt;1,(1-(G83+D83))*44%,0)</f>
        <v>0</v>
      </c>
      <c r="G83" s="305">
        <v>1</v>
      </c>
      <c r="H83" s="197">
        <f t="shared" si="62"/>
        <v>0</v>
      </c>
      <c r="I83" s="194">
        <v>78</v>
      </c>
      <c r="J83" s="144">
        <f t="shared" si="55"/>
        <v>0</v>
      </c>
      <c r="K83" s="144">
        <f t="shared" si="56"/>
        <v>0</v>
      </c>
      <c r="L83" s="144">
        <f t="shared" si="57"/>
        <v>0</v>
      </c>
      <c r="M83" s="144">
        <f t="shared" si="58"/>
        <v>0</v>
      </c>
      <c r="N83" s="144">
        <f t="shared" si="40"/>
        <v>0</v>
      </c>
      <c r="O83" s="145">
        <f t="shared" si="41"/>
        <v>0</v>
      </c>
      <c r="P83" s="194">
        <v>78</v>
      </c>
      <c r="Q83" s="144">
        <f t="shared" si="50"/>
        <v>0</v>
      </c>
      <c r="R83" s="144">
        <f t="shared" si="59"/>
        <v>0</v>
      </c>
      <c r="S83" s="144">
        <f t="shared" si="60"/>
        <v>0</v>
      </c>
      <c r="T83" s="144">
        <f t="shared" si="42"/>
        <v>0</v>
      </c>
      <c r="U83" s="144">
        <f t="shared" si="51"/>
        <v>0</v>
      </c>
      <c r="V83" s="144">
        <f t="shared" si="43"/>
        <v>0</v>
      </c>
      <c r="W83" s="144">
        <v>0</v>
      </c>
      <c r="X83" s="144">
        <f t="shared" si="44"/>
        <v>0</v>
      </c>
      <c r="Y83" s="173">
        <f t="shared" si="45"/>
        <v>0</v>
      </c>
      <c r="AA83" s="210">
        <v>78</v>
      </c>
      <c r="AB83" s="144">
        <f t="shared" si="46"/>
        <v>0</v>
      </c>
      <c r="AC83" s="243">
        <f t="shared" si="47"/>
        <v>0</v>
      </c>
      <c r="AD83" s="243">
        <f t="shared" si="48"/>
        <v>0</v>
      </c>
      <c r="AE83" s="243">
        <f t="shared" si="49"/>
        <v>0</v>
      </c>
      <c r="AF83" s="144">
        <f t="shared" si="52"/>
        <v>0</v>
      </c>
      <c r="AG83" s="144">
        <f t="shared" si="53"/>
        <v>0</v>
      </c>
      <c r="AH83" s="144">
        <f t="shared" si="54"/>
        <v>0</v>
      </c>
      <c r="AI83" s="217">
        <f t="shared" si="61"/>
        <v>0</v>
      </c>
      <c r="AK83" s="210"/>
      <c r="AL83" s="144"/>
      <c r="AM83" s="144"/>
      <c r="AN83" s="144"/>
      <c r="AO83" s="144"/>
      <c r="AP83" s="144"/>
      <c r="AQ83" s="318"/>
      <c r="AR83" s="318"/>
      <c r="AS83" s="318"/>
      <c r="AT83" s="318"/>
      <c r="AU83" s="144"/>
      <c r="AV83" s="144"/>
      <c r="AW83" s="144"/>
      <c r="AX83" s="144"/>
      <c r="AY83" s="217"/>
    </row>
    <row r="84" spans="2:51" x14ac:dyDescent="0.25">
      <c r="B84" s="278">
        <v>34</v>
      </c>
      <c r="C84" s="303">
        <v>70</v>
      </c>
      <c r="D84" s="304">
        <v>0.5</v>
      </c>
      <c r="E84" s="315">
        <f t="shared" si="63"/>
        <v>0.28000000000000003</v>
      </c>
      <c r="F84" s="315">
        <f t="shared" si="64"/>
        <v>0.22</v>
      </c>
      <c r="G84" s="305"/>
      <c r="H84" s="197">
        <f t="shared" si="62"/>
        <v>0</v>
      </c>
      <c r="I84" s="194">
        <v>79</v>
      </c>
      <c r="J84" s="144">
        <f t="shared" si="55"/>
        <v>0</v>
      </c>
      <c r="K84" s="144">
        <f t="shared" si="56"/>
        <v>0</v>
      </c>
      <c r="L84" s="144">
        <f t="shared" si="57"/>
        <v>0</v>
      </c>
      <c r="M84" s="144">
        <f t="shared" si="58"/>
        <v>0</v>
      </c>
      <c r="N84" s="144">
        <f t="shared" si="40"/>
        <v>0</v>
      </c>
      <c r="O84" s="145">
        <f t="shared" si="41"/>
        <v>0</v>
      </c>
      <c r="P84" s="194">
        <v>79</v>
      </c>
      <c r="Q84" s="144">
        <f t="shared" si="50"/>
        <v>0</v>
      </c>
      <c r="R84" s="144">
        <f t="shared" si="59"/>
        <v>0</v>
      </c>
      <c r="S84" s="144">
        <f t="shared" si="60"/>
        <v>0</v>
      </c>
      <c r="T84" s="144">
        <f t="shared" si="42"/>
        <v>0</v>
      </c>
      <c r="U84" s="144">
        <f t="shared" si="51"/>
        <v>0</v>
      </c>
      <c r="V84" s="144">
        <f t="shared" si="43"/>
        <v>0</v>
      </c>
      <c r="W84" s="144">
        <v>0</v>
      </c>
      <c r="X84" s="144">
        <f t="shared" si="44"/>
        <v>0</v>
      </c>
      <c r="Y84" s="173">
        <f t="shared" si="45"/>
        <v>0</v>
      </c>
      <c r="AA84" s="210">
        <v>79</v>
      </c>
      <c r="AB84" s="144">
        <f t="shared" si="46"/>
        <v>0</v>
      </c>
      <c r="AC84" s="243">
        <f t="shared" si="47"/>
        <v>0</v>
      </c>
      <c r="AD84" s="243">
        <f t="shared" si="48"/>
        <v>0</v>
      </c>
      <c r="AE84" s="243">
        <f t="shared" si="49"/>
        <v>0</v>
      </c>
      <c r="AF84" s="144">
        <f t="shared" si="52"/>
        <v>0</v>
      </c>
      <c r="AG84" s="144">
        <f t="shared" si="53"/>
        <v>0</v>
      </c>
      <c r="AH84" s="144">
        <f t="shared" si="54"/>
        <v>0</v>
      </c>
      <c r="AI84" s="217">
        <f t="shared" si="61"/>
        <v>0</v>
      </c>
      <c r="AK84" s="210"/>
      <c r="AL84" s="144"/>
      <c r="AM84" s="144"/>
      <c r="AN84" s="144"/>
      <c r="AO84" s="144"/>
      <c r="AP84" s="144"/>
      <c r="AQ84" s="318"/>
      <c r="AR84" s="318"/>
      <c r="AS84" s="318"/>
      <c r="AT84" s="318"/>
      <c r="AU84" s="144"/>
      <c r="AV84" s="144"/>
      <c r="AW84" s="144"/>
      <c r="AX84" s="144"/>
      <c r="AY84" s="217"/>
    </row>
    <row r="85" spans="2:51" x14ac:dyDescent="0.25">
      <c r="B85" s="278">
        <v>41</v>
      </c>
      <c r="C85" s="303">
        <v>70</v>
      </c>
      <c r="D85" s="304">
        <v>0.5</v>
      </c>
      <c r="E85" s="315">
        <f t="shared" si="63"/>
        <v>0.28000000000000003</v>
      </c>
      <c r="F85" s="315">
        <f t="shared" si="64"/>
        <v>0.22</v>
      </c>
      <c r="G85" s="305"/>
      <c r="H85" s="197">
        <f t="shared" si="62"/>
        <v>0</v>
      </c>
      <c r="I85" s="194">
        <v>80</v>
      </c>
      <c r="J85" s="144">
        <f t="shared" si="55"/>
        <v>0</v>
      </c>
      <c r="K85" s="144">
        <f t="shared" si="56"/>
        <v>0</v>
      </c>
      <c r="L85" s="144">
        <f t="shared" si="57"/>
        <v>0</v>
      </c>
      <c r="M85" s="144">
        <f t="shared" si="58"/>
        <v>0</v>
      </c>
      <c r="N85" s="144">
        <f t="shared" si="40"/>
        <v>0</v>
      </c>
      <c r="O85" s="145">
        <f t="shared" si="41"/>
        <v>0</v>
      </c>
      <c r="P85" s="194">
        <v>80</v>
      </c>
      <c r="Q85" s="144">
        <f t="shared" si="50"/>
        <v>0</v>
      </c>
      <c r="R85" s="144">
        <f t="shared" si="59"/>
        <v>0</v>
      </c>
      <c r="S85" s="144">
        <f t="shared" si="60"/>
        <v>0</v>
      </c>
      <c r="T85" s="144">
        <f t="shared" si="42"/>
        <v>0</v>
      </c>
      <c r="U85" s="144">
        <f t="shared" si="51"/>
        <v>0</v>
      </c>
      <c r="V85" s="144">
        <f t="shared" si="43"/>
        <v>0</v>
      </c>
      <c r="W85" s="144">
        <v>0</v>
      </c>
      <c r="X85" s="144">
        <f t="shared" si="44"/>
        <v>0</v>
      </c>
      <c r="Y85" s="173">
        <f t="shared" si="45"/>
        <v>0</v>
      </c>
      <c r="AA85" s="210">
        <v>80</v>
      </c>
      <c r="AB85" s="144">
        <f t="shared" si="46"/>
        <v>0</v>
      </c>
      <c r="AC85" s="243">
        <f t="shared" si="47"/>
        <v>0</v>
      </c>
      <c r="AD85" s="243">
        <f t="shared" si="48"/>
        <v>0</v>
      </c>
      <c r="AE85" s="243">
        <f t="shared" si="49"/>
        <v>0</v>
      </c>
      <c r="AF85" s="144">
        <f t="shared" si="52"/>
        <v>0</v>
      </c>
      <c r="AG85" s="144">
        <f t="shared" si="53"/>
        <v>0</v>
      </c>
      <c r="AH85" s="144">
        <f t="shared" si="54"/>
        <v>0</v>
      </c>
      <c r="AI85" s="217">
        <f t="shared" si="61"/>
        <v>0</v>
      </c>
      <c r="AK85" s="210"/>
      <c r="AL85" s="144"/>
      <c r="AM85" s="144"/>
      <c r="AN85" s="144"/>
      <c r="AO85" s="144"/>
      <c r="AP85" s="144"/>
      <c r="AQ85" s="318"/>
      <c r="AR85" s="318"/>
      <c r="AS85" s="318"/>
      <c r="AT85" s="318"/>
      <c r="AU85" s="144"/>
      <c r="AV85" s="144"/>
      <c r="AW85" s="144"/>
      <c r="AX85" s="144"/>
      <c r="AY85" s="217"/>
    </row>
    <row r="86" spans="2:51" x14ac:dyDescent="0.25">
      <c r="B86" s="278">
        <v>48</v>
      </c>
      <c r="C86" s="303">
        <v>70</v>
      </c>
      <c r="D86" s="304">
        <v>0.5</v>
      </c>
      <c r="E86" s="315">
        <f t="shared" si="63"/>
        <v>0.28000000000000003</v>
      </c>
      <c r="F86" s="315">
        <f t="shared" si="64"/>
        <v>0.22</v>
      </c>
      <c r="G86" s="305"/>
      <c r="H86" s="197">
        <f t="shared" si="62"/>
        <v>0</v>
      </c>
      <c r="I86" s="194">
        <v>81</v>
      </c>
      <c r="J86" s="144">
        <f t="shared" si="55"/>
        <v>0</v>
      </c>
      <c r="K86" s="144">
        <f t="shared" si="56"/>
        <v>0</v>
      </c>
      <c r="L86" s="144">
        <f t="shared" si="57"/>
        <v>0</v>
      </c>
      <c r="M86" s="144">
        <f t="shared" si="58"/>
        <v>0</v>
      </c>
      <c r="N86" s="144">
        <f t="shared" si="40"/>
        <v>0</v>
      </c>
      <c r="O86" s="145">
        <f t="shared" si="41"/>
        <v>0</v>
      </c>
      <c r="P86" s="194">
        <v>81</v>
      </c>
      <c r="Q86" s="144">
        <f t="shared" si="50"/>
        <v>0</v>
      </c>
      <c r="R86" s="144">
        <f t="shared" si="59"/>
        <v>0</v>
      </c>
      <c r="S86" s="144">
        <f t="shared" si="60"/>
        <v>0</v>
      </c>
      <c r="T86" s="144">
        <f t="shared" si="42"/>
        <v>0</v>
      </c>
      <c r="U86" s="144">
        <f t="shared" si="51"/>
        <v>0</v>
      </c>
      <c r="V86" s="144">
        <f t="shared" si="43"/>
        <v>0</v>
      </c>
      <c r="W86" s="144">
        <v>0</v>
      </c>
      <c r="X86" s="144">
        <f t="shared" si="44"/>
        <v>0</v>
      </c>
      <c r="Y86" s="173">
        <f t="shared" si="45"/>
        <v>0</v>
      </c>
      <c r="AA86" s="210">
        <v>81</v>
      </c>
      <c r="AB86" s="144">
        <f t="shared" si="46"/>
        <v>0</v>
      </c>
      <c r="AC86" s="243">
        <f t="shared" si="47"/>
        <v>0</v>
      </c>
      <c r="AD86" s="243">
        <f t="shared" si="48"/>
        <v>0</v>
      </c>
      <c r="AE86" s="243">
        <f t="shared" si="49"/>
        <v>0</v>
      </c>
      <c r="AF86" s="144">
        <f t="shared" si="52"/>
        <v>0</v>
      </c>
      <c r="AG86" s="144">
        <f t="shared" si="53"/>
        <v>0</v>
      </c>
      <c r="AH86" s="144">
        <f t="shared" si="54"/>
        <v>0</v>
      </c>
      <c r="AI86" s="217">
        <f t="shared" si="61"/>
        <v>0</v>
      </c>
      <c r="AK86" s="210"/>
      <c r="AL86" s="144"/>
      <c r="AM86" s="144"/>
      <c r="AN86" s="144"/>
      <c r="AO86" s="144"/>
      <c r="AP86" s="144"/>
      <c r="AQ86" s="318"/>
      <c r="AR86" s="318"/>
      <c r="AS86" s="318"/>
      <c r="AT86" s="318"/>
      <c r="AU86" s="144"/>
      <c r="AV86" s="144"/>
      <c r="AW86" s="144"/>
      <c r="AX86" s="144"/>
      <c r="AY86" s="217"/>
    </row>
    <row r="87" spans="2:51" x14ac:dyDescent="0.25">
      <c r="B87" s="278"/>
      <c r="C87" s="303"/>
      <c r="D87" s="304"/>
      <c r="E87" s="274"/>
      <c r="F87" s="274"/>
      <c r="G87" s="305"/>
      <c r="H87" s="197">
        <f t="shared" si="62"/>
        <v>0</v>
      </c>
      <c r="I87" s="194">
        <v>82</v>
      </c>
      <c r="J87" s="144">
        <f t="shared" si="55"/>
        <v>0</v>
      </c>
      <c r="K87" s="144">
        <f t="shared" si="56"/>
        <v>0</v>
      </c>
      <c r="L87" s="144">
        <f t="shared" si="57"/>
        <v>0</v>
      </c>
      <c r="M87" s="144">
        <f t="shared" si="58"/>
        <v>0</v>
      </c>
      <c r="N87" s="144">
        <f t="shared" si="40"/>
        <v>0</v>
      </c>
      <c r="O87" s="145">
        <f t="shared" si="41"/>
        <v>0</v>
      </c>
      <c r="P87" s="194">
        <v>82</v>
      </c>
      <c r="Q87" s="144">
        <f t="shared" si="50"/>
        <v>0</v>
      </c>
      <c r="R87" s="144">
        <f t="shared" si="59"/>
        <v>0</v>
      </c>
      <c r="S87" s="144">
        <f t="shared" si="60"/>
        <v>0</v>
      </c>
      <c r="T87" s="144">
        <f t="shared" si="42"/>
        <v>0</v>
      </c>
      <c r="U87" s="144">
        <f t="shared" si="51"/>
        <v>0</v>
      </c>
      <c r="V87" s="144">
        <f t="shared" si="43"/>
        <v>0</v>
      </c>
      <c r="W87" s="144">
        <v>0</v>
      </c>
      <c r="X87" s="144">
        <f t="shared" si="44"/>
        <v>0</v>
      </c>
      <c r="Y87" s="173">
        <f t="shared" si="45"/>
        <v>0</v>
      </c>
      <c r="AA87" s="210">
        <v>82</v>
      </c>
      <c r="AB87" s="144">
        <f t="shared" si="46"/>
        <v>0</v>
      </c>
      <c r="AC87" s="243">
        <f t="shared" si="47"/>
        <v>0</v>
      </c>
      <c r="AD87" s="243">
        <f t="shared" si="48"/>
        <v>0</v>
      </c>
      <c r="AE87" s="243">
        <f t="shared" si="49"/>
        <v>0</v>
      </c>
      <c r="AF87" s="144">
        <f t="shared" si="52"/>
        <v>0</v>
      </c>
      <c r="AG87" s="144">
        <f t="shared" si="53"/>
        <v>0</v>
      </c>
      <c r="AH87" s="144">
        <f t="shared" si="54"/>
        <v>0</v>
      </c>
      <c r="AI87" s="217">
        <f t="shared" si="61"/>
        <v>0</v>
      </c>
      <c r="AK87" s="210"/>
      <c r="AL87" s="144"/>
      <c r="AM87" s="144"/>
      <c r="AN87" s="144"/>
      <c r="AO87" s="144"/>
      <c r="AP87" s="144"/>
      <c r="AQ87" s="318"/>
      <c r="AR87" s="318"/>
      <c r="AS87" s="318"/>
      <c r="AT87" s="318"/>
      <c r="AU87" s="144"/>
      <c r="AV87" s="144"/>
      <c r="AW87" s="144"/>
      <c r="AX87" s="144"/>
      <c r="AY87" s="217"/>
    </row>
    <row r="88" spans="2:51" x14ac:dyDescent="0.25">
      <c r="B88" s="278"/>
      <c r="C88" s="303"/>
      <c r="D88" s="304"/>
      <c r="E88" s="274"/>
      <c r="F88" s="274"/>
      <c r="G88" s="305"/>
      <c r="H88" s="197">
        <f t="shared" si="62"/>
        <v>0</v>
      </c>
      <c r="I88" s="194">
        <v>83</v>
      </c>
      <c r="J88" s="144">
        <f t="shared" si="55"/>
        <v>0</v>
      </c>
      <c r="K88" s="144">
        <f t="shared" si="56"/>
        <v>0</v>
      </c>
      <c r="L88" s="144">
        <f t="shared" si="57"/>
        <v>0</v>
      </c>
      <c r="M88" s="144">
        <f t="shared" si="58"/>
        <v>0</v>
      </c>
      <c r="N88" s="144">
        <f t="shared" si="40"/>
        <v>0</v>
      </c>
      <c r="O88" s="145">
        <f t="shared" si="41"/>
        <v>0</v>
      </c>
      <c r="P88" s="194">
        <v>83</v>
      </c>
      <c r="Q88" s="144">
        <f t="shared" si="50"/>
        <v>0</v>
      </c>
      <c r="R88" s="144">
        <f t="shared" si="59"/>
        <v>0</v>
      </c>
      <c r="S88" s="144">
        <f t="shared" si="60"/>
        <v>0</v>
      </c>
      <c r="T88" s="144">
        <f t="shared" si="42"/>
        <v>0</v>
      </c>
      <c r="U88" s="144">
        <f t="shared" si="51"/>
        <v>0</v>
      </c>
      <c r="V88" s="144">
        <f t="shared" si="43"/>
        <v>0</v>
      </c>
      <c r="W88" s="144">
        <v>0</v>
      </c>
      <c r="X88" s="144">
        <f t="shared" si="44"/>
        <v>0</v>
      </c>
      <c r="Y88" s="173">
        <f t="shared" si="45"/>
        <v>0</v>
      </c>
      <c r="AA88" s="210">
        <v>83</v>
      </c>
      <c r="AB88" s="144">
        <f t="shared" si="46"/>
        <v>0</v>
      </c>
      <c r="AC88" s="243">
        <f t="shared" si="47"/>
        <v>0</v>
      </c>
      <c r="AD88" s="243">
        <f t="shared" si="48"/>
        <v>0</v>
      </c>
      <c r="AE88" s="243">
        <f t="shared" si="49"/>
        <v>0</v>
      </c>
      <c r="AF88" s="144">
        <f t="shared" si="52"/>
        <v>0</v>
      </c>
      <c r="AG88" s="144">
        <f t="shared" si="53"/>
        <v>0</v>
      </c>
      <c r="AH88" s="144">
        <f t="shared" si="54"/>
        <v>0</v>
      </c>
      <c r="AI88" s="217">
        <f t="shared" si="61"/>
        <v>0</v>
      </c>
      <c r="AK88" s="210"/>
      <c r="AL88" s="144"/>
      <c r="AM88" s="144"/>
      <c r="AN88" s="144"/>
      <c r="AO88" s="144"/>
      <c r="AP88" s="144"/>
      <c r="AQ88" s="318"/>
      <c r="AR88" s="318"/>
      <c r="AS88" s="318"/>
      <c r="AT88" s="318"/>
      <c r="AU88" s="144"/>
      <c r="AV88" s="144"/>
      <c r="AW88" s="144"/>
      <c r="AX88" s="144"/>
      <c r="AY88" s="217"/>
    </row>
    <row r="89" spans="2:51" x14ac:dyDescent="0.25">
      <c r="B89" s="278"/>
      <c r="C89" s="303"/>
      <c r="D89" s="304"/>
      <c r="E89" s="274"/>
      <c r="F89" s="274"/>
      <c r="G89" s="305"/>
      <c r="H89" s="197">
        <f t="shared" si="62"/>
        <v>0</v>
      </c>
      <c r="I89" s="194">
        <v>84</v>
      </c>
      <c r="J89" s="144">
        <f t="shared" si="55"/>
        <v>0</v>
      </c>
      <c r="K89" s="144">
        <f t="shared" si="56"/>
        <v>0</v>
      </c>
      <c r="L89" s="144">
        <f t="shared" si="57"/>
        <v>0</v>
      </c>
      <c r="M89" s="144">
        <f t="shared" si="58"/>
        <v>0</v>
      </c>
      <c r="N89" s="144">
        <f t="shared" si="40"/>
        <v>0</v>
      </c>
      <c r="O89" s="145">
        <f t="shared" si="41"/>
        <v>0</v>
      </c>
      <c r="P89" s="194">
        <v>84</v>
      </c>
      <c r="Q89" s="144">
        <f t="shared" si="50"/>
        <v>0</v>
      </c>
      <c r="R89" s="144">
        <f t="shared" si="59"/>
        <v>0</v>
      </c>
      <c r="S89" s="144">
        <f t="shared" si="60"/>
        <v>0</v>
      </c>
      <c r="T89" s="144">
        <f t="shared" si="42"/>
        <v>0</v>
      </c>
      <c r="U89" s="144">
        <f t="shared" si="51"/>
        <v>0</v>
      </c>
      <c r="V89" s="144">
        <f t="shared" si="43"/>
        <v>0</v>
      </c>
      <c r="W89" s="144">
        <v>0</v>
      </c>
      <c r="X89" s="144">
        <f t="shared" si="44"/>
        <v>0</v>
      </c>
      <c r="Y89" s="173">
        <f t="shared" si="45"/>
        <v>0</v>
      </c>
      <c r="AA89" s="210">
        <v>84</v>
      </c>
      <c r="AB89" s="144">
        <f t="shared" si="46"/>
        <v>0</v>
      </c>
      <c r="AC89" s="243">
        <f t="shared" si="47"/>
        <v>0</v>
      </c>
      <c r="AD89" s="243">
        <f t="shared" si="48"/>
        <v>0</v>
      </c>
      <c r="AE89" s="243">
        <f t="shared" si="49"/>
        <v>0</v>
      </c>
      <c r="AF89" s="144">
        <f t="shared" si="52"/>
        <v>0</v>
      </c>
      <c r="AG89" s="144">
        <f t="shared" si="53"/>
        <v>0</v>
      </c>
      <c r="AH89" s="144">
        <f t="shared" si="54"/>
        <v>0</v>
      </c>
      <c r="AI89" s="217">
        <f t="shared" si="61"/>
        <v>0</v>
      </c>
      <c r="AK89" s="210"/>
      <c r="AL89" s="144"/>
      <c r="AM89" s="144"/>
      <c r="AN89" s="144"/>
      <c r="AO89" s="144"/>
      <c r="AP89" s="144"/>
      <c r="AQ89" s="318"/>
      <c r="AR89" s="318"/>
      <c r="AS89" s="318"/>
      <c r="AT89" s="318"/>
      <c r="AU89" s="144"/>
      <c r="AV89" s="144"/>
      <c r="AW89" s="144"/>
      <c r="AX89" s="144"/>
      <c r="AY89" s="217"/>
    </row>
    <row r="90" spans="2:51" x14ac:dyDescent="0.25">
      <c r="B90" s="278"/>
      <c r="C90" s="303"/>
      <c r="D90" s="304"/>
      <c r="E90" s="274"/>
      <c r="F90" s="274"/>
      <c r="G90" s="305"/>
      <c r="H90" s="197">
        <f t="shared" si="62"/>
        <v>0</v>
      </c>
      <c r="I90" s="194">
        <v>85</v>
      </c>
      <c r="J90" s="144">
        <f t="shared" si="55"/>
        <v>0</v>
      </c>
      <c r="K90" s="144">
        <f t="shared" si="56"/>
        <v>0</v>
      </c>
      <c r="L90" s="144">
        <f t="shared" si="57"/>
        <v>0</v>
      </c>
      <c r="M90" s="144">
        <f t="shared" si="58"/>
        <v>0</v>
      </c>
      <c r="N90" s="144">
        <f t="shared" si="40"/>
        <v>0</v>
      </c>
      <c r="O90" s="145">
        <f t="shared" si="41"/>
        <v>0</v>
      </c>
      <c r="P90" s="194">
        <v>85</v>
      </c>
      <c r="Q90" s="144">
        <f t="shared" si="50"/>
        <v>0</v>
      </c>
      <c r="R90" s="144">
        <f t="shared" si="59"/>
        <v>0</v>
      </c>
      <c r="S90" s="144">
        <f t="shared" si="60"/>
        <v>0</v>
      </c>
      <c r="T90" s="144">
        <f t="shared" si="42"/>
        <v>0</v>
      </c>
      <c r="U90" s="144">
        <f t="shared" si="51"/>
        <v>0</v>
      </c>
      <c r="V90" s="144">
        <f t="shared" si="43"/>
        <v>0</v>
      </c>
      <c r="W90" s="144">
        <v>0</v>
      </c>
      <c r="X90" s="144">
        <f t="shared" si="44"/>
        <v>0</v>
      </c>
      <c r="Y90" s="173">
        <f t="shared" si="45"/>
        <v>0</v>
      </c>
      <c r="AA90" s="210">
        <v>85</v>
      </c>
      <c r="AB90" s="144">
        <f t="shared" si="46"/>
        <v>0</v>
      </c>
      <c r="AC90" s="243">
        <f t="shared" si="47"/>
        <v>0</v>
      </c>
      <c r="AD90" s="243">
        <f t="shared" si="48"/>
        <v>0</v>
      </c>
      <c r="AE90" s="243">
        <f t="shared" si="49"/>
        <v>0</v>
      </c>
      <c r="AF90" s="144">
        <f t="shared" si="52"/>
        <v>0</v>
      </c>
      <c r="AG90" s="144">
        <f t="shared" si="53"/>
        <v>0</v>
      </c>
      <c r="AH90" s="144">
        <f t="shared" si="54"/>
        <v>0</v>
      </c>
      <c r="AI90" s="217">
        <f t="shared" si="61"/>
        <v>0</v>
      </c>
      <c r="AK90" s="210"/>
      <c r="AL90" s="144"/>
      <c r="AM90" s="144"/>
      <c r="AN90" s="144"/>
      <c r="AO90" s="144"/>
      <c r="AP90" s="144"/>
      <c r="AQ90" s="318"/>
      <c r="AR90" s="318"/>
      <c r="AS90" s="318"/>
      <c r="AT90" s="318"/>
      <c r="AU90" s="144"/>
      <c r="AV90" s="144"/>
      <c r="AW90" s="144"/>
      <c r="AX90" s="144"/>
      <c r="AY90" s="217"/>
    </row>
    <row r="91" spans="2:51" x14ac:dyDescent="0.25">
      <c r="B91" s="278"/>
      <c r="C91" s="303"/>
      <c r="D91" s="304"/>
      <c r="E91" s="274"/>
      <c r="F91" s="274"/>
      <c r="G91" s="305"/>
      <c r="H91" s="197">
        <f t="shared" si="62"/>
        <v>0</v>
      </c>
      <c r="I91" s="194">
        <v>86</v>
      </c>
      <c r="J91" s="144">
        <f t="shared" si="55"/>
        <v>0</v>
      </c>
      <c r="K91" s="144">
        <f t="shared" si="56"/>
        <v>0</v>
      </c>
      <c r="L91" s="144">
        <f t="shared" si="57"/>
        <v>0</v>
      </c>
      <c r="M91" s="144">
        <f t="shared" si="58"/>
        <v>0</v>
      </c>
      <c r="N91" s="144">
        <f t="shared" si="40"/>
        <v>0</v>
      </c>
      <c r="O91" s="145">
        <f t="shared" si="41"/>
        <v>0</v>
      </c>
      <c r="P91" s="194">
        <v>86</v>
      </c>
      <c r="Q91" s="144">
        <f t="shared" si="50"/>
        <v>0</v>
      </c>
      <c r="R91" s="144">
        <f t="shared" si="59"/>
        <v>0</v>
      </c>
      <c r="S91" s="144">
        <f t="shared" si="60"/>
        <v>0</v>
      </c>
      <c r="T91" s="144">
        <f t="shared" si="42"/>
        <v>0</v>
      </c>
      <c r="U91" s="144">
        <f t="shared" si="51"/>
        <v>0</v>
      </c>
      <c r="V91" s="144">
        <f t="shared" si="43"/>
        <v>0</v>
      </c>
      <c r="W91" s="144">
        <v>0</v>
      </c>
      <c r="X91" s="144">
        <f t="shared" si="44"/>
        <v>0</v>
      </c>
      <c r="Y91" s="173">
        <f t="shared" si="45"/>
        <v>0</v>
      </c>
      <c r="AA91" s="210">
        <v>86</v>
      </c>
      <c r="AB91" s="144">
        <f t="shared" si="46"/>
        <v>0</v>
      </c>
      <c r="AC91" s="243">
        <f t="shared" si="47"/>
        <v>0</v>
      </c>
      <c r="AD91" s="243">
        <f t="shared" si="48"/>
        <v>0</v>
      </c>
      <c r="AE91" s="243">
        <f t="shared" si="49"/>
        <v>0</v>
      </c>
      <c r="AF91" s="144">
        <f t="shared" si="52"/>
        <v>0</v>
      </c>
      <c r="AG91" s="144">
        <f t="shared" si="53"/>
        <v>0</v>
      </c>
      <c r="AH91" s="144">
        <f t="shared" si="54"/>
        <v>0</v>
      </c>
      <c r="AI91" s="217">
        <f t="shared" si="61"/>
        <v>0</v>
      </c>
      <c r="AK91" s="210"/>
      <c r="AL91" s="144"/>
      <c r="AM91" s="144"/>
      <c r="AN91" s="144"/>
      <c r="AO91" s="144"/>
      <c r="AP91" s="144"/>
      <c r="AQ91" s="318"/>
      <c r="AR91" s="318"/>
      <c r="AS91" s="318"/>
      <c r="AT91" s="318"/>
      <c r="AU91" s="144"/>
      <c r="AV91" s="144"/>
      <c r="AW91" s="144"/>
      <c r="AX91" s="144"/>
      <c r="AY91" s="217"/>
    </row>
    <row r="92" spans="2:51" x14ac:dyDescent="0.25">
      <c r="B92" s="278"/>
      <c r="C92" s="303"/>
      <c r="D92" s="304"/>
      <c r="E92" s="274"/>
      <c r="F92" s="274"/>
      <c r="G92" s="305"/>
      <c r="H92" s="197">
        <f t="shared" si="62"/>
        <v>0</v>
      </c>
      <c r="I92" s="194">
        <v>87</v>
      </c>
      <c r="J92" s="144">
        <f t="shared" si="55"/>
        <v>0</v>
      </c>
      <c r="K92" s="144">
        <f t="shared" si="56"/>
        <v>0</v>
      </c>
      <c r="L92" s="144">
        <f t="shared" si="57"/>
        <v>0</v>
      </c>
      <c r="M92" s="144">
        <f t="shared" si="58"/>
        <v>0</v>
      </c>
      <c r="N92" s="144">
        <f t="shared" si="40"/>
        <v>0</v>
      </c>
      <c r="O92" s="145">
        <f t="shared" si="41"/>
        <v>0</v>
      </c>
      <c r="P92" s="194">
        <v>87</v>
      </c>
      <c r="Q92" s="144">
        <f t="shared" si="50"/>
        <v>0</v>
      </c>
      <c r="R92" s="144">
        <f t="shared" si="59"/>
        <v>0</v>
      </c>
      <c r="S92" s="144">
        <f t="shared" si="60"/>
        <v>0</v>
      </c>
      <c r="T92" s="144">
        <f t="shared" si="42"/>
        <v>0</v>
      </c>
      <c r="U92" s="144">
        <f t="shared" si="51"/>
        <v>0</v>
      </c>
      <c r="V92" s="144">
        <f t="shared" si="43"/>
        <v>0</v>
      </c>
      <c r="W92" s="144">
        <v>0</v>
      </c>
      <c r="X92" s="144">
        <f t="shared" si="44"/>
        <v>0</v>
      </c>
      <c r="Y92" s="173">
        <f t="shared" si="45"/>
        <v>0</v>
      </c>
      <c r="AA92" s="210">
        <v>87</v>
      </c>
      <c r="AB92" s="144">
        <f t="shared" si="46"/>
        <v>0</v>
      </c>
      <c r="AC92" s="243">
        <f t="shared" si="47"/>
        <v>0</v>
      </c>
      <c r="AD92" s="243">
        <f t="shared" si="48"/>
        <v>0</v>
      </c>
      <c r="AE92" s="243">
        <f t="shared" si="49"/>
        <v>0</v>
      </c>
      <c r="AF92" s="144">
        <f t="shared" si="52"/>
        <v>0</v>
      </c>
      <c r="AG92" s="144">
        <f t="shared" si="53"/>
        <v>0</v>
      </c>
      <c r="AH92" s="144">
        <f t="shared" si="54"/>
        <v>0</v>
      </c>
      <c r="AI92" s="217">
        <f t="shared" si="61"/>
        <v>0</v>
      </c>
      <c r="AK92" s="210"/>
      <c r="AL92" s="144"/>
      <c r="AM92" s="144"/>
      <c r="AN92" s="144"/>
      <c r="AO92" s="144"/>
      <c r="AP92" s="144"/>
      <c r="AQ92" s="318"/>
      <c r="AR92" s="318"/>
      <c r="AS92" s="318"/>
      <c r="AT92" s="318"/>
      <c r="AU92" s="144"/>
      <c r="AV92" s="144"/>
      <c r="AW92" s="144"/>
      <c r="AX92" s="144"/>
      <c r="AY92" s="217"/>
    </row>
    <row r="93" spans="2:51" x14ac:dyDescent="0.25">
      <c r="B93" s="278"/>
      <c r="C93" s="303"/>
      <c r="D93" s="304"/>
      <c r="E93" s="274"/>
      <c r="F93" s="274"/>
      <c r="G93" s="305"/>
      <c r="H93" s="197">
        <f t="shared" si="62"/>
        <v>0</v>
      </c>
      <c r="I93" s="194">
        <v>88</v>
      </c>
      <c r="J93" s="144">
        <f t="shared" si="55"/>
        <v>0</v>
      </c>
      <c r="K93" s="144">
        <f t="shared" si="56"/>
        <v>0</v>
      </c>
      <c r="L93" s="144">
        <f t="shared" si="57"/>
        <v>0</v>
      </c>
      <c r="M93" s="144">
        <f t="shared" si="58"/>
        <v>0</v>
      </c>
      <c r="N93" s="144">
        <f t="shared" si="40"/>
        <v>0</v>
      </c>
      <c r="O93" s="145">
        <f t="shared" si="41"/>
        <v>0</v>
      </c>
      <c r="P93" s="194">
        <v>88</v>
      </c>
      <c r="Q93" s="144">
        <f t="shared" si="50"/>
        <v>0</v>
      </c>
      <c r="R93" s="144">
        <f t="shared" si="59"/>
        <v>0</v>
      </c>
      <c r="S93" s="144">
        <f t="shared" si="60"/>
        <v>0</v>
      </c>
      <c r="T93" s="144">
        <f t="shared" si="42"/>
        <v>0</v>
      </c>
      <c r="U93" s="144">
        <f t="shared" si="51"/>
        <v>0</v>
      </c>
      <c r="V93" s="144">
        <f t="shared" si="43"/>
        <v>0</v>
      </c>
      <c r="W93" s="144">
        <v>0</v>
      </c>
      <c r="X93" s="144">
        <f t="shared" si="44"/>
        <v>0</v>
      </c>
      <c r="Y93" s="173">
        <f t="shared" si="45"/>
        <v>0</v>
      </c>
      <c r="AA93" s="210">
        <v>88</v>
      </c>
      <c r="AB93" s="144">
        <f t="shared" si="46"/>
        <v>0</v>
      </c>
      <c r="AC93" s="243">
        <f t="shared" si="47"/>
        <v>0</v>
      </c>
      <c r="AD93" s="243">
        <f t="shared" si="48"/>
        <v>0</v>
      </c>
      <c r="AE93" s="243">
        <f t="shared" si="49"/>
        <v>0</v>
      </c>
      <c r="AF93" s="144">
        <f t="shared" si="52"/>
        <v>0</v>
      </c>
      <c r="AG93" s="144">
        <f t="shared" si="53"/>
        <v>0</v>
      </c>
      <c r="AH93" s="144">
        <f t="shared" si="54"/>
        <v>0</v>
      </c>
      <c r="AI93" s="217">
        <f t="shared" si="61"/>
        <v>0</v>
      </c>
      <c r="AK93" s="210"/>
      <c r="AL93" s="144"/>
      <c r="AM93" s="144"/>
      <c r="AN93" s="144"/>
      <c r="AO93" s="144"/>
      <c r="AP93" s="144"/>
      <c r="AQ93" s="318"/>
      <c r="AR93" s="318"/>
      <c r="AS93" s="318"/>
      <c r="AT93" s="318"/>
      <c r="AU93" s="144"/>
      <c r="AV93" s="144"/>
      <c r="AW93" s="144"/>
      <c r="AX93" s="144"/>
      <c r="AY93" s="217"/>
    </row>
    <row r="94" spans="2:51" x14ac:dyDescent="0.25">
      <c r="B94" s="279"/>
      <c r="C94" s="306"/>
      <c r="D94" s="307"/>
      <c r="E94" s="273"/>
      <c r="F94" s="273"/>
      <c r="G94" s="308"/>
      <c r="H94" s="197">
        <f t="shared" si="62"/>
        <v>0</v>
      </c>
      <c r="I94" s="194">
        <v>89</v>
      </c>
      <c r="J94" s="144">
        <f t="shared" si="55"/>
        <v>0</v>
      </c>
      <c r="K94" s="144">
        <f t="shared" si="56"/>
        <v>0</v>
      </c>
      <c r="L94" s="144">
        <f t="shared" si="57"/>
        <v>0</v>
      </c>
      <c r="M94" s="144">
        <f t="shared" si="58"/>
        <v>0</v>
      </c>
      <c r="N94" s="144">
        <f t="shared" si="40"/>
        <v>0</v>
      </c>
      <c r="O94" s="145">
        <f t="shared" si="41"/>
        <v>0</v>
      </c>
      <c r="P94" s="194">
        <v>89</v>
      </c>
      <c r="Q94" s="144">
        <f t="shared" si="50"/>
        <v>0</v>
      </c>
      <c r="R94" s="144">
        <f t="shared" si="59"/>
        <v>0</v>
      </c>
      <c r="S94" s="144">
        <f t="shared" si="60"/>
        <v>0</v>
      </c>
      <c r="T94" s="144">
        <f t="shared" si="42"/>
        <v>0</v>
      </c>
      <c r="U94" s="144">
        <f t="shared" si="51"/>
        <v>0</v>
      </c>
      <c r="V94" s="144">
        <f t="shared" si="43"/>
        <v>0</v>
      </c>
      <c r="W94" s="144">
        <v>0</v>
      </c>
      <c r="X94" s="144">
        <f t="shared" si="44"/>
        <v>0</v>
      </c>
      <c r="Y94" s="173">
        <f t="shared" si="45"/>
        <v>0</v>
      </c>
      <c r="AA94" s="210">
        <v>89</v>
      </c>
      <c r="AB94" s="144">
        <f t="shared" si="46"/>
        <v>0</v>
      </c>
      <c r="AC94" s="243">
        <f t="shared" si="47"/>
        <v>0</v>
      </c>
      <c r="AD94" s="243">
        <f t="shared" si="48"/>
        <v>0</v>
      </c>
      <c r="AE94" s="243">
        <f t="shared" si="49"/>
        <v>0</v>
      </c>
      <c r="AF94" s="144">
        <f t="shared" si="52"/>
        <v>0</v>
      </c>
      <c r="AG94" s="144">
        <f t="shared" si="53"/>
        <v>0</v>
      </c>
      <c r="AH94" s="144">
        <f t="shared" si="54"/>
        <v>0</v>
      </c>
      <c r="AI94" s="217">
        <f t="shared" si="61"/>
        <v>0</v>
      </c>
      <c r="AK94" s="210"/>
      <c r="AL94" s="144"/>
      <c r="AM94" s="144"/>
      <c r="AN94" s="144"/>
      <c r="AO94" s="144"/>
      <c r="AP94" s="144"/>
      <c r="AQ94" s="318"/>
      <c r="AR94" s="318"/>
      <c r="AS94" s="318"/>
      <c r="AT94" s="318"/>
      <c r="AU94" s="144"/>
      <c r="AV94" s="144"/>
      <c r="AW94" s="144"/>
      <c r="AX94" s="144"/>
      <c r="AY94" s="217"/>
    </row>
    <row r="95" spans="2:51" x14ac:dyDescent="0.25">
      <c r="I95" s="194">
        <v>90</v>
      </c>
      <c r="J95" s="144">
        <f t="shared" si="55"/>
        <v>0</v>
      </c>
      <c r="K95" s="144">
        <f t="shared" si="56"/>
        <v>0</v>
      </c>
      <c r="L95" s="144">
        <f t="shared" si="57"/>
        <v>0</v>
      </c>
      <c r="M95" s="144">
        <f t="shared" si="58"/>
        <v>0</v>
      </c>
      <c r="N95" s="144">
        <f t="shared" si="40"/>
        <v>0</v>
      </c>
      <c r="O95" s="145">
        <f t="shared" si="41"/>
        <v>0</v>
      </c>
      <c r="P95" s="194">
        <v>90</v>
      </c>
      <c r="Q95" s="144">
        <f t="shared" si="50"/>
        <v>0</v>
      </c>
      <c r="R95" s="144">
        <f t="shared" si="59"/>
        <v>0</v>
      </c>
      <c r="S95" s="144">
        <f t="shared" si="60"/>
        <v>0</v>
      </c>
      <c r="T95" s="144">
        <f t="shared" si="42"/>
        <v>0</v>
      </c>
      <c r="U95" s="144">
        <f t="shared" si="51"/>
        <v>0</v>
      </c>
      <c r="V95" s="144">
        <f t="shared" si="43"/>
        <v>0</v>
      </c>
      <c r="W95" s="144">
        <v>0</v>
      </c>
      <c r="X95" s="144">
        <f t="shared" si="44"/>
        <v>0</v>
      </c>
      <c r="Y95" s="173">
        <f t="shared" si="45"/>
        <v>0</v>
      </c>
      <c r="AA95" s="210">
        <v>90</v>
      </c>
      <c r="AB95" s="144">
        <f t="shared" si="46"/>
        <v>0</v>
      </c>
      <c r="AC95" s="243">
        <f t="shared" si="47"/>
        <v>0</v>
      </c>
      <c r="AD95" s="243">
        <f t="shared" si="48"/>
        <v>0</v>
      </c>
      <c r="AE95" s="243">
        <f t="shared" si="49"/>
        <v>0</v>
      </c>
      <c r="AF95" s="144">
        <f t="shared" si="52"/>
        <v>0</v>
      </c>
      <c r="AG95" s="144">
        <f t="shared" si="53"/>
        <v>0</v>
      </c>
      <c r="AH95" s="144">
        <f t="shared" si="54"/>
        <v>0</v>
      </c>
      <c r="AI95" s="217">
        <f t="shared" si="61"/>
        <v>0</v>
      </c>
      <c r="AK95" s="210"/>
      <c r="AL95" s="144"/>
      <c r="AM95" s="144"/>
      <c r="AN95" s="144"/>
      <c r="AO95" s="144"/>
      <c r="AP95" s="144"/>
      <c r="AQ95" s="318"/>
      <c r="AR95" s="318"/>
      <c r="AS95" s="318"/>
      <c r="AT95" s="318"/>
      <c r="AU95" s="144"/>
      <c r="AV95" s="144"/>
      <c r="AW95" s="144"/>
      <c r="AX95" s="144"/>
      <c r="AY95" s="217"/>
    </row>
    <row r="96" spans="2:51" x14ac:dyDescent="0.25">
      <c r="C96" s="206" t="s">
        <v>314</v>
      </c>
      <c r="D96" t="s">
        <v>297</v>
      </c>
      <c r="E96" s="11"/>
      <c r="I96" s="194">
        <v>91</v>
      </c>
      <c r="J96" s="144">
        <f t="shared" si="55"/>
        <v>0</v>
      </c>
      <c r="K96" s="144">
        <f t="shared" si="56"/>
        <v>0</v>
      </c>
      <c r="L96" s="144">
        <f t="shared" si="57"/>
        <v>0</v>
      </c>
      <c r="M96" s="144">
        <f t="shared" si="58"/>
        <v>0</v>
      </c>
      <c r="N96" s="144">
        <f t="shared" si="40"/>
        <v>0</v>
      </c>
      <c r="O96" s="145">
        <f t="shared" si="41"/>
        <v>0</v>
      </c>
      <c r="P96" s="194">
        <v>91</v>
      </c>
      <c r="Q96" s="144">
        <f t="shared" si="50"/>
        <v>0</v>
      </c>
      <c r="R96" s="144">
        <f t="shared" si="59"/>
        <v>0</v>
      </c>
      <c r="S96" s="144">
        <f t="shared" si="60"/>
        <v>0</v>
      </c>
      <c r="T96" s="144">
        <f t="shared" si="42"/>
        <v>0</v>
      </c>
      <c r="U96" s="144">
        <f t="shared" si="51"/>
        <v>0</v>
      </c>
      <c r="V96" s="144">
        <f t="shared" si="43"/>
        <v>0</v>
      </c>
      <c r="W96" s="144">
        <v>0</v>
      </c>
      <c r="X96" s="144">
        <f t="shared" si="44"/>
        <v>0</v>
      </c>
      <c r="Y96" s="173">
        <f t="shared" si="45"/>
        <v>0</v>
      </c>
      <c r="AA96" s="210">
        <v>91</v>
      </c>
      <c r="AB96" s="144">
        <f t="shared" si="46"/>
        <v>0</v>
      </c>
      <c r="AC96" s="243">
        <f t="shared" si="47"/>
        <v>0</v>
      </c>
      <c r="AD96" s="243">
        <f t="shared" si="48"/>
        <v>0</v>
      </c>
      <c r="AE96" s="243">
        <f t="shared" si="49"/>
        <v>0</v>
      </c>
      <c r="AF96" s="144">
        <f t="shared" si="52"/>
        <v>0</v>
      </c>
      <c r="AG96" s="144">
        <f t="shared" si="53"/>
        <v>0</v>
      </c>
      <c r="AH96" s="144">
        <f t="shared" si="54"/>
        <v>0</v>
      </c>
      <c r="AI96" s="217">
        <f t="shared" si="61"/>
        <v>0</v>
      </c>
      <c r="AK96" s="210"/>
      <c r="AL96" s="144"/>
      <c r="AM96" s="144"/>
      <c r="AN96" s="144"/>
      <c r="AO96" s="144"/>
      <c r="AP96" s="144"/>
      <c r="AQ96" s="318"/>
      <c r="AR96" s="318"/>
      <c r="AS96" s="318"/>
      <c r="AT96" s="318"/>
      <c r="AU96" s="144"/>
      <c r="AV96" s="144"/>
      <c r="AW96" s="144"/>
      <c r="AX96" s="144"/>
      <c r="AY96" s="217"/>
    </row>
    <row r="97" spans="2:51" x14ac:dyDescent="0.25">
      <c r="B97" s="2" t="s">
        <v>4</v>
      </c>
      <c r="C97">
        <v>32</v>
      </c>
      <c r="D97">
        <v>0</v>
      </c>
      <c r="E97" s="11"/>
      <c r="I97" s="194">
        <v>92</v>
      </c>
      <c r="J97" s="144">
        <f t="shared" si="55"/>
        <v>0</v>
      </c>
      <c r="K97" s="144">
        <f t="shared" si="56"/>
        <v>0</v>
      </c>
      <c r="L97" s="144">
        <f t="shared" si="57"/>
        <v>0</v>
      </c>
      <c r="M97" s="144">
        <f t="shared" si="58"/>
        <v>0</v>
      </c>
      <c r="N97" s="144">
        <f t="shared" si="40"/>
        <v>0</v>
      </c>
      <c r="O97" s="145">
        <f t="shared" si="41"/>
        <v>0</v>
      </c>
      <c r="P97" s="194">
        <v>92</v>
      </c>
      <c r="Q97" s="144">
        <f t="shared" si="50"/>
        <v>0</v>
      </c>
      <c r="R97" s="144">
        <f t="shared" si="59"/>
        <v>0</v>
      </c>
      <c r="S97" s="144">
        <f t="shared" si="60"/>
        <v>0</v>
      </c>
      <c r="T97" s="144">
        <f t="shared" si="42"/>
        <v>0</v>
      </c>
      <c r="U97" s="144">
        <f t="shared" si="51"/>
        <v>0</v>
      </c>
      <c r="V97" s="144">
        <f t="shared" si="43"/>
        <v>0</v>
      </c>
      <c r="W97" s="144">
        <v>0</v>
      </c>
      <c r="X97" s="144">
        <f t="shared" si="44"/>
        <v>0</v>
      </c>
      <c r="Y97" s="173">
        <f t="shared" si="45"/>
        <v>0</v>
      </c>
      <c r="AA97" s="210">
        <v>92</v>
      </c>
      <c r="AB97" s="144">
        <f t="shared" si="46"/>
        <v>0</v>
      </c>
      <c r="AC97" s="243">
        <f t="shared" si="47"/>
        <v>0</v>
      </c>
      <c r="AD97" s="243">
        <f t="shared" si="48"/>
        <v>0</v>
      </c>
      <c r="AE97" s="243">
        <f t="shared" si="49"/>
        <v>0</v>
      </c>
      <c r="AF97" s="144">
        <f t="shared" si="52"/>
        <v>0</v>
      </c>
      <c r="AG97" s="144">
        <f t="shared" si="53"/>
        <v>0</v>
      </c>
      <c r="AH97" s="144">
        <f t="shared" si="54"/>
        <v>0</v>
      </c>
      <c r="AI97" s="217">
        <f t="shared" si="61"/>
        <v>0</v>
      </c>
      <c r="AK97" s="210"/>
      <c r="AL97" s="144"/>
      <c r="AM97" s="144"/>
      <c r="AN97" s="144"/>
      <c r="AO97" s="144"/>
      <c r="AP97" s="144"/>
      <c r="AQ97" s="318"/>
      <c r="AR97" s="318"/>
      <c r="AS97" s="318"/>
      <c r="AT97" s="318"/>
      <c r="AU97" s="144"/>
      <c r="AV97" s="144"/>
      <c r="AW97" s="144"/>
      <c r="AX97" s="144"/>
      <c r="AY97" s="217"/>
    </row>
    <row r="98" spans="2:51" x14ac:dyDescent="0.25">
      <c r="B98" s="2" t="s">
        <v>5</v>
      </c>
      <c r="C98">
        <v>45</v>
      </c>
      <c r="D98">
        <v>0</v>
      </c>
      <c r="E98" s="11"/>
      <c r="I98" s="194">
        <v>93</v>
      </c>
      <c r="J98" s="144">
        <f t="shared" si="55"/>
        <v>0</v>
      </c>
      <c r="K98" s="144">
        <f t="shared" si="56"/>
        <v>0</v>
      </c>
      <c r="L98" s="144">
        <f t="shared" si="57"/>
        <v>0</v>
      </c>
      <c r="M98" s="144">
        <f t="shared" si="58"/>
        <v>0</v>
      </c>
      <c r="N98" s="144">
        <f t="shared" si="40"/>
        <v>0</v>
      </c>
      <c r="O98" s="145">
        <f t="shared" si="41"/>
        <v>0</v>
      </c>
      <c r="P98" s="194">
        <v>93</v>
      </c>
      <c r="Q98" s="144">
        <f t="shared" si="50"/>
        <v>0</v>
      </c>
      <c r="R98" s="144">
        <f t="shared" si="59"/>
        <v>0</v>
      </c>
      <c r="S98" s="144">
        <f t="shared" si="60"/>
        <v>0</v>
      </c>
      <c r="T98" s="144">
        <f t="shared" si="42"/>
        <v>0</v>
      </c>
      <c r="U98" s="144">
        <f t="shared" si="51"/>
        <v>0</v>
      </c>
      <c r="V98" s="144">
        <f t="shared" si="43"/>
        <v>0</v>
      </c>
      <c r="W98" s="144">
        <v>0</v>
      </c>
      <c r="X98" s="144">
        <f t="shared" si="44"/>
        <v>0</v>
      </c>
      <c r="Y98" s="173">
        <f t="shared" si="45"/>
        <v>0</v>
      </c>
      <c r="AA98" s="210">
        <v>93</v>
      </c>
      <c r="AB98" s="144">
        <f t="shared" si="46"/>
        <v>0</v>
      </c>
      <c r="AC98" s="243">
        <f t="shared" si="47"/>
        <v>0</v>
      </c>
      <c r="AD98" s="243">
        <f t="shared" si="48"/>
        <v>0</v>
      </c>
      <c r="AE98" s="243">
        <f t="shared" si="49"/>
        <v>0</v>
      </c>
      <c r="AF98" s="144">
        <f t="shared" si="52"/>
        <v>0</v>
      </c>
      <c r="AG98" s="144">
        <f t="shared" si="53"/>
        <v>0</v>
      </c>
      <c r="AH98" s="144">
        <f t="shared" si="54"/>
        <v>0</v>
      </c>
      <c r="AI98" s="217">
        <f t="shared" si="61"/>
        <v>0</v>
      </c>
      <c r="AK98" s="210"/>
      <c r="AL98" s="144"/>
      <c r="AM98" s="144"/>
      <c r="AN98" s="144"/>
      <c r="AO98" s="144"/>
      <c r="AP98" s="144"/>
      <c r="AQ98" s="318"/>
      <c r="AR98" s="318"/>
      <c r="AS98" s="318"/>
      <c r="AT98" s="318"/>
      <c r="AU98" s="144"/>
      <c r="AV98" s="144"/>
      <c r="AW98" s="144"/>
      <c r="AX98" s="144"/>
      <c r="AY98" s="217"/>
    </row>
    <row r="99" spans="2:51" x14ac:dyDescent="0.25">
      <c r="B99" s="2" t="s">
        <v>6</v>
      </c>
      <c r="C99">
        <v>70</v>
      </c>
      <c r="D99">
        <v>0</v>
      </c>
      <c r="E99" s="11"/>
      <c r="I99" s="194">
        <v>94</v>
      </c>
      <c r="J99" s="144">
        <f t="shared" si="55"/>
        <v>0</v>
      </c>
      <c r="K99" s="144">
        <f t="shared" si="56"/>
        <v>0</v>
      </c>
      <c r="L99" s="144">
        <f t="shared" si="57"/>
        <v>0</v>
      </c>
      <c r="M99" s="144">
        <f t="shared" si="58"/>
        <v>0</v>
      </c>
      <c r="N99" s="144">
        <f t="shared" si="40"/>
        <v>0</v>
      </c>
      <c r="O99" s="145">
        <f t="shared" si="41"/>
        <v>0</v>
      </c>
      <c r="P99" s="194">
        <v>94</v>
      </c>
      <c r="Q99" s="144">
        <f t="shared" si="50"/>
        <v>0</v>
      </c>
      <c r="R99" s="144">
        <f t="shared" si="59"/>
        <v>0</v>
      </c>
      <c r="S99" s="144">
        <f t="shared" si="60"/>
        <v>0</v>
      </c>
      <c r="T99" s="144">
        <f t="shared" si="42"/>
        <v>0</v>
      </c>
      <c r="U99" s="144">
        <f t="shared" si="51"/>
        <v>0</v>
      </c>
      <c r="V99" s="144">
        <f t="shared" si="43"/>
        <v>0</v>
      </c>
      <c r="W99" s="144">
        <v>0</v>
      </c>
      <c r="X99" s="144">
        <f t="shared" si="44"/>
        <v>0</v>
      </c>
      <c r="Y99" s="173">
        <f t="shared" si="45"/>
        <v>0</v>
      </c>
      <c r="AA99" s="210">
        <v>94</v>
      </c>
      <c r="AB99" s="144">
        <f t="shared" si="46"/>
        <v>0</v>
      </c>
      <c r="AC99" s="243">
        <f t="shared" si="47"/>
        <v>0</v>
      </c>
      <c r="AD99" s="243">
        <f t="shared" si="48"/>
        <v>0</v>
      </c>
      <c r="AE99" s="243">
        <f t="shared" si="49"/>
        <v>0</v>
      </c>
      <c r="AF99" s="144">
        <f t="shared" si="52"/>
        <v>0</v>
      </c>
      <c r="AG99" s="144">
        <f t="shared" si="53"/>
        <v>0</v>
      </c>
      <c r="AH99" s="144">
        <f t="shared" si="54"/>
        <v>0</v>
      </c>
      <c r="AI99" s="217">
        <f t="shared" si="61"/>
        <v>0</v>
      </c>
      <c r="AK99" s="210"/>
      <c r="AL99" s="144"/>
      <c r="AM99" s="144"/>
      <c r="AN99" s="144"/>
      <c r="AO99" s="144"/>
      <c r="AP99" s="144"/>
      <c r="AQ99" s="318"/>
      <c r="AR99" s="318"/>
      <c r="AS99" s="318"/>
      <c r="AT99" s="318"/>
      <c r="AU99" s="144"/>
      <c r="AV99" s="144"/>
      <c r="AW99" s="144"/>
      <c r="AX99" s="144"/>
      <c r="AY99" s="217"/>
    </row>
    <row r="100" spans="2:51" x14ac:dyDescent="0.25">
      <c r="B100" s="2" t="s">
        <v>295</v>
      </c>
      <c r="C100">
        <v>70</v>
      </c>
      <c r="D100">
        <v>5</v>
      </c>
      <c r="E100" s="11"/>
      <c r="I100" s="194">
        <v>95</v>
      </c>
      <c r="J100" s="144">
        <f t="shared" si="55"/>
        <v>0</v>
      </c>
      <c r="K100" s="144">
        <f t="shared" si="56"/>
        <v>0</v>
      </c>
      <c r="L100" s="144">
        <f t="shared" si="57"/>
        <v>0</v>
      </c>
      <c r="M100" s="144">
        <f t="shared" si="58"/>
        <v>0</v>
      </c>
      <c r="N100" s="144">
        <f t="shared" si="40"/>
        <v>0</v>
      </c>
      <c r="O100" s="145">
        <f t="shared" si="41"/>
        <v>0</v>
      </c>
      <c r="P100" s="194">
        <v>95</v>
      </c>
      <c r="Q100" s="144">
        <f t="shared" si="50"/>
        <v>0</v>
      </c>
      <c r="R100" s="144">
        <f t="shared" si="59"/>
        <v>0</v>
      </c>
      <c r="S100" s="144">
        <f t="shared" si="60"/>
        <v>0</v>
      </c>
      <c r="T100" s="144">
        <f t="shared" si="42"/>
        <v>0</v>
      </c>
      <c r="U100" s="144">
        <f t="shared" si="51"/>
        <v>0</v>
      </c>
      <c r="V100" s="144">
        <f t="shared" si="43"/>
        <v>0</v>
      </c>
      <c r="W100" s="144">
        <v>0</v>
      </c>
      <c r="X100" s="144">
        <f t="shared" si="44"/>
        <v>0</v>
      </c>
      <c r="Y100" s="173">
        <f t="shared" si="45"/>
        <v>0</v>
      </c>
      <c r="AA100" s="210">
        <v>95</v>
      </c>
      <c r="AB100" s="144">
        <f t="shared" si="46"/>
        <v>0</v>
      </c>
      <c r="AC100" s="243">
        <f t="shared" si="47"/>
        <v>0</v>
      </c>
      <c r="AD100" s="243">
        <f t="shared" si="48"/>
        <v>0</v>
      </c>
      <c r="AE100" s="243">
        <f t="shared" si="49"/>
        <v>0</v>
      </c>
      <c r="AF100" s="144">
        <f t="shared" si="52"/>
        <v>0</v>
      </c>
      <c r="AG100" s="144">
        <f t="shared" si="53"/>
        <v>0</v>
      </c>
      <c r="AH100" s="144">
        <f t="shared" si="54"/>
        <v>0</v>
      </c>
      <c r="AI100" s="217">
        <f t="shared" si="61"/>
        <v>0</v>
      </c>
      <c r="AK100" s="210"/>
      <c r="AL100" s="144"/>
      <c r="AM100" s="144"/>
      <c r="AN100" s="144"/>
      <c r="AO100" s="144"/>
      <c r="AP100" s="144"/>
      <c r="AQ100" s="318"/>
      <c r="AR100" s="318"/>
      <c r="AS100" s="318"/>
      <c r="AT100" s="318"/>
      <c r="AU100" s="144"/>
      <c r="AV100" s="144"/>
      <c r="AW100" s="144"/>
      <c r="AX100" s="144"/>
      <c r="AY100" s="217"/>
    </row>
    <row r="101" spans="2:51" x14ac:dyDescent="0.25">
      <c r="C101" s="128"/>
      <c r="E101" s="11"/>
      <c r="I101" s="194">
        <v>96</v>
      </c>
      <c r="J101" s="144">
        <f t="shared" si="55"/>
        <v>0</v>
      </c>
      <c r="K101" s="144">
        <f t="shared" si="56"/>
        <v>0</v>
      </c>
      <c r="L101" s="144">
        <f t="shared" si="57"/>
        <v>0</v>
      </c>
      <c r="M101" s="144">
        <f t="shared" si="58"/>
        <v>0</v>
      </c>
      <c r="N101" s="144">
        <f t="shared" si="40"/>
        <v>0</v>
      </c>
      <c r="O101" s="145">
        <f t="shared" si="41"/>
        <v>0</v>
      </c>
      <c r="P101" s="194">
        <v>96</v>
      </c>
      <c r="Q101" s="144">
        <f t="shared" si="50"/>
        <v>0</v>
      </c>
      <c r="R101" s="144">
        <f t="shared" si="59"/>
        <v>0</v>
      </c>
      <c r="S101" s="144">
        <f t="shared" si="60"/>
        <v>0</v>
      </c>
      <c r="T101" s="144">
        <f t="shared" si="42"/>
        <v>0</v>
      </c>
      <c r="U101" s="144">
        <f t="shared" si="51"/>
        <v>0</v>
      </c>
      <c r="V101" s="144">
        <f t="shared" si="43"/>
        <v>0</v>
      </c>
      <c r="W101" s="144">
        <v>0</v>
      </c>
      <c r="X101" s="144">
        <f t="shared" si="44"/>
        <v>0</v>
      </c>
      <c r="Y101" s="173">
        <f t="shared" si="45"/>
        <v>0</v>
      </c>
      <c r="AA101" s="210">
        <v>96</v>
      </c>
      <c r="AB101" s="144">
        <f t="shared" si="46"/>
        <v>0</v>
      </c>
      <c r="AC101" s="243">
        <f t="shared" si="47"/>
        <v>0</v>
      </c>
      <c r="AD101" s="243">
        <f t="shared" si="48"/>
        <v>0</v>
      </c>
      <c r="AE101" s="243">
        <f t="shared" si="49"/>
        <v>0</v>
      </c>
      <c r="AF101" s="144">
        <f t="shared" si="52"/>
        <v>0</v>
      </c>
      <c r="AG101" s="144">
        <f t="shared" si="53"/>
        <v>0</v>
      </c>
      <c r="AH101" s="144">
        <f t="shared" si="54"/>
        <v>0</v>
      </c>
      <c r="AI101" s="217">
        <f t="shared" si="61"/>
        <v>0</v>
      </c>
      <c r="AK101" s="210"/>
      <c r="AL101" s="144"/>
      <c r="AM101" s="144"/>
      <c r="AN101" s="144"/>
      <c r="AO101" s="144"/>
      <c r="AP101" s="144"/>
      <c r="AQ101" s="318"/>
      <c r="AR101" s="318"/>
      <c r="AS101" s="318"/>
      <c r="AT101" s="318"/>
      <c r="AU101" s="144"/>
      <c r="AV101" s="144"/>
      <c r="AW101" s="144"/>
      <c r="AX101" s="144"/>
      <c r="AY101" s="217"/>
    </row>
    <row r="102" spans="2:51" x14ac:dyDescent="0.25">
      <c r="C102" s="128"/>
      <c r="E102" s="11"/>
      <c r="I102" s="194">
        <v>97</v>
      </c>
      <c r="J102" s="144">
        <f t="shared" si="55"/>
        <v>0</v>
      </c>
      <c r="K102" s="144">
        <f t="shared" si="56"/>
        <v>0</v>
      </c>
      <c r="L102" s="144">
        <f t="shared" si="57"/>
        <v>0</v>
      </c>
      <c r="M102" s="144">
        <f t="shared" si="58"/>
        <v>0</v>
      </c>
      <c r="N102" s="144">
        <f t="shared" si="40"/>
        <v>0</v>
      </c>
      <c r="O102" s="145">
        <f t="shared" si="41"/>
        <v>0</v>
      </c>
      <c r="P102" s="194">
        <v>97</v>
      </c>
      <c r="Q102" s="144">
        <f t="shared" si="50"/>
        <v>0</v>
      </c>
      <c r="R102" s="144">
        <f t="shared" si="59"/>
        <v>0</v>
      </c>
      <c r="S102" s="144">
        <f t="shared" si="60"/>
        <v>0</v>
      </c>
      <c r="T102" s="144">
        <f t="shared" si="42"/>
        <v>0</v>
      </c>
      <c r="U102" s="144">
        <f t="shared" si="51"/>
        <v>0</v>
      </c>
      <c r="V102" s="144">
        <f t="shared" si="43"/>
        <v>0</v>
      </c>
      <c r="W102" s="144">
        <v>0</v>
      </c>
      <c r="X102" s="144">
        <f t="shared" si="44"/>
        <v>0</v>
      </c>
      <c r="Y102" s="173">
        <f t="shared" si="45"/>
        <v>0</v>
      </c>
      <c r="AA102" s="210">
        <v>97</v>
      </c>
      <c r="AB102" s="144">
        <f t="shared" si="46"/>
        <v>0</v>
      </c>
      <c r="AC102" s="243">
        <f t="shared" si="47"/>
        <v>0</v>
      </c>
      <c r="AD102" s="243">
        <f t="shared" si="48"/>
        <v>0</v>
      </c>
      <c r="AE102" s="243">
        <f t="shared" si="49"/>
        <v>0</v>
      </c>
      <c r="AF102" s="144">
        <f t="shared" si="52"/>
        <v>0</v>
      </c>
      <c r="AG102" s="144">
        <f t="shared" si="53"/>
        <v>0</v>
      </c>
      <c r="AH102" s="144">
        <f t="shared" si="54"/>
        <v>0</v>
      </c>
      <c r="AI102" s="217">
        <f t="shared" si="61"/>
        <v>0</v>
      </c>
      <c r="AK102" s="210"/>
      <c r="AL102" s="144"/>
      <c r="AM102" s="144"/>
      <c r="AN102" s="144"/>
      <c r="AO102" s="144"/>
      <c r="AP102" s="144"/>
      <c r="AQ102" s="318"/>
      <c r="AR102" s="318"/>
      <c r="AS102" s="318"/>
      <c r="AT102" s="318"/>
      <c r="AU102" s="144"/>
      <c r="AV102" s="144"/>
      <c r="AW102" s="144"/>
      <c r="AX102" s="144"/>
      <c r="AY102" s="217"/>
    </row>
    <row r="103" spans="2:51" x14ac:dyDescent="0.25">
      <c r="C103" s="114" t="s">
        <v>317</v>
      </c>
      <c r="D103" s="290" t="s">
        <v>318</v>
      </c>
      <c r="F103"/>
      <c r="I103" s="194">
        <v>98</v>
      </c>
      <c r="J103" s="144">
        <f t="shared" si="55"/>
        <v>0</v>
      </c>
      <c r="K103" s="144">
        <f t="shared" si="56"/>
        <v>0</v>
      </c>
      <c r="L103" s="144">
        <f t="shared" si="57"/>
        <v>0</v>
      </c>
      <c r="M103" s="144">
        <f t="shared" si="58"/>
        <v>0</v>
      </c>
      <c r="N103" s="144">
        <f t="shared" si="40"/>
        <v>0</v>
      </c>
      <c r="O103" s="145">
        <f t="shared" si="41"/>
        <v>0</v>
      </c>
      <c r="P103" s="194">
        <v>98</v>
      </c>
      <c r="Q103" s="144">
        <f t="shared" si="50"/>
        <v>0</v>
      </c>
      <c r="R103" s="144">
        <f t="shared" si="59"/>
        <v>0</v>
      </c>
      <c r="S103" s="144">
        <f t="shared" si="60"/>
        <v>0</v>
      </c>
      <c r="T103" s="144">
        <f t="shared" si="42"/>
        <v>0</v>
      </c>
      <c r="U103" s="144">
        <f t="shared" si="51"/>
        <v>0</v>
      </c>
      <c r="V103" s="144">
        <f t="shared" si="43"/>
        <v>0</v>
      </c>
      <c r="W103" s="144">
        <v>0</v>
      </c>
      <c r="X103" s="144">
        <f t="shared" si="44"/>
        <v>0</v>
      </c>
      <c r="Y103" s="173">
        <f t="shared" si="45"/>
        <v>0</v>
      </c>
      <c r="AA103" s="210">
        <v>98</v>
      </c>
      <c r="AB103" s="144">
        <f t="shared" si="46"/>
        <v>0</v>
      </c>
      <c r="AC103" s="243">
        <f t="shared" si="47"/>
        <v>0</v>
      </c>
      <c r="AD103" s="243">
        <f t="shared" si="48"/>
        <v>0</v>
      </c>
      <c r="AE103" s="243">
        <f t="shared" si="49"/>
        <v>0</v>
      </c>
      <c r="AF103" s="144">
        <f t="shared" si="52"/>
        <v>0</v>
      </c>
      <c r="AG103" s="144">
        <f t="shared" si="53"/>
        <v>0</v>
      </c>
      <c r="AH103" s="144">
        <f t="shared" si="54"/>
        <v>0</v>
      </c>
      <c r="AI103" s="217">
        <f t="shared" si="61"/>
        <v>0</v>
      </c>
      <c r="AK103" s="210"/>
      <c r="AL103" s="144"/>
      <c r="AM103" s="144"/>
      <c r="AN103" s="144"/>
      <c r="AO103" s="144"/>
      <c r="AP103" s="144"/>
      <c r="AQ103" s="318"/>
      <c r="AR103" s="318"/>
      <c r="AS103" s="318"/>
      <c r="AT103" s="318"/>
      <c r="AU103" s="144"/>
      <c r="AV103" s="144"/>
      <c r="AW103" s="144"/>
      <c r="AX103" s="144"/>
      <c r="AY103" s="217"/>
    </row>
    <row r="104" spans="2:51" x14ac:dyDescent="0.25">
      <c r="B104" t="s">
        <v>163</v>
      </c>
      <c r="C104">
        <v>1.52</v>
      </c>
      <c r="D104">
        <v>35</v>
      </c>
      <c r="F104"/>
      <c r="I104" s="194">
        <v>99</v>
      </c>
      <c r="J104" s="144">
        <f t="shared" si="55"/>
        <v>0</v>
      </c>
      <c r="K104" s="144">
        <f t="shared" si="56"/>
        <v>0</v>
      </c>
      <c r="L104" s="144">
        <f t="shared" si="57"/>
        <v>0</v>
      </c>
      <c r="M104" s="144">
        <f t="shared" si="58"/>
        <v>0</v>
      </c>
      <c r="N104" s="144">
        <f t="shared" si="40"/>
        <v>0</v>
      </c>
      <c r="O104" s="145">
        <f t="shared" si="41"/>
        <v>0</v>
      </c>
      <c r="P104" s="194">
        <v>99</v>
      </c>
      <c r="Q104" s="144">
        <f t="shared" si="50"/>
        <v>0</v>
      </c>
      <c r="R104" s="144">
        <f t="shared" si="59"/>
        <v>0</v>
      </c>
      <c r="S104" s="144">
        <f t="shared" si="60"/>
        <v>0</v>
      </c>
      <c r="T104" s="144">
        <f t="shared" si="42"/>
        <v>0</v>
      </c>
      <c r="U104" s="144">
        <f t="shared" si="51"/>
        <v>0</v>
      </c>
      <c r="V104" s="144">
        <f t="shared" si="43"/>
        <v>0</v>
      </c>
      <c r="W104" s="144">
        <v>0</v>
      </c>
      <c r="X104" s="144">
        <f t="shared" si="44"/>
        <v>0</v>
      </c>
      <c r="Y104" s="173">
        <f t="shared" si="45"/>
        <v>0</v>
      </c>
      <c r="AA104" s="210">
        <v>99</v>
      </c>
      <c r="AB104" s="144">
        <f t="shared" si="46"/>
        <v>0</v>
      </c>
      <c r="AC104" s="243">
        <f t="shared" si="47"/>
        <v>0</v>
      </c>
      <c r="AD104" s="243">
        <f t="shared" si="48"/>
        <v>0</v>
      </c>
      <c r="AE104" s="243">
        <f t="shared" si="49"/>
        <v>0</v>
      </c>
      <c r="AF104" s="144">
        <f t="shared" si="52"/>
        <v>0</v>
      </c>
      <c r="AG104" s="144">
        <f t="shared" si="53"/>
        <v>0</v>
      </c>
      <c r="AH104" s="144">
        <f t="shared" si="54"/>
        <v>0</v>
      </c>
      <c r="AI104" s="217">
        <f t="shared" si="61"/>
        <v>0</v>
      </c>
      <c r="AK104" s="210"/>
      <c r="AL104" s="144"/>
      <c r="AM104" s="144"/>
      <c r="AN104" s="144"/>
      <c r="AO104" s="144"/>
      <c r="AP104" s="144"/>
      <c r="AQ104" s="318"/>
      <c r="AR104" s="318"/>
      <c r="AS104" s="318"/>
      <c r="AT104" s="318"/>
      <c r="AU104" s="144"/>
      <c r="AV104" s="144"/>
      <c r="AW104" s="144"/>
      <c r="AX104" s="144"/>
      <c r="AY104" s="217"/>
    </row>
    <row r="105" spans="2:51" x14ac:dyDescent="0.25">
      <c r="B105" t="s">
        <v>165</v>
      </c>
      <c r="C105">
        <v>0</v>
      </c>
      <c r="D105">
        <v>2</v>
      </c>
      <c r="F105"/>
      <c r="I105" s="194">
        <v>100</v>
      </c>
      <c r="J105" s="144">
        <f t="shared" si="55"/>
        <v>0</v>
      </c>
      <c r="K105" s="144">
        <f t="shared" si="56"/>
        <v>0</v>
      </c>
      <c r="L105" s="144">
        <f t="shared" si="57"/>
        <v>0</v>
      </c>
      <c r="M105" s="144">
        <f t="shared" si="58"/>
        <v>0</v>
      </c>
      <c r="N105" s="144">
        <f t="shared" si="40"/>
        <v>0</v>
      </c>
      <c r="O105" s="145">
        <f t="shared" si="41"/>
        <v>0</v>
      </c>
      <c r="P105" s="194">
        <v>100</v>
      </c>
      <c r="Q105" s="144">
        <f t="shared" si="50"/>
        <v>0</v>
      </c>
      <c r="R105" s="144">
        <f t="shared" si="59"/>
        <v>0</v>
      </c>
      <c r="S105" s="144">
        <f t="shared" si="60"/>
        <v>0</v>
      </c>
      <c r="T105" s="144">
        <f t="shared" si="42"/>
        <v>0</v>
      </c>
      <c r="U105" s="144">
        <f t="shared" si="51"/>
        <v>0</v>
      </c>
      <c r="V105" s="144">
        <f t="shared" si="43"/>
        <v>0</v>
      </c>
      <c r="W105" s="144">
        <v>0</v>
      </c>
      <c r="X105" s="144">
        <f t="shared" si="44"/>
        <v>0</v>
      </c>
      <c r="Y105" s="173">
        <f t="shared" si="45"/>
        <v>0</v>
      </c>
      <c r="AA105" s="210">
        <v>100</v>
      </c>
      <c r="AB105" s="144">
        <f t="shared" si="46"/>
        <v>0</v>
      </c>
      <c r="AC105" s="243">
        <f t="shared" si="47"/>
        <v>0</v>
      </c>
      <c r="AD105" s="243">
        <f t="shared" si="48"/>
        <v>0</v>
      </c>
      <c r="AE105" s="243">
        <f t="shared" si="49"/>
        <v>0</v>
      </c>
      <c r="AF105" s="144">
        <f t="shared" si="52"/>
        <v>0</v>
      </c>
      <c r="AG105" s="144">
        <f t="shared" si="53"/>
        <v>0</v>
      </c>
      <c r="AH105" s="144">
        <f t="shared" si="54"/>
        <v>0</v>
      </c>
      <c r="AI105" s="217">
        <f t="shared" si="61"/>
        <v>0</v>
      </c>
      <c r="AK105" s="210"/>
      <c r="AL105" s="144"/>
      <c r="AM105" s="144"/>
      <c r="AN105" s="144"/>
      <c r="AO105" s="144"/>
      <c r="AP105" s="144"/>
      <c r="AQ105" s="318"/>
      <c r="AR105" s="318"/>
      <c r="AS105" s="318"/>
      <c r="AT105" s="318"/>
      <c r="AU105" s="144"/>
      <c r="AV105" s="144"/>
      <c r="AW105" s="144"/>
      <c r="AX105" s="144"/>
      <c r="AY105" s="217"/>
    </row>
    <row r="106" spans="2:51" x14ac:dyDescent="0.25">
      <c r="B106" t="s">
        <v>166</v>
      </c>
      <c r="C106">
        <v>0.77</v>
      </c>
      <c r="D106">
        <v>25</v>
      </c>
      <c r="F106"/>
      <c r="I106" s="194">
        <v>101</v>
      </c>
      <c r="J106" s="144">
        <f t="shared" si="55"/>
        <v>0</v>
      </c>
      <c r="K106" s="144">
        <f t="shared" si="56"/>
        <v>0</v>
      </c>
      <c r="L106" s="144">
        <f t="shared" si="57"/>
        <v>0</v>
      </c>
      <c r="M106" s="144">
        <f t="shared" si="58"/>
        <v>0</v>
      </c>
      <c r="N106" s="144">
        <f t="shared" si="40"/>
        <v>0</v>
      </c>
      <c r="O106" s="145">
        <f t="shared" si="41"/>
        <v>0</v>
      </c>
      <c r="P106" s="194">
        <v>101</v>
      </c>
      <c r="Q106" s="144">
        <f t="shared" si="50"/>
        <v>0</v>
      </c>
      <c r="R106" s="144">
        <f t="shared" si="59"/>
        <v>0</v>
      </c>
      <c r="S106" s="144">
        <f t="shared" si="60"/>
        <v>0</v>
      </c>
      <c r="T106" s="144">
        <f t="shared" si="42"/>
        <v>0</v>
      </c>
      <c r="U106" s="144">
        <f t="shared" si="51"/>
        <v>0</v>
      </c>
      <c r="V106" s="144">
        <f t="shared" si="43"/>
        <v>0</v>
      </c>
      <c r="W106" s="144">
        <v>0</v>
      </c>
      <c r="X106" s="144">
        <f t="shared" si="44"/>
        <v>0</v>
      </c>
      <c r="Y106" s="173">
        <f t="shared" si="45"/>
        <v>0</v>
      </c>
      <c r="AA106" s="210">
        <v>101</v>
      </c>
      <c r="AB106" s="144">
        <f t="shared" si="46"/>
        <v>0</v>
      </c>
      <c r="AC106" s="243">
        <f t="shared" si="47"/>
        <v>0</v>
      </c>
      <c r="AD106" s="243">
        <f t="shared" si="48"/>
        <v>0</v>
      </c>
      <c r="AE106" s="243">
        <f t="shared" si="49"/>
        <v>0</v>
      </c>
      <c r="AF106" s="144">
        <f t="shared" si="52"/>
        <v>0</v>
      </c>
      <c r="AG106" s="144">
        <f t="shared" si="53"/>
        <v>0</v>
      </c>
      <c r="AH106" s="144">
        <f t="shared" si="54"/>
        <v>0</v>
      </c>
      <c r="AI106" s="217">
        <f t="shared" si="61"/>
        <v>0</v>
      </c>
      <c r="AK106" s="210"/>
      <c r="AL106" s="144"/>
      <c r="AM106" s="144"/>
      <c r="AN106" s="144"/>
      <c r="AO106" s="144"/>
      <c r="AP106" s="144"/>
      <c r="AQ106" s="318"/>
      <c r="AR106" s="318"/>
      <c r="AS106" s="318"/>
      <c r="AT106" s="318"/>
      <c r="AU106" s="144"/>
      <c r="AV106" s="144"/>
      <c r="AW106" s="144"/>
      <c r="AX106" s="144"/>
      <c r="AY106" s="217"/>
    </row>
    <row r="107" spans="2:51" x14ac:dyDescent="0.25">
      <c r="B107" t="s">
        <v>169</v>
      </c>
      <c r="C107">
        <f>44%*C105+56%*C106</f>
        <v>0.43120000000000003</v>
      </c>
      <c r="D107">
        <f>44%*D105+56%*D106</f>
        <v>14.880000000000003</v>
      </c>
      <c r="F107"/>
      <c r="I107" s="194">
        <v>102</v>
      </c>
      <c r="J107" s="144">
        <f t="shared" si="55"/>
        <v>0</v>
      </c>
      <c r="K107" s="144">
        <f t="shared" si="56"/>
        <v>0</v>
      </c>
      <c r="L107" s="144">
        <f t="shared" si="57"/>
        <v>0</v>
      </c>
      <c r="M107" s="144">
        <f t="shared" si="58"/>
        <v>0</v>
      </c>
      <c r="N107" s="144">
        <f t="shared" si="40"/>
        <v>0</v>
      </c>
      <c r="O107" s="145">
        <f t="shared" si="41"/>
        <v>0</v>
      </c>
      <c r="P107" s="194">
        <v>102</v>
      </c>
      <c r="Q107" s="144">
        <f t="shared" si="50"/>
        <v>0</v>
      </c>
      <c r="R107" s="144">
        <f t="shared" si="59"/>
        <v>0</v>
      </c>
      <c r="S107" s="144">
        <f t="shared" si="60"/>
        <v>0</v>
      </c>
      <c r="T107" s="144">
        <f t="shared" si="42"/>
        <v>0</v>
      </c>
      <c r="U107" s="144">
        <f t="shared" si="51"/>
        <v>0</v>
      </c>
      <c r="V107" s="144">
        <f t="shared" si="43"/>
        <v>0</v>
      </c>
      <c r="W107" s="144">
        <v>0</v>
      </c>
      <c r="X107" s="144">
        <f t="shared" si="44"/>
        <v>0</v>
      </c>
      <c r="Y107" s="173">
        <f t="shared" si="45"/>
        <v>0</v>
      </c>
      <c r="AA107" s="210">
        <v>102</v>
      </c>
      <c r="AB107" s="144">
        <f t="shared" si="46"/>
        <v>0</v>
      </c>
      <c r="AC107" s="243">
        <f t="shared" si="47"/>
        <v>0</v>
      </c>
      <c r="AD107" s="243">
        <f t="shared" si="48"/>
        <v>0</v>
      </c>
      <c r="AE107" s="243">
        <f t="shared" si="49"/>
        <v>0</v>
      </c>
      <c r="AF107" s="144">
        <f t="shared" si="52"/>
        <v>0</v>
      </c>
      <c r="AG107" s="144">
        <f t="shared" si="53"/>
        <v>0</v>
      </c>
      <c r="AH107" s="144">
        <f t="shared" si="54"/>
        <v>0</v>
      </c>
      <c r="AI107" s="217">
        <f t="shared" si="61"/>
        <v>0</v>
      </c>
      <c r="AK107" s="210"/>
      <c r="AL107" s="144"/>
      <c r="AM107" s="144"/>
      <c r="AN107" s="144"/>
      <c r="AO107" s="144"/>
      <c r="AP107" s="144"/>
      <c r="AQ107" s="318"/>
      <c r="AR107" s="318"/>
      <c r="AS107" s="318"/>
      <c r="AT107" s="318"/>
      <c r="AU107" s="144"/>
      <c r="AV107" s="144"/>
      <c r="AW107" s="144"/>
      <c r="AX107" s="144"/>
      <c r="AY107" s="217"/>
    </row>
    <row r="108" spans="2:51" x14ac:dyDescent="0.25">
      <c r="B108" t="s">
        <v>164</v>
      </c>
      <c r="C108">
        <v>0.25</v>
      </c>
      <c r="D108">
        <v>0</v>
      </c>
      <c r="F108"/>
      <c r="I108" s="194">
        <v>103</v>
      </c>
      <c r="J108" s="144">
        <f t="shared" si="55"/>
        <v>0</v>
      </c>
      <c r="K108" s="144">
        <f t="shared" si="56"/>
        <v>0</v>
      </c>
      <c r="L108" s="144">
        <f t="shared" si="57"/>
        <v>0</v>
      </c>
      <c r="M108" s="144">
        <f t="shared" si="58"/>
        <v>0</v>
      </c>
      <c r="N108" s="144">
        <f t="shared" si="40"/>
        <v>0</v>
      </c>
      <c r="O108" s="145">
        <f t="shared" si="41"/>
        <v>0</v>
      </c>
      <c r="P108" s="194">
        <v>103</v>
      </c>
      <c r="Q108" s="144">
        <f t="shared" si="50"/>
        <v>0</v>
      </c>
      <c r="R108" s="144">
        <f t="shared" si="59"/>
        <v>0</v>
      </c>
      <c r="S108" s="144">
        <f t="shared" si="60"/>
        <v>0</v>
      </c>
      <c r="T108" s="144">
        <f t="shared" si="42"/>
        <v>0</v>
      </c>
      <c r="U108" s="144">
        <f t="shared" si="51"/>
        <v>0</v>
      </c>
      <c r="V108" s="144">
        <f t="shared" si="43"/>
        <v>0</v>
      </c>
      <c r="W108" s="144">
        <v>0</v>
      </c>
      <c r="X108" s="144">
        <f t="shared" si="44"/>
        <v>0</v>
      </c>
      <c r="Y108" s="173">
        <f t="shared" si="45"/>
        <v>0</v>
      </c>
      <c r="AA108" s="210">
        <v>103</v>
      </c>
      <c r="AB108" s="144">
        <f t="shared" si="46"/>
        <v>0</v>
      </c>
      <c r="AC108" s="243">
        <f t="shared" si="47"/>
        <v>0</v>
      </c>
      <c r="AD108" s="243">
        <f t="shared" si="48"/>
        <v>0</v>
      </c>
      <c r="AE108" s="243">
        <f t="shared" si="49"/>
        <v>0</v>
      </c>
      <c r="AF108" s="144">
        <f t="shared" si="52"/>
        <v>0</v>
      </c>
      <c r="AG108" s="144">
        <f t="shared" si="53"/>
        <v>0</v>
      </c>
      <c r="AH108" s="144">
        <f t="shared" si="54"/>
        <v>0</v>
      </c>
      <c r="AI108" s="217">
        <f t="shared" si="61"/>
        <v>0</v>
      </c>
      <c r="AK108" s="210"/>
      <c r="AL108" s="144"/>
      <c r="AM108" s="144"/>
      <c r="AN108" s="144"/>
      <c r="AO108" s="144"/>
      <c r="AP108" s="144"/>
      <c r="AQ108" s="318"/>
      <c r="AR108" s="318"/>
      <c r="AS108" s="318"/>
      <c r="AT108" s="318"/>
      <c r="AU108" s="144"/>
      <c r="AV108" s="144"/>
      <c r="AW108" s="144"/>
      <c r="AX108" s="144"/>
      <c r="AY108" s="217"/>
    </row>
    <row r="109" spans="2:51" x14ac:dyDescent="0.25">
      <c r="I109" s="194">
        <v>104</v>
      </c>
      <c r="J109" s="144">
        <f t="shared" si="55"/>
        <v>0</v>
      </c>
      <c r="K109" s="144">
        <f t="shared" si="56"/>
        <v>0</v>
      </c>
      <c r="L109" s="144">
        <f t="shared" si="57"/>
        <v>0</v>
      </c>
      <c r="M109" s="144">
        <f t="shared" si="58"/>
        <v>0</v>
      </c>
      <c r="N109" s="144">
        <f t="shared" si="40"/>
        <v>0</v>
      </c>
      <c r="O109" s="145">
        <f t="shared" si="41"/>
        <v>0</v>
      </c>
      <c r="P109" s="194">
        <v>104</v>
      </c>
      <c r="Q109" s="144">
        <f t="shared" si="50"/>
        <v>0</v>
      </c>
      <c r="R109" s="144">
        <f t="shared" si="59"/>
        <v>0</v>
      </c>
      <c r="S109" s="144">
        <f t="shared" si="60"/>
        <v>0</v>
      </c>
      <c r="T109" s="144">
        <f t="shared" si="42"/>
        <v>0</v>
      </c>
      <c r="U109" s="144">
        <f t="shared" si="51"/>
        <v>0</v>
      </c>
      <c r="V109" s="144">
        <f t="shared" si="43"/>
        <v>0</v>
      </c>
      <c r="W109" s="144">
        <v>0</v>
      </c>
      <c r="X109" s="144">
        <f t="shared" si="44"/>
        <v>0</v>
      </c>
      <c r="Y109" s="173">
        <f t="shared" si="45"/>
        <v>0</v>
      </c>
      <c r="AA109" s="210">
        <v>104</v>
      </c>
      <c r="AB109" s="144">
        <f t="shared" si="46"/>
        <v>0</v>
      </c>
      <c r="AC109" s="243">
        <f t="shared" si="47"/>
        <v>0</v>
      </c>
      <c r="AD109" s="243">
        <f t="shared" si="48"/>
        <v>0</v>
      </c>
      <c r="AE109" s="243">
        <f t="shared" si="49"/>
        <v>0</v>
      </c>
      <c r="AF109" s="144">
        <f t="shared" si="52"/>
        <v>0</v>
      </c>
      <c r="AG109" s="144">
        <f t="shared" si="53"/>
        <v>0</v>
      </c>
      <c r="AH109" s="144">
        <f t="shared" si="54"/>
        <v>0</v>
      </c>
      <c r="AI109" s="217">
        <f t="shared" si="61"/>
        <v>0</v>
      </c>
      <c r="AK109" s="210"/>
      <c r="AL109" s="144"/>
      <c r="AM109" s="144"/>
      <c r="AN109" s="144"/>
      <c r="AO109" s="144"/>
      <c r="AP109" s="144"/>
      <c r="AQ109" s="318"/>
      <c r="AR109" s="318"/>
      <c r="AS109" s="318"/>
      <c r="AT109" s="318"/>
      <c r="AU109" s="144"/>
      <c r="AV109" s="144"/>
      <c r="AW109" s="144"/>
      <c r="AX109" s="144"/>
      <c r="AY109" s="217"/>
    </row>
    <row r="110" spans="2:51" x14ac:dyDescent="0.25">
      <c r="I110" s="194">
        <v>105</v>
      </c>
      <c r="J110" s="144">
        <f t="shared" si="55"/>
        <v>0</v>
      </c>
      <c r="K110" s="144">
        <f t="shared" si="56"/>
        <v>0</v>
      </c>
      <c r="L110" s="144">
        <f t="shared" si="57"/>
        <v>0</v>
      </c>
      <c r="M110" s="144">
        <f t="shared" si="58"/>
        <v>0</v>
      </c>
      <c r="N110" s="144">
        <f t="shared" si="40"/>
        <v>0</v>
      </c>
      <c r="O110" s="145">
        <f t="shared" si="41"/>
        <v>0</v>
      </c>
      <c r="P110" s="194">
        <v>105</v>
      </c>
      <c r="Q110" s="144">
        <f t="shared" si="50"/>
        <v>0</v>
      </c>
      <c r="R110" s="144">
        <f t="shared" si="59"/>
        <v>0</v>
      </c>
      <c r="S110" s="144">
        <f t="shared" si="60"/>
        <v>0</v>
      </c>
      <c r="T110" s="144">
        <f t="shared" si="42"/>
        <v>0</v>
      </c>
      <c r="U110" s="144">
        <f t="shared" si="51"/>
        <v>0</v>
      </c>
      <c r="V110" s="144">
        <f t="shared" si="43"/>
        <v>0</v>
      </c>
      <c r="W110" s="144">
        <v>0</v>
      </c>
      <c r="X110" s="144">
        <f t="shared" si="44"/>
        <v>0</v>
      </c>
      <c r="Y110" s="173">
        <f t="shared" si="45"/>
        <v>0</v>
      </c>
      <c r="AA110" s="210">
        <v>105</v>
      </c>
      <c r="AB110" s="144">
        <f t="shared" si="46"/>
        <v>0</v>
      </c>
      <c r="AC110" s="243">
        <f t="shared" si="47"/>
        <v>0</v>
      </c>
      <c r="AD110" s="243">
        <f t="shared" si="48"/>
        <v>0</v>
      </c>
      <c r="AE110" s="243">
        <f t="shared" si="49"/>
        <v>0</v>
      </c>
      <c r="AF110" s="144">
        <f t="shared" si="52"/>
        <v>0</v>
      </c>
      <c r="AG110" s="144">
        <f t="shared" si="53"/>
        <v>0</v>
      </c>
      <c r="AH110" s="144">
        <f t="shared" si="54"/>
        <v>0</v>
      </c>
      <c r="AI110" s="217">
        <f t="shared" si="61"/>
        <v>0</v>
      </c>
      <c r="AK110" s="210"/>
      <c r="AL110" s="144"/>
      <c r="AM110" s="144"/>
      <c r="AN110" s="144"/>
      <c r="AO110" s="144"/>
      <c r="AP110" s="144"/>
      <c r="AQ110" s="318"/>
      <c r="AR110" s="318"/>
      <c r="AS110" s="318"/>
      <c r="AT110" s="318"/>
      <c r="AU110" s="144"/>
      <c r="AV110" s="144"/>
      <c r="AW110" s="144"/>
      <c r="AX110" s="144"/>
      <c r="AY110" s="217"/>
    </row>
    <row r="111" spans="2:51" x14ac:dyDescent="0.25">
      <c r="C111" s="290" t="s">
        <v>330</v>
      </c>
      <c r="D111" s="290"/>
      <c r="E111" s="290"/>
      <c r="I111" s="194">
        <v>106</v>
      </c>
      <c r="J111" s="144">
        <f t="shared" si="55"/>
        <v>0</v>
      </c>
      <c r="K111" s="144">
        <f t="shared" si="56"/>
        <v>0</v>
      </c>
      <c r="L111" s="144">
        <f t="shared" si="57"/>
        <v>0</v>
      </c>
      <c r="M111" s="144">
        <f t="shared" si="58"/>
        <v>0</v>
      </c>
      <c r="N111" s="144">
        <f t="shared" si="40"/>
        <v>0</v>
      </c>
      <c r="O111" s="145">
        <f t="shared" si="41"/>
        <v>0</v>
      </c>
      <c r="P111" s="194">
        <v>106</v>
      </c>
      <c r="Q111" s="144">
        <f t="shared" si="50"/>
        <v>0</v>
      </c>
      <c r="R111" s="144">
        <f t="shared" si="59"/>
        <v>0</v>
      </c>
      <c r="S111" s="144">
        <f t="shared" si="60"/>
        <v>0</v>
      </c>
      <c r="T111" s="144">
        <f t="shared" si="42"/>
        <v>0</v>
      </c>
      <c r="U111" s="144">
        <f t="shared" si="51"/>
        <v>0</v>
      </c>
      <c r="V111" s="144">
        <f t="shared" si="43"/>
        <v>0</v>
      </c>
      <c r="W111" s="144">
        <v>0</v>
      </c>
      <c r="X111" s="144">
        <f t="shared" si="44"/>
        <v>0</v>
      </c>
      <c r="Y111" s="173">
        <f t="shared" si="45"/>
        <v>0</v>
      </c>
      <c r="AA111" s="210">
        <v>106</v>
      </c>
      <c r="AB111" s="144">
        <f t="shared" si="46"/>
        <v>0</v>
      </c>
      <c r="AC111" s="243">
        <f t="shared" si="47"/>
        <v>0</v>
      </c>
      <c r="AD111" s="243">
        <f t="shared" si="48"/>
        <v>0</v>
      </c>
      <c r="AE111" s="243">
        <f t="shared" si="49"/>
        <v>0</v>
      </c>
      <c r="AF111" s="144">
        <f t="shared" si="52"/>
        <v>0</v>
      </c>
      <c r="AG111" s="144">
        <f t="shared" si="53"/>
        <v>0</v>
      </c>
      <c r="AH111" s="144">
        <f t="shared" si="54"/>
        <v>0</v>
      </c>
      <c r="AI111" s="217">
        <f t="shared" si="61"/>
        <v>0</v>
      </c>
      <c r="AK111" s="210"/>
      <c r="AL111" s="144"/>
      <c r="AM111" s="144"/>
      <c r="AN111" s="144"/>
      <c r="AO111" s="144"/>
      <c r="AP111" s="144"/>
      <c r="AQ111" s="318"/>
      <c r="AR111" s="318"/>
      <c r="AS111" s="318"/>
      <c r="AT111" s="318"/>
      <c r="AU111" s="144"/>
      <c r="AV111" s="144"/>
      <c r="AW111" s="144"/>
      <c r="AX111" s="144"/>
      <c r="AY111" s="217"/>
    </row>
    <row r="112" spans="2:51" x14ac:dyDescent="0.25">
      <c r="C112" s="215" t="s">
        <v>305</v>
      </c>
      <c r="D112" s="215" t="s">
        <v>81</v>
      </c>
      <c r="E112" s="215" t="s">
        <v>327</v>
      </c>
      <c r="I112" s="194">
        <v>107</v>
      </c>
      <c r="J112" s="144">
        <f t="shared" si="55"/>
        <v>0</v>
      </c>
      <c r="K112" s="144">
        <f t="shared" si="56"/>
        <v>0</v>
      </c>
      <c r="L112" s="144">
        <f t="shared" si="57"/>
        <v>0</v>
      </c>
      <c r="M112" s="144">
        <f t="shared" si="58"/>
        <v>0</v>
      </c>
      <c r="N112" s="144">
        <f t="shared" si="40"/>
        <v>0</v>
      </c>
      <c r="O112" s="145">
        <f t="shared" si="41"/>
        <v>0</v>
      </c>
      <c r="P112" s="194">
        <v>107</v>
      </c>
      <c r="Q112" s="144">
        <f t="shared" si="50"/>
        <v>0</v>
      </c>
      <c r="R112" s="144">
        <f t="shared" si="59"/>
        <v>0</v>
      </c>
      <c r="S112" s="144">
        <f t="shared" si="60"/>
        <v>0</v>
      </c>
      <c r="T112" s="144">
        <f t="shared" si="42"/>
        <v>0</v>
      </c>
      <c r="U112" s="144">
        <f t="shared" si="51"/>
        <v>0</v>
      </c>
      <c r="V112" s="144">
        <f t="shared" si="43"/>
        <v>0</v>
      </c>
      <c r="W112" s="144">
        <v>0</v>
      </c>
      <c r="X112" s="144">
        <f t="shared" si="44"/>
        <v>0</v>
      </c>
      <c r="Y112" s="173">
        <f t="shared" si="45"/>
        <v>0</v>
      </c>
      <c r="AA112" s="210">
        <v>107</v>
      </c>
      <c r="AB112" s="144">
        <f t="shared" si="46"/>
        <v>0</v>
      </c>
      <c r="AC112" s="243">
        <f t="shared" si="47"/>
        <v>0</v>
      </c>
      <c r="AD112" s="243">
        <f t="shared" si="48"/>
        <v>0</v>
      </c>
      <c r="AE112" s="243">
        <f t="shared" si="49"/>
        <v>0</v>
      </c>
      <c r="AF112" s="144">
        <f t="shared" si="52"/>
        <v>0</v>
      </c>
      <c r="AG112" s="144">
        <f t="shared" si="53"/>
        <v>0</v>
      </c>
      <c r="AH112" s="144">
        <f t="shared" si="54"/>
        <v>0</v>
      </c>
      <c r="AI112" s="217">
        <f t="shared" si="61"/>
        <v>0</v>
      </c>
      <c r="AK112" s="210"/>
      <c r="AL112" s="144"/>
      <c r="AM112" s="144"/>
      <c r="AN112" s="144"/>
      <c r="AO112" s="144"/>
      <c r="AP112" s="144"/>
      <c r="AQ112" s="318"/>
      <c r="AR112" s="318"/>
      <c r="AS112" s="318"/>
      <c r="AT112" s="318"/>
      <c r="AU112" s="144"/>
      <c r="AV112" s="144"/>
      <c r="AW112" s="144"/>
      <c r="AX112" s="144"/>
      <c r="AY112" s="217"/>
    </row>
    <row r="113" spans="2:51" x14ac:dyDescent="0.25">
      <c r="B113" s="206" t="s">
        <v>328</v>
      </c>
      <c r="C113" s="221">
        <f>1/$F$18*SUM(X6:X205)</f>
        <v>692.36490351994189</v>
      </c>
      <c r="D113" s="221">
        <f>1/$F$10*SUM(O6:O205)</f>
        <v>256.66666666666652</v>
      </c>
      <c r="E113" s="220">
        <f>C113-D113</f>
        <v>435.69823685327538</v>
      </c>
      <c r="I113" s="194">
        <v>108</v>
      </c>
      <c r="J113" s="144">
        <f t="shared" si="55"/>
        <v>0</v>
      </c>
      <c r="K113" s="144">
        <f t="shared" si="56"/>
        <v>0</v>
      </c>
      <c r="L113" s="144">
        <f t="shared" si="57"/>
        <v>0</v>
      </c>
      <c r="M113" s="144">
        <f t="shared" si="58"/>
        <v>0</v>
      </c>
      <c r="N113" s="144">
        <f t="shared" si="40"/>
        <v>0</v>
      </c>
      <c r="O113" s="145">
        <f t="shared" si="41"/>
        <v>0</v>
      </c>
      <c r="P113" s="194">
        <v>108</v>
      </c>
      <c r="Q113" s="144">
        <f t="shared" si="50"/>
        <v>0</v>
      </c>
      <c r="R113" s="144">
        <f t="shared" si="59"/>
        <v>0</v>
      </c>
      <c r="S113" s="144">
        <f t="shared" si="60"/>
        <v>0</v>
      </c>
      <c r="T113" s="144">
        <f t="shared" si="42"/>
        <v>0</v>
      </c>
      <c r="U113" s="144">
        <f t="shared" si="51"/>
        <v>0</v>
      </c>
      <c r="V113" s="144">
        <f t="shared" si="43"/>
        <v>0</v>
      </c>
      <c r="W113" s="144">
        <v>0</v>
      </c>
      <c r="X113" s="144">
        <f t="shared" si="44"/>
        <v>0</v>
      </c>
      <c r="Y113" s="173">
        <f t="shared" si="45"/>
        <v>0</v>
      </c>
      <c r="AA113" s="210">
        <v>108</v>
      </c>
      <c r="AB113" s="144">
        <f t="shared" si="46"/>
        <v>0</v>
      </c>
      <c r="AC113" s="243">
        <f t="shared" si="47"/>
        <v>0</v>
      </c>
      <c r="AD113" s="243">
        <f t="shared" si="48"/>
        <v>0</v>
      </c>
      <c r="AE113" s="243">
        <f t="shared" si="49"/>
        <v>0</v>
      </c>
      <c r="AF113" s="144">
        <f t="shared" si="52"/>
        <v>0</v>
      </c>
      <c r="AG113" s="144">
        <f t="shared" si="53"/>
        <v>0</v>
      </c>
      <c r="AH113" s="144">
        <f t="shared" si="54"/>
        <v>0</v>
      </c>
      <c r="AI113" s="217">
        <f t="shared" si="61"/>
        <v>0</v>
      </c>
      <c r="AK113" s="210"/>
      <c r="AL113" s="144"/>
      <c r="AM113" s="144"/>
      <c r="AN113" s="144"/>
      <c r="AO113" s="144"/>
      <c r="AP113" s="144"/>
      <c r="AQ113" s="318"/>
      <c r="AR113" s="318"/>
      <c r="AS113" s="318"/>
      <c r="AT113" s="318"/>
      <c r="AU113" s="144"/>
      <c r="AV113" s="144"/>
      <c r="AW113" s="144"/>
      <c r="AX113" s="144"/>
      <c r="AY113" s="217"/>
    </row>
    <row r="114" spans="2:51" x14ac:dyDescent="0.25">
      <c r="B114" s="206" t="s">
        <v>329</v>
      </c>
      <c r="C114" s="221">
        <f>X35</f>
        <v>624.19549568060245</v>
      </c>
      <c r="D114" s="221">
        <f>O35</f>
        <v>256.66666666666669</v>
      </c>
      <c r="E114" s="220">
        <f>VLOOKUP(30,I5:Y205,17,FALSE)</f>
        <v>367.52882901393576</v>
      </c>
      <c r="I114" s="194">
        <v>109</v>
      </c>
      <c r="J114" s="144">
        <f t="shared" si="55"/>
        <v>0</v>
      </c>
      <c r="K114" s="144">
        <f t="shared" si="56"/>
        <v>0</v>
      </c>
      <c r="L114" s="144">
        <f t="shared" si="57"/>
        <v>0</v>
      </c>
      <c r="M114" s="144">
        <f t="shared" si="58"/>
        <v>0</v>
      </c>
      <c r="N114" s="144">
        <f t="shared" si="40"/>
        <v>0</v>
      </c>
      <c r="O114" s="145">
        <f t="shared" si="41"/>
        <v>0</v>
      </c>
      <c r="P114" s="194">
        <v>109</v>
      </c>
      <c r="Q114" s="144">
        <f t="shared" si="50"/>
        <v>0</v>
      </c>
      <c r="R114" s="144">
        <f t="shared" si="59"/>
        <v>0</v>
      </c>
      <c r="S114" s="144">
        <f t="shared" si="60"/>
        <v>0</v>
      </c>
      <c r="T114" s="144">
        <f t="shared" si="42"/>
        <v>0</v>
      </c>
      <c r="U114" s="144">
        <f t="shared" si="51"/>
        <v>0</v>
      </c>
      <c r="V114" s="144">
        <f t="shared" si="43"/>
        <v>0</v>
      </c>
      <c r="W114" s="144">
        <v>0</v>
      </c>
      <c r="X114" s="144">
        <f t="shared" si="44"/>
        <v>0</v>
      </c>
      <c r="Y114" s="173">
        <f t="shared" si="45"/>
        <v>0</v>
      </c>
      <c r="AA114" s="210">
        <v>109</v>
      </c>
      <c r="AB114" s="144">
        <f t="shared" si="46"/>
        <v>0</v>
      </c>
      <c r="AC114" s="243">
        <f t="shared" si="47"/>
        <v>0</v>
      </c>
      <c r="AD114" s="243">
        <f t="shared" si="48"/>
        <v>0</v>
      </c>
      <c r="AE114" s="243">
        <f t="shared" si="49"/>
        <v>0</v>
      </c>
      <c r="AF114" s="144">
        <f t="shared" si="52"/>
        <v>0</v>
      </c>
      <c r="AG114" s="144">
        <f t="shared" si="53"/>
        <v>0</v>
      </c>
      <c r="AH114" s="144">
        <f t="shared" si="54"/>
        <v>0</v>
      </c>
      <c r="AI114" s="217">
        <f t="shared" si="61"/>
        <v>0</v>
      </c>
      <c r="AK114" s="210"/>
      <c r="AL114" s="144"/>
      <c r="AM114" s="144"/>
      <c r="AN114" s="144"/>
      <c r="AO114" s="144"/>
      <c r="AP114" s="144"/>
      <c r="AQ114" s="318"/>
      <c r="AR114" s="318"/>
      <c r="AS114" s="318"/>
      <c r="AT114" s="318"/>
      <c r="AU114" s="144"/>
      <c r="AV114" s="144"/>
      <c r="AW114" s="144"/>
      <c r="AX114" s="144"/>
      <c r="AY114" s="217"/>
    </row>
    <row r="115" spans="2:51" x14ac:dyDescent="0.25">
      <c r="C115" s="222"/>
      <c r="D115" s="222"/>
      <c r="E115" s="222"/>
      <c r="I115" s="194">
        <v>110</v>
      </c>
      <c r="J115" s="144">
        <f t="shared" si="55"/>
        <v>0</v>
      </c>
      <c r="K115" s="144">
        <f t="shared" si="56"/>
        <v>0</v>
      </c>
      <c r="L115" s="144">
        <f t="shared" si="57"/>
        <v>0</v>
      </c>
      <c r="M115" s="144">
        <f t="shared" si="58"/>
        <v>0</v>
      </c>
      <c r="N115" s="144">
        <f t="shared" si="40"/>
        <v>0</v>
      </c>
      <c r="O115" s="145">
        <f t="shared" si="41"/>
        <v>0</v>
      </c>
      <c r="P115" s="194">
        <v>110</v>
      </c>
      <c r="Q115" s="144">
        <f t="shared" si="50"/>
        <v>0</v>
      </c>
      <c r="R115" s="144">
        <f t="shared" si="59"/>
        <v>0</v>
      </c>
      <c r="S115" s="144">
        <f t="shared" si="60"/>
        <v>0</v>
      </c>
      <c r="T115" s="144">
        <f t="shared" si="42"/>
        <v>0</v>
      </c>
      <c r="U115" s="144">
        <f t="shared" si="51"/>
        <v>0</v>
      </c>
      <c r="V115" s="144">
        <f t="shared" si="43"/>
        <v>0</v>
      </c>
      <c r="W115" s="144">
        <v>0</v>
      </c>
      <c r="X115" s="144">
        <f t="shared" si="44"/>
        <v>0</v>
      </c>
      <c r="Y115" s="173">
        <f t="shared" si="45"/>
        <v>0</v>
      </c>
      <c r="AA115" s="210">
        <v>110</v>
      </c>
      <c r="AB115" s="144">
        <f t="shared" si="46"/>
        <v>0</v>
      </c>
      <c r="AC115" s="243">
        <f t="shared" si="47"/>
        <v>0</v>
      </c>
      <c r="AD115" s="243">
        <f t="shared" si="48"/>
        <v>0</v>
      </c>
      <c r="AE115" s="243">
        <f t="shared" si="49"/>
        <v>0</v>
      </c>
      <c r="AF115" s="144">
        <f t="shared" si="52"/>
        <v>0</v>
      </c>
      <c r="AG115" s="144">
        <f t="shared" si="53"/>
        <v>0</v>
      </c>
      <c r="AH115" s="144">
        <f t="shared" si="54"/>
        <v>0</v>
      </c>
      <c r="AI115" s="217">
        <f t="shared" si="61"/>
        <v>0</v>
      </c>
      <c r="AK115" s="210"/>
      <c r="AL115" s="144"/>
      <c r="AM115" s="144"/>
      <c r="AN115" s="144"/>
      <c r="AO115" s="144"/>
      <c r="AP115" s="144"/>
      <c r="AQ115" s="318"/>
      <c r="AR115" s="318"/>
      <c r="AS115" s="318"/>
      <c r="AT115" s="318"/>
      <c r="AU115" s="144"/>
      <c r="AV115" s="144"/>
      <c r="AW115" s="144"/>
      <c r="AX115" s="144"/>
      <c r="AY115" s="217"/>
    </row>
    <row r="116" spans="2:51" x14ac:dyDescent="0.25">
      <c r="C116" s="285" t="s">
        <v>277</v>
      </c>
      <c r="D116" s="285"/>
      <c r="E116" s="285"/>
      <c r="I116" s="194">
        <v>111</v>
      </c>
      <c r="J116" s="144">
        <f t="shared" si="55"/>
        <v>0</v>
      </c>
      <c r="K116" s="144">
        <f t="shared" si="56"/>
        <v>0</v>
      </c>
      <c r="L116" s="144">
        <f t="shared" si="57"/>
        <v>0</v>
      </c>
      <c r="M116" s="144">
        <f t="shared" si="58"/>
        <v>0</v>
      </c>
      <c r="N116" s="144">
        <f t="shared" si="40"/>
        <v>0</v>
      </c>
      <c r="O116" s="145">
        <f t="shared" si="41"/>
        <v>0</v>
      </c>
      <c r="P116" s="194">
        <v>111</v>
      </c>
      <c r="Q116" s="144">
        <f t="shared" si="50"/>
        <v>0</v>
      </c>
      <c r="R116" s="144">
        <f t="shared" si="59"/>
        <v>0</v>
      </c>
      <c r="S116" s="144">
        <f t="shared" si="60"/>
        <v>0</v>
      </c>
      <c r="T116" s="144">
        <f t="shared" si="42"/>
        <v>0</v>
      </c>
      <c r="U116" s="144">
        <f t="shared" si="51"/>
        <v>0</v>
      </c>
      <c r="V116" s="144">
        <f t="shared" si="43"/>
        <v>0</v>
      </c>
      <c r="W116" s="144">
        <v>0</v>
      </c>
      <c r="X116" s="144">
        <f t="shared" si="44"/>
        <v>0</v>
      </c>
      <c r="Y116" s="173">
        <f t="shared" si="45"/>
        <v>0</v>
      </c>
      <c r="AA116" s="210">
        <v>111</v>
      </c>
      <c r="AB116" s="144">
        <f t="shared" si="46"/>
        <v>0</v>
      </c>
      <c r="AC116" s="243">
        <f t="shared" si="47"/>
        <v>0</v>
      </c>
      <c r="AD116" s="243">
        <f t="shared" si="48"/>
        <v>0</v>
      </c>
      <c r="AE116" s="243">
        <f t="shared" si="49"/>
        <v>0</v>
      </c>
      <c r="AF116" s="144">
        <f t="shared" si="52"/>
        <v>0</v>
      </c>
      <c r="AG116" s="144">
        <f t="shared" si="53"/>
        <v>0</v>
      </c>
      <c r="AH116" s="144">
        <f t="shared" si="54"/>
        <v>0</v>
      </c>
      <c r="AI116" s="217">
        <f t="shared" si="61"/>
        <v>0</v>
      </c>
      <c r="AK116" s="210"/>
      <c r="AL116" s="144"/>
      <c r="AM116" s="144"/>
      <c r="AN116" s="144"/>
      <c r="AO116" s="144"/>
      <c r="AP116" s="144"/>
      <c r="AQ116" s="318"/>
      <c r="AR116" s="318"/>
      <c r="AS116" s="318"/>
      <c r="AT116" s="318"/>
      <c r="AU116" s="144"/>
      <c r="AV116" s="144"/>
      <c r="AW116" s="144"/>
      <c r="AX116" s="144"/>
      <c r="AY116" s="217"/>
    </row>
    <row r="117" spans="2:51" x14ac:dyDescent="0.25">
      <c r="C117" s="285" t="s">
        <v>305</v>
      </c>
      <c r="D117" s="285" t="s">
        <v>81</v>
      </c>
      <c r="E117" s="223" t="s">
        <v>327</v>
      </c>
      <c r="I117" s="194">
        <v>112</v>
      </c>
      <c r="J117" s="144">
        <f t="shared" si="55"/>
        <v>0</v>
      </c>
      <c r="K117" s="144">
        <f t="shared" si="56"/>
        <v>0</v>
      </c>
      <c r="L117" s="144">
        <f t="shared" si="57"/>
        <v>0</v>
      </c>
      <c r="M117" s="144">
        <f t="shared" si="58"/>
        <v>0</v>
      </c>
      <c r="N117" s="144">
        <f t="shared" si="40"/>
        <v>0</v>
      </c>
      <c r="O117" s="145">
        <f t="shared" si="41"/>
        <v>0</v>
      </c>
      <c r="P117" s="194">
        <v>112</v>
      </c>
      <c r="Q117" s="144">
        <f t="shared" si="50"/>
        <v>0</v>
      </c>
      <c r="R117" s="144">
        <f t="shared" si="59"/>
        <v>0</v>
      </c>
      <c r="S117" s="144">
        <f t="shared" si="60"/>
        <v>0</v>
      </c>
      <c r="T117" s="144">
        <f t="shared" si="42"/>
        <v>0</v>
      </c>
      <c r="U117" s="144">
        <f t="shared" si="51"/>
        <v>0</v>
      </c>
      <c r="V117" s="144">
        <f t="shared" si="43"/>
        <v>0</v>
      </c>
      <c r="W117" s="144">
        <v>0</v>
      </c>
      <c r="X117" s="144">
        <f t="shared" si="44"/>
        <v>0</v>
      </c>
      <c r="Y117" s="173">
        <f t="shared" si="45"/>
        <v>0</v>
      </c>
      <c r="AA117" s="210">
        <v>112</v>
      </c>
      <c r="AB117" s="144">
        <f t="shared" si="46"/>
        <v>0</v>
      </c>
      <c r="AC117" s="243">
        <f t="shared" si="47"/>
        <v>0</v>
      </c>
      <c r="AD117" s="243">
        <f t="shared" si="48"/>
        <v>0</v>
      </c>
      <c r="AE117" s="243">
        <f t="shared" si="49"/>
        <v>0</v>
      </c>
      <c r="AF117" s="144">
        <f t="shared" si="52"/>
        <v>0</v>
      </c>
      <c r="AG117" s="144">
        <f t="shared" si="53"/>
        <v>0</v>
      </c>
      <c r="AH117" s="144">
        <f t="shared" si="54"/>
        <v>0</v>
      </c>
      <c r="AI117" s="217">
        <f t="shared" si="61"/>
        <v>0</v>
      </c>
      <c r="AK117" s="210"/>
      <c r="AL117" s="144"/>
      <c r="AM117" s="144"/>
      <c r="AN117" s="144"/>
      <c r="AO117" s="144"/>
      <c r="AP117" s="144"/>
      <c r="AQ117" s="318"/>
      <c r="AR117" s="318"/>
      <c r="AS117" s="318"/>
      <c r="AT117" s="318"/>
      <c r="AU117" s="144"/>
      <c r="AV117" s="144"/>
      <c r="AW117" s="144"/>
      <c r="AX117" s="144"/>
      <c r="AY117" s="217"/>
    </row>
    <row r="118" spans="2:51" x14ac:dyDescent="0.25">
      <c r="B118" s="206" t="s">
        <v>328</v>
      </c>
      <c r="C118" s="224">
        <f>1/$F$18*SUM(AI6:AI205)</f>
        <v>48.464429686350051</v>
      </c>
      <c r="D118" s="221">
        <v>0</v>
      </c>
      <c r="E118" s="220">
        <f>C118-D118</f>
        <v>48.464429686350051</v>
      </c>
      <c r="I118" s="194">
        <v>113</v>
      </c>
      <c r="J118" s="144">
        <f t="shared" si="55"/>
        <v>0</v>
      </c>
      <c r="K118" s="144">
        <f t="shared" si="56"/>
        <v>0</v>
      </c>
      <c r="L118" s="144">
        <f t="shared" si="57"/>
        <v>0</v>
      </c>
      <c r="M118" s="144">
        <f t="shared" si="58"/>
        <v>0</v>
      </c>
      <c r="N118" s="144">
        <f t="shared" si="40"/>
        <v>0</v>
      </c>
      <c r="O118" s="145">
        <f t="shared" si="41"/>
        <v>0</v>
      </c>
      <c r="P118" s="194">
        <v>113</v>
      </c>
      <c r="Q118" s="144">
        <f t="shared" si="50"/>
        <v>0</v>
      </c>
      <c r="R118" s="144">
        <f t="shared" si="59"/>
        <v>0</v>
      </c>
      <c r="S118" s="144">
        <f t="shared" si="60"/>
        <v>0</v>
      </c>
      <c r="T118" s="144">
        <f t="shared" si="42"/>
        <v>0</v>
      </c>
      <c r="U118" s="144">
        <f t="shared" si="51"/>
        <v>0</v>
      </c>
      <c r="V118" s="144">
        <f t="shared" si="43"/>
        <v>0</v>
      </c>
      <c r="W118" s="144">
        <v>0</v>
      </c>
      <c r="X118" s="144">
        <f t="shared" si="44"/>
        <v>0</v>
      </c>
      <c r="Y118" s="173">
        <f t="shared" si="45"/>
        <v>0</v>
      </c>
      <c r="AA118" s="210">
        <v>113</v>
      </c>
      <c r="AB118" s="144">
        <f t="shared" si="46"/>
        <v>0</v>
      </c>
      <c r="AC118" s="243">
        <f t="shared" si="47"/>
        <v>0</v>
      </c>
      <c r="AD118" s="243">
        <f t="shared" si="48"/>
        <v>0</v>
      </c>
      <c r="AE118" s="243">
        <f t="shared" si="49"/>
        <v>0</v>
      </c>
      <c r="AF118" s="144">
        <f t="shared" si="52"/>
        <v>0</v>
      </c>
      <c r="AG118" s="144">
        <f t="shared" si="53"/>
        <v>0</v>
      </c>
      <c r="AH118" s="144">
        <f t="shared" si="54"/>
        <v>0</v>
      </c>
      <c r="AI118" s="217">
        <f t="shared" si="61"/>
        <v>0</v>
      </c>
      <c r="AK118" s="210"/>
      <c r="AL118" s="144"/>
      <c r="AM118" s="144"/>
      <c r="AN118" s="144"/>
      <c r="AO118" s="144"/>
      <c r="AP118" s="144"/>
      <c r="AQ118" s="318"/>
      <c r="AR118" s="318"/>
      <c r="AS118" s="318"/>
      <c r="AT118" s="318"/>
      <c r="AU118" s="144"/>
      <c r="AV118" s="144"/>
      <c r="AW118" s="144"/>
      <c r="AX118" s="144"/>
      <c r="AY118" s="217"/>
    </row>
    <row r="119" spans="2:51" x14ac:dyDescent="0.25">
      <c r="B119" s="206" t="s">
        <v>329</v>
      </c>
      <c r="C119" s="224">
        <f>AI35</f>
        <v>0</v>
      </c>
      <c r="D119" s="221">
        <v>0</v>
      </c>
      <c r="E119" s="220">
        <f>C119-D119</f>
        <v>0</v>
      </c>
      <c r="I119" s="194">
        <v>114</v>
      </c>
      <c r="J119" s="144">
        <f t="shared" si="55"/>
        <v>0</v>
      </c>
      <c r="K119" s="144">
        <f t="shared" si="56"/>
        <v>0</v>
      </c>
      <c r="L119" s="144">
        <f t="shared" si="57"/>
        <v>0</v>
      </c>
      <c r="M119" s="144">
        <f t="shared" si="58"/>
        <v>0</v>
      </c>
      <c r="N119" s="144">
        <f t="shared" si="40"/>
        <v>0</v>
      </c>
      <c r="O119" s="145">
        <f t="shared" si="41"/>
        <v>0</v>
      </c>
      <c r="P119" s="194">
        <v>114</v>
      </c>
      <c r="Q119" s="144">
        <f t="shared" si="50"/>
        <v>0</v>
      </c>
      <c r="R119" s="144">
        <f t="shared" si="59"/>
        <v>0</v>
      </c>
      <c r="S119" s="144">
        <f t="shared" si="60"/>
        <v>0</v>
      </c>
      <c r="T119" s="144">
        <f t="shared" si="42"/>
        <v>0</v>
      </c>
      <c r="U119" s="144">
        <f t="shared" si="51"/>
        <v>0</v>
      </c>
      <c r="V119" s="144">
        <f t="shared" si="43"/>
        <v>0</v>
      </c>
      <c r="W119" s="144">
        <v>0</v>
      </c>
      <c r="X119" s="144">
        <f t="shared" si="44"/>
        <v>0</v>
      </c>
      <c r="Y119" s="173">
        <f t="shared" si="45"/>
        <v>0</v>
      </c>
      <c r="AA119" s="210">
        <v>114</v>
      </c>
      <c r="AB119" s="144">
        <f t="shared" si="46"/>
        <v>0</v>
      </c>
      <c r="AC119" s="243">
        <f t="shared" si="47"/>
        <v>0</v>
      </c>
      <c r="AD119" s="243">
        <f t="shared" si="48"/>
        <v>0</v>
      </c>
      <c r="AE119" s="243">
        <f t="shared" si="49"/>
        <v>0</v>
      </c>
      <c r="AF119" s="144">
        <f t="shared" si="52"/>
        <v>0</v>
      </c>
      <c r="AG119" s="144">
        <f t="shared" si="53"/>
        <v>0</v>
      </c>
      <c r="AH119" s="144">
        <f t="shared" si="54"/>
        <v>0</v>
      </c>
      <c r="AI119" s="217">
        <f t="shared" si="61"/>
        <v>0</v>
      </c>
      <c r="AK119" s="210"/>
      <c r="AL119" s="144"/>
      <c r="AM119" s="144"/>
      <c r="AN119" s="144"/>
      <c r="AO119" s="144"/>
      <c r="AP119" s="144"/>
      <c r="AQ119" s="318"/>
      <c r="AR119" s="318"/>
      <c r="AS119" s="318"/>
      <c r="AT119" s="318"/>
      <c r="AU119" s="144"/>
      <c r="AV119" s="144"/>
      <c r="AW119" s="144"/>
      <c r="AX119" s="144"/>
      <c r="AY119" s="217"/>
    </row>
    <row r="120" spans="2:51" x14ac:dyDescent="0.25">
      <c r="C120" s="222"/>
      <c r="D120" s="222"/>
      <c r="E120" s="225"/>
      <c r="I120" s="194">
        <v>115</v>
      </c>
      <c r="J120" s="144">
        <f t="shared" si="55"/>
        <v>0</v>
      </c>
      <c r="K120" s="144">
        <f t="shared" si="56"/>
        <v>0</v>
      </c>
      <c r="L120" s="144">
        <f t="shared" si="57"/>
        <v>0</v>
      </c>
      <c r="M120" s="144">
        <f t="shared" si="58"/>
        <v>0</v>
      </c>
      <c r="N120" s="144">
        <f t="shared" si="40"/>
        <v>0</v>
      </c>
      <c r="O120" s="145">
        <f t="shared" si="41"/>
        <v>0</v>
      </c>
      <c r="P120" s="194">
        <v>115</v>
      </c>
      <c r="Q120" s="144">
        <f t="shared" si="50"/>
        <v>0</v>
      </c>
      <c r="R120" s="144">
        <f t="shared" si="59"/>
        <v>0</v>
      </c>
      <c r="S120" s="144">
        <f t="shared" si="60"/>
        <v>0</v>
      </c>
      <c r="T120" s="144">
        <f t="shared" si="42"/>
        <v>0</v>
      </c>
      <c r="U120" s="144">
        <f t="shared" si="51"/>
        <v>0</v>
      </c>
      <c r="V120" s="144">
        <f t="shared" si="43"/>
        <v>0</v>
      </c>
      <c r="W120" s="144">
        <v>0</v>
      </c>
      <c r="X120" s="144">
        <f t="shared" si="44"/>
        <v>0</v>
      </c>
      <c r="Y120" s="173">
        <f t="shared" si="45"/>
        <v>0</v>
      </c>
      <c r="AA120" s="210">
        <v>115</v>
      </c>
      <c r="AB120" s="144">
        <f t="shared" si="46"/>
        <v>0</v>
      </c>
      <c r="AC120" s="243">
        <f t="shared" si="47"/>
        <v>0</v>
      </c>
      <c r="AD120" s="243">
        <f t="shared" si="48"/>
        <v>0</v>
      </c>
      <c r="AE120" s="243">
        <f t="shared" si="49"/>
        <v>0</v>
      </c>
      <c r="AF120" s="144">
        <f t="shared" si="52"/>
        <v>0</v>
      </c>
      <c r="AG120" s="144">
        <f t="shared" si="53"/>
        <v>0</v>
      </c>
      <c r="AH120" s="144">
        <f t="shared" si="54"/>
        <v>0</v>
      </c>
      <c r="AI120" s="217">
        <f t="shared" si="61"/>
        <v>0</v>
      </c>
      <c r="AK120" s="210"/>
      <c r="AL120" s="144"/>
      <c r="AM120" s="144"/>
      <c r="AN120" s="144"/>
      <c r="AO120" s="144"/>
      <c r="AP120" s="144"/>
      <c r="AQ120" s="318"/>
      <c r="AR120" s="318"/>
      <c r="AS120" s="318"/>
      <c r="AT120" s="318"/>
      <c r="AU120" s="144"/>
      <c r="AV120" s="144"/>
      <c r="AW120" s="144"/>
      <c r="AX120" s="144"/>
      <c r="AY120" s="217"/>
    </row>
    <row r="121" spans="2:51" x14ac:dyDescent="0.25">
      <c r="C121" s="285" t="s">
        <v>321</v>
      </c>
      <c r="D121" s="285"/>
      <c r="E121" s="285"/>
      <c r="I121" s="194">
        <v>116</v>
      </c>
      <c r="J121" s="144">
        <f t="shared" si="55"/>
        <v>0</v>
      </c>
      <c r="K121" s="144">
        <f t="shared" si="56"/>
        <v>0</v>
      </c>
      <c r="L121" s="144">
        <f t="shared" si="57"/>
        <v>0</v>
      </c>
      <c r="M121" s="144">
        <f t="shared" si="58"/>
        <v>0</v>
      </c>
      <c r="N121" s="144">
        <f t="shared" si="40"/>
        <v>0</v>
      </c>
      <c r="O121" s="145">
        <f t="shared" si="41"/>
        <v>0</v>
      </c>
      <c r="P121" s="194">
        <v>116</v>
      </c>
      <c r="Q121" s="144">
        <f t="shared" si="50"/>
        <v>0</v>
      </c>
      <c r="R121" s="144">
        <f t="shared" si="59"/>
        <v>0</v>
      </c>
      <c r="S121" s="144">
        <f t="shared" si="60"/>
        <v>0</v>
      </c>
      <c r="T121" s="144">
        <f t="shared" si="42"/>
        <v>0</v>
      </c>
      <c r="U121" s="144">
        <f t="shared" si="51"/>
        <v>0</v>
      </c>
      <c r="V121" s="144">
        <f t="shared" si="43"/>
        <v>0</v>
      </c>
      <c r="W121" s="144">
        <v>0</v>
      </c>
      <c r="X121" s="144">
        <f t="shared" si="44"/>
        <v>0</v>
      </c>
      <c r="Y121" s="173">
        <f t="shared" si="45"/>
        <v>0</v>
      </c>
      <c r="AA121" s="210">
        <v>116</v>
      </c>
      <c r="AB121" s="144">
        <f t="shared" si="46"/>
        <v>0</v>
      </c>
      <c r="AC121" s="243">
        <f t="shared" si="47"/>
        <v>0</v>
      </c>
      <c r="AD121" s="243">
        <f t="shared" si="48"/>
        <v>0</v>
      </c>
      <c r="AE121" s="243">
        <f t="shared" si="49"/>
        <v>0</v>
      </c>
      <c r="AF121" s="144">
        <f t="shared" si="52"/>
        <v>0</v>
      </c>
      <c r="AG121" s="144">
        <f t="shared" si="53"/>
        <v>0</v>
      </c>
      <c r="AH121" s="144">
        <f t="shared" si="54"/>
        <v>0</v>
      </c>
      <c r="AI121" s="217">
        <f t="shared" si="61"/>
        <v>0</v>
      </c>
      <c r="AK121" s="210"/>
      <c r="AL121" s="144"/>
      <c r="AM121" s="144"/>
      <c r="AN121" s="144"/>
      <c r="AO121" s="144"/>
      <c r="AP121" s="144"/>
      <c r="AQ121" s="318"/>
      <c r="AR121" s="318"/>
      <c r="AS121" s="318"/>
      <c r="AT121" s="318"/>
      <c r="AU121" s="144"/>
      <c r="AV121" s="144"/>
      <c r="AW121" s="144"/>
      <c r="AX121" s="144"/>
      <c r="AY121" s="217"/>
    </row>
    <row r="122" spans="2:51" x14ac:dyDescent="0.25">
      <c r="C122" s="285" t="s">
        <v>305</v>
      </c>
      <c r="D122" s="285" t="s">
        <v>81</v>
      </c>
      <c r="E122" s="223" t="s">
        <v>327</v>
      </c>
      <c r="I122" s="194">
        <v>117</v>
      </c>
      <c r="J122" s="144">
        <f t="shared" si="55"/>
        <v>0</v>
      </c>
      <c r="K122" s="144">
        <f t="shared" si="56"/>
        <v>0</v>
      </c>
      <c r="L122" s="144">
        <f t="shared" si="57"/>
        <v>0</v>
      </c>
      <c r="M122" s="144">
        <f t="shared" si="58"/>
        <v>0</v>
      </c>
      <c r="N122" s="144">
        <f t="shared" si="40"/>
        <v>0</v>
      </c>
      <c r="O122" s="145">
        <f t="shared" si="41"/>
        <v>0</v>
      </c>
      <c r="P122" s="194">
        <v>117</v>
      </c>
      <c r="Q122" s="144">
        <f t="shared" si="50"/>
        <v>0</v>
      </c>
      <c r="R122" s="144">
        <f t="shared" si="59"/>
        <v>0</v>
      </c>
      <c r="S122" s="144">
        <f t="shared" si="60"/>
        <v>0</v>
      </c>
      <c r="T122" s="144">
        <f t="shared" si="42"/>
        <v>0</v>
      </c>
      <c r="U122" s="144">
        <f t="shared" si="51"/>
        <v>0</v>
      </c>
      <c r="V122" s="144">
        <f t="shared" si="43"/>
        <v>0</v>
      </c>
      <c r="W122" s="144">
        <v>0</v>
      </c>
      <c r="X122" s="144">
        <f t="shared" si="44"/>
        <v>0</v>
      </c>
      <c r="Y122" s="173">
        <f t="shared" si="45"/>
        <v>0</v>
      </c>
      <c r="AA122" s="210">
        <v>117</v>
      </c>
      <c r="AB122" s="144">
        <f t="shared" si="46"/>
        <v>0</v>
      </c>
      <c r="AC122" s="243">
        <f t="shared" si="47"/>
        <v>0</v>
      </c>
      <c r="AD122" s="243">
        <f t="shared" si="48"/>
        <v>0</v>
      </c>
      <c r="AE122" s="243">
        <f t="shared" si="49"/>
        <v>0</v>
      </c>
      <c r="AF122" s="144">
        <f t="shared" si="52"/>
        <v>0</v>
      </c>
      <c r="AG122" s="144">
        <f t="shared" si="53"/>
        <v>0</v>
      </c>
      <c r="AH122" s="144">
        <f t="shared" si="54"/>
        <v>0</v>
      </c>
      <c r="AI122" s="217">
        <f t="shared" si="61"/>
        <v>0</v>
      </c>
      <c r="AK122" s="210"/>
      <c r="AL122" s="144"/>
      <c r="AM122" s="144"/>
      <c r="AN122" s="144"/>
      <c r="AO122" s="144"/>
      <c r="AP122" s="144"/>
      <c r="AQ122" s="318"/>
      <c r="AR122" s="318"/>
      <c r="AS122" s="318"/>
      <c r="AT122" s="318"/>
      <c r="AU122" s="144"/>
      <c r="AV122" s="144"/>
      <c r="AW122" s="144"/>
      <c r="AX122" s="144"/>
      <c r="AY122" s="217"/>
    </row>
    <row r="123" spans="2:51" x14ac:dyDescent="0.25">
      <c r="B123" s="206" t="s">
        <v>329</v>
      </c>
      <c r="C123" s="224">
        <f>AY35</f>
        <v>35</v>
      </c>
      <c r="D123" s="221">
        <v>0</v>
      </c>
      <c r="E123" s="220">
        <f>C123-D123</f>
        <v>35</v>
      </c>
      <c r="I123" s="194">
        <v>118</v>
      </c>
      <c r="J123" s="144">
        <f t="shared" si="55"/>
        <v>0</v>
      </c>
      <c r="K123" s="144">
        <f t="shared" si="56"/>
        <v>0</v>
      </c>
      <c r="L123" s="144">
        <f t="shared" si="57"/>
        <v>0</v>
      </c>
      <c r="M123" s="144">
        <f t="shared" si="58"/>
        <v>0</v>
      </c>
      <c r="N123" s="144">
        <f t="shared" si="40"/>
        <v>0</v>
      </c>
      <c r="O123" s="145">
        <f t="shared" si="41"/>
        <v>0</v>
      </c>
      <c r="P123" s="194">
        <v>118</v>
      </c>
      <c r="Q123" s="144">
        <f t="shared" si="50"/>
        <v>0</v>
      </c>
      <c r="R123" s="144">
        <f t="shared" si="59"/>
        <v>0</v>
      </c>
      <c r="S123" s="144">
        <f t="shared" si="60"/>
        <v>0</v>
      </c>
      <c r="T123" s="144">
        <f t="shared" si="42"/>
        <v>0</v>
      </c>
      <c r="U123" s="144">
        <f t="shared" si="51"/>
        <v>0</v>
      </c>
      <c r="V123" s="144">
        <f t="shared" si="43"/>
        <v>0</v>
      </c>
      <c r="W123" s="144">
        <v>0</v>
      </c>
      <c r="X123" s="144">
        <f t="shared" si="44"/>
        <v>0</v>
      </c>
      <c r="Y123" s="173">
        <f t="shared" si="45"/>
        <v>0</v>
      </c>
      <c r="AA123" s="210">
        <v>118</v>
      </c>
      <c r="AB123" s="144">
        <f t="shared" si="46"/>
        <v>0</v>
      </c>
      <c r="AC123" s="243">
        <f t="shared" si="47"/>
        <v>0</v>
      </c>
      <c r="AD123" s="243">
        <f t="shared" si="48"/>
        <v>0</v>
      </c>
      <c r="AE123" s="243">
        <f t="shared" si="49"/>
        <v>0</v>
      </c>
      <c r="AF123" s="144">
        <f t="shared" si="52"/>
        <v>0</v>
      </c>
      <c r="AG123" s="144">
        <f t="shared" si="53"/>
        <v>0</v>
      </c>
      <c r="AH123" s="144">
        <f t="shared" si="54"/>
        <v>0</v>
      </c>
      <c r="AI123" s="217">
        <f t="shared" si="61"/>
        <v>0</v>
      </c>
      <c r="AK123" s="210"/>
      <c r="AL123" s="144"/>
      <c r="AM123" s="144"/>
      <c r="AN123" s="144"/>
      <c r="AO123" s="144"/>
      <c r="AP123" s="144"/>
      <c r="AQ123" s="318"/>
      <c r="AR123" s="318"/>
      <c r="AS123" s="318"/>
      <c r="AT123" s="318"/>
      <c r="AU123" s="144"/>
      <c r="AV123" s="144"/>
      <c r="AW123" s="144"/>
      <c r="AX123" s="144"/>
      <c r="AY123" s="217"/>
    </row>
    <row r="124" spans="2:51" x14ac:dyDescent="0.25">
      <c r="I124" s="194">
        <v>119</v>
      </c>
      <c r="J124" s="144">
        <f t="shared" si="55"/>
        <v>0</v>
      </c>
      <c r="K124" s="144">
        <f t="shared" si="56"/>
        <v>0</v>
      </c>
      <c r="L124" s="144">
        <f t="shared" si="57"/>
        <v>0</v>
      </c>
      <c r="M124" s="144">
        <f t="shared" si="58"/>
        <v>0</v>
      </c>
      <c r="N124" s="144">
        <f t="shared" si="40"/>
        <v>0</v>
      </c>
      <c r="O124" s="145">
        <f t="shared" si="41"/>
        <v>0</v>
      </c>
      <c r="P124" s="194">
        <v>119</v>
      </c>
      <c r="Q124" s="144">
        <f t="shared" si="50"/>
        <v>0</v>
      </c>
      <c r="R124" s="144">
        <f t="shared" si="59"/>
        <v>0</v>
      </c>
      <c r="S124" s="144">
        <f t="shared" si="60"/>
        <v>0</v>
      </c>
      <c r="T124" s="144">
        <f t="shared" si="42"/>
        <v>0</v>
      </c>
      <c r="U124" s="144">
        <f t="shared" si="51"/>
        <v>0</v>
      </c>
      <c r="V124" s="144">
        <f t="shared" si="43"/>
        <v>0</v>
      </c>
      <c r="W124" s="144">
        <v>0</v>
      </c>
      <c r="X124" s="144">
        <f t="shared" si="44"/>
        <v>0</v>
      </c>
      <c r="Y124" s="173">
        <f t="shared" si="45"/>
        <v>0</v>
      </c>
      <c r="AA124" s="210">
        <v>119</v>
      </c>
      <c r="AB124" s="144">
        <f t="shared" si="46"/>
        <v>0</v>
      </c>
      <c r="AC124" s="243">
        <f t="shared" si="47"/>
        <v>0</v>
      </c>
      <c r="AD124" s="243">
        <f t="shared" si="48"/>
        <v>0</v>
      </c>
      <c r="AE124" s="243">
        <f t="shared" si="49"/>
        <v>0</v>
      </c>
      <c r="AF124" s="144">
        <f t="shared" si="52"/>
        <v>0</v>
      </c>
      <c r="AG124" s="144">
        <f t="shared" si="53"/>
        <v>0</v>
      </c>
      <c r="AH124" s="144">
        <f t="shared" si="54"/>
        <v>0</v>
      </c>
      <c r="AI124" s="217">
        <f t="shared" si="61"/>
        <v>0</v>
      </c>
      <c r="AK124" s="210"/>
      <c r="AL124" s="144"/>
      <c r="AM124" s="144"/>
      <c r="AN124" s="144"/>
      <c r="AO124" s="144"/>
      <c r="AP124" s="144"/>
      <c r="AQ124" s="318"/>
      <c r="AR124" s="318"/>
      <c r="AS124" s="318"/>
      <c r="AT124" s="318"/>
      <c r="AU124" s="144"/>
      <c r="AV124" s="144"/>
      <c r="AW124" s="144"/>
      <c r="AX124" s="144"/>
      <c r="AY124" s="217"/>
    </row>
    <row r="125" spans="2:51" x14ac:dyDescent="0.25">
      <c r="C125" s="222"/>
      <c r="D125" s="222"/>
      <c r="E125" s="225"/>
      <c r="I125" s="194">
        <v>120</v>
      </c>
      <c r="J125" s="144">
        <f t="shared" si="55"/>
        <v>0</v>
      </c>
      <c r="K125" s="144">
        <f t="shared" si="56"/>
        <v>0</v>
      </c>
      <c r="L125" s="144">
        <f t="shared" si="57"/>
        <v>0</v>
      </c>
      <c r="M125" s="144">
        <f t="shared" si="58"/>
        <v>0</v>
      </c>
      <c r="N125" s="144">
        <f t="shared" si="40"/>
        <v>0</v>
      </c>
      <c r="O125" s="145">
        <f t="shared" si="41"/>
        <v>0</v>
      </c>
      <c r="P125" s="194">
        <v>120</v>
      </c>
      <c r="Q125" s="144">
        <f t="shared" si="50"/>
        <v>0</v>
      </c>
      <c r="R125" s="144">
        <f t="shared" si="59"/>
        <v>0</v>
      </c>
      <c r="S125" s="144">
        <f t="shared" si="60"/>
        <v>0</v>
      </c>
      <c r="T125" s="144">
        <f t="shared" si="42"/>
        <v>0</v>
      </c>
      <c r="U125" s="144">
        <f t="shared" si="51"/>
        <v>0</v>
      </c>
      <c r="V125" s="144">
        <f t="shared" si="43"/>
        <v>0</v>
      </c>
      <c r="W125" s="144">
        <v>0</v>
      </c>
      <c r="X125" s="144">
        <f t="shared" si="44"/>
        <v>0</v>
      </c>
      <c r="Y125" s="173">
        <f t="shared" si="45"/>
        <v>0</v>
      </c>
      <c r="AA125" s="210">
        <v>120</v>
      </c>
      <c r="AB125" s="144">
        <f t="shared" si="46"/>
        <v>0</v>
      </c>
      <c r="AC125" s="243">
        <f t="shared" si="47"/>
        <v>0</v>
      </c>
      <c r="AD125" s="243">
        <f t="shared" si="48"/>
        <v>0</v>
      </c>
      <c r="AE125" s="243">
        <f t="shared" si="49"/>
        <v>0</v>
      </c>
      <c r="AF125" s="144">
        <f t="shared" si="52"/>
        <v>0</v>
      </c>
      <c r="AG125" s="144">
        <f t="shared" si="53"/>
        <v>0</v>
      </c>
      <c r="AH125" s="144">
        <f t="shared" si="54"/>
        <v>0</v>
      </c>
      <c r="AI125" s="217">
        <f t="shared" si="61"/>
        <v>0</v>
      </c>
      <c r="AK125" s="210"/>
      <c r="AL125" s="144"/>
      <c r="AM125" s="144"/>
      <c r="AN125" s="144"/>
      <c r="AO125" s="144"/>
      <c r="AP125" s="144"/>
      <c r="AQ125" s="318"/>
      <c r="AR125" s="318"/>
      <c r="AS125" s="318"/>
      <c r="AT125" s="318"/>
      <c r="AU125" s="144"/>
      <c r="AV125" s="144"/>
      <c r="AW125" s="144"/>
      <c r="AX125" s="144"/>
      <c r="AY125" s="217"/>
    </row>
    <row r="126" spans="2:51" x14ac:dyDescent="0.25">
      <c r="C126" s="226" t="s">
        <v>289</v>
      </c>
      <c r="D126" s="226" t="s">
        <v>290</v>
      </c>
      <c r="E126" s="226" t="s">
        <v>321</v>
      </c>
      <c r="F126" s="290" t="s">
        <v>331</v>
      </c>
      <c r="I126" s="194">
        <v>121</v>
      </c>
      <c r="J126" s="144">
        <f t="shared" si="55"/>
        <v>0</v>
      </c>
      <c r="K126" s="144">
        <f t="shared" si="56"/>
        <v>0</v>
      </c>
      <c r="L126" s="144">
        <f t="shared" si="57"/>
        <v>0</v>
      </c>
      <c r="M126" s="144">
        <f t="shared" si="58"/>
        <v>0</v>
      </c>
      <c r="N126" s="144">
        <f t="shared" si="40"/>
        <v>0</v>
      </c>
      <c r="O126" s="145">
        <f t="shared" si="41"/>
        <v>0</v>
      </c>
      <c r="P126" s="194">
        <v>121</v>
      </c>
      <c r="Q126" s="144">
        <f t="shared" si="50"/>
        <v>0</v>
      </c>
      <c r="R126" s="144">
        <f t="shared" si="59"/>
        <v>0</v>
      </c>
      <c r="S126" s="144">
        <f t="shared" si="60"/>
        <v>0</v>
      </c>
      <c r="T126" s="144">
        <f t="shared" si="42"/>
        <v>0</v>
      </c>
      <c r="U126" s="144">
        <f t="shared" si="51"/>
        <v>0</v>
      </c>
      <c r="V126" s="144">
        <f t="shared" si="43"/>
        <v>0</v>
      </c>
      <c r="W126" s="144">
        <v>0</v>
      </c>
      <c r="X126" s="144">
        <f t="shared" si="44"/>
        <v>0</v>
      </c>
      <c r="Y126" s="173">
        <f t="shared" si="45"/>
        <v>0</v>
      </c>
      <c r="AA126" s="210">
        <v>121</v>
      </c>
      <c r="AB126" s="144">
        <f t="shared" si="46"/>
        <v>0</v>
      </c>
      <c r="AC126" s="243">
        <f t="shared" si="47"/>
        <v>0</v>
      </c>
      <c r="AD126" s="243">
        <f t="shared" si="48"/>
        <v>0</v>
      </c>
      <c r="AE126" s="243">
        <f t="shared" si="49"/>
        <v>0</v>
      </c>
      <c r="AF126" s="144">
        <f t="shared" si="52"/>
        <v>0</v>
      </c>
      <c r="AG126" s="144">
        <f t="shared" si="53"/>
        <v>0</v>
      </c>
      <c r="AH126" s="144">
        <f t="shared" si="54"/>
        <v>0</v>
      </c>
      <c r="AI126" s="217">
        <f t="shared" si="61"/>
        <v>0</v>
      </c>
      <c r="AK126" s="210"/>
      <c r="AL126" s="144"/>
      <c r="AM126" s="144"/>
      <c r="AN126" s="144"/>
      <c r="AO126" s="144"/>
      <c r="AP126" s="144"/>
      <c r="AQ126" s="318"/>
      <c r="AR126" s="318"/>
      <c r="AS126" s="318"/>
      <c r="AT126" s="318"/>
      <c r="AU126" s="144"/>
      <c r="AV126" s="144"/>
      <c r="AW126" s="144"/>
      <c r="AX126" s="144"/>
      <c r="AY126" s="217"/>
    </row>
    <row r="127" spans="2:51" x14ac:dyDescent="0.25">
      <c r="C127" s="227">
        <f>MIN(E113:E114)</f>
        <v>367.52882901393576</v>
      </c>
      <c r="D127" s="224">
        <f>MIN(E118:E119)</f>
        <v>0</v>
      </c>
      <c r="E127" s="227">
        <f>E123</f>
        <v>35</v>
      </c>
      <c r="F127" s="228">
        <f>SUM(C127:E127)</f>
        <v>402.52882901393576</v>
      </c>
      <c r="I127" s="194">
        <v>122</v>
      </c>
      <c r="J127" s="144">
        <f t="shared" si="55"/>
        <v>0</v>
      </c>
      <c r="K127" s="144">
        <f t="shared" si="56"/>
        <v>0</v>
      </c>
      <c r="L127" s="144">
        <f t="shared" si="57"/>
        <v>0</v>
      </c>
      <c r="M127" s="144">
        <f t="shared" si="58"/>
        <v>0</v>
      </c>
      <c r="N127" s="144">
        <f t="shared" si="40"/>
        <v>0</v>
      </c>
      <c r="O127" s="145">
        <f t="shared" si="41"/>
        <v>0</v>
      </c>
      <c r="P127" s="194">
        <v>122</v>
      </c>
      <c r="Q127" s="144">
        <f t="shared" si="50"/>
        <v>0</v>
      </c>
      <c r="R127" s="144">
        <f t="shared" si="59"/>
        <v>0</v>
      </c>
      <c r="S127" s="144">
        <f t="shared" si="60"/>
        <v>0</v>
      </c>
      <c r="T127" s="144">
        <f t="shared" si="42"/>
        <v>0</v>
      </c>
      <c r="U127" s="144">
        <f t="shared" si="51"/>
        <v>0</v>
      </c>
      <c r="V127" s="144">
        <f t="shared" si="43"/>
        <v>0</v>
      </c>
      <c r="W127" s="144">
        <v>0</v>
      </c>
      <c r="X127" s="144">
        <f t="shared" si="44"/>
        <v>0</v>
      </c>
      <c r="Y127" s="173">
        <f t="shared" si="45"/>
        <v>0</v>
      </c>
      <c r="AA127" s="210">
        <v>122</v>
      </c>
      <c r="AB127" s="144">
        <f t="shared" si="46"/>
        <v>0</v>
      </c>
      <c r="AC127" s="243">
        <f t="shared" si="47"/>
        <v>0</v>
      </c>
      <c r="AD127" s="243">
        <f t="shared" si="48"/>
        <v>0</v>
      </c>
      <c r="AE127" s="243">
        <f t="shared" si="49"/>
        <v>0</v>
      </c>
      <c r="AF127" s="144">
        <f t="shared" si="52"/>
        <v>0</v>
      </c>
      <c r="AG127" s="144">
        <f t="shared" si="53"/>
        <v>0</v>
      </c>
      <c r="AH127" s="144">
        <f t="shared" si="54"/>
        <v>0</v>
      </c>
      <c r="AI127" s="217">
        <f t="shared" si="61"/>
        <v>0</v>
      </c>
      <c r="AK127" s="210"/>
      <c r="AL127" s="144"/>
      <c r="AM127" s="144"/>
      <c r="AN127" s="144"/>
      <c r="AO127" s="144"/>
      <c r="AP127" s="144"/>
      <c r="AQ127" s="318"/>
      <c r="AR127" s="318"/>
      <c r="AS127" s="318"/>
      <c r="AT127" s="318"/>
      <c r="AU127" s="144"/>
      <c r="AV127" s="144"/>
      <c r="AW127" s="144"/>
      <c r="AX127" s="144"/>
      <c r="AY127" s="217"/>
    </row>
    <row r="128" spans="2:51" x14ac:dyDescent="0.25">
      <c r="E128" s="110"/>
      <c r="I128" s="194">
        <v>123</v>
      </c>
      <c r="J128" s="144">
        <f t="shared" si="55"/>
        <v>0</v>
      </c>
      <c r="K128" s="144">
        <f t="shared" si="56"/>
        <v>0</v>
      </c>
      <c r="L128" s="144">
        <f t="shared" si="57"/>
        <v>0</v>
      </c>
      <c r="M128" s="144">
        <f t="shared" si="58"/>
        <v>0</v>
      </c>
      <c r="N128" s="144">
        <f t="shared" si="40"/>
        <v>0</v>
      </c>
      <c r="O128" s="145">
        <f t="shared" si="41"/>
        <v>0</v>
      </c>
      <c r="P128" s="194">
        <v>123</v>
      </c>
      <c r="Q128" s="144">
        <f t="shared" si="50"/>
        <v>0</v>
      </c>
      <c r="R128" s="144">
        <f t="shared" si="59"/>
        <v>0</v>
      </c>
      <c r="S128" s="144">
        <f t="shared" si="60"/>
        <v>0</v>
      </c>
      <c r="T128" s="144">
        <f t="shared" si="42"/>
        <v>0</v>
      </c>
      <c r="U128" s="144">
        <f t="shared" si="51"/>
        <v>0</v>
      </c>
      <c r="V128" s="144">
        <f t="shared" si="43"/>
        <v>0</v>
      </c>
      <c r="W128" s="144">
        <v>0</v>
      </c>
      <c r="X128" s="144">
        <f t="shared" si="44"/>
        <v>0</v>
      </c>
      <c r="Y128" s="173">
        <f t="shared" si="45"/>
        <v>0</v>
      </c>
      <c r="AA128" s="210">
        <v>123</v>
      </c>
      <c r="AB128" s="144">
        <f t="shared" si="46"/>
        <v>0</v>
      </c>
      <c r="AC128" s="243">
        <f t="shared" si="47"/>
        <v>0</v>
      </c>
      <c r="AD128" s="243">
        <f t="shared" si="48"/>
        <v>0</v>
      </c>
      <c r="AE128" s="243">
        <f t="shared" si="49"/>
        <v>0</v>
      </c>
      <c r="AF128" s="144">
        <f t="shared" si="52"/>
        <v>0</v>
      </c>
      <c r="AG128" s="144">
        <f t="shared" si="53"/>
        <v>0</v>
      </c>
      <c r="AH128" s="144">
        <f t="shared" si="54"/>
        <v>0</v>
      </c>
      <c r="AI128" s="217">
        <f t="shared" si="61"/>
        <v>0</v>
      </c>
      <c r="AK128" s="210"/>
      <c r="AL128" s="144"/>
      <c r="AM128" s="144"/>
      <c r="AN128" s="144"/>
      <c r="AO128" s="144"/>
      <c r="AP128" s="144"/>
      <c r="AQ128" s="318"/>
      <c r="AR128" s="318"/>
      <c r="AS128" s="318"/>
      <c r="AT128" s="318"/>
      <c r="AU128" s="144"/>
      <c r="AV128" s="144"/>
      <c r="AW128" s="144"/>
      <c r="AX128" s="144"/>
      <c r="AY128" s="217"/>
    </row>
    <row r="129" spans="5:51" x14ac:dyDescent="0.25">
      <c r="E129" s="110"/>
      <c r="I129" s="194">
        <v>124</v>
      </c>
      <c r="J129" s="144">
        <f t="shared" si="55"/>
        <v>0</v>
      </c>
      <c r="K129" s="144">
        <f t="shared" si="56"/>
        <v>0</v>
      </c>
      <c r="L129" s="144">
        <f t="shared" si="57"/>
        <v>0</v>
      </c>
      <c r="M129" s="144">
        <f t="shared" si="58"/>
        <v>0</v>
      </c>
      <c r="N129" s="144">
        <f t="shared" si="40"/>
        <v>0</v>
      </c>
      <c r="O129" s="145">
        <f t="shared" si="41"/>
        <v>0</v>
      </c>
      <c r="P129" s="194">
        <v>124</v>
      </c>
      <c r="Q129" s="144">
        <f t="shared" si="50"/>
        <v>0</v>
      </c>
      <c r="R129" s="144">
        <f t="shared" si="59"/>
        <v>0</v>
      </c>
      <c r="S129" s="144">
        <f t="shared" si="60"/>
        <v>0</v>
      </c>
      <c r="T129" s="144">
        <f t="shared" si="42"/>
        <v>0</v>
      </c>
      <c r="U129" s="144">
        <f t="shared" si="51"/>
        <v>0</v>
      </c>
      <c r="V129" s="144">
        <f t="shared" si="43"/>
        <v>0</v>
      </c>
      <c r="W129" s="144">
        <v>0</v>
      </c>
      <c r="X129" s="144">
        <f t="shared" si="44"/>
        <v>0</v>
      </c>
      <c r="Y129" s="173">
        <f t="shared" si="45"/>
        <v>0</v>
      </c>
      <c r="AA129" s="210">
        <v>124</v>
      </c>
      <c r="AB129" s="144">
        <f t="shared" si="46"/>
        <v>0</v>
      </c>
      <c r="AC129" s="243">
        <f t="shared" si="47"/>
        <v>0</v>
      </c>
      <c r="AD129" s="243">
        <f t="shared" si="48"/>
        <v>0</v>
      </c>
      <c r="AE129" s="243">
        <f t="shared" si="49"/>
        <v>0</v>
      </c>
      <c r="AF129" s="144">
        <f t="shared" si="52"/>
        <v>0</v>
      </c>
      <c r="AG129" s="144">
        <f t="shared" si="53"/>
        <v>0</v>
      </c>
      <c r="AH129" s="144">
        <f t="shared" si="54"/>
        <v>0</v>
      </c>
      <c r="AI129" s="217">
        <f t="shared" si="61"/>
        <v>0</v>
      </c>
      <c r="AK129" s="210"/>
      <c r="AL129" s="144"/>
      <c r="AM129" s="144"/>
      <c r="AN129" s="144"/>
      <c r="AO129" s="144"/>
      <c r="AP129" s="144"/>
      <c r="AQ129" s="318"/>
      <c r="AR129" s="318"/>
      <c r="AS129" s="318"/>
      <c r="AT129" s="318"/>
      <c r="AU129" s="144"/>
      <c r="AV129" s="144"/>
      <c r="AW129" s="144"/>
      <c r="AX129" s="144"/>
      <c r="AY129" s="217"/>
    </row>
    <row r="130" spans="5:51" x14ac:dyDescent="0.25">
      <c r="E130" s="110"/>
      <c r="I130" s="194">
        <v>125</v>
      </c>
      <c r="J130" s="144">
        <f t="shared" si="55"/>
        <v>0</v>
      </c>
      <c r="K130" s="144">
        <f t="shared" si="56"/>
        <v>0</v>
      </c>
      <c r="L130" s="144">
        <f t="shared" si="57"/>
        <v>0</v>
      </c>
      <c r="M130" s="144">
        <f t="shared" si="58"/>
        <v>0</v>
      </c>
      <c r="N130" s="144">
        <f t="shared" si="40"/>
        <v>0</v>
      </c>
      <c r="O130" s="145">
        <f t="shared" si="41"/>
        <v>0</v>
      </c>
      <c r="P130" s="194">
        <v>125</v>
      </c>
      <c r="Q130" s="144">
        <f t="shared" si="50"/>
        <v>0</v>
      </c>
      <c r="R130" s="144">
        <f t="shared" si="59"/>
        <v>0</v>
      </c>
      <c r="S130" s="144">
        <f t="shared" si="60"/>
        <v>0</v>
      </c>
      <c r="T130" s="144">
        <f t="shared" si="42"/>
        <v>0</v>
      </c>
      <c r="U130" s="144">
        <f t="shared" si="51"/>
        <v>0</v>
      </c>
      <c r="V130" s="144">
        <f t="shared" si="43"/>
        <v>0</v>
      </c>
      <c r="W130" s="144">
        <v>0</v>
      </c>
      <c r="X130" s="144">
        <f t="shared" si="44"/>
        <v>0</v>
      </c>
      <c r="Y130" s="173">
        <f t="shared" si="45"/>
        <v>0</v>
      </c>
      <c r="AA130" s="210">
        <v>125</v>
      </c>
      <c r="AB130" s="144">
        <f t="shared" si="46"/>
        <v>0</v>
      </c>
      <c r="AC130" s="243">
        <f t="shared" si="47"/>
        <v>0</v>
      </c>
      <c r="AD130" s="243">
        <f t="shared" si="48"/>
        <v>0</v>
      </c>
      <c r="AE130" s="243">
        <f t="shared" si="49"/>
        <v>0</v>
      </c>
      <c r="AF130" s="144">
        <f t="shared" si="52"/>
        <v>0</v>
      </c>
      <c r="AG130" s="144">
        <f t="shared" si="53"/>
        <v>0</v>
      </c>
      <c r="AH130" s="144">
        <f t="shared" si="54"/>
        <v>0</v>
      </c>
      <c r="AI130" s="217">
        <f t="shared" si="61"/>
        <v>0</v>
      </c>
      <c r="AK130" s="210"/>
      <c r="AL130" s="144"/>
      <c r="AM130" s="144"/>
      <c r="AN130" s="144"/>
      <c r="AO130" s="144"/>
      <c r="AP130" s="144"/>
      <c r="AQ130" s="318"/>
      <c r="AR130" s="318"/>
      <c r="AS130" s="318"/>
      <c r="AT130" s="318"/>
      <c r="AU130" s="144"/>
      <c r="AV130" s="144"/>
      <c r="AW130" s="144"/>
      <c r="AX130" s="144"/>
      <c r="AY130" s="217"/>
    </row>
    <row r="131" spans="5:51" x14ac:dyDescent="0.25">
      <c r="E131" s="110"/>
      <c r="I131" s="194">
        <v>126</v>
      </c>
      <c r="J131" s="144">
        <f t="shared" si="55"/>
        <v>0</v>
      </c>
      <c r="K131" s="144">
        <f t="shared" si="56"/>
        <v>0</v>
      </c>
      <c r="L131" s="144">
        <f t="shared" si="57"/>
        <v>0</v>
      </c>
      <c r="M131" s="144">
        <f t="shared" si="58"/>
        <v>0</v>
      </c>
      <c r="N131" s="144">
        <f t="shared" si="40"/>
        <v>0</v>
      </c>
      <c r="O131" s="145">
        <f t="shared" si="41"/>
        <v>0</v>
      </c>
      <c r="P131" s="194">
        <v>126</v>
      </c>
      <c r="Q131" s="144">
        <f t="shared" si="50"/>
        <v>0</v>
      </c>
      <c r="R131" s="144">
        <f t="shared" si="59"/>
        <v>0</v>
      </c>
      <c r="S131" s="144">
        <f t="shared" si="60"/>
        <v>0</v>
      </c>
      <c r="T131" s="144">
        <f t="shared" si="42"/>
        <v>0</v>
      </c>
      <c r="U131" s="144">
        <f t="shared" si="51"/>
        <v>0</v>
      </c>
      <c r="V131" s="144">
        <f t="shared" si="43"/>
        <v>0</v>
      </c>
      <c r="W131" s="144">
        <v>0</v>
      </c>
      <c r="X131" s="144">
        <f t="shared" si="44"/>
        <v>0</v>
      </c>
      <c r="Y131" s="173">
        <f t="shared" si="45"/>
        <v>0</v>
      </c>
      <c r="AA131" s="210">
        <v>126</v>
      </c>
      <c r="AB131" s="144">
        <f t="shared" si="46"/>
        <v>0</v>
      </c>
      <c r="AC131" s="243">
        <f t="shared" si="47"/>
        <v>0</v>
      </c>
      <c r="AD131" s="243">
        <f t="shared" si="48"/>
        <v>0</v>
      </c>
      <c r="AE131" s="243">
        <f t="shared" si="49"/>
        <v>0</v>
      </c>
      <c r="AF131" s="144">
        <f t="shared" si="52"/>
        <v>0</v>
      </c>
      <c r="AG131" s="144">
        <f t="shared" si="53"/>
        <v>0</v>
      </c>
      <c r="AH131" s="144">
        <f t="shared" si="54"/>
        <v>0</v>
      </c>
      <c r="AI131" s="217">
        <f t="shared" si="61"/>
        <v>0</v>
      </c>
      <c r="AK131" s="210"/>
      <c r="AL131" s="144"/>
      <c r="AM131" s="144"/>
      <c r="AN131" s="144"/>
      <c r="AO131" s="144"/>
      <c r="AP131" s="144"/>
      <c r="AQ131" s="318"/>
      <c r="AR131" s="318"/>
      <c r="AS131" s="318"/>
      <c r="AT131" s="318"/>
      <c r="AU131" s="144"/>
      <c r="AV131" s="144"/>
      <c r="AW131" s="144"/>
      <c r="AX131" s="144"/>
      <c r="AY131" s="217"/>
    </row>
    <row r="132" spans="5:51" x14ac:dyDescent="0.25">
      <c r="E132" s="110"/>
      <c r="I132" s="194">
        <v>127</v>
      </c>
      <c r="J132" s="144">
        <f t="shared" si="55"/>
        <v>0</v>
      </c>
      <c r="K132" s="144">
        <f t="shared" si="56"/>
        <v>0</v>
      </c>
      <c r="L132" s="144">
        <f t="shared" si="57"/>
        <v>0</v>
      </c>
      <c r="M132" s="144">
        <f t="shared" si="58"/>
        <v>0</v>
      </c>
      <c r="N132" s="144">
        <f t="shared" si="40"/>
        <v>0</v>
      </c>
      <c r="O132" s="145">
        <f t="shared" si="41"/>
        <v>0</v>
      </c>
      <c r="P132" s="194">
        <v>127</v>
      </c>
      <c r="Q132" s="144">
        <f t="shared" si="50"/>
        <v>0</v>
      </c>
      <c r="R132" s="144">
        <f t="shared" si="59"/>
        <v>0</v>
      </c>
      <c r="S132" s="144">
        <f t="shared" si="60"/>
        <v>0</v>
      </c>
      <c r="T132" s="144">
        <f t="shared" si="42"/>
        <v>0</v>
      </c>
      <c r="U132" s="144">
        <f t="shared" si="51"/>
        <v>0</v>
      </c>
      <c r="V132" s="144">
        <f t="shared" si="43"/>
        <v>0</v>
      </c>
      <c r="W132" s="144">
        <v>0</v>
      </c>
      <c r="X132" s="144">
        <f t="shared" si="44"/>
        <v>0</v>
      </c>
      <c r="Y132" s="173">
        <f t="shared" si="45"/>
        <v>0</v>
      </c>
      <c r="AA132" s="210">
        <v>127</v>
      </c>
      <c r="AB132" s="144">
        <f t="shared" si="46"/>
        <v>0</v>
      </c>
      <c r="AC132" s="243">
        <f t="shared" si="47"/>
        <v>0</v>
      </c>
      <c r="AD132" s="243">
        <f t="shared" si="48"/>
        <v>0</v>
      </c>
      <c r="AE132" s="243">
        <f t="shared" si="49"/>
        <v>0</v>
      </c>
      <c r="AF132" s="144">
        <f t="shared" si="52"/>
        <v>0</v>
      </c>
      <c r="AG132" s="144">
        <f t="shared" si="53"/>
        <v>0</v>
      </c>
      <c r="AH132" s="144">
        <f t="shared" si="54"/>
        <v>0</v>
      </c>
      <c r="AI132" s="217">
        <f t="shared" si="61"/>
        <v>0</v>
      </c>
      <c r="AK132" s="210"/>
      <c r="AL132" s="144"/>
      <c r="AM132" s="144"/>
      <c r="AN132" s="144"/>
      <c r="AO132" s="144"/>
      <c r="AP132" s="144"/>
      <c r="AQ132" s="318"/>
      <c r="AR132" s="318"/>
      <c r="AS132" s="318"/>
      <c r="AT132" s="318"/>
      <c r="AU132" s="144"/>
      <c r="AV132" s="144"/>
      <c r="AW132" s="144"/>
      <c r="AX132" s="144"/>
      <c r="AY132" s="217"/>
    </row>
    <row r="133" spans="5:51" x14ac:dyDescent="0.25">
      <c r="E133" s="110"/>
      <c r="I133" s="194">
        <v>128</v>
      </c>
      <c r="J133" s="144">
        <f t="shared" si="55"/>
        <v>0</v>
      </c>
      <c r="K133" s="144">
        <f t="shared" si="56"/>
        <v>0</v>
      </c>
      <c r="L133" s="144">
        <f t="shared" si="57"/>
        <v>0</v>
      </c>
      <c r="M133" s="144">
        <f t="shared" si="58"/>
        <v>0</v>
      </c>
      <c r="N133" s="144">
        <f t="shared" ref="N133:N196" si="65">IF(P134&lt;=$F$18,0,)</f>
        <v>0</v>
      </c>
      <c r="O133" s="145">
        <f t="shared" ref="O133:O196" si="66">((J133+K133)*0.475+L133+M133+N133)*44/12</f>
        <v>0</v>
      </c>
      <c r="P133" s="194">
        <v>128</v>
      </c>
      <c r="Q133" s="144">
        <f t="shared" si="50"/>
        <v>0</v>
      </c>
      <c r="R133" s="144">
        <f t="shared" si="59"/>
        <v>0</v>
      </c>
      <c r="S133" s="144">
        <f t="shared" si="60"/>
        <v>0</v>
      </c>
      <c r="T133" s="144">
        <f t="shared" ref="T133:T196" si="67">IF(S133=0,0,EXP(-1.0587+0.8836*LN(S133)+0.284))</f>
        <v>0</v>
      </c>
      <c r="U133" s="144">
        <f t="shared" si="51"/>
        <v>0</v>
      </c>
      <c r="V133" s="144">
        <f t="shared" ref="V133:V196" si="68">IF(P133&lt;=$F$18,IF(P133&lt;=30,P133*($F$16-$F$6)/30,$F$16-$F$6),)</f>
        <v>0</v>
      </c>
      <c r="W133" s="144">
        <v>0</v>
      </c>
      <c r="X133" s="144">
        <f t="shared" ref="X133:X196" si="69">((S133+T133)*0.475+U133+V133+W133)*44/12</f>
        <v>0</v>
      </c>
      <c r="Y133" s="173">
        <f t="shared" ref="Y133:Y196" si="70">IF(P133&lt;=$F$18,X133-O133,)</f>
        <v>0</v>
      </c>
      <c r="AA133" s="210">
        <v>128</v>
      </c>
      <c r="AB133" s="144">
        <f t="shared" ref="AB133:AB196" si="71">IF(AA133&lt;=$F$18,IFERROR(VLOOKUP($AA133,$B$82:$G$94,2,FALSE),0),)</f>
        <v>0</v>
      </c>
      <c r="AC133" s="243">
        <f t="shared" ref="AC133:AC196" si="72">IF(AA133&lt;=$F$18,IFERROR(VLOOKUP($AA133,$B$82:$G$94,3,FALSE),0),)</f>
        <v>0</v>
      </c>
      <c r="AD133" s="243">
        <f t="shared" ref="AD133:AD196" si="73">IF(AA133&lt;=$F$18,IFERROR(VLOOKUP($AA133,$B$82:$G$94,4,FALSE),0),)</f>
        <v>0</v>
      </c>
      <c r="AE133" s="243">
        <f t="shared" ref="AE133:AE196" si="74">IF(AA133&lt;=$F$18,IFERROR(VLOOKUP($AA133,$B$82:$G$94,5,FALSE),0),)</f>
        <v>0</v>
      </c>
      <c r="AF133" s="144">
        <f t="shared" si="52"/>
        <v>0</v>
      </c>
      <c r="AG133" s="144">
        <f t="shared" si="53"/>
        <v>0</v>
      </c>
      <c r="AH133" s="144">
        <f t="shared" si="54"/>
        <v>0</v>
      </c>
      <c r="AI133" s="217">
        <f t="shared" si="61"/>
        <v>0</v>
      </c>
      <c r="AK133" s="210"/>
      <c r="AL133" s="144"/>
      <c r="AM133" s="144"/>
      <c r="AN133" s="144"/>
      <c r="AO133" s="144"/>
      <c r="AP133" s="144"/>
      <c r="AQ133" s="318"/>
      <c r="AR133" s="318"/>
      <c r="AS133" s="318"/>
      <c r="AT133" s="318"/>
      <c r="AU133" s="144"/>
      <c r="AV133" s="144"/>
      <c r="AW133" s="144"/>
      <c r="AX133" s="144"/>
      <c r="AY133" s="217"/>
    </row>
    <row r="134" spans="5:51" x14ac:dyDescent="0.25">
      <c r="E134" s="110"/>
      <c r="I134" s="194">
        <v>129</v>
      </c>
      <c r="J134" s="144">
        <f t="shared" si="55"/>
        <v>0</v>
      </c>
      <c r="K134" s="144">
        <f t="shared" si="56"/>
        <v>0</v>
      </c>
      <c r="L134" s="144">
        <f t="shared" si="57"/>
        <v>0</v>
      </c>
      <c r="M134" s="144">
        <f t="shared" si="58"/>
        <v>0</v>
      </c>
      <c r="N134" s="144">
        <f t="shared" si="65"/>
        <v>0</v>
      </c>
      <c r="O134" s="145">
        <f t="shared" si="66"/>
        <v>0</v>
      </c>
      <c r="P134" s="194">
        <v>129</v>
      </c>
      <c r="Q134" s="144">
        <f t="shared" ref="Q134:Q197" si="75">IF(P134&lt;=$F$18,LOOKUP(P134-1,$B$25:$B$78,$G$25:$G$78),)</f>
        <v>0</v>
      </c>
      <c r="R134" s="144">
        <f t="shared" si="59"/>
        <v>0</v>
      </c>
      <c r="S134" s="144">
        <f t="shared" si="60"/>
        <v>0</v>
      </c>
      <c r="T134" s="144">
        <f t="shared" si="67"/>
        <v>0</v>
      </c>
      <c r="U134" s="144">
        <f t="shared" ref="U134:U197" si="76">IF(P134&lt;=$F$18,$F$5+($F$15-$F$5)*(1-EXP(-0.0175*P134)),)</f>
        <v>0</v>
      </c>
      <c r="V134" s="144">
        <f t="shared" si="68"/>
        <v>0</v>
      </c>
      <c r="W134" s="144">
        <v>0</v>
      </c>
      <c r="X134" s="144">
        <f t="shared" si="69"/>
        <v>0</v>
      </c>
      <c r="Y134" s="173">
        <f t="shared" si="70"/>
        <v>0</v>
      </c>
      <c r="AA134" s="210">
        <v>129</v>
      </c>
      <c r="AB134" s="144">
        <f t="shared" si="71"/>
        <v>0</v>
      </c>
      <c r="AC134" s="243">
        <f t="shared" si="72"/>
        <v>0</v>
      </c>
      <c r="AD134" s="243">
        <f t="shared" si="73"/>
        <v>0</v>
      </c>
      <c r="AE134" s="243">
        <f t="shared" si="74"/>
        <v>0</v>
      </c>
      <c r="AF134" s="144">
        <f t="shared" ref="AF134:AF197" si="77">IF(AA134&lt;=$F$18,EXP(-LN(2)/$D$104)*AF133+((1-EXP(-LN(2)/$D$104))/(LN(2)/$D$104))*$AB134*AC134*0.475*$F$19*44/12,)</f>
        <v>0</v>
      </c>
      <c r="AG134" s="144">
        <f t="shared" ref="AG134:AG197" si="78">IF(AA134&lt;=$F$18,EXP(-LN(2)/$D$106)*AG133+((1-EXP(-LN(2)/$D$106))/(LN(2)/$D$106))*$AB134*AD134*0.475*$F$19*44/12,)</f>
        <v>0</v>
      </c>
      <c r="AH134" s="144">
        <f t="shared" ref="AH134:AH197" si="79">IF(AA134&lt;=$F$18,EXP(-LN(2)/$D$105)*AH133+((1-EXP(-LN(2)/$D$105))/(LN(2)/$D$105))*$AB134*AE134*0.475*$F$19*44/12,)</f>
        <v>0</v>
      </c>
      <c r="AI134" s="217">
        <f t="shared" si="61"/>
        <v>0</v>
      </c>
      <c r="AK134" s="210"/>
      <c r="AL134" s="144"/>
      <c r="AM134" s="144"/>
      <c r="AN134" s="144"/>
      <c r="AO134" s="144"/>
      <c r="AP134" s="144"/>
      <c r="AQ134" s="318"/>
      <c r="AR134" s="318"/>
      <c r="AS134" s="318"/>
      <c r="AT134" s="318"/>
      <c r="AU134" s="144"/>
      <c r="AV134" s="144"/>
      <c r="AW134" s="144"/>
      <c r="AX134" s="144"/>
      <c r="AY134" s="217"/>
    </row>
    <row r="135" spans="5:51" x14ac:dyDescent="0.25">
      <c r="E135" s="110"/>
      <c r="I135" s="194">
        <v>130</v>
      </c>
      <c r="J135" s="144">
        <f t="shared" ref="J135:J198" si="80">IF($I135&lt;=$F$10,$F$11*$F$13+J134,)</f>
        <v>0</v>
      </c>
      <c r="K135" s="144">
        <f t="shared" ref="K135:K198" si="81">IF(J135=0,0,EXP(-1.0587+0.8836*LN(J135)+0.284))</f>
        <v>0</v>
      </c>
      <c r="L135" s="144">
        <f t="shared" ref="L135:L198" si="82">IF(I135&lt;=$F$10,$F$5+($F$8-$F$5)*(1-EXP(-0.0175*I135)),)</f>
        <v>0</v>
      </c>
      <c r="M135" s="144">
        <f t="shared" ref="M135:M198" si="83">IF(I135&lt;=$F$10,IF(I135&lt;=30,I135*($F$9-$F$6)/30,$F$9-$F$6),)</f>
        <v>0</v>
      </c>
      <c r="N135" s="144">
        <f t="shared" si="65"/>
        <v>0</v>
      </c>
      <c r="O135" s="145">
        <f t="shared" si="66"/>
        <v>0</v>
      </c>
      <c r="P135" s="194">
        <v>130</v>
      </c>
      <c r="Q135" s="144">
        <f t="shared" si="75"/>
        <v>0</v>
      </c>
      <c r="R135" s="144">
        <f t="shared" ref="R135:R198" si="84">IF(P135&lt;=$F$18,Q135+R134,)</f>
        <v>0</v>
      </c>
      <c r="S135" s="144">
        <f t="shared" ref="S135:S198" si="85">$F$19*R135</f>
        <v>0</v>
      </c>
      <c r="T135" s="144">
        <f t="shared" si="67"/>
        <v>0</v>
      </c>
      <c r="U135" s="144">
        <f t="shared" si="76"/>
        <v>0</v>
      </c>
      <c r="V135" s="144">
        <f t="shared" si="68"/>
        <v>0</v>
      </c>
      <c r="W135" s="144">
        <v>0</v>
      </c>
      <c r="X135" s="144">
        <f t="shared" si="69"/>
        <v>0</v>
      </c>
      <c r="Y135" s="173">
        <f t="shared" si="70"/>
        <v>0</v>
      </c>
      <c r="AA135" s="210">
        <v>130</v>
      </c>
      <c r="AB135" s="144">
        <f t="shared" si="71"/>
        <v>0</v>
      </c>
      <c r="AC135" s="243">
        <f t="shared" si="72"/>
        <v>0</v>
      </c>
      <c r="AD135" s="243">
        <f t="shared" si="73"/>
        <v>0</v>
      </c>
      <c r="AE135" s="243">
        <f t="shared" si="74"/>
        <v>0</v>
      </c>
      <c r="AF135" s="144">
        <f t="shared" si="77"/>
        <v>0</v>
      </c>
      <c r="AG135" s="144">
        <f t="shared" si="78"/>
        <v>0</v>
      </c>
      <c r="AH135" s="144">
        <f t="shared" si="79"/>
        <v>0</v>
      </c>
      <c r="AI135" s="217">
        <f t="shared" ref="AI135:AI198" si="86">IF(AA135&lt;=$F$18,SUM(AF135:AH135),)</f>
        <v>0</v>
      </c>
      <c r="AK135" s="210"/>
      <c r="AL135" s="144"/>
      <c r="AM135" s="144"/>
      <c r="AN135" s="144"/>
      <c r="AO135" s="144"/>
      <c r="AP135" s="144"/>
      <c r="AQ135" s="318"/>
      <c r="AR135" s="318"/>
      <c r="AS135" s="318"/>
      <c r="AT135" s="318"/>
      <c r="AU135" s="144"/>
      <c r="AV135" s="144"/>
      <c r="AW135" s="144"/>
      <c r="AX135" s="144"/>
      <c r="AY135" s="217"/>
    </row>
    <row r="136" spans="5:51" x14ac:dyDescent="0.25">
      <c r="E136" s="110"/>
      <c r="I136" s="194">
        <v>131</v>
      </c>
      <c r="J136" s="144">
        <f t="shared" si="80"/>
        <v>0</v>
      </c>
      <c r="K136" s="144">
        <f t="shared" si="81"/>
        <v>0</v>
      </c>
      <c r="L136" s="144">
        <f t="shared" si="82"/>
        <v>0</v>
      </c>
      <c r="M136" s="144">
        <f t="shared" si="83"/>
        <v>0</v>
      </c>
      <c r="N136" s="144">
        <f t="shared" si="65"/>
        <v>0</v>
      </c>
      <c r="O136" s="145">
        <f t="shared" si="66"/>
        <v>0</v>
      </c>
      <c r="P136" s="194">
        <v>131</v>
      </c>
      <c r="Q136" s="144">
        <f t="shared" si="75"/>
        <v>0</v>
      </c>
      <c r="R136" s="144">
        <f t="shared" si="84"/>
        <v>0</v>
      </c>
      <c r="S136" s="144">
        <f t="shared" si="85"/>
        <v>0</v>
      </c>
      <c r="T136" s="144">
        <f t="shared" si="67"/>
        <v>0</v>
      </c>
      <c r="U136" s="144">
        <f t="shared" si="76"/>
        <v>0</v>
      </c>
      <c r="V136" s="144">
        <f t="shared" si="68"/>
        <v>0</v>
      </c>
      <c r="W136" s="144">
        <v>0</v>
      </c>
      <c r="X136" s="144">
        <f t="shared" si="69"/>
        <v>0</v>
      </c>
      <c r="Y136" s="173">
        <f t="shared" si="70"/>
        <v>0</v>
      </c>
      <c r="AA136" s="210">
        <v>131</v>
      </c>
      <c r="AB136" s="144">
        <f t="shared" si="71"/>
        <v>0</v>
      </c>
      <c r="AC136" s="243">
        <f t="shared" si="72"/>
        <v>0</v>
      </c>
      <c r="AD136" s="243">
        <f t="shared" si="73"/>
        <v>0</v>
      </c>
      <c r="AE136" s="243">
        <f t="shared" si="74"/>
        <v>0</v>
      </c>
      <c r="AF136" s="144">
        <f t="shared" si="77"/>
        <v>0</v>
      </c>
      <c r="AG136" s="144">
        <f t="shared" si="78"/>
        <v>0</v>
      </c>
      <c r="AH136" s="144">
        <f t="shared" si="79"/>
        <v>0</v>
      </c>
      <c r="AI136" s="217">
        <f t="shared" si="86"/>
        <v>0</v>
      </c>
      <c r="AK136" s="210"/>
      <c r="AL136" s="144"/>
      <c r="AM136" s="144"/>
      <c r="AN136" s="144"/>
      <c r="AO136" s="144"/>
      <c r="AP136" s="144"/>
      <c r="AQ136" s="318"/>
      <c r="AR136" s="318"/>
      <c r="AS136" s="318"/>
      <c r="AT136" s="318"/>
      <c r="AU136" s="144"/>
      <c r="AV136" s="144"/>
      <c r="AW136" s="144"/>
      <c r="AX136" s="144"/>
      <c r="AY136" s="217"/>
    </row>
    <row r="137" spans="5:51" x14ac:dyDescent="0.25">
      <c r="E137" s="110"/>
      <c r="I137" s="194">
        <v>132</v>
      </c>
      <c r="J137" s="144">
        <f t="shared" si="80"/>
        <v>0</v>
      </c>
      <c r="K137" s="144">
        <f t="shared" si="81"/>
        <v>0</v>
      </c>
      <c r="L137" s="144">
        <f t="shared" si="82"/>
        <v>0</v>
      </c>
      <c r="M137" s="144">
        <f t="shared" si="83"/>
        <v>0</v>
      </c>
      <c r="N137" s="144">
        <f t="shared" si="65"/>
        <v>0</v>
      </c>
      <c r="O137" s="145">
        <f t="shared" si="66"/>
        <v>0</v>
      </c>
      <c r="P137" s="194">
        <v>132</v>
      </c>
      <c r="Q137" s="144">
        <f t="shared" si="75"/>
        <v>0</v>
      </c>
      <c r="R137" s="144">
        <f t="shared" si="84"/>
        <v>0</v>
      </c>
      <c r="S137" s="144">
        <f t="shared" si="85"/>
        <v>0</v>
      </c>
      <c r="T137" s="144">
        <f t="shared" si="67"/>
        <v>0</v>
      </c>
      <c r="U137" s="144">
        <f t="shared" si="76"/>
        <v>0</v>
      </c>
      <c r="V137" s="144">
        <f t="shared" si="68"/>
        <v>0</v>
      </c>
      <c r="W137" s="144">
        <v>0</v>
      </c>
      <c r="X137" s="144">
        <f t="shared" si="69"/>
        <v>0</v>
      </c>
      <c r="Y137" s="173">
        <f t="shared" si="70"/>
        <v>0</v>
      </c>
      <c r="AA137" s="210">
        <v>132</v>
      </c>
      <c r="AB137" s="144">
        <f t="shared" si="71"/>
        <v>0</v>
      </c>
      <c r="AC137" s="243">
        <f t="shared" si="72"/>
        <v>0</v>
      </c>
      <c r="AD137" s="243">
        <f t="shared" si="73"/>
        <v>0</v>
      </c>
      <c r="AE137" s="243">
        <f t="shared" si="74"/>
        <v>0</v>
      </c>
      <c r="AF137" s="144">
        <f t="shared" si="77"/>
        <v>0</v>
      </c>
      <c r="AG137" s="144">
        <f t="shared" si="78"/>
        <v>0</v>
      </c>
      <c r="AH137" s="144">
        <f t="shared" si="79"/>
        <v>0</v>
      </c>
      <c r="AI137" s="217">
        <f t="shared" si="86"/>
        <v>0</v>
      </c>
      <c r="AK137" s="210"/>
      <c r="AL137" s="144"/>
      <c r="AM137" s="144"/>
      <c r="AN137" s="144"/>
      <c r="AO137" s="144"/>
      <c r="AP137" s="144"/>
      <c r="AQ137" s="318"/>
      <c r="AR137" s="318"/>
      <c r="AS137" s="318"/>
      <c r="AT137" s="318"/>
      <c r="AU137" s="144"/>
      <c r="AV137" s="144"/>
      <c r="AW137" s="144"/>
      <c r="AX137" s="144"/>
      <c r="AY137" s="217"/>
    </row>
    <row r="138" spans="5:51" x14ac:dyDescent="0.25">
      <c r="E138" s="110"/>
      <c r="I138" s="194">
        <v>133</v>
      </c>
      <c r="J138" s="144">
        <f t="shared" si="80"/>
        <v>0</v>
      </c>
      <c r="K138" s="144">
        <f t="shared" si="81"/>
        <v>0</v>
      </c>
      <c r="L138" s="144">
        <f t="shared" si="82"/>
        <v>0</v>
      </c>
      <c r="M138" s="144">
        <f t="shared" si="83"/>
        <v>0</v>
      </c>
      <c r="N138" s="144">
        <f t="shared" si="65"/>
        <v>0</v>
      </c>
      <c r="O138" s="145">
        <f t="shared" si="66"/>
        <v>0</v>
      </c>
      <c r="P138" s="194">
        <v>133</v>
      </c>
      <c r="Q138" s="144">
        <f t="shared" si="75"/>
        <v>0</v>
      </c>
      <c r="R138" s="144">
        <f t="shared" si="84"/>
        <v>0</v>
      </c>
      <c r="S138" s="144">
        <f t="shared" si="85"/>
        <v>0</v>
      </c>
      <c r="T138" s="144">
        <f t="shared" si="67"/>
        <v>0</v>
      </c>
      <c r="U138" s="144">
        <f t="shared" si="76"/>
        <v>0</v>
      </c>
      <c r="V138" s="144">
        <f t="shared" si="68"/>
        <v>0</v>
      </c>
      <c r="W138" s="144">
        <v>0</v>
      </c>
      <c r="X138" s="144">
        <f t="shared" si="69"/>
        <v>0</v>
      </c>
      <c r="Y138" s="173">
        <f t="shared" si="70"/>
        <v>0</v>
      </c>
      <c r="AA138" s="210">
        <v>133</v>
      </c>
      <c r="AB138" s="144">
        <f t="shared" si="71"/>
        <v>0</v>
      </c>
      <c r="AC138" s="243">
        <f t="shared" si="72"/>
        <v>0</v>
      </c>
      <c r="AD138" s="243">
        <f t="shared" si="73"/>
        <v>0</v>
      </c>
      <c r="AE138" s="243">
        <f t="shared" si="74"/>
        <v>0</v>
      </c>
      <c r="AF138" s="144">
        <f t="shared" si="77"/>
        <v>0</v>
      </c>
      <c r="AG138" s="144">
        <f t="shared" si="78"/>
        <v>0</v>
      </c>
      <c r="AH138" s="144">
        <f t="shared" si="79"/>
        <v>0</v>
      </c>
      <c r="AI138" s="217">
        <f t="shared" si="86"/>
        <v>0</v>
      </c>
      <c r="AK138" s="210"/>
      <c r="AL138" s="144"/>
      <c r="AM138" s="144"/>
      <c r="AN138" s="144"/>
      <c r="AO138" s="144"/>
      <c r="AP138" s="144"/>
      <c r="AQ138" s="318"/>
      <c r="AR138" s="318"/>
      <c r="AS138" s="318"/>
      <c r="AT138" s="318"/>
      <c r="AU138" s="144"/>
      <c r="AV138" s="144"/>
      <c r="AW138" s="144"/>
      <c r="AX138" s="144"/>
      <c r="AY138" s="217"/>
    </row>
    <row r="139" spans="5:51" x14ac:dyDescent="0.25">
      <c r="E139" s="110"/>
      <c r="I139" s="194">
        <v>134</v>
      </c>
      <c r="J139" s="144">
        <f t="shared" si="80"/>
        <v>0</v>
      </c>
      <c r="K139" s="144">
        <f t="shared" si="81"/>
        <v>0</v>
      </c>
      <c r="L139" s="144">
        <f t="shared" si="82"/>
        <v>0</v>
      </c>
      <c r="M139" s="144">
        <f t="shared" si="83"/>
        <v>0</v>
      </c>
      <c r="N139" s="144">
        <f t="shared" si="65"/>
        <v>0</v>
      </c>
      <c r="O139" s="145">
        <f t="shared" si="66"/>
        <v>0</v>
      </c>
      <c r="P139" s="194">
        <v>134</v>
      </c>
      <c r="Q139" s="144">
        <f t="shared" si="75"/>
        <v>0</v>
      </c>
      <c r="R139" s="144">
        <f t="shared" si="84"/>
        <v>0</v>
      </c>
      <c r="S139" s="144">
        <f t="shared" si="85"/>
        <v>0</v>
      </c>
      <c r="T139" s="144">
        <f t="shared" si="67"/>
        <v>0</v>
      </c>
      <c r="U139" s="144">
        <f t="shared" si="76"/>
        <v>0</v>
      </c>
      <c r="V139" s="144">
        <f t="shared" si="68"/>
        <v>0</v>
      </c>
      <c r="W139" s="144">
        <v>0</v>
      </c>
      <c r="X139" s="144">
        <f t="shared" si="69"/>
        <v>0</v>
      </c>
      <c r="Y139" s="173">
        <f t="shared" si="70"/>
        <v>0</v>
      </c>
      <c r="AA139" s="210">
        <v>134</v>
      </c>
      <c r="AB139" s="144">
        <f t="shared" si="71"/>
        <v>0</v>
      </c>
      <c r="AC139" s="243">
        <f t="shared" si="72"/>
        <v>0</v>
      </c>
      <c r="AD139" s="243">
        <f t="shared" si="73"/>
        <v>0</v>
      </c>
      <c r="AE139" s="243">
        <f t="shared" si="74"/>
        <v>0</v>
      </c>
      <c r="AF139" s="144">
        <f t="shared" si="77"/>
        <v>0</v>
      </c>
      <c r="AG139" s="144">
        <f t="shared" si="78"/>
        <v>0</v>
      </c>
      <c r="AH139" s="144">
        <f t="shared" si="79"/>
        <v>0</v>
      </c>
      <c r="AI139" s="217">
        <f t="shared" si="86"/>
        <v>0</v>
      </c>
      <c r="AK139" s="210"/>
      <c r="AL139" s="144"/>
      <c r="AM139" s="144"/>
      <c r="AN139" s="144"/>
      <c r="AO139" s="144"/>
      <c r="AP139" s="144"/>
      <c r="AQ139" s="318"/>
      <c r="AR139" s="318"/>
      <c r="AS139" s="318"/>
      <c r="AT139" s="318"/>
      <c r="AU139" s="144"/>
      <c r="AV139" s="144"/>
      <c r="AW139" s="144"/>
      <c r="AX139" s="144"/>
      <c r="AY139" s="217"/>
    </row>
    <row r="140" spans="5:51" x14ac:dyDescent="0.25">
      <c r="E140" s="110"/>
      <c r="I140" s="194">
        <v>135</v>
      </c>
      <c r="J140" s="144">
        <f t="shared" si="80"/>
        <v>0</v>
      </c>
      <c r="K140" s="144">
        <f t="shared" si="81"/>
        <v>0</v>
      </c>
      <c r="L140" s="144">
        <f t="shared" si="82"/>
        <v>0</v>
      </c>
      <c r="M140" s="144">
        <f t="shared" si="83"/>
        <v>0</v>
      </c>
      <c r="N140" s="144">
        <f t="shared" si="65"/>
        <v>0</v>
      </c>
      <c r="O140" s="145">
        <f t="shared" si="66"/>
        <v>0</v>
      </c>
      <c r="P140" s="194">
        <v>135</v>
      </c>
      <c r="Q140" s="144">
        <f t="shared" si="75"/>
        <v>0</v>
      </c>
      <c r="R140" s="144">
        <f t="shared" si="84"/>
        <v>0</v>
      </c>
      <c r="S140" s="144">
        <f t="shared" si="85"/>
        <v>0</v>
      </c>
      <c r="T140" s="144">
        <f t="shared" si="67"/>
        <v>0</v>
      </c>
      <c r="U140" s="144">
        <f t="shared" si="76"/>
        <v>0</v>
      </c>
      <c r="V140" s="144">
        <f t="shared" si="68"/>
        <v>0</v>
      </c>
      <c r="W140" s="144">
        <v>0</v>
      </c>
      <c r="X140" s="144">
        <f t="shared" si="69"/>
        <v>0</v>
      </c>
      <c r="Y140" s="173">
        <f t="shared" si="70"/>
        <v>0</v>
      </c>
      <c r="AA140" s="210">
        <v>135</v>
      </c>
      <c r="AB140" s="144">
        <f t="shared" si="71"/>
        <v>0</v>
      </c>
      <c r="AC140" s="243">
        <f t="shared" si="72"/>
        <v>0</v>
      </c>
      <c r="AD140" s="243">
        <f t="shared" si="73"/>
        <v>0</v>
      </c>
      <c r="AE140" s="243">
        <f t="shared" si="74"/>
        <v>0</v>
      </c>
      <c r="AF140" s="144">
        <f t="shared" si="77"/>
        <v>0</v>
      </c>
      <c r="AG140" s="144">
        <f t="shared" si="78"/>
        <v>0</v>
      </c>
      <c r="AH140" s="144">
        <f t="shared" si="79"/>
        <v>0</v>
      </c>
      <c r="AI140" s="217">
        <f t="shared" si="86"/>
        <v>0</v>
      </c>
      <c r="AK140" s="210"/>
      <c r="AL140" s="144"/>
      <c r="AM140" s="144"/>
      <c r="AN140" s="144"/>
      <c r="AO140" s="144"/>
      <c r="AP140" s="144"/>
      <c r="AQ140" s="318"/>
      <c r="AR140" s="318"/>
      <c r="AS140" s="318"/>
      <c r="AT140" s="318"/>
      <c r="AU140" s="144"/>
      <c r="AV140" s="144"/>
      <c r="AW140" s="144"/>
      <c r="AX140" s="144"/>
      <c r="AY140" s="217"/>
    </row>
    <row r="141" spans="5:51" x14ac:dyDescent="0.25">
      <c r="E141" s="110"/>
      <c r="I141" s="194">
        <v>136</v>
      </c>
      <c r="J141" s="144">
        <f t="shared" si="80"/>
        <v>0</v>
      </c>
      <c r="K141" s="144">
        <f t="shared" si="81"/>
        <v>0</v>
      </c>
      <c r="L141" s="144">
        <f t="shared" si="82"/>
        <v>0</v>
      </c>
      <c r="M141" s="144">
        <f t="shared" si="83"/>
        <v>0</v>
      </c>
      <c r="N141" s="144">
        <f t="shared" si="65"/>
        <v>0</v>
      </c>
      <c r="O141" s="145">
        <f t="shared" si="66"/>
        <v>0</v>
      </c>
      <c r="P141" s="194">
        <v>136</v>
      </c>
      <c r="Q141" s="144">
        <f t="shared" si="75"/>
        <v>0</v>
      </c>
      <c r="R141" s="144">
        <f t="shared" si="84"/>
        <v>0</v>
      </c>
      <c r="S141" s="144">
        <f t="shared" si="85"/>
        <v>0</v>
      </c>
      <c r="T141" s="144">
        <f t="shared" si="67"/>
        <v>0</v>
      </c>
      <c r="U141" s="144">
        <f t="shared" si="76"/>
        <v>0</v>
      </c>
      <c r="V141" s="144">
        <f t="shared" si="68"/>
        <v>0</v>
      </c>
      <c r="W141" s="144">
        <v>0</v>
      </c>
      <c r="X141" s="144">
        <f t="shared" si="69"/>
        <v>0</v>
      </c>
      <c r="Y141" s="173">
        <f t="shared" si="70"/>
        <v>0</v>
      </c>
      <c r="AA141" s="210">
        <v>136</v>
      </c>
      <c r="AB141" s="144">
        <f t="shared" si="71"/>
        <v>0</v>
      </c>
      <c r="AC141" s="243">
        <f t="shared" si="72"/>
        <v>0</v>
      </c>
      <c r="AD141" s="243">
        <f t="shared" si="73"/>
        <v>0</v>
      </c>
      <c r="AE141" s="243">
        <f t="shared" si="74"/>
        <v>0</v>
      </c>
      <c r="AF141" s="144">
        <f t="shared" si="77"/>
        <v>0</v>
      </c>
      <c r="AG141" s="144">
        <f t="shared" si="78"/>
        <v>0</v>
      </c>
      <c r="AH141" s="144">
        <f t="shared" si="79"/>
        <v>0</v>
      </c>
      <c r="AI141" s="217">
        <f t="shared" si="86"/>
        <v>0</v>
      </c>
      <c r="AK141" s="210"/>
      <c r="AL141" s="144"/>
      <c r="AM141" s="144"/>
      <c r="AN141" s="144"/>
      <c r="AO141" s="144"/>
      <c r="AP141" s="144"/>
      <c r="AQ141" s="318"/>
      <c r="AR141" s="318"/>
      <c r="AS141" s="318"/>
      <c r="AT141" s="318"/>
      <c r="AU141" s="144"/>
      <c r="AV141" s="144"/>
      <c r="AW141" s="144"/>
      <c r="AX141" s="144"/>
      <c r="AY141" s="217"/>
    </row>
    <row r="142" spans="5:51" x14ac:dyDescent="0.25">
      <c r="E142" s="110"/>
      <c r="I142" s="194">
        <v>137</v>
      </c>
      <c r="J142" s="144">
        <f t="shared" si="80"/>
        <v>0</v>
      </c>
      <c r="K142" s="144">
        <f t="shared" si="81"/>
        <v>0</v>
      </c>
      <c r="L142" s="144">
        <f t="shared" si="82"/>
        <v>0</v>
      </c>
      <c r="M142" s="144">
        <f t="shared" si="83"/>
        <v>0</v>
      </c>
      <c r="N142" s="144">
        <f t="shared" si="65"/>
        <v>0</v>
      </c>
      <c r="O142" s="145">
        <f t="shared" si="66"/>
        <v>0</v>
      </c>
      <c r="P142" s="194">
        <v>137</v>
      </c>
      <c r="Q142" s="144">
        <f t="shared" si="75"/>
        <v>0</v>
      </c>
      <c r="R142" s="144">
        <f t="shared" si="84"/>
        <v>0</v>
      </c>
      <c r="S142" s="144">
        <f t="shared" si="85"/>
        <v>0</v>
      </c>
      <c r="T142" s="144">
        <f t="shared" si="67"/>
        <v>0</v>
      </c>
      <c r="U142" s="144">
        <f t="shared" si="76"/>
        <v>0</v>
      </c>
      <c r="V142" s="144">
        <f t="shared" si="68"/>
        <v>0</v>
      </c>
      <c r="W142" s="144">
        <v>0</v>
      </c>
      <c r="X142" s="144">
        <f t="shared" si="69"/>
        <v>0</v>
      </c>
      <c r="Y142" s="173">
        <f t="shared" si="70"/>
        <v>0</v>
      </c>
      <c r="AA142" s="210">
        <v>137</v>
      </c>
      <c r="AB142" s="144">
        <f t="shared" si="71"/>
        <v>0</v>
      </c>
      <c r="AC142" s="243">
        <f t="shared" si="72"/>
        <v>0</v>
      </c>
      <c r="AD142" s="243">
        <f t="shared" si="73"/>
        <v>0</v>
      </c>
      <c r="AE142" s="243">
        <f t="shared" si="74"/>
        <v>0</v>
      </c>
      <c r="AF142" s="144">
        <f t="shared" si="77"/>
        <v>0</v>
      </c>
      <c r="AG142" s="144">
        <f t="shared" si="78"/>
        <v>0</v>
      </c>
      <c r="AH142" s="144">
        <f t="shared" si="79"/>
        <v>0</v>
      </c>
      <c r="AI142" s="217">
        <f t="shared" si="86"/>
        <v>0</v>
      </c>
      <c r="AK142" s="210"/>
      <c r="AL142" s="144"/>
      <c r="AM142" s="144"/>
      <c r="AN142" s="144"/>
      <c r="AO142" s="144"/>
      <c r="AP142" s="144"/>
      <c r="AQ142" s="318"/>
      <c r="AR142" s="318"/>
      <c r="AS142" s="318"/>
      <c r="AT142" s="318"/>
      <c r="AU142" s="144"/>
      <c r="AV142" s="144"/>
      <c r="AW142" s="144"/>
      <c r="AX142" s="144"/>
      <c r="AY142" s="217"/>
    </row>
    <row r="143" spans="5:51" x14ac:dyDescent="0.25">
      <c r="E143" s="110"/>
      <c r="I143" s="194">
        <v>138</v>
      </c>
      <c r="J143" s="144">
        <f t="shared" si="80"/>
        <v>0</v>
      </c>
      <c r="K143" s="144">
        <f t="shared" si="81"/>
        <v>0</v>
      </c>
      <c r="L143" s="144">
        <f t="shared" si="82"/>
        <v>0</v>
      </c>
      <c r="M143" s="144">
        <f t="shared" si="83"/>
        <v>0</v>
      </c>
      <c r="N143" s="144">
        <f t="shared" si="65"/>
        <v>0</v>
      </c>
      <c r="O143" s="145">
        <f t="shared" si="66"/>
        <v>0</v>
      </c>
      <c r="P143" s="194">
        <v>138</v>
      </c>
      <c r="Q143" s="144">
        <f t="shared" si="75"/>
        <v>0</v>
      </c>
      <c r="R143" s="144">
        <f t="shared" si="84"/>
        <v>0</v>
      </c>
      <c r="S143" s="144">
        <f t="shared" si="85"/>
        <v>0</v>
      </c>
      <c r="T143" s="144">
        <f t="shared" si="67"/>
        <v>0</v>
      </c>
      <c r="U143" s="144">
        <f t="shared" si="76"/>
        <v>0</v>
      </c>
      <c r="V143" s="144">
        <f t="shared" si="68"/>
        <v>0</v>
      </c>
      <c r="W143" s="144">
        <v>0</v>
      </c>
      <c r="X143" s="144">
        <f t="shared" si="69"/>
        <v>0</v>
      </c>
      <c r="Y143" s="173">
        <f t="shared" si="70"/>
        <v>0</v>
      </c>
      <c r="AA143" s="210">
        <v>138</v>
      </c>
      <c r="AB143" s="144">
        <f t="shared" si="71"/>
        <v>0</v>
      </c>
      <c r="AC143" s="243">
        <f t="shared" si="72"/>
        <v>0</v>
      </c>
      <c r="AD143" s="243">
        <f t="shared" si="73"/>
        <v>0</v>
      </c>
      <c r="AE143" s="243">
        <f t="shared" si="74"/>
        <v>0</v>
      </c>
      <c r="AF143" s="144">
        <f t="shared" si="77"/>
        <v>0</v>
      </c>
      <c r="AG143" s="144">
        <f t="shared" si="78"/>
        <v>0</v>
      </c>
      <c r="AH143" s="144">
        <f t="shared" si="79"/>
        <v>0</v>
      </c>
      <c r="AI143" s="217">
        <f t="shared" si="86"/>
        <v>0</v>
      </c>
      <c r="AK143" s="210"/>
      <c r="AL143" s="144"/>
      <c r="AM143" s="144"/>
      <c r="AN143" s="144"/>
      <c r="AO143" s="144"/>
      <c r="AP143" s="144"/>
      <c r="AQ143" s="318"/>
      <c r="AR143" s="318"/>
      <c r="AS143" s="318"/>
      <c r="AT143" s="318"/>
      <c r="AU143" s="144"/>
      <c r="AV143" s="144"/>
      <c r="AW143" s="144"/>
      <c r="AX143" s="144"/>
      <c r="AY143" s="217"/>
    </row>
    <row r="144" spans="5:51" x14ac:dyDescent="0.25">
      <c r="E144" s="110"/>
      <c r="I144" s="194">
        <v>139</v>
      </c>
      <c r="J144" s="144">
        <f t="shared" si="80"/>
        <v>0</v>
      </c>
      <c r="K144" s="144">
        <f t="shared" si="81"/>
        <v>0</v>
      </c>
      <c r="L144" s="144">
        <f t="shared" si="82"/>
        <v>0</v>
      </c>
      <c r="M144" s="144">
        <f t="shared" si="83"/>
        <v>0</v>
      </c>
      <c r="N144" s="144">
        <f t="shared" si="65"/>
        <v>0</v>
      </c>
      <c r="O144" s="145">
        <f t="shared" si="66"/>
        <v>0</v>
      </c>
      <c r="P144" s="194">
        <v>139</v>
      </c>
      <c r="Q144" s="144">
        <f t="shared" si="75"/>
        <v>0</v>
      </c>
      <c r="R144" s="144">
        <f t="shared" si="84"/>
        <v>0</v>
      </c>
      <c r="S144" s="144">
        <f t="shared" si="85"/>
        <v>0</v>
      </c>
      <c r="T144" s="144">
        <f t="shared" si="67"/>
        <v>0</v>
      </c>
      <c r="U144" s="144">
        <f t="shared" si="76"/>
        <v>0</v>
      </c>
      <c r="V144" s="144">
        <f t="shared" si="68"/>
        <v>0</v>
      </c>
      <c r="W144" s="144">
        <v>0</v>
      </c>
      <c r="X144" s="144">
        <f t="shared" si="69"/>
        <v>0</v>
      </c>
      <c r="Y144" s="173">
        <f t="shared" si="70"/>
        <v>0</v>
      </c>
      <c r="AA144" s="210">
        <v>139</v>
      </c>
      <c r="AB144" s="144">
        <f t="shared" si="71"/>
        <v>0</v>
      </c>
      <c r="AC144" s="243">
        <f t="shared" si="72"/>
        <v>0</v>
      </c>
      <c r="AD144" s="243">
        <f t="shared" si="73"/>
        <v>0</v>
      </c>
      <c r="AE144" s="243">
        <f t="shared" si="74"/>
        <v>0</v>
      </c>
      <c r="AF144" s="144">
        <f t="shared" si="77"/>
        <v>0</v>
      </c>
      <c r="AG144" s="144">
        <f t="shared" si="78"/>
        <v>0</v>
      </c>
      <c r="AH144" s="144">
        <f t="shared" si="79"/>
        <v>0</v>
      </c>
      <c r="AI144" s="217">
        <f t="shared" si="86"/>
        <v>0</v>
      </c>
      <c r="AK144" s="210"/>
      <c r="AL144" s="144"/>
      <c r="AM144" s="144"/>
      <c r="AN144" s="144"/>
      <c r="AO144" s="144"/>
      <c r="AP144" s="144"/>
      <c r="AQ144" s="318"/>
      <c r="AR144" s="318"/>
      <c r="AS144" s="318"/>
      <c r="AT144" s="318"/>
      <c r="AU144" s="144"/>
      <c r="AV144" s="144"/>
      <c r="AW144" s="144"/>
      <c r="AX144" s="144"/>
      <c r="AY144" s="217"/>
    </row>
    <row r="145" spans="5:51" x14ac:dyDescent="0.25">
      <c r="E145" s="110"/>
      <c r="I145" s="194">
        <v>140</v>
      </c>
      <c r="J145" s="144">
        <f t="shared" si="80"/>
        <v>0</v>
      </c>
      <c r="K145" s="144">
        <f t="shared" si="81"/>
        <v>0</v>
      </c>
      <c r="L145" s="144">
        <f t="shared" si="82"/>
        <v>0</v>
      </c>
      <c r="M145" s="144">
        <f t="shared" si="83"/>
        <v>0</v>
      </c>
      <c r="N145" s="144">
        <f t="shared" si="65"/>
        <v>0</v>
      </c>
      <c r="O145" s="145">
        <f t="shared" si="66"/>
        <v>0</v>
      </c>
      <c r="P145" s="194">
        <v>140</v>
      </c>
      <c r="Q145" s="144">
        <f t="shared" si="75"/>
        <v>0</v>
      </c>
      <c r="R145" s="144">
        <f t="shared" si="84"/>
        <v>0</v>
      </c>
      <c r="S145" s="144">
        <f t="shared" si="85"/>
        <v>0</v>
      </c>
      <c r="T145" s="144">
        <f t="shared" si="67"/>
        <v>0</v>
      </c>
      <c r="U145" s="144">
        <f t="shared" si="76"/>
        <v>0</v>
      </c>
      <c r="V145" s="144">
        <f t="shared" si="68"/>
        <v>0</v>
      </c>
      <c r="W145" s="144">
        <v>0</v>
      </c>
      <c r="X145" s="144">
        <f t="shared" si="69"/>
        <v>0</v>
      </c>
      <c r="Y145" s="173">
        <f t="shared" si="70"/>
        <v>0</v>
      </c>
      <c r="AA145" s="210">
        <v>140</v>
      </c>
      <c r="AB145" s="144">
        <f t="shared" si="71"/>
        <v>0</v>
      </c>
      <c r="AC145" s="243">
        <f t="shared" si="72"/>
        <v>0</v>
      </c>
      <c r="AD145" s="243">
        <f t="shared" si="73"/>
        <v>0</v>
      </c>
      <c r="AE145" s="243">
        <f t="shared" si="74"/>
        <v>0</v>
      </c>
      <c r="AF145" s="144">
        <f t="shared" si="77"/>
        <v>0</v>
      </c>
      <c r="AG145" s="144">
        <f t="shared" si="78"/>
        <v>0</v>
      </c>
      <c r="AH145" s="144">
        <f t="shared" si="79"/>
        <v>0</v>
      </c>
      <c r="AI145" s="217">
        <f t="shared" si="86"/>
        <v>0</v>
      </c>
      <c r="AK145" s="210"/>
      <c r="AL145" s="144"/>
      <c r="AM145" s="144"/>
      <c r="AN145" s="144"/>
      <c r="AO145" s="144"/>
      <c r="AP145" s="144"/>
      <c r="AQ145" s="318"/>
      <c r="AR145" s="318"/>
      <c r="AS145" s="318"/>
      <c r="AT145" s="318"/>
      <c r="AU145" s="144"/>
      <c r="AV145" s="144"/>
      <c r="AW145" s="144"/>
      <c r="AX145" s="144"/>
      <c r="AY145" s="217"/>
    </row>
    <row r="146" spans="5:51" x14ac:dyDescent="0.25">
      <c r="E146" s="110"/>
      <c r="I146" s="194">
        <v>141</v>
      </c>
      <c r="J146" s="144">
        <f t="shared" si="80"/>
        <v>0</v>
      </c>
      <c r="K146" s="144">
        <f t="shared" si="81"/>
        <v>0</v>
      </c>
      <c r="L146" s="144">
        <f t="shared" si="82"/>
        <v>0</v>
      </c>
      <c r="M146" s="144">
        <f t="shared" si="83"/>
        <v>0</v>
      </c>
      <c r="N146" s="144">
        <f t="shared" si="65"/>
        <v>0</v>
      </c>
      <c r="O146" s="145">
        <f t="shared" si="66"/>
        <v>0</v>
      </c>
      <c r="P146" s="194">
        <v>141</v>
      </c>
      <c r="Q146" s="144">
        <f t="shared" si="75"/>
        <v>0</v>
      </c>
      <c r="R146" s="144">
        <f t="shared" si="84"/>
        <v>0</v>
      </c>
      <c r="S146" s="144">
        <f t="shared" si="85"/>
        <v>0</v>
      </c>
      <c r="T146" s="144">
        <f t="shared" si="67"/>
        <v>0</v>
      </c>
      <c r="U146" s="144">
        <f t="shared" si="76"/>
        <v>0</v>
      </c>
      <c r="V146" s="144">
        <f t="shared" si="68"/>
        <v>0</v>
      </c>
      <c r="W146" s="144">
        <v>0</v>
      </c>
      <c r="X146" s="144">
        <f t="shared" si="69"/>
        <v>0</v>
      </c>
      <c r="Y146" s="173">
        <f t="shared" si="70"/>
        <v>0</v>
      </c>
      <c r="AA146" s="210">
        <v>141</v>
      </c>
      <c r="AB146" s="144">
        <f t="shared" si="71"/>
        <v>0</v>
      </c>
      <c r="AC146" s="243">
        <f t="shared" si="72"/>
        <v>0</v>
      </c>
      <c r="AD146" s="243">
        <f t="shared" si="73"/>
        <v>0</v>
      </c>
      <c r="AE146" s="243">
        <f t="shared" si="74"/>
        <v>0</v>
      </c>
      <c r="AF146" s="144">
        <f t="shared" si="77"/>
        <v>0</v>
      </c>
      <c r="AG146" s="144">
        <f t="shared" si="78"/>
        <v>0</v>
      </c>
      <c r="AH146" s="144">
        <f t="shared" si="79"/>
        <v>0</v>
      </c>
      <c r="AI146" s="217">
        <f t="shared" si="86"/>
        <v>0</v>
      </c>
      <c r="AK146" s="210"/>
      <c r="AL146" s="144"/>
      <c r="AM146" s="144"/>
      <c r="AN146" s="144"/>
      <c r="AO146" s="144"/>
      <c r="AP146" s="144"/>
      <c r="AQ146" s="318"/>
      <c r="AR146" s="318"/>
      <c r="AS146" s="318"/>
      <c r="AT146" s="318"/>
      <c r="AU146" s="144"/>
      <c r="AV146" s="144"/>
      <c r="AW146" s="144"/>
      <c r="AX146" s="144"/>
      <c r="AY146" s="217"/>
    </row>
    <row r="147" spans="5:51" x14ac:dyDescent="0.25">
      <c r="E147" s="110"/>
      <c r="I147" s="194">
        <v>142</v>
      </c>
      <c r="J147" s="144">
        <f t="shared" si="80"/>
        <v>0</v>
      </c>
      <c r="K147" s="144">
        <f t="shared" si="81"/>
        <v>0</v>
      </c>
      <c r="L147" s="144">
        <f t="shared" si="82"/>
        <v>0</v>
      </c>
      <c r="M147" s="144">
        <f t="shared" si="83"/>
        <v>0</v>
      </c>
      <c r="N147" s="144">
        <f t="shared" si="65"/>
        <v>0</v>
      </c>
      <c r="O147" s="145">
        <f t="shared" si="66"/>
        <v>0</v>
      </c>
      <c r="P147" s="194">
        <v>142</v>
      </c>
      <c r="Q147" s="144">
        <f t="shared" si="75"/>
        <v>0</v>
      </c>
      <c r="R147" s="144">
        <f t="shared" si="84"/>
        <v>0</v>
      </c>
      <c r="S147" s="144">
        <f t="shared" si="85"/>
        <v>0</v>
      </c>
      <c r="T147" s="144">
        <f t="shared" si="67"/>
        <v>0</v>
      </c>
      <c r="U147" s="144">
        <f t="shared" si="76"/>
        <v>0</v>
      </c>
      <c r="V147" s="144">
        <f t="shared" si="68"/>
        <v>0</v>
      </c>
      <c r="W147" s="144">
        <v>0</v>
      </c>
      <c r="X147" s="144">
        <f t="shared" si="69"/>
        <v>0</v>
      </c>
      <c r="Y147" s="173">
        <f t="shared" si="70"/>
        <v>0</v>
      </c>
      <c r="AA147" s="210">
        <v>142</v>
      </c>
      <c r="AB147" s="144">
        <f t="shared" si="71"/>
        <v>0</v>
      </c>
      <c r="AC147" s="243">
        <f t="shared" si="72"/>
        <v>0</v>
      </c>
      <c r="AD147" s="243">
        <f t="shared" si="73"/>
        <v>0</v>
      </c>
      <c r="AE147" s="243">
        <f t="shared" si="74"/>
        <v>0</v>
      </c>
      <c r="AF147" s="144">
        <f t="shared" si="77"/>
        <v>0</v>
      </c>
      <c r="AG147" s="144">
        <f t="shared" si="78"/>
        <v>0</v>
      </c>
      <c r="AH147" s="144">
        <f t="shared" si="79"/>
        <v>0</v>
      </c>
      <c r="AI147" s="217">
        <f t="shared" si="86"/>
        <v>0</v>
      </c>
      <c r="AK147" s="210"/>
      <c r="AL147" s="144"/>
      <c r="AM147" s="144"/>
      <c r="AN147" s="144"/>
      <c r="AO147" s="144"/>
      <c r="AP147" s="144"/>
      <c r="AQ147" s="318"/>
      <c r="AR147" s="318"/>
      <c r="AS147" s="318"/>
      <c r="AT147" s="318"/>
      <c r="AU147" s="144"/>
      <c r="AV147" s="144"/>
      <c r="AW147" s="144"/>
      <c r="AX147" s="144"/>
      <c r="AY147" s="217"/>
    </row>
    <row r="148" spans="5:51" x14ac:dyDescent="0.25">
      <c r="E148" s="110"/>
      <c r="I148" s="194">
        <v>143</v>
      </c>
      <c r="J148" s="144">
        <f t="shared" si="80"/>
        <v>0</v>
      </c>
      <c r="K148" s="144">
        <f t="shared" si="81"/>
        <v>0</v>
      </c>
      <c r="L148" s="144">
        <f t="shared" si="82"/>
        <v>0</v>
      </c>
      <c r="M148" s="144">
        <f t="shared" si="83"/>
        <v>0</v>
      </c>
      <c r="N148" s="144">
        <f t="shared" si="65"/>
        <v>0</v>
      </c>
      <c r="O148" s="145">
        <f t="shared" si="66"/>
        <v>0</v>
      </c>
      <c r="P148" s="194">
        <v>143</v>
      </c>
      <c r="Q148" s="144">
        <f t="shared" si="75"/>
        <v>0</v>
      </c>
      <c r="R148" s="144">
        <f t="shared" si="84"/>
        <v>0</v>
      </c>
      <c r="S148" s="144">
        <f t="shared" si="85"/>
        <v>0</v>
      </c>
      <c r="T148" s="144">
        <f t="shared" si="67"/>
        <v>0</v>
      </c>
      <c r="U148" s="144">
        <f t="shared" si="76"/>
        <v>0</v>
      </c>
      <c r="V148" s="144">
        <f t="shared" si="68"/>
        <v>0</v>
      </c>
      <c r="W148" s="144">
        <v>0</v>
      </c>
      <c r="X148" s="144">
        <f t="shared" si="69"/>
        <v>0</v>
      </c>
      <c r="Y148" s="173">
        <f t="shared" si="70"/>
        <v>0</v>
      </c>
      <c r="AA148" s="210">
        <v>143</v>
      </c>
      <c r="AB148" s="144">
        <f t="shared" si="71"/>
        <v>0</v>
      </c>
      <c r="AC148" s="243">
        <f t="shared" si="72"/>
        <v>0</v>
      </c>
      <c r="AD148" s="243">
        <f t="shared" si="73"/>
        <v>0</v>
      </c>
      <c r="AE148" s="243">
        <f t="shared" si="74"/>
        <v>0</v>
      </c>
      <c r="AF148" s="144">
        <f t="shared" si="77"/>
        <v>0</v>
      </c>
      <c r="AG148" s="144">
        <f t="shared" si="78"/>
        <v>0</v>
      </c>
      <c r="AH148" s="144">
        <f t="shared" si="79"/>
        <v>0</v>
      </c>
      <c r="AI148" s="217">
        <f t="shared" si="86"/>
        <v>0</v>
      </c>
      <c r="AK148" s="210"/>
      <c r="AL148" s="144"/>
      <c r="AM148" s="144"/>
      <c r="AN148" s="144"/>
      <c r="AO148" s="144"/>
      <c r="AP148" s="144"/>
      <c r="AQ148" s="318"/>
      <c r="AR148" s="318"/>
      <c r="AS148" s="318"/>
      <c r="AT148" s="318"/>
      <c r="AU148" s="144"/>
      <c r="AV148" s="144"/>
      <c r="AW148" s="144"/>
      <c r="AX148" s="144"/>
      <c r="AY148" s="217"/>
    </row>
    <row r="149" spans="5:51" x14ac:dyDescent="0.25">
      <c r="E149" s="110"/>
      <c r="I149" s="194">
        <v>144</v>
      </c>
      <c r="J149" s="144">
        <f t="shared" si="80"/>
        <v>0</v>
      </c>
      <c r="K149" s="144">
        <f t="shared" si="81"/>
        <v>0</v>
      </c>
      <c r="L149" s="144">
        <f t="shared" si="82"/>
        <v>0</v>
      </c>
      <c r="M149" s="144">
        <f t="shared" si="83"/>
        <v>0</v>
      </c>
      <c r="N149" s="144">
        <f t="shared" si="65"/>
        <v>0</v>
      </c>
      <c r="O149" s="145">
        <f t="shared" si="66"/>
        <v>0</v>
      </c>
      <c r="P149" s="194">
        <v>144</v>
      </c>
      <c r="Q149" s="144">
        <f t="shared" si="75"/>
        <v>0</v>
      </c>
      <c r="R149" s="144">
        <f t="shared" si="84"/>
        <v>0</v>
      </c>
      <c r="S149" s="144">
        <f t="shared" si="85"/>
        <v>0</v>
      </c>
      <c r="T149" s="144">
        <f t="shared" si="67"/>
        <v>0</v>
      </c>
      <c r="U149" s="144">
        <f t="shared" si="76"/>
        <v>0</v>
      </c>
      <c r="V149" s="144">
        <f t="shared" si="68"/>
        <v>0</v>
      </c>
      <c r="W149" s="144">
        <v>0</v>
      </c>
      <c r="X149" s="144">
        <f t="shared" si="69"/>
        <v>0</v>
      </c>
      <c r="Y149" s="173">
        <f t="shared" si="70"/>
        <v>0</v>
      </c>
      <c r="AA149" s="210">
        <v>144</v>
      </c>
      <c r="AB149" s="144">
        <f t="shared" si="71"/>
        <v>0</v>
      </c>
      <c r="AC149" s="243">
        <f t="shared" si="72"/>
        <v>0</v>
      </c>
      <c r="AD149" s="243">
        <f t="shared" si="73"/>
        <v>0</v>
      </c>
      <c r="AE149" s="243">
        <f t="shared" si="74"/>
        <v>0</v>
      </c>
      <c r="AF149" s="144">
        <f t="shared" si="77"/>
        <v>0</v>
      </c>
      <c r="AG149" s="144">
        <f t="shared" si="78"/>
        <v>0</v>
      </c>
      <c r="AH149" s="144">
        <f t="shared" si="79"/>
        <v>0</v>
      </c>
      <c r="AI149" s="217">
        <f t="shared" si="86"/>
        <v>0</v>
      </c>
      <c r="AK149" s="210"/>
      <c r="AL149" s="144"/>
      <c r="AM149" s="144"/>
      <c r="AN149" s="144"/>
      <c r="AO149" s="144"/>
      <c r="AP149" s="144"/>
      <c r="AQ149" s="318"/>
      <c r="AR149" s="318"/>
      <c r="AS149" s="318"/>
      <c r="AT149" s="318"/>
      <c r="AU149" s="144"/>
      <c r="AV149" s="144"/>
      <c r="AW149" s="144"/>
      <c r="AX149" s="144"/>
      <c r="AY149" s="217"/>
    </row>
    <row r="150" spans="5:51" x14ac:dyDescent="0.25">
      <c r="E150" s="110"/>
      <c r="I150" s="194">
        <v>145</v>
      </c>
      <c r="J150" s="144">
        <f t="shared" si="80"/>
        <v>0</v>
      </c>
      <c r="K150" s="144">
        <f t="shared" si="81"/>
        <v>0</v>
      </c>
      <c r="L150" s="144">
        <f t="shared" si="82"/>
        <v>0</v>
      </c>
      <c r="M150" s="144">
        <f t="shared" si="83"/>
        <v>0</v>
      </c>
      <c r="N150" s="144">
        <f t="shared" si="65"/>
        <v>0</v>
      </c>
      <c r="O150" s="145">
        <f t="shared" si="66"/>
        <v>0</v>
      </c>
      <c r="P150" s="194">
        <v>145</v>
      </c>
      <c r="Q150" s="144">
        <f t="shared" si="75"/>
        <v>0</v>
      </c>
      <c r="R150" s="144">
        <f t="shared" si="84"/>
        <v>0</v>
      </c>
      <c r="S150" s="144">
        <f t="shared" si="85"/>
        <v>0</v>
      </c>
      <c r="T150" s="144">
        <f t="shared" si="67"/>
        <v>0</v>
      </c>
      <c r="U150" s="144">
        <f t="shared" si="76"/>
        <v>0</v>
      </c>
      <c r="V150" s="144">
        <f t="shared" si="68"/>
        <v>0</v>
      </c>
      <c r="W150" s="144">
        <v>0</v>
      </c>
      <c r="X150" s="144">
        <f t="shared" si="69"/>
        <v>0</v>
      </c>
      <c r="Y150" s="173">
        <f t="shared" si="70"/>
        <v>0</v>
      </c>
      <c r="AA150" s="210">
        <v>145</v>
      </c>
      <c r="AB150" s="144">
        <f t="shared" si="71"/>
        <v>0</v>
      </c>
      <c r="AC150" s="243">
        <f t="shared" si="72"/>
        <v>0</v>
      </c>
      <c r="AD150" s="243">
        <f t="shared" si="73"/>
        <v>0</v>
      </c>
      <c r="AE150" s="243">
        <f t="shared" si="74"/>
        <v>0</v>
      </c>
      <c r="AF150" s="144">
        <f t="shared" si="77"/>
        <v>0</v>
      </c>
      <c r="AG150" s="144">
        <f t="shared" si="78"/>
        <v>0</v>
      </c>
      <c r="AH150" s="144">
        <f t="shared" si="79"/>
        <v>0</v>
      </c>
      <c r="AI150" s="217">
        <f t="shared" si="86"/>
        <v>0</v>
      </c>
      <c r="AK150" s="210"/>
      <c r="AL150" s="144"/>
      <c r="AM150" s="144"/>
      <c r="AN150" s="144"/>
      <c r="AO150" s="144"/>
      <c r="AP150" s="144"/>
      <c r="AQ150" s="318"/>
      <c r="AR150" s="318"/>
      <c r="AS150" s="318"/>
      <c r="AT150" s="318"/>
      <c r="AU150" s="144"/>
      <c r="AV150" s="144"/>
      <c r="AW150" s="144"/>
      <c r="AX150" s="144"/>
      <c r="AY150" s="217"/>
    </row>
    <row r="151" spans="5:51" x14ac:dyDescent="0.25">
      <c r="E151" s="110"/>
      <c r="I151" s="194">
        <v>146</v>
      </c>
      <c r="J151" s="144">
        <f t="shared" si="80"/>
        <v>0</v>
      </c>
      <c r="K151" s="144">
        <f t="shared" si="81"/>
        <v>0</v>
      </c>
      <c r="L151" s="144">
        <f t="shared" si="82"/>
        <v>0</v>
      </c>
      <c r="M151" s="144">
        <f t="shared" si="83"/>
        <v>0</v>
      </c>
      <c r="N151" s="144">
        <f t="shared" si="65"/>
        <v>0</v>
      </c>
      <c r="O151" s="145">
        <f t="shared" si="66"/>
        <v>0</v>
      </c>
      <c r="P151" s="194">
        <v>146</v>
      </c>
      <c r="Q151" s="144">
        <f t="shared" si="75"/>
        <v>0</v>
      </c>
      <c r="R151" s="144">
        <f t="shared" si="84"/>
        <v>0</v>
      </c>
      <c r="S151" s="144">
        <f t="shared" si="85"/>
        <v>0</v>
      </c>
      <c r="T151" s="144">
        <f t="shared" si="67"/>
        <v>0</v>
      </c>
      <c r="U151" s="144">
        <f t="shared" si="76"/>
        <v>0</v>
      </c>
      <c r="V151" s="144">
        <f t="shared" si="68"/>
        <v>0</v>
      </c>
      <c r="W151" s="144">
        <v>0</v>
      </c>
      <c r="X151" s="144">
        <f t="shared" si="69"/>
        <v>0</v>
      </c>
      <c r="Y151" s="173">
        <f t="shared" si="70"/>
        <v>0</v>
      </c>
      <c r="AA151" s="210">
        <v>146</v>
      </c>
      <c r="AB151" s="144">
        <f t="shared" si="71"/>
        <v>0</v>
      </c>
      <c r="AC151" s="243">
        <f t="shared" si="72"/>
        <v>0</v>
      </c>
      <c r="AD151" s="243">
        <f t="shared" si="73"/>
        <v>0</v>
      </c>
      <c r="AE151" s="243">
        <f t="shared" si="74"/>
        <v>0</v>
      </c>
      <c r="AF151" s="144">
        <f t="shared" si="77"/>
        <v>0</v>
      </c>
      <c r="AG151" s="144">
        <f t="shared" si="78"/>
        <v>0</v>
      </c>
      <c r="AH151" s="144">
        <f t="shared" si="79"/>
        <v>0</v>
      </c>
      <c r="AI151" s="217">
        <f t="shared" si="86"/>
        <v>0</v>
      </c>
      <c r="AK151" s="210"/>
      <c r="AL151" s="144"/>
      <c r="AM151" s="144"/>
      <c r="AN151" s="144"/>
      <c r="AO151" s="144"/>
      <c r="AP151" s="144"/>
      <c r="AQ151" s="318"/>
      <c r="AR151" s="318"/>
      <c r="AS151" s="318"/>
      <c r="AT151" s="318"/>
      <c r="AU151" s="144"/>
      <c r="AV151" s="144"/>
      <c r="AW151" s="144"/>
      <c r="AX151" s="144"/>
      <c r="AY151" s="217"/>
    </row>
    <row r="152" spans="5:51" x14ac:dyDescent="0.25">
      <c r="E152" s="110"/>
      <c r="I152" s="194">
        <v>147</v>
      </c>
      <c r="J152" s="144">
        <f t="shared" si="80"/>
        <v>0</v>
      </c>
      <c r="K152" s="144">
        <f t="shared" si="81"/>
        <v>0</v>
      </c>
      <c r="L152" s="144">
        <f t="shared" si="82"/>
        <v>0</v>
      </c>
      <c r="M152" s="144">
        <f t="shared" si="83"/>
        <v>0</v>
      </c>
      <c r="N152" s="144">
        <f t="shared" si="65"/>
        <v>0</v>
      </c>
      <c r="O152" s="145">
        <f t="shared" si="66"/>
        <v>0</v>
      </c>
      <c r="P152" s="194">
        <v>147</v>
      </c>
      <c r="Q152" s="144">
        <f t="shared" si="75"/>
        <v>0</v>
      </c>
      <c r="R152" s="144">
        <f t="shared" si="84"/>
        <v>0</v>
      </c>
      <c r="S152" s="144">
        <f t="shared" si="85"/>
        <v>0</v>
      </c>
      <c r="T152" s="144">
        <f t="shared" si="67"/>
        <v>0</v>
      </c>
      <c r="U152" s="144">
        <f t="shared" si="76"/>
        <v>0</v>
      </c>
      <c r="V152" s="144">
        <f t="shared" si="68"/>
        <v>0</v>
      </c>
      <c r="W152" s="144">
        <v>0</v>
      </c>
      <c r="X152" s="144">
        <f t="shared" si="69"/>
        <v>0</v>
      </c>
      <c r="Y152" s="173">
        <f t="shared" si="70"/>
        <v>0</v>
      </c>
      <c r="AA152" s="210">
        <v>147</v>
      </c>
      <c r="AB152" s="144">
        <f t="shared" si="71"/>
        <v>0</v>
      </c>
      <c r="AC152" s="243">
        <f t="shared" si="72"/>
        <v>0</v>
      </c>
      <c r="AD152" s="243">
        <f t="shared" si="73"/>
        <v>0</v>
      </c>
      <c r="AE152" s="243">
        <f t="shared" si="74"/>
        <v>0</v>
      </c>
      <c r="AF152" s="144">
        <f t="shared" si="77"/>
        <v>0</v>
      </c>
      <c r="AG152" s="144">
        <f t="shared" si="78"/>
        <v>0</v>
      </c>
      <c r="AH152" s="144">
        <f t="shared" si="79"/>
        <v>0</v>
      </c>
      <c r="AI152" s="217">
        <f t="shared" si="86"/>
        <v>0</v>
      </c>
      <c r="AK152" s="210"/>
      <c r="AL152" s="144"/>
      <c r="AM152" s="144"/>
      <c r="AN152" s="144"/>
      <c r="AO152" s="144"/>
      <c r="AP152" s="144"/>
      <c r="AQ152" s="318"/>
      <c r="AR152" s="318"/>
      <c r="AS152" s="318"/>
      <c r="AT152" s="318"/>
      <c r="AU152" s="144"/>
      <c r="AV152" s="144"/>
      <c r="AW152" s="144"/>
      <c r="AX152" s="144"/>
      <c r="AY152" s="217"/>
    </row>
    <row r="153" spans="5:51" x14ac:dyDescent="0.25">
      <c r="E153" s="110"/>
      <c r="I153" s="194">
        <v>148</v>
      </c>
      <c r="J153" s="144">
        <f t="shared" si="80"/>
        <v>0</v>
      </c>
      <c r="K153" s="144">
        <f t="shared" si="81"/>
        <v>0</v>
      </c>
      <c r="L153" s="144">
        <f t="shared" si="82"/>
        <v>0</v>
      </c>
      <c r="M153" s="144">
        <f t="shared" si="83"/>
        <v>0</v>
      </c>
      <c r="N153" s="144">
        <f t="shared" si="65"/>
        <v>0</v>
      </c>
      <c r="O153" s="145">
        <f t="shared" si="66"/>
        <v>0</v>
      </c>
      <c r="P153" s="194">
        <v>148</v>
      </c>
      <c r="Q153" s="144">
        <f t="shared" si="75"/>
        <v>0</v>
      </c>
      <c r="R153" s="144">
        <f t="shared" si="84"/>
        <v>0</v>
      </c>
      <c r="S153" s="144">
        <f t="shared" si="85"/>
        <v>0</v>
      </c>
      <c r="T153" s="144">
        <f t="shared" si="67"/>
        <v>0</v>
      </c>
      <c r="U153" s="144">
        <f t="shared" si="76"/>
        <v>0</v>
      </c>
      <c r="V153" s="144">
        <f t="shared" si="68"/>
        <v>0</v>
      </c>
      <c r="W153" s="144">
        <v>0</v>
      </c>
      <c r="X153" s="144">
        <f t="shared" si="69"/>
        <v>0</v>
      </c>
      <c r="Y153" s="173">
        <f t="shared" si="70"/>
        <v>0</v>
      </c>
      <c r="AA153" s="210">
        <v>148</v>
      </c>
      <c r="AB153" s="144">
        <f t="shared" si="71"/>
        <v>0</v>
      </c>
      <c r="AC153" s="243">
        <f t="shared" si="72"/>
        <v>0</v>
      </c>
      <c r="AD153" s="243">
        <f t="shared" si="73"/>
        <v>0</v>
      </c>
      <c r="AE153" s="243">
        <f t="shared" si="74"/>
        <v>0</v>
      </c>
      <c r="AF153" s="144">
        <f t="shared" si="77"/>
        <v>0</v>
      </c>
      <c r="AG153" s="144">
        <f t="shared" si="78"/>
        <v>0</v>
      </c>
      <c r="AH153" s="144">
        <f t="shared" si="79"/>
        <v>0</v>
      </c>
      <c r="AI153" s="217">
        <f t="shared" si="86"/>
        <v>0</v>
      </c>
      <c r="AK153" s="210"/>
      <c r="AL153" s="144"/>
      <c r="AM153" s="144"/>
      <c r="AN153" s="144"/>
      <c r="AO153" s="144"/>
      <c r="AP153" s="144"/>
      <c r="AQ153" s="318"/>
      <c r="AR153" s="318"/>
      <c r="AS153" s="318"/>
      <c r="AT153" s="318"/>
      <c r="AU153" s="144"/>
      <c r="AV153" s="144"/>
      <c r="AW153" s="144"/>
      <c r="AX153" s="144"/>
      <c r="AY153" s="217"/>
    </row>
    <row r="154" spans="5:51" x14ac:dyDescent="0.25">
      <c r="E154" s="110"/>
      <c r="I154" s="194">
        <v>149</v>
      </c>
      <c r="J154" s="144">
        <f t="shared" si="80"/>
        <v>0</v>
      </c>
      <c r="K154" s="144">
        <f t="shared" si="81"/>
        <v>0</v>
      </c>
      <c r="L154" s="144">
        <f t="shared" si="82"/>
        <v>0</v>
      </c>
      <c r="M154" s="144">
        <f t="shared" si="83"/>
        <v>0</v>
      </c>
      <c r="N154" s="144">
        <f t="shared" si="65"/>
        <v>0</v>
      </c>
      <c r="O154" s="145">
        <f t="shared" si="66"/>
        <v>0</v>
      </c>
      <c r="P154" s="194">
        <v>149</v>
      </c>
      <c r="Q154" s="144">
        <f t="shared" si="75"/>
        <v>0</v>
      </c>
      <c r="R154" s="144">
        <f t="shared" si="84"/>
        <v>0</v>
      </c>
      <c r="S154" s="144">
        <f t="shared" si="85"/>
        <v>0</v>
      </c>
      <c r="T154" s="144">
        <f t="shared" si="67"/>
        <v>0</v>
      </c>
      <c r="U154" s="144">
        <f t="shared" si="76"/>
        <v>0</v>
      </c>
      <c r="V154" s="144">
        <f t="shared" si="68"/>
        <v>0</v>
      </c>
      <c r="W154" s="144">
        <v>0</v>
      </c>
      <c r="X154" s="144">
        <f t="shared" si="69"/>
        <v>0</v>
      </c>
      <c r="Y154" s="173">
        <f t="shared" si="70"/>
        <v>0</v>
      </c>
      <c r="AA154" s="210">
        <v>149</v>
      </c>
      <c r="AB154" s="144">
        <f t="shared" si="71"/>
        <v>0</v>
      </c>
      <c r="AC154" s="243">
        <f t="shared" si="72"/>
        <v>0</v>
      </c>
      <c r="AD154" s="243">
        <f t="shared" si="73"/>
        <v>0</v>
      </c>
      <c r="AE154" s="243">
        <f t="shared" si="74"/>
        <v>0</v>
      </c>
      <c r="AF154" s="144">
        <f t="shared" si="77"/>
        <v>0</v>
      </c>
      <c r="AG154" s="144">
        <f t="shared" si="78"/>
        <v>0</v>
      </c>
      <c r="AH154" s="144">
        <f t="shared" si="79"/>
        <v>0</v>
      </c>
      <c r="AI154" s="217">
        <f t="shared" si="86"/>
        <v>0</v>
      </c>
      <c r="AK154" s="210"/>
      <c r="AL154" s="144"/>
      <c r="AM154" s="144"/>
      <c r="AN154" s="144"/>
      <c r="AO154" s="144"/>
      <c r="AP154" s="144"/>
      <c r="AQ154" s="318"/>
      <c r="AR154" s="318"/>
      <c r="AS154" s="318"/>
      <c r="AT154" s="318"/>
      <c r="AU154" s="144"/>
      <c r="AV154" s="144"/>
      <c r="AW154" s="144"/>
      <c r="AX154" s="144"/>
      <c r="AY154" s="217"/>
    </row>
    <row r="155" spans="5:51" x14ac:dyDescent="0.25">
      <c r="E155" s="110"/>
      <c r="I155" s="194">
        <v>150</v>
      </c>
      <c r="J155" s="144">
        <f t="shared" si="80"/>
        <v>0</v>
      </c>
      <c r="K155" s="144">
        <f t="shared" si="81"/>
        <v>0</v>
      </c>
      <c r="L155" s="144">
        <f t="shared" si="82"/>
        <v>0</v>
      </c>
      <c r="M155" s="144">
        <f t="shared" si="83"/>
        <v>0</v>
      </c>
      <c r="N155" s="144">
        <f t="shared" si="65"/>
        <v>0</v>
      </c>
      <c r="O155" s="145">
        <f t="shared" si="66"/>
        <v>0</v>
      </c>
      <c r="P155" s="194">
        <v>150</v>
      </c>
      <c r="Q155" s="144">
        <f t="shared" si="75"/>
        <v>0</v>
      </c>
      <c r="R155" s="144">
        <f t="shared" si="84"/>
        <v>0</v>
      </c>
      <c r="S155" s="144">
        <f t="shared" si="85"/>
        <v>0</v>
      </c>
      <c r="T155" s="144">
        <f t="shared" si="67"/>
        <v>0</v>
      </c>
      <c r="U155" s="144">
        <f t="shared" si="76"/>
        <v>0</v>
      </c>
      <c r="V155" s="144">
        <f t="shared" si="68"/>
        <v>0</v>
      </c>
      <c r="W155" s="144">
        <v>0</v>
      </c>
      <c r="X155" s="144">
        <f t="shared" si="69"/>
        <v>0</v>
      </c>
      <c r="Y155" s="173">
        <f t="shared" si="70"/>
        <v>0</v>
      </c>
      <c r="AA155" s="210">
        <v>150</v>
      </c>
      <c r="AB155" s="144">
        <f t="shared" si="71"/>
        <v>0</v>
      </c>
      <c r="AC155" s="243">
        <f t="shared" si="72"/>
        <v>0</v>
      </c>
      <c r="AD155" s="243">
        <f t="shared" si="73"/>
        <v>0</v>
      </c>
      <c r="AE155" s="243">
        <f t="shared" si="74"/>
        <v>0</v>
      </c>
      <c r="AF155" s="144">
        <f t="shared" si="77"/>
        <v>0</v>
      </c>
      <c r="AG155" s="144">
        <f t="shared" si="78"/>
        <v>0</v>
      </c>
      <c r="AH155" s="144">
        <f t="shared" si="79"/>
        <v>0</v>
      </c>
      <c r="AI155" s="217">
        <f t="shared" si="86"/>
        <v>0</v>
      </c>
      <c r="AK155" s="210"/>
      <c r="AL155" s="144"/>
      <c r="AM155" s="144"/>
      <c r="AN155" s="144"/>
      <c r="AO155" s="144"/>
      <c r="AP155" s="144"/>
      <c r="AQ155" s="318"/>
      <c r="AR155" s="318"/>
      <c r="AS155" s="318"/>
      <c r="AT155" s="318"/>
      <c r="AU155" s="144"/>
      <c r="AV155" s="144"/>
      <c r="AW155" s="144"/>
      <c r="AX155" s="144"/>
      <c r="AY155" s="217"/>
    </row>
    <row r="156" spans="5:51" x14ac:dyDescent="0.25">
      <c r="E156" s="110"/>
      <c r="I156" s="194">
        <v>151</v>
      </c>
      <c r="J156" s="144">
        <f t="shared" si="80"/>
        <v>0</v>
      </c>
      <c r="K156" s="144">
        <f t="shared" si="81"/>
        <v>0</v>
      </c>
      <c r="L156" s="144">
        <f t="shared" si="82"/>
        <v>0</v>
      </c>
      <c r="M156" s="144">
        <f t="shared" si="83"/>
        <v>0</v>
      </c>
      <c r="N156" s="144">
        <f t="shared" si="65"/>
        <v>0</v>
      </c>
      <c r="O156" s="145">
        <f t="shared" si="66"/>
        <v>0</v>
      </c>
      <c r="P156" s="194">
        <v>151</v>
      </c>
      <c r="Q156" s="144">
        <f t="shared" si="75"/>
        <v>0</v>
      </c>
      <c r="R156" s="144">
        <f t="shared" si="84"/>
        <v>0</v>
      </c>
      <c r="S156" s="144">
        <f t="shared" si="85"/>
        <v>0</v>
      </c>
      <c r="T156" s="144">
        <f t="shared" si="67"/>
        <v>0</v>
      </c>
      <c r="U156" s="144">
        <f t="shared" si="76"/>
        <v>0</v>
      </c>
      <c r="V156" s="144">
        <f t="shared" si="68"/>
        <v>0</v>
      </c>
      <c r="W156" s="144">
        <v>0</v>
      </c>
      <c r="X156" s="144">
        <f t="shared" si="69"/>
        <v>0</v>
      </c>
      <c r="Y156" s="173">
        <f t="shared" si="70"/>
        <v>0</v>
      </c>
      <c r="AA156" s="210">
        <v>151</v>
      </c>
      <c r="AB156" s="144">
        <f t="shared" si="71"/>
        <v>0</v>
      </c>
      <c r="AC156" s="243">
        <f t="shared" si="72"/>
        <v>0</v>
      </c>
      <c r="AD156" s="243">
        <f t="shared" si="73"/>
        <v>0</v>
      </c>
      <c r="AE156" s="243">
        <f t="shared" si="74"/>
        <v>0</v>
      </c>
      <c r="AF156" s="144">
        <f t="shared" si="77"/>
        <v>0</v>
      </c>
      <c r="AG156" s="144">
        <f t="shared" si="78"/>
        <v>0</v>
      </c>
      <c r="AH156" s="144">
        <f t="shared" si="79"/>
        <v>0</v>
      </c>
      <c r="AI156" s="217">
        <f t="shared" si="86"/>
        <v>0</v>
      </c>
      <c r="AK156" s="210"/>
      <c r="AL156" s="144"/>
      <c r="AM156" s="144"/>
      <c r="AN156" s="144"/>
      <c r="AO156" s="144"/>
      <c r="AP156" s="144"/>
      <c r="AQ156" s="318"/>
      <c r="AR156" s="318"/>
      <c r="AS156" s="318"/>
      <c r="AT156" s="318"/>
      <c r="AU156" s="144"/>
      <c r="AV156" s="144"/>
      <c r="AW156" s="144"/>
      <c r="AX156" s="144"/>
      <c r="AY156" s="217"/>
    </row>
    <row r="157" spans="5:51" x14ac:dyDescent="0.25">
      <c r="E157" s="110"/>
      <c r="I157" s="194">
        <v>152</v>
      </c>
      <c r="J157" s="144">
        <f t="shared" si="80"/>
        <v>0</v>
      </c>
      <c r="K157" s="144">
        <f t="shared" si="81"/>
        <v>0</v>
      </c>
      <c r="L157" s="144">
        <f t="shared" si="82"/>
        <v>0</v>
      </c>
      <c r="M157" s="144">
        <f t="shared" si="83"/>
        <v>0</v>
      </c>
      <c r="N157" s="144">
        <f t="shared" si="65"/>
        <v>0</v>
      </c>
      <c r="O157" s="145">
        <f t="shared" si="66"/>
        <v>0</v>
      </c>
      <c r="P157" s="194">
        <v>152</v>
      </c>
      <c r="Q157" s="144">
        <f t="shared" si="75"/>
        <v>0</v>
      </c>
      <c r="R157" s="144">
        <f t="shared" si="84"/>
        <v>0</v>
      </c>
      <c r="S157" s="144">
        <f t="shared" si="85"/>
        <v>0</v>
      </c>
      <c r="T157" s="144">
        <f t="shared" si="67"/>
        <v>0</v>
      </c>
      <c r="U157" s="144">
        <f t="shared" si="76"/>
        <v>0</v>
      </c>
      <c r="V157" s="144">
        <f t="shared" si="68"/>
        <v>0</v>
      </c>
      <c r="W157" s="144">
        <v>0</v>
      </c>
      <c r="X157" s="144">
        <f t="shared" si="69"/>
        <v>0</v>
      </c>
      <c r="Y157" s="173">
        <f t="shared" si="70"/>
        <v>0</v>
      </c>
      <c r="AA157" s="210">
        <v>152</v>
      </c>
      <c r="AB157" s="144">
        <f t="shared" si="71"/>
        <v>0</v>
      </c>
      <c r="AC157" s="243">
        <f t="shared" si="72"/>
        <v>0</v>
      </c>
      <c r="AD157" s="243">
        <f t="shared" si="73"/>
        <v>0</v>
      </c>
      <c r="AE157" s="243">
        <f t="shared" si="74"/>
        <v>0</v>
      </c>
      <c r="AF157" s="144">
        <f t="shared" si="77"/>
        <v>0</v>
      </c>
      <c r="AG157" s="144">
        <f t="shared" si="78"/>
        <v>0</v>
      </c>
      <c r="AH157" s="144">
        <f t="shared" si="79"/>
        <v>0</v>
      </c>
      <c r="AI157" s="217">
        <f t="shared" si="86"/>
        <v>0</v>
      </c>
      <c r="AK157" s="210"/>
      <c r="AL157" s="144"/>
      <c r="AM157" s="144"/>
      <c r="AN157" s="144"/>
      <c r="AO157" s="144"/>
      <c r="AP157" s="144"/>
      <c r="AQ157" s="318"/>
      <c r="AR157" s="318"/>
      <c r="AS157" s="318"/>
      <c r="AT157" s="318"/>
      <c r="AU157" s="144"/>
      <c r="AV157" s="144"/>
      <c r="AW157" s="144"/>
      <c r="AX157" s="144"/>
      <c r="AY157" s="217"/>
    </row>
    <row r="158" spans="5:51" x14ac:dyDescent="0.25">
      <c r="E158" s="110"/>
      <c r="I158" s="194">
        <v>153</v>
      </c>
      <c r="J158" s="144">
        <f t="shared" si="80"/>
        <v>0</v>
      </c>
      <c r="K158" s="144">
        <f t="shared" si="81"/>
        <v>0</v>
      </c>
      <c r="L158" s="144">
        <f t="shared" si="82"/>
        <v>0</v>
      </c>
      <c r="M158" s="144">
        <f t="shared" si="83"/>
        <v>0</v>
      </c>
      <c r="N158" s="144">
        <f t="shared" si="65"/>
        <v>0</v>
      </c>
      <c r="O158" s="145">
        <f t="shared" si="66"/>
        <v>0</v>
      </c>
      <c r="P158" s="194">
        <v>153</v>
      </c>
      <c r="Q158" s="144">
        <f t="shared" si="75"/>
        <v>0</v>
      </c>
      <c r="R158" s="144">
        <f t="shared" si="84"/>
        <v>0</v>
      </c>
      <c r="S158" s="144">
        <f t="shared" si="85"/>
        <v>0</v>
      </c>
      <c r="T158" s="144">
        <f t="shared" si="67"/>
        <v>0</v>
      </c>
      <c r="U158" s="144">
        <f t="shared" si="76"/>
        <v>0</v>
      </c>
      <c r="V158" s="144">
        <f t="shared" si="68"/>
        <v>0</v>
      </c>
      <c r="W158" s="144">
        <v>0</v>
      </c>
      <c r="X158" s="144">
        <f t="shared" si="69"/>
        <v>0</v>
      </c>
      <c r="Y158" s="173">
        <f t="shared" si="70"/>
        <v>0</v>
      </c>
      <c r="AA158" s="210">
        <v>153</v>
      </c>
      <c r="AB158" s="144">
        <f t="shared" si="71"/>
        <v>0</v>
      </c>
      <c r="AC158" s="243">
        <f t="shared" si="72"/>
        <v>0</v>
      </c>
      <c r="AD158" s="243">
        <f t="shared" si="73"/>
        <v>0</v>
      </c>
      <c r="AE158" s="243">
        <f t="shared" si="74"/>
        <v>0</v>
      </c>
      <c r="AF158" s="144">
        <f t="shared" si="77"/>
        <v>0</v>
      </c>
      <c r="AG158" s="144">
        <f t="shared" si="78"/>
        <v>0</v>
      </c>
      <c r="AH158" s="144">
        <f t="shared" si="79"/>
        <v>0</v>
      </c>
      <c r="AI158" s="217">
        <f t="shared" si="86"/>
        <v>0</v>
      </c>
      <c r="AK158" s="210"/>
      <c r="AL158" s="144"/>
      <c r="AM158" s="144"/>
      <c r="AN158" s="144"/>
      <c r="AO158" s="144"/>
      <c r="AP158" s="144"/>
      <c r="AQ158" s="318"/>
      <c r="AR158" s="318"/>
      <c r="AS158" s="318"/>
      <c r="AT158" s="318"/>
      <c r="AU158" s="144"/>
      <c r="AV158" s="144"/>
      <c r="AW158" s="144"/>
      <c r="AX158" s="144"/>
      <c r="AY158" s="217"/>
    </row>
    <row r="159" spans="5:51" x14ac:dyDescent="0.25">
      <c r="E159" s="110"/>
      <c r="I159" s="194">
        <v>154</v>
      </c>
      <c r="J159" s="144">
        <f t="shared" si="80"/>
        <v>0</v>
      </c>
      <c r="K159" s="144">
        <f t="shared" si="81"/>
        <v>0</v>
      </c>
      <c r="L159" s="144">
        <f t="shared" si="82"/>
        <v>0</v>
      </c>
      <c r="M159" s="144">
        <f t="shared" si="83"/>
        <v>0</v>
      </c>
      <c r="N159" s="144">
        <f t="shared" si="65"/>
        <v>0</v>
      </c>
      <c r="O159" s="145">
        <f t="shared" si="66"/>
        <v>0</v>
      </c>
      <c r="P159" s="194">
        <v>154</v>
      </c>
      <c r="Q159" s="144">
        <f t="shared" si="75"/>
        <v>0</v>
      </c>
      <c r="R159" s="144">
        <f t="shared" si="84"/>
        <v>0</v>
      </c>
      <c r="S159" s="144">
        <f t="shared" si="85"/>
        <v>0</v>
      </c>
      <c r="T159" s="144">
        <f t="shared" si="67"/>
        <v>0</v>
      </c>
      <c r="U159" s="144">
        <f t="shared" si="76"/>
        <v>0</v>
      </c>
      <c r="V159" s="144">
        <f t="shared" si="68"/>
        <v>0</v>
      </c>
      <c r="W159" s="144">
        <v>0</v>
      </c>
      <c r="X159" s="144">
        <f t="shared" si="69"/>
        <v>0</v>
      </c>
      <c r="Y159" s="173">
        <f t="shared" si="70"/>
        <v>0</v>
      </c>
      <c r="AA159" s="210">
        <v>154</v>
      </c>
      <c r="AB159" s="144">
        <f t="shared" si="71"/>
        <v>0</v>
      </c>
      <c r="AC159" s="243">
        <f t="shared" si="72"/>
        <v>0</v>
      </c>
      <c r="AD159" s="243">
        <f t="shared" si="73"/>
        <v>0</v>
      </c>
      <c r="AE159" s="243">
        <f t="shared" si="74"/>
        <v>0</v>
      </c>
      <c r="AF159" s="144">
        <f t="shared" si="77"/>
        <v>0</v>
      </c>
      <c r="AG159" s="144">
        <f t="shared" si="78"/>
        <v>0</v>
      </c>
      <c r="AH159" s="144">
        <f t="shared" si="79"/>
        <v>0</v>
      </c>
      <c r="AI159" s="217">
        <f t="shared" si="86"/>
        <v>0</v>
      </c>
      <c r="AK159" s="210"/>
      <c r="AL159" s="144"/>
      <c r="AM159" s="144"/>
      <c r="AN159" s="144"/>
      <c r="AO159" s="144"/>
      <c r="AP159" s="144"/>
      <c r="AQ159" s="318"/>
      <c r="AR159" s="318"/>
      <c r="AS159" s="318"/>
      <c r="AT159" s="318"/>
      <c r="AU159" s="144"/>
      <c r="AV159" s="144"/>
      <c r="AW159" s="144"/>
      <c r="AX159" s="144"/>
      <c r="AY159" s="217"/>
    </row>
    <row r="160" spans="5:51" x14ac:dyDescent="0.25">
      <c r="E160" s="110"/>
      <c r="I160" s="194">
        <v>155</v>
      </c>
      <c r="J160" s="144">
        <f t="shared" si="80"/>
        <v>0</v>
      </c>
      <c r="K160" s="144">
        <f t="shared" si="81"/>
        <v>0</v>
      </c>
      <c r="L160" s="144">
        <f t="shared" si="82"/>
        <v>0</v>
      </c>
      <c r="M160" s="144">
        <f t="shared" si="83"/>
        <v>0</v>
      </c>
      <c r="N160" s="144">
        <f t="shared" si="65"/>
        <v>0</v>
      </c>
      <c r="O160" s="145">
        <f t="shared" si="66"/>
        <v>0</v>
      </c>
      <c r="P160" s="194">
        <v>155</v>
      </c>
      <c r="Q160" s="144">
        <f t="shared" si="75"/>
        <v>0</v>
      </c>
      <c r="R160" s="144">
        <f t="shared" si="84"/>
        <v>0</v>
      </c>
      <c r="S160" s="144">
        <f t="shared" si="85"/>
        <v>0</v>
      </c>
      <c r="T160" s="144">
        <f t="shared" si="67"/>
        <v>0</v>
      </c>
      <c r="U160" s="144">
        <f t="shared" si="76"/>
        <v>0</v>
      </c>
      <c r="V160" s="144">
        <f t="shared" si="68"/>
        <v>0</v>
      </c>
      <c r="W160" s="144">
        <v>0</v>
      </c>
      <c r="X160" s="144">
        <f t="shared" si="69"/>
        <v>0</v>
      </c>
      <c r="Y160" s="173">
        <f t="shared" si="70"/>
        <v>0</v>
      </c>
      <c r="AA160" s="210">
        <v>155</v>
      </c>
      <c r="AB160" s="144">
        <f t="shared" si="71"/>
        <v>0</v>
      </c>
      <c r="AC160" s="243">
        <f t="shared" si="72"/>
        <v>0</v>
      </c>
      <c r="AD160" s="243">
        <f t="shared" si="73"/>
        <v>0</v>
      </c>
      <c r="AE160" s="243">
        <f t="shared" si="74"/>
        <v>0</v>
      </c>
      <c r="AF160" s="144">
        <f t="shared" si="77"/>
        <v>0</v>
      </c>
      <c r="AG160" s="144">
        <f t="shared" si="78"/>
        <v>0</v>
      </c>
      <c r="AH160" s="144">
        <f t="shared" si="79"/>
        <v>0</v>
      </c>
      <c r="AI160" s="217">
        <f t="shared" si="86"/>
        <v>0</v>
      </c>
      <c r="AK160" s="210"/>
      <c r="AL160" s="144"/>
      <c r="AM160" s="144"/>
      <c r="AN160" s="144"/>
      <c r="AO160" s="144"/>
      <c r="AP160" s="144"/>
      <c r="AQ160" s="318"/>
      <c r="AR160" s="318"/>
      <c r="AS160" s="318"/>
      <c r="AT160" s="318"/>
      <c r="AU160" s="144"/>
      <c r="AV160" s="144"/>
      <c r="AW160" s="144"/>
      <c r="AX160" s="144"/>
      <c r="AY160" s="217"/>
    </row>
    <row r="161" spans="5:51" x14ac:dyDescent="0.25">
      <c r="E161" s="110"/>
      <c r="I161" s="194">
        <v>156</v>
      </c>
      <c r="J161" s="144">
        <f t="shared" si="80"/>
        <v>0</v>
      </c>
      <c r="K161" s="144">
        <f t="shared" si="81"/>
        <v>0</v>
      </c>
      <c r="L161" s="144">
        <f t="shared" si="82"/>
        <v>0</v>
      </c>
      <c r="M161" s="144">
        <f t="shared" si="83"/>
        <v>0</v>
      </c>
      <c r="N161" s="144">
        <f t="shared" si="65"/>
        <v>0</v>
      </c>
      <c r="O161" s="145">
        <f t="shared" si="66"/>
        <v>0</v>
      </c>
      <c r="P161" s="194">
        <v>156</v>
      </c>
      <c r="Q161" s="144">
        <f t="shared" si="75"/>
        <v>0</v>
      </c>
      <c r="R161" s="144">
        <f t="shared" si="84"/>
        <v>0</v>
      </c>
      <c r="S161" s="144">
        <f t="shared" si="85"/>
        <v>0</v>
      </c>
      <c r="T161" s="144">
        <f t="shared" si="67"/>
        <v>0</v>
      </c>
      <c r="U161" s="144">
        <f t="shared" si="76"/>
        <v>0</v>
      </c>
      <c r="V161" s="144">
        <f t="shared" si="68"/>
        <v>0</v>
      </c>
      <c r="W161" s="144">
        <v>0</v>
      </c>
      <c r="X161" s="144">
        <f t="shared" si="69"/>
        <v>0</v>
      </c>
      <c r="Y161" s="173">
        <f t="shared" si="70"/>
        <v>0</v>
      </c>
      <c r="AA161" s="210">
        <v>156</v>
      </c>
      <c r="AB161" s="144">
        <f t="shared" si="71"/>
        <v>0</v>
      </c>
      <c r="AC161" s="243">
        <f t="shared" si="72"/>
        <v>0</v>
      </c>
      <c r="AD161" s="243">
        <f t="shared" si="73"/>
        <v>0</v>
      </c>
      <c r="AE161" s="243">
        <f t="shared" si="74"/>
        <v>0</v>
      </c>
      <c r="AF161" s="144">
        <f t="shared" si="77"/>
        <v>0</v>
      </c>
      <c r="AG161" s="144">
        <f t="shared" si="78"/>
        <v>0</v>
      </c>
      <c r="AH161" s="144">
        <f t="shared" si="79"/>
        <v>0</v>
      </c>
      <c r="AI161" s="217">
        <f t="shared" si="86"/>
        <v>0</v>
      </c>
      <c r="AK161" s="210"/>
      <c r="AL161" s="144"/>
      <c r="AM161" s="144"/>
      <c r="AN161" s="144"/>
      <c r="AO161" s="144"/>
      <c r="AP161" s="144"/>
      <c r="AQ161" s="318"/>
      <c r="AR161" s="318"/>
      <c r="AS161" s="318"/>
      <c r="AT161" s="318"/>
      <c r="AU161" s="144"/>
      <c r="AV161" s="144"/>
      <c r="AW161" s="144"/>
      <c r="AX161" s="144"/>
      <c r="AY161" s="217"/>
    </row>
    <row r="162" spans="5:51" x14ac:dyDescent="0.25">
      <c r="E162" s="110"/>
      <c r="I162" s="194">
        <v>157</v>
      </c>
      <c r="J162" s="144">
        <f t="shared" si="80"/>
        <v>0</v>
      </c>
      <c r="K162" s="144">
        <f t="shared" si="81"/>
        <v>0</v>
      </c>
      <c r="L162" s="144">
        <f t="shared" si="82"/>
        <v>0</v>
      </c>
      <c r="M162" s="144">
        <f t="shared" si="83"/>
        <v>0</v>
      </c>
      <c r="N162" s="144">
        <f t="shared" si="65"/>
        <v>0</v>
      </c>
      <c r="O162" s="145">
        <f t="shared" si="66"/>
        <v>0</v>
      </c>
      <c r="P162" s="194">
        <v>157</v>
      </c>
      <c r="Q162" s="144">
        <f t="shared" si="75"/>
        <v>0</v>
      </c>
      <c r="R162" s="144">
        <f t="shared" si="84"/>
        <v>0</v>
      </c>
      <c r="S162" s="144">
        <f t="shared" si="85"/>
        <v>0</v>
      </c>
      <c r="T162" s="144">
        <f t="shared" si="67"/>
        <v>0</v>
      </c>
      <c r="U162" s="144">
        <f t="shared" si="76"/>
        <v>0</v>
      </c>
      <c r="V162" s="144">
        <f t="shared" si="68"/>
        <v>0</v>
      </c>
      <c r="W162" s="144">
        <v>0</v>
      </c>
      <c r="X162" s="144">
        <f t="shared" si="69"/>
        <v>0</v>
      </c>
      <c r="Y162" s="173">
        <f t="shared" si="70"/>
        <v>0</v>
      </c>
      <c r="AA162" s="210">
        <v>157</v>
      </c>
      <c r="AB162" s="144">
        <f t="shared" si="71"/>
        <v>0</v>
      </c>
      <c r="AC162" s="243">
        <f t="shared" si="72"/>
        <v>0</v>
      </c>
      <c r="AD162" s="243">
        <f t="shared" si="73"/>
        <v>0</v>
      </c>
      <c r="AE162" s="243">
        <f t="shared" si="74"/>
        <v>0</v>
      </c>
      <c r="AF162" s="144">
        <f t="shared" si="77"/>
        <v>0</v>
      </c>
      <c r="AG162" s="144">
        <f t="shared" si="78"/>
        <v>0</v>
      </c>
      <c r="AH162" s="144">
        <f t="shared" si="79"/>
        <v>0</v>
      </c>
      <c r="AI162" s="217">
        <f t="shared" si="86"/>
        <v>0</v>
      </c>
      <c r="AK162" s="210"/>
      <c r="AL162" s="144"/>
      <c r="AM162" s="144"/>
      <c r="AN162" s="144"/>
      <c r="AO162" s="144"/>
      <c r="AP162" s="144"/>
      <c r="AQ162" s="318"/>
      <c r="AR162" s="318"/>
      <c r="AS162" s="318"/>
      <c r="AT162" s="318"/>
      <c r="AU162" s="144"/>
      <c r="AV162" s="144"/>
      <c r="AW162" s="144"/>
      <c r="AX162" s="144"/>
      <c r="AY162" s="217"/>
    </row>
    <row r="163" spans="5:51" x14ac:dyDescent="0.25">
      <c r="E163" s="110"/>
      <c r="I163" s="194">
        <v>158</v>
      </c>
      <c r="J163" s="144">
        <f t="shared" si="80"/>
        <v>0</v>
      </c>
      <c r="K163" s="144">
        <f t="shared" si="81"/>
        <v>0</v>
      </c>
      <c r="L163" s="144">
        <f t="shared" si="82"/>
        <v>0</v>
      </c>
      <c r="M163" s="144">
        <f t="shared" si="83"/>
        <v>0</v>
      </c>
      <c r="N163" s="144">
        <f t="shared" si="65"/>
        <v>0</v>
      </c>
      <c r="O163" s="145">
        <f t="shared" si="66"/>
        <v>0</v>
      </c>
      <c r="P163" s="194">
        <v>158</v>
      </c>
      <c r="Q163" s="144">
        <f t="shared" si="75"/>
        <v>0</v>
      </c>
      <c r="R163" s="144">
        <f t="shared" si="84"/>
        <v>0</v>
      </c>
      <c r="S163" s="144">
        <f t="shared" si="85"/>
        <v>0</v>
      </c>
      <c r="T163" s="144">
        <f t="shared" si="67"/>
        <v>0</v>
      </c>
      <c r="U163" s="144">
        <f t="shared" si="76"/>
        <v>0</v>
      </c>
      <c r="V163" s="144">
        <f t="shared" si="68"/>
        <v>0</v>
      </c>
      <c r="W163" s="144">
        <v>0</v>
      </c>
      <c r="X163" s="144">
        <f t="shared" si="69"/>
        <v>0</v>
      </c>
      <c r="Y163" s="173">
        <f t="shared" si="70"/>
        <v>0</v>
      </c>
      <c r="AA163" s="210">
        <v>158</v>
      </c>
      <c r="AB163" s="144">
        <f t="shared" si="71"/>
        <v>0</v>
      </c>
      <c r="AC163" s="243">
        <f t="shared" si="72"/>
        <v>0</v>
      </c>
      <c r="AD163" s="243">
        <f t="shared" si="73"/>
        <v>0</v>
      </c>
      <c r="AE163" s="243">
        <f t="shared" si="74"/>
        <v>0</v>
      </c>
      <c r="AF163" s="144">
        <f t="shared" si="77"/>
        <v>0</v>
      </c>
      <c r="AG163" s="144">
        <f t="shared" si="78"/>
        <v>0</v>
      </c>
      <c r="AH163" s="144">
        <f t="shared" si="79"/>
        <v>0</v>
      </c>
      <c r="AI163" s="217">
        <f t="shared" si="86"/>
        <v>0</v>
      </c>
      <c r="AK163" s="210"/>
      <c r="AL163" s="144"/>
      <c r="AM163" s="144"/>
      <c r="AN163" s="144"/>
      <c r="AO163" s="144"/>
      <c r="AP163" s="144"/>
      <c r="AQ163" s="318"/>
      <c r="AR163" s="318"/>
      <c r="AS163" s="318"/>
      <c r="AT163" s="318"/>
      <c r="AU163" s="144"/>
      <c r="AV163" s="144"/>
      <c r="AW163" s="144"/>
      <c r="AX163" s="144"/>
      <c r="AY163" s="217"/>
    </row>
    <row r="164" spans="5:51" x14ac:dyDescent="0.25">
      <c r="E164" s="110"/>
      <c r="I164" s="194">
        <v>159</v>
      </c>
      <c r="J164" s="144">
        <f t="shared" si="80"/>
        <v>0</v>
      </c>
      <c r="K164" s="144">
        <f t="shared" si="81"/>
        <v>0</v>
      </c>
      <c r="L164" s="144">
        <f t="shared" si="82"/>
        <v>0</v>
      </c>
      <c r="M164" s="144">
        <f t="shared" si="83"/>
        <v>0</v>
      </c>
      <c r="N164" s="144">
        <f t="shared" si="65"/>
        <v>0</v>
      </c>
      <c r="O164" s="145">
        <f t="shared" si="66"/>
        <v>0</v>
      </c>
      <c r="P164" s="194">
        <v>159</v>
      </c>
      <c r="Q164" s="144">
        <f t="shared" si="75"/>
        <v>0</v>
      </c>
      <c r="R164" s="144">
        <f t="shared" si="84"/>
        <v>0</v>
      </c>
      <c r="S164" s="144">
        <f t="shared" si="85"/>
        <v>0</v>
      </c>
      <c r="T164" s="144">
        <f t="shared" si="67"/>
        <v>0</v>
      </c>
      <c r="U164" s="144">
        <f t="shared" si="76"/>
        <v>0</v>
      </c>
      <c r="V164" s="144">
        <f t="shared" si="68"/>
        <v>0</v>
      </c>
      <c r="W164" s="144">
        <v>0</v>
      </c>
      <c r="X164" s="144">
        <f t="shared" si="69"/>
        <v>0</v>
      </c>
      <c r="Y164" s="173">
        <f t="shared" si="70"/>
        <v>0</v>
      </c>
      <c r="AA164" s="210">
        <v>159</v>
      </c>
      <c r="AB164" s="144">
        <f t="shared" si="71"/>
        <v>0</v>
      </c>
      <c r="AC164" s="243">
        <f t="shared" si="72"/>
        <v>0</v>
      </c>
      <c r="AD164" s="243">
        <f t="shared" si="73"/>
        <v>0</v>
      </c>
      <c r="AE164" s="243">
        <f t="shared" si="74"/>
        <v>0</v>
      </c>
      <c r="AF164" s="144">
        <f t="shared" si="77"/>
        <v>0</v>
      </c>
      <c r="AG164" s="144">
        <f t="shared" si="78"/>
        <v>0</v>
      </c>
      <c r="AH164" s="144">
        <f t="shared" si="79"/>
        <v>0</v>
      </c>
      <c r="AI164" s="217">
        <f t="shared" si="86"/>
        <v>0</v>
      </c>
      <c r="AK164" s="210"/>
      <c r="AL164" s="144"/>
      <c r="AM164" s="144"/>
      <c r="AN164" s="144"/>
      <c r="AO164" s="144"/>
      <c r="AP164" s="144"/>
      <c r="AQ164" s="318"/>
      <c r="AR164" s="318"/>
      <c r="AS164" s="318"/>
      <c r="AT164" s="318"/>
      <c r="AU164" s="144"/>
      <c r="AV164" s="144"/>
      <c r="AW164" s="144"/>
      <c r="AX164" s="144"/>
      <c r="AY164" s="217"/>
    </row>
    <row r="165" spans="5:51" x14ac:dyDescent="0.25">
      <c r="E165" s="110"/>
      <c r="I165" s="194">
        <v>160</v>
      </c>
      <c r="J165" s="144">
        <f t="shared" si="80"/>
        <v>0</v>
      </c>
      <c r="K165" s="144">
        <f t="shared" si="81"/>
        <v>0</v>
      </c>
      <c r="L165" s="144">
        <f t="shared" si="82"/>
        <v>0</v>
      </c>
      <c r="M165" s="144">
        <f t="shared" si="83"/>
        <v>0</v>
      </c>
      <c r="N165" s="144">
        <f t="shared" si="65"/>
        <v>0</v>
      </c>
      <c r="O165" s="145">
        <f t="shared" si="66"/>
        <v>0</v>
      </c>
      <c r="P165" s="194">
        <v>160</v>
      </c>
      <c r="Q165" s="144">
        <f t="shared" si="75"/>
        <v>0</v>
      </c>
      <c r="R165" s="144">
        <f t="shared" si="84"/>
        <v>0</v>
      </c>
      <c r="S165" s="144">
        <f t="shared" si="85"/>
        <v>0</v>
      </c>
      <c r="T165" s="144">
        <f t="shared" si="67"/>
        <v>0</v>
      </c>
      <c r="U165" s="144">
        <f t="shared" si="76"/>
        <v>0</v>
      </c>
      <c r="V165" s="144">
        <f t="shared" si="68"/>
        <v>0</v>
      </c>
      <c r="W165" s="144">
        <v>0</v>
      </c>
      <c r="X165" s="144">
        <f t="shared" si="69"/>
        <v>0</v>
      </c>
      <c r="Y165" s="173">
        <f t="shared" si="70"/>
        <v>0</v>
      </c>
      <c r="AA165" s="210">
        <v>160</v>
      </c>
      <c r="AB165" s="144">
        <f t="shared" si="71"/>
        <v>0</v>
      </c>
      <c r="AC165" s="243">
        <f t="shared" si="72"/>
        <v>0</v>
      </c>
      <c r="AD165" s="243">
        <f t="shared" si="73"/>
        <v>0</v>
      </c>
      <c r="AE165" s="243">
        <f t="shared" si="74"/>
        <v>0</v>
      </c>
      <c r="AF165" s="144">
        <f t="shared" si="77"/>
        <v>0</v>
      </c>
      <c r="AG165" s="144">
        <f t="shared" si="78"/>
        <v>0</v>
      </c>
      <c r="AH165" s="144">
        <f t="shared" si="79"/>
        <v>0</v>
      </c>
      <c r="AI165" s="217">
        <f t="shared" si="86"/>
        <v>0</v>
      </c>
      <c r="AK165" s="210"/>
      <c r="AL165" s="144"/>
      <c r="AM165" s="144"/>
      <c r="AN165" s="144"/>
      <c r="AO165" s="144"/>
      <c r="AP165" s="144"/>
      <c r="AQ165" s="318"/>
      <c r="AR165" s="318"/>
      <c r="AS165" s="318"/>
      <c r="AT165" s="318"/>
      <c r="AU165" s="144"/>
      <c r="AV165" s="144"/>
      <c r="AW165" s="144"/>
      <c r="AX165" s="144"/>
      <c r="AY165" s="217"/>
    </row>
    <row r="166" spans="5:51" x14ac:dyDescent="0.25">
      <c r="E166" s="110"/>
      <c r="I166" s="194">
        <v>161</v>
      </c>
      <c r="J166" s="144">
        <f t="shared" si="80"/>
        <v>0</v>
      </c>
      <c r="K166" s="144">
        <f t="shared" si="81"/>
        <v>0</v>
      </c>
      <c r="L166" s="144">
        <f t="shared" si="82"/>
        <v>0</v>
      </c>
      <c r="M166" s="144">
        <f t="shared" si="83"/>
        <v>0</v>
      </c>
      <c r="N166" s="144">
        <f t="shared" si="65"/>
        <v>0</v>
      </c>
      <c r="O166" s="145">
        <f t="shared" si="66"/>
        <v>0</v>
      </c>
      <c r="P166" s="194">
        <v>161</v>
      </c>
      <c r="Q166" s="144">
        <f t="shared" si="75"/>
        <v>0</v>
      </c>
      <c r="R166" s="144">
        <f t="shared" si="84"/>
        <v>0</v>
      </c>
      <c r="S166" s="144">
        <f t="shared" si="85"/>
        <v>0</v>
      </c>
      <c r="T166" s="144">
        <f t="shared" si="67"/>
        <v>0</v>
      </c>
      <c r="U166" s="144">
        <f t="shared" si="76"/>
        <v>0</v>
      </c>
      <c r="V166" s="144">
        <f t="shared" si="68"/>
        <v>0</v>
      </c>
      <c r="W166" s="144">
        <v>0</v>
      </c>
      <c r="X166" s="144">
        <f t="shared" si="69"/>
        <v>0</v>
      </c>
      <c r="Y166" s="173">
        <f t="shared" si="70"/>
        <v>0</v>
      </c>
      <c r="AA166" s="210">
        <v>161</v>
      </c>
      <c r="AB166" s="144">
        <f t="shared" si="71"/>
        <v>0</v>
      </c>
      <c r="AC166" s="243">
        <f t="shared" si="72"/>
        <v>0</v>
      </c>
      <c r="AD166" s="243">
        <f t="shared" si="73"/>
        <v>0</v>
      </c>
      <c r="AE166" s="243">
        <f t="shared" si="74"/>
        <v>0</v>
      </c>
      <c r="AF166" s="144">
        <f t="shared" si="77"/>
        <v>0</v>
      </c>
      <c r="AG166" s="144">
        <f t="shared" si="78"/>
        <v>0</v>
      </c>
      <c r="AH166" s="144">
        <f t="shared" si="79"/>
        <v>0</v>
      </c>
      <c r="AI166" s="217">
        <f t="shared" si="86"/>
        <v>0</v>
      </c>
      <c r="AK166" s="210"/>
      <c r="AL166" s="144"/>
      <c r="AM166" s="144"/>
      <c r="AN166" s="144"/>
      <c r="AO166" s="144"/>
      <c r="AP166" s="144"/>
      <c r="AQ166" s="318"/>
      <c r="AR166" s="318"/>
      <c r="AS166" s="318"/>
      <c r="AT166" s="318"/>
      <c r="AU166" s="144"/>
      <c r="AV166" s="144"/>
      <c r="AW166" s="144"/>
      <c r="AX166" s="144"/>
      <c r="AY166" s="217"/>
    </row>
    <row r="167" spans="5:51" x14ac:dyDescent="0.25">
      <c r="E167" s="110"/>
      <c r="I167" s="194">
        <v>162</v>
      </c>
      <c r="J167" s="144">
        <f t="shared" si="80"/>
        <v>0</v>
      </c>
      <c r="K167" s="144">
        <f t="shared" si="81"/>
        <v>0</v>
      </c>
      <c r="L167" s="144">
        <f t="shared" si="82"/>
        <v>0</v>
      </c>
      <c r="M167" s="144">
        <f t="shared" si="83"/>
        <v>0</v>
      </c>
      <c r="N167" s="144">
        <f t="shared" si="65"/>
        <v>0</v>
      </c>
      <c r="O167" s="145">
        <f t="shared" si="66"/>
        <v>0</v>
      </c>
      <c r="P167" s="194">
        <v>162</v>
      </c>
      <c r="Q167" s="144">
        <f t="shared" si="75"/>
        <v>0</v>
      </c>
      <c r="R167" s="144">
        <f t="shared" si="84"/>
        <v>0</v>
      </c>
      <c r="S167" s="144">
        <f t="shared" si="85"/>
        <v>0</v>
      </c>
      <c r="T167" s="144">
        <f t="shared" si="67"/>
        <v>0</v>
      </c>
      <c r="U167" s="144">
        <f t="shared" si="76"/>
        <v>0</v>
      </c>
      <c r="V167" s="144">
        <f t="shared" si="68"/>
        <v>0</v>
      </c>
      <c r="W167" s="144">
        <v>0</v>
      </c>
      <c r="X167" s="144">
        <f t="shared" si="69"/>
        <v>0</v>
      </c>
      <c r="Y167" s="173">
        <f t="shared" si="70"/>
        <v>0</v>
      </c>
      <c r="AA167" s="210">
        <v>162</v>
      </c>
      <c r="AB167" s="144">
        <f t="shared" si="71"/>
        <v>0</v>
      </c>
      <c r="AC167" s="243">
        <f t="shared" si="72"/>
        <v>0</v>
      </c>
      <c r="AD167" s="243">
        <f t="shared" si="73"/>
        <v>0</v>
      </c>
      <c r="AE167" s="243">
        <f t="shared" si="74"/>
        <v>0</v>
      </c>
      <c r="AF167" s="144">
        <f t="shared" si="77"/>
        <v>0</v>
      </c>
      <c r="AG167" s="144">
        <f t="shared" si="78"/>
        <v>0</v>
      </c>
      <c r="AH167" s="144">
        <f t="shared" si="79"/>
        <v>0</v>
      </c>
      <c r="AI167" s="217">
        <f t="shared" si="86"/>
        <v>0</v>
      </c>
      <c r="AK167" s="210"/>
      <c r="AL167" s="144"/>
      <c r="AM167" s="144"/>
      <c r="AN167" s="144"/>
      <c r="AO167" s="144"/>
      <c r="AP167" s="144"/>
      <c r="AQ167" s="318"/>
      <c r="AR167" s="318"/>
      <c r="AS167" s="318"/>
      <c r="AT167" s="318"/>
      <c r="AU167" s="144"/>
      <c r="AV167" s="144"/>
      <c r="AW167" s="144"/>
      <c r="AX167" s="144"/>
      <c r="AY167" s="217"/>
    </row>
    <row r="168" spans="5:51" x14ac:dyDescent="0.25">
      <c r="E168" s="110"/>
      <c r="I168" s="194">
        <v>163</v>
      </c>
      <c r="J168" s="144">
        <f t="shared" si="80"/>
        <v>0</v>
      </c>
      <c r="K168" s="144">
        <f t="shared" si="81"/>
        <v>0</v>
      </c>
      <c r="L168" s="144">
        <f t="shared" si="82"/>
        <v>0</v>
      </c>
      <c r="M168" s="144">
        <f t="shared" si="83"/>
        <v>0</v>
      </c>
      <c r="N168" s="144">
        <f t="shared" si="65"/>
        <v>0</v>
      </c>
      <c r="O168" s="145">
        <f t="shared" si="66"/>
        <v>0</v>
      </c>
      <c r="P168" s="194">
        <v>163</v>
      </c>
      <c r="Q168" s="144">
        <f t="shared" si="75"/>
        <v>0</v>
      </c>
      <c r="R168" s="144">
        <f t="shared" si="84"/>
        <v>0</v>
      </c>
      <c r="S168" s="144">
        <f t="shared" si="85"/>
        <v>0</v>
      </c>
      <c r="T168" s="144">
        <f t="shared" si="67"/>
        <v>0</v>
      </c>
      <c r="U168" s="144">
        <f t="shared" si="76"/>
        <v>0</v>
      </c>
      <c r="V168" s="144">
        <f t="shared" si="68"/>
        <v>0</v>
      </c>
      <c r="W168" s="144">
        <v>0</v>
      </c>
      <c r="X168" s="144">
        <f t="shared" si="69"/>
        <v>0</v>
      </c>
      <c r="Y168" s="173">
        <f t="shared" si="70"/>
        <v>0</v>
      </c>
      <c r="AA168" s="210">
        <v>163</v>
      </c>
      <c r="AB168" s="144">
        <f t="shared" si="71"/>
        <v>0</v>
      </c>
      <c r="AC168" s="243">
        <f t="shared" si="72"/>
        <v>0</v>
      </c>
      <c r="AD168" s="243">
        <f t="shared" si="73"/>
        <v>0</v>
      </c>
      <c r="AE168" s="243">
        <f t="shared" si="74"/>
        <v>0</v>
      </c>
      <c r="AF168" s="144">
        <f t="shared" si="77"/>
        <v>0</v>
      </c>
      <c r="AG168" s="144">
        <f t="shared" si="78"/>
        <v>0</v>
      </c>
      <c r="AH168" s="144">
        <f t="shared" si="79"/>
        <v>0</v>
      </c>
      <c r="AI168" s="217">
        <f t="shared" si="86"/>
        <v>0</v>
      </c>
      <c r="AK168" s="210"/>
      <c r="AL168" s="144"/>
      <c r="AM168" s="144"/>
      <c r="AN168" s="144"/>
      <c r="AO168" s="144"/>
      <c r="AP168" s="144"/>
      <c r="AQ168" s="318"/>
      <c r="AR168" s="318"/>
      <c r="AS168" s="318"/>
      <c r="AT168" s="318"/>
      <c r="AU168" s="144"/>
      <c r="AV168" s="144"/>
      <c r="AW168" s="144"/>
      <c r="AX168" s="144"/>
      <c r="AY168" s="217"/>
    </row>
    <row r="169" spans="5:51" x14ac:dyDescent="0.25">
      <c r="E169" s="110"/>
      <c r="I169" s="194">
        <v>164</v>
      </c>
      <c r="J169" s="144">
        <f t="shared" si="80"/>
        <v>0</v>
      </c>
      <c r="K169" s="144">
        <f t="shared" si="81"/>
        <v>0</v>
      </c>
      <c r="L169" s="144">
        <f t="shared" si="82"/>
        <v>0</v>
      </c>
      <c r="M169" s="144">
        <f t="shared" si="83"/>
        <v>0</v>
      </c>
      <c r="N169" s="144">
        <f t="shared" si="65"/>
        <v>0</v>
      </c>
      <c r="O169" s="145">
        <f t="shared" si="66"/>
        <v>0</v>
      </c>
      <c r="P169" s="194">
        <v>164</v>
      </c>
      <c r="Q169" s="144">
        <f t="shared" si="75"/>
        <v>0</v>
      </c>
      <c r="R169" s="144">
        <f t="shared" si="84"/>
        <v>0</v>
      </c>
      <c r="S169" s="144">
        <f t="shared" si="85"/>
        <v>0</v>
      </c>
      <c r="T169" s="144">
        <f t="shared" si="67"/>
        <v>0</v>
      </c>
      <c r="U169" s="144">
        <f t="shared" si="76"/>
        <v>0</v>
      </c>
      <c r="V169" s="144">
        <f t="shared" si="68"/>
        <v>0</v>
      </c>
      <c r="W169" s="144">
        <v>0</v>
      </c>
      <c r="X169" s="144">
        <f t="shared" si="69"/>
        <v>0</v>
      </c>
      <c r="Y169" s="173">
        <f t="shared" si="70"/>
        <v>0</v>
      </c>
      <c r="AA169" s="210">
        <v>164</v>
      </c>
      <c r="AB169" s="144">
        <f t="shared" si="71"/>
        <v>0</v>
      </c>
      <c r="AC169" s="243">
        <f t="shared" si="72"/>
        <v>0</v>
      </c>
      <c r="AD169" s="243">
        <f t="shared" si="73"/>
        <v>0</v>
      </c>
      <c r="AE169" s="243">
        <f t="shared" si="74"/>
        <v>0</v>
      </c>
      <c r="AF169" s="144">
        <f t="shared" si="77"/>
        <v>0</v>
      </c>
      <c r="AG169" s="144">
        <f t="shared" si="78"/>
        <v>0</v>
      </c>
      <c r="AH169" s="144">
        <f t="shared" si="79"/>
        <v>0</v>
      </c>
      <c r="AI169" s="217">
        <f t="shared" si="86"/>
        <v>0</v>
      </c>
      <c r="AK169" s="210"/>
      <c r="AL169" s="144"/>
      <c r="AM169" s="144"/>
      <c r="AN169" s="144"/>
      <c r="AO169" s="144"/>
      <c r="AP169" s="144"/>
      <c r="AQ169" s="318"/>
      <c r="AR169" s="318"/>
      <c r="AS169" s="318"/>
      <c r="AT169" s="318"/>
      <c r="AU169" s="144"/>
      <c r="AV169" s="144"/>
      <c r="AW169" s="144"/>
      <c r="AX169" s="144"/>
      <c r="AY169" s="217"/>
    </row>
    <row r="170" spans="5:51" x14ac:dyDescent="0.25">
      <c r="E170" s="110"/>
      <c r="I170" s="194">
        <v>165</v>
      </c>
      <c r="J170" s="144">
        <f t="shared" si="80"/>
        <v>0</v>
      </c>
      <c r="K170" s="144">
        <f t="shared" si="81"/>
        <v>0</v>
      </c>
      <c r="L170" s="144">
        <f t="shared" si="82"/>
        <v>0</v>
      </c>
      <c r="M170" s="144">
        <f t="shared" si="83"/>
        <v>0</v>
      </c>
      <c r="N170" s="144">
        <f t="shared" si="65"/>
        <v>0</v>
      </c>
      <c r="O170" s="145">
        <f t="shared" si="66"/>
        <v>0</v>
      </c>
      <c r="P170" s="194">
        <v>165</v>
      </c>
      <c r="Q170" s="144">
        <f t="shared" si="75"/>
        <v>0</v>
      </c>
      <c r="R170" s="144">
        <f t="shared" si="84"/>
        <v>0</v>
      </c>
      <c r="S170" s="144">
        <f t="shared" si="85"/>
        <v>0</v>
      </c>
      <c r="T170" s="144">
        <f t="shared" si="67"/>
        <v>0</v>
      </c>
      <c r="U170" s="144">
        <f t="shared" si="76"/>
        <v>0</v>
      </c>
      <c r="V170" s="144">
        <f t="shared" si="68"/>
        <v>0</v>
      </c>
      <c r="W170" s="144">
        <v>0</v>
      </c>
      <c r="X170" s="144">
        <f t="shared" si="69"/>
        <v>0</v>
      </c>
      <c r="Y170" s="173">
        <f t="shared" si="70"/>
        <v>0</v>
      </c>
      <c r="AA170" s="210">
        <v>165</v>
      </c>
      <c r="AB170" s="144">
        <f t="shared" si="71"/>
        <v>0</v>
      </c>
      <c r="AC170" s="243">
        <f t="shared" si="72"/>
        <v>0</v>
      </c>
      <c r="AD170" s="243">
        <f t="shared" si="73"/>
        <v>0</v>
      </c>
      <c r="AE170" s="243">
        <f t="shared" si="74"/>
        <v>0</v>
      </c>
      <c r="AF170" s="144">
        <f t="shared" si="77"/>
        <v>0</v>
      </c>
      <c r="AG170" s="144">
        <f t="shared" si="78"/>
        <v>0</v>
      </c>
      <c r="AH170" s="144">
        <f t="shared" si="79"/>
        <v>0</v>
      </c>
      <c r="AI170" s="217">
        <f t="shared" si="86"/>
        <v>0</v>
      </c>
      <c r="AK170" s="210"/>
      <c r="AL170" s="144"/>
      <c r="AM170" s="144"/>
      <c r="AN170" s="144"/>
      <c r="AO170" s="144"/>
      <c r="AP170" s="144"/>
      <c r="AQ170" s="318"/>
      <c r="AR170" s="318"/>
      <c r="AS170" s="318"/>
      <c r="AT170" s="318"/>
      <c r="AU170" s="144"/>
      <c r="AV170" s="144"/>
      <c r="AW170" s="144"/>
      <c r="AX170" s="144"/>
      <c r="AY170" s="217"/>
    </row>
    <row r="171" spans="5:51" x14ac:dyDescent="0.25">
      <c r="E171" s="110"/>
      <c r="I171" s="194">
        <v>166</v>
      </c>
      <c r="J171" s="144">
        <f t="shared" si="80"/>
        <v>0</v>
      </c>
      <c r="K171" s="144">
        <f t="shared" si="81"/>
        <v>0</v>
      </c>
      <c r="L171" s="144">
        <f t="shared" si="82"/>
        <v>0</v>
      </c>
      <c r="M171" s="144">
        <f t="shared" si="83"/>
        <v>0</v>
      </c>
      <c r="N171" s="144">
        <f t="shared" si="65"/>
        <v>0</v>
      </c>
      <c r="O171" s="145">
        <f t="shared" si="66"/>
        <v>0</v>
      </c>
      <c r="P171" s="194">
        <v>166</v>
      </c>
      <c r="Q171" s="144">
        <f t="shared" si="75"/>
        <v>0</v>
      </c>
      <c r="R171" s="144">
        <f t="shared" si="84"/>
        <v>0</v>
      </c>
      <c r="S171" s="144">
        <f t="shared" si="85"/>
        <v>0</v>
      </c>
      <c r="T171" s="144">
        <f t="shared" si="67"/>
        <v>0</v>
      </c>
      <c r="U171" s="144">
        <f t="shared" si="76"/>
        <v>0</v>
      </c>
      <c r="V171" s="144">
        <f t="shared" si="68"/>
        <v>0</v>
      </c>
      <c r="W171" s="144">
        <v>0</v>
      </c>
      <c r="X171" s="144">
        <f t="shared" si="69"/>
        <v>0</v>
      </c>
      <c r="Y171" s="173">
        <f t="shared" si="70"/>
        <v>0</v>
      </c>
      <c r="AA171" s="210">
        <v>166</v>
      </c>
      <c r="AB171" s="144">
        <f t="shared" si="71"/>
        <v>0</v>
      </c>
      <c r="AC171" s="243">
        <f t="shared" si="72"/>
        <v>0</v>
      </c>
      <c r="AD171" s="243">
        <f t="shared" si="73"/>
        <v>0</v>
      </c>
      <c r="AE171" s="243">
        <f t="shared" si="74"/>
        <v>0</v>
      </c>
      <c r="AF171" s="144">
        <f t="shared" si="77"/>
        <v>0</v>
      </c>
      <c r="AG171" s="144">
        <f t="shared" si="78"/>
        <v>0</v>
      </c>
      <c r="AH171" s="144">
        <f t="shared" si="79"/>
        <v>0</v>
      </c>
      <c r="AI171" s="217">
        <f t="shared" si="86"/>
        <v>0</v>
      </c>
      <c r="AK171" s="210"/>
      <c r="AL171" s="144"/>
      <c r="AM171" s="144"/>
      <c r="AN171" s="144"/>
      <c r="AO171" s="144"/>
      <c r="AP171" s="144"/>
      <c r="AQ171" s="318"/>
      <c r="AR171" s="318"/>
      <c r="AS171" s="318"/>
      <c r="AT171" s="318"/>
      <c r="AU171" s="144"/>
      <c r="AV171" s="144"/>
      <c r="AW171" s="144"/>
      <c r="AX171" s="144"/>
      <c r="AY171" s="217"/>
    </row>
    <row r="172" spans="5:51" x14ac:dyDescent="0.25">
      <c r="E172" s="110"/>
      <c r="I172" s="194">
        <v>167</v>
      </c>
      <c r="J172" s="144">
        <f t="shared" si="80"/>
        <v>0</v>
      </c>
      <c r="K172" s="144">
        <f t="shared" si="81"/>
        <v>0</v>
      </c>
      <c r="L172" s="144">
        <f t="shared" si="82"/>
        <v>0</v>
      </c>
      <c r="M172" s="144">
        <f t="shared" si="83"/>
        <v>0</v>
      </c>
      <c r="N172" s="144">
        <f t="shared" si="65"/>
        <v>0</v>
      </c>
      <c r="O172" s="145">
        <f t="shared" si="66"/>
        <v>0</v>
      </c>
      <c r="P172" s="194">
        <v>167</v>
      </c>
      <c r="Q172" s="144">
        <f t="shared" si="75"/>
        <v>0</v>
      </c>
      <c r="R172" s="144">
        <f t="shared" si="84"/>
        <v>0</v>
      </c>
      <c r="S172" s="144">
        <f t="shared" si="85"/>
        <v>0</v>
      </c>
      <c r="T172" s="144">
        <f t="shared" si="67"/>
        <v>0</v>
      </c>
      <c r="U172" s="144">
        <f t="shared" si="76"/>
        <v>0</v>
      </c>
      <c r="V172" s="144">
        <f t="shared" si="68"/>
        <v>0</v>
      </c>
      <c r="W172" s="144">
        <v>0</v>
      </c>
      <c r="X172" s="144">
        <f t="shared" si="69"/>
        <v>0</v>
      </c>
      <c r="Y172" s="173">
        <f t="shared" si="70"/>
        <v>0</v>
      </c>
      <c r="AA172" s="210">
        <v>167</v>
      </c>
      <c r="AB172" s="144">
        <f t="shared" si="71"/>
        <v>0</v>
      </c>
      <c r="AC172" s="243">
        <f t="shared" si="72"/>
        <v>0</v>
      </c>
      <c r="AD172" s="243">
        <f t="shared" si="73"/>
        <v>0</v>
      </c>
      <c r="AE172" s="243">
        <f t="shared" si="74"/>
        <v>0</v>
      </c>
      <c r="AF172" s="144">
        <f t="shared" si="77"/>
        <v>0</v>
      </c>
      <c r="AG172" s="144">
        <f t="shared" si="78"/>
        <v>0</v>
      </c>
      <c r="AH172" s="144">
        <f t="shared" si="79"/>
        <v>0</v>
      </c>
      <c r="AI172" s="217">
        <f t="shared" si="86"/>
        <v>0</v>
      </c>
      <c r="AK172" s="210"/>
      <c r="AL172" s="144"/>
      <c r="AM172" s="144"/>
      <c r="AN172" s="144"/>
      <c r="AO172" s="144"/>
      <c r="AP172" s="144"/>
      <c r="AQ172" s="318"/>
      <c r="AR172" s="318"/>
      <c r="AS172" s="318"/>
      <c r="AT172" s="318"/>
      <c r="AU172" s="144"/>
      <c r="AV172" s="144"/>
      <c r="AW172" s="144"/>
      <c r="AX172" s="144"/>
      <c r="AY172" s="217"/>
    </row>
    <row r="173" spans="5:51" x14ac:dyDescent="0.25">
      <c r="E173" s="110"/>
      <c r="I173" s="194">
        <v>168</v>
      </c>
      <c r="J173" s="144">
        <f t="shared" si="80"/>
        <v>0</v>
      </c>
      <c r="K173" s="144">
        <f t="shared" si="81"/>
        <v>0</v>
      </c>
      <c r="L173" s="144">
        <f t="shared" si="82"/>
        <v>0</v>
      </c>
      <c r="M173" s="144">
        <f t="shared" si="83"/>
        <v>0</v>
      </c>
      <c r="N173" s="144">
        <f t="shared" si="65"/>
        <v>0</v>
      </c>
      <c r="O173" s="145">
        <f t="shared" si="66"/>
        <v>0</v>
      </c>
      <c r="P173" s="194">
        <v>168</v>
      </c>
      <c r="Q173" s="144">
        <f t="shared" si="75"/>
        <v>0</v>
      </c>
      <c r="R173" s="144">
        <f t="shared" si="84"/>
        <v>0</v>
      </c>
      <c r="S173" s="144">
        <f t="shared" si="85"/>
        <v>0</v>
      </c>
      <c r="T173" s="144">
        <f t="shared" si="67"/>
        <v>0</v>
      </c>
      <c r="U173" s="144">
        <f t="shared" si="76"/>
        <v>0</v>
      </c>
      <c r="V173" s="144">
        <f t="shared" si="68"/>
        <v>0</v>
      </c>
      <c r="W173" s="144">
        <v>0</v>
      </c>
      <c r="X173" s="144">
        <f t="shared" si="69"/>
        <v>0</v>
      </c>
      <c r="Y173" s="173">
        <f t="shared" si="70"/>
        <v>0</v>
      </c>
      <c r="AA173" s="210">
        <v>168</v>
      </c>
      <c r="AB173" s="144">
        <f t="shared" si="71"/>
        <v>0</v>
      </c>
      <c r="AC173" s="243">
        <f t="shared" si="72"/>
        <v>0</v>
      </c>
      <c r="AD173" s="243">
        <f t="shared" si="73"/>
        <v>0</v>
      </c>
      <c r="AE173" s="243">
        <f t="shared" si="74"/>
        <v>0</v>
      </c>
      <c r="AF173" s="144">
        <f t="shared" si="77"/>
        <v>0</v>
      </c>
      <c r="AG173" s="144">
        <f t="shared" si="78"/>
        <v>0</v>
      </c>
      <c r="AH173" s="144">
        <f t="shared" si="79"/>
        <v>0</v>
      </c>
      <c r="AI173" s="217">
        <f t="shared" si="86"/>
        <v>0</v>
      </c>
      <c r="AK173" s="210"/>
      <c r="AL173" s="144"/>
      <c r="AM173" s="144"/>
      <c r="AN173" s="144"/>
      <c r="AO173" s="144"/>
      <c r="AP173" s="144"/>
      <c r="AQ173" s="318"/>
      <c r="AR173" s="318"/>
      <c r="AS173" s="318"/>
      <c r="AT173" s="318"/>
      <c r="AU173" s="144"/>
      <c r="AV173" s="144"/>
      <c r="AW173" s="144"/>
      <c r="AX173" s="144"/>
      <c r="AY173" s="217"/>
    </row>
    <row r="174" spans="5:51" x14ac:dyDescent="0.25">
      <c r="E174" s="110"/>
      <c r="I174" s="194">
        <v>169</v>
      </c>
      <c r="J174" s="144">
        <f t="shared" si="80"/>
        <v>0</v>
      </c>
      <c r="K174" s="144">
        <f t="shared" si="81"/>
        <v>0</v>
      </c>
      <c r="L174" s="144">
        <f t="shared" si="82"/>
        <v>0</v>
      </c>
      <c r="M174" s="144">
        <f t="shared" si="83"/>
        <v>0</v>
      </c>
      <c r="N174" s="144">
        <f t="shared" si="65"/>
        <v>0</v>
      </c>
      <c r="O174" s="145">
        <f t="shared" si="66"/>
        <v>0</v>
      </c>
      <c r="P174" s="194">
        <v>169</v>
      </c>
      <c r="Q174" s="144">
        <f t="shared" si="75"/>
        <v>0</v>
      </c>
      <c r="R174" s="144">
        <f t="shared" si="84"/>
        <v>0</v>
      </c>
      <c r="S174" s="144">
        <f t="shared" si="85"/>
        <v>0</v>
      </c>
      <c r="T174" s="144">
        <f t="shared" si="67"/>
        <v>0</v>
      </c>
      <c r="U174" s="144">
        <f t="shared" si="76"/>
        <v>0</v>
      </c>
      <c r="V174" s="144">
        <f t="shared" si="68"/>
        <v>0</v>
      </c>
      <c r="W174" s="144">
        <v>0</v>
      </c>
      <c r="X174" s="144">
        <f t="shared" si="69"/>
        <v>0</v>
      </c>
      <c r="Y174" s="173">
        <f t="shared" si="70"/>
        <v>0</v>
      </c>
      <c r="AA174" s="210">
        <v>169</v>
      </c>
      <c r="AB174" s="144">
        <f t="shared" si="71"/>
        <v>0</v>
      </c>
      <c r="AC174" s="243">
        <f t="shared" si="72"/>
        <v>0</v>
      </c>
      <c r="AD174" s="243">
        <f t="shared" si="73"/>
        <v>0</v>
      </c>
      <c r="AE174" s="243">
        <f t="shared" si="74"/>
        <v>0</v>
      </c>
      <c r="AF174" s="144">
        <f t="shared" si="77"/>
        <v>0</v>
      </c>
      <c r="AG174" s="144">
        <f t="shared" si="78"/>
        <v>0</v>
      </c>
      <c r="AH174" s="144">
        <f t="shared" si="79"/>
        <v>0</v>
      </c>
      <c r="AI174" s="217">
        <f t="shared" si="86"/>
        <v>0</v>
      </c>
      <c r="AK174" s="210"/>
      <c r="AL174" s="144"/>
      <c r="AM174" s="144"/>
      <c r="AN174" s="144"/>
      <c r="AO174" s="144"/>
      <c r="AP174" s="144"/>
      <c r="AQ174" s="318"/>
      <c r="AR174" s="318"/>
      <c r="AS174" s="318"/>
      <c r="AT174" s="318"/>
      <c r="AU174" s="144"/>
      <c r="AV174" s="144"/>
      <c r="AW174" s="144"/>
      <c r="AX174" s="144"/>
      <c r="AY174" s="217"/>
    </row>
    <row r="175" spans="5:51" x14ac:dyDescent="0.25">
      <c r="E175" s="110"/>
      <c r="I175" s="194">
        <v>170</v>
      </c>
      <c r="J175" s="144">
        <f t="shared" si="80"/>
        <v>0</v>
      </c>
      <c r="K175" s="144">
        <f t="shared" si="81"/>
        <v>0</v>
      </c>
      <c r="L175" s="144">
        <f t="shared" si="82"/>
        <v>0</v>
      </c>
      <c r="M175" s="144">
        <f t="shared" si="83"/>
        <v>0</v>
      </c>
      <c r="N175" s="144">
        <f t="shared" si="65"/>
        <v>0</v>
      </c>
      <c r="O175" s="145">
        <f t="shared" si="66"/>
        <v>0</v>
      </c>
      <c r="P175" s="194">
        <v>170</v>
      </c>
      <c r="Q175" s="144">
        <f t="shared" si="75"/>
        <v>0</v>
      </c>
      <c r="R175" s="144">
        <f t="shared" si="84"/>
        <v>0</v>
      </c>
      <c r="S175" s="144">
        <f t="shared" si="85"/>
        <v>0</v>
      </c>
      <c r="T175" s="144">
        <f t="shared" si="67"/>
        <v>0</v>
      </c>
      <c r="U175" s="144">
        <f t="shared" si="76"/>
        <v>0</v>
      </c>
      <c r="V175" s="144">
        <f t="shared" si="68"/>
        <v>0</v>
      </c>
      <c r="W175" s="144">
        <v>0</v>
      </c>
      <c r="X175" s="144">
        <f t="shared" si="69"/>
        <v>0</v>
      </c>
      <c r="Y175" s="173">
        <f t="shared" si="70"/>
        <v>0</v>
      </c>
      <c r="AA175" s="210">
        <v>170</v>
      </c>
      <c r="AB175" s="144">
        <f t="shared" si="71"/>
        <v>0</v>
      </c>
      <c r="AC175" s="243">
        <f t="shared" si="72"/>
        <v>0</v>
      </c>
      <c r="AD175" s="243">
        <f t="shared" si="73"/>
        <v>0</v>
      </c>
      <c r="AE175" s="243">
        <f t="shared" si="74"/>
        <v>0</v>
      </c>
      <c r="AF175" s="144">
        <f t="shared" si="77"/>
        <v>0</v>
      </c>
      <c r="AG175" s="144">
        <f t="shared" si="78"/>
        <v>0</v>
      </c>
      <c r="AH175" s="144">
        <f t="shared" si="79"/>
        <v>0</v>
      </c>
      <c r="AI175" s="217">
        <f t="shared" si="86"/>
        <v>0</v>
      </c>
      <c r="AK175" s="210"/>
      <c r="AL175" s="144"/>
      <c r="AM175" s="144"/>
      <c r="AN175" s="144"/>
      <c r="AO175" s="144"/>
      <c r="AP175" s="144"/>
      <c r="AQ175" s="318"/>
      <c r="AR175" s="318"/>
      <c r="AS175" s="318"/>
      <c r="AT175" s="318"/>
      <c r="AU175" s="144"/>
      <c r="AV175" s="144"/>
      <c r="AW175" s="144"/>
      <c r="AX175" s="144"/>
      <c r="AY175" s="217"/>
    </row>
    <row r="176" spans="5:51" x14ac:dyDescent="0.25">
      <c r="E176" s="110"/>
      <c r="I176" s="194">
        <v>171</v>
      </c>
      <c r="J176" s="144">
        <f t="shared" si="80"/>
        <v>0</v>
      </c>
      <c r="K176" s="144">
        <f t="shared" si="81"/>
        <v>0</v>
      </c>
      <c r="L176" s="144">
        <f t="shared" si="82"/>
        <v>0</v>
      </c>
      <c r="M176" s="144">
        <f t="shared" si="83"/>
        <v>0</v>
      </c>
      <c r="N176" s="144">
        <f t="shared" si="65"/>
        <v>0</v>
      </c>
      <c r="O176" s="145">
        <f t="shared" si="66"/>
        <v>0</v>
      </c>
      <c r="P176" s="194">
        <v>171</v>
      </c>
      <c r="Q176" s="144">
        <f t="shared" si="75"/>
        <v>0</v>
      </c>
      <c r="R176" s="144">
        <f t="shared" si="84"/>
        <v>0</v>
      </c>
      <c r="S176" s="144">
        <f t="shared" si="85"/>
        <v>0</v>
      </c>
      <c r="T176" s="144">
        <f t="shared" si="67"/>
        <v>0</v>
      </c>
      <c r="U176" s="144">
        <f t="shared" si="76"/>
        <v>0</v>
      </c>
      <c r="V176" s="144">
        <f t="shared" si="68"/>
        <v>0</v>
      </c>
      <c r="W176" s="144">
        <v>0</v>
      </c>
      <c r="X176" s="144">
        <f t="shared" si="69"/>
        <v>0</v>
      </c>
      <c r="Y176" s="173">
        <f t="shared" si="70"/>
        <v>0</v>
      </c>
      <c r="AA176" s="210">
        <v>171</v>
      </c>
      <c r="AB176" s="144">
        <f t="shared" si="71"/>
        <v>0</v>
      </c>
      <c r="AC176" s="243">
        <f t="shared" si="72"/>
        <v>0</v>
      </c>
      <c r="AD176" s="243">
        <f t="shared" si="73"/>
        <v>0</v>
      </c>
      <c r="AE176" s="243">
        <f t="shared" si="74"/>
        <v>0</v>
      </c>
      <c r="AF176" s="144">
        <f t="shared" si="77"/>
        <v>0</v>
      </c>
      <c r="AG176" s="144">
        <f t="shared" si="78"/>
        <v>0</v>
      </c>
      <c r="AH176" s="144">
        <f t="shared" si="79"/>
        <v>0</v>
      </c>
      <c r="AI176" s="217">
        <f t="shared" si="86"/>
        <v>0</v>
      </c>
      <c r="AK176" s="210"/>
      <c r="AL176" s="144"/>
      <c r="AM176" s="144"/>
      <c r="AN176" s="144"/>
      <c r="AO176" s="144"/>
      <c r="AP176" s="144"/>
      <c r="AQ176" s="318"/>
      <c r="AR176" s="318"/>
      <c r="AS176" s="318"/>
      <c r="AT176" s="318"/>
      <c r="AU176" s="144"/>
      <c r="AV176" s="144"/>
      <c r="AW176" s="144"/>
      <c r="AX176" s="144"/>
      <c r="AY176" s="217"/>
    </row>
    <row r="177" spans="5:51" x14ac:dyDescent="0.25">
      <c r="E177" s="110"/>
      <c r="I177" s="194">
        <v>172</v>
      </c>
      <c r="J177" s="144">
        <f t="shared" si="80"/>
        <v>0</v>
      </c>
      <c r="K177" s="144">
        <f t="shared" si="81"/>
        <v>0</v>
      </c>
      <c r="L177" s="144">
        <f t="shared" si="82"/>
        <v>0</v>
      </c>
      <c r="M177" s="144">
        <f t="shared" si="83"/>
        <v>0</v>
      </c>
      <c r="N177" s="144">
        <f t="shared" si="65"/>
        <v>0</v>
      </c>
      <c r="O177" s="145">
        <f t="shared" si="66"/>
        <v>0</v>
      </c>
      <c r="P177" s="194">
        <v>172</v>
      </c>
      <c r="Q177" s="144">
        <f t="shared" si="75"/>
        <v>0</v>
      </c>
      <c r="R177" s="144">
        <f t="shared" si="84"/>
        <v>0</v>
      </c>
      <c r="S177" s="144">
        <f t="shared" si="85"/>
        <v>0</v>
      </c>
      <c r="T177" s="144">
        <f t="shared" si="67"/>
        <v>0</v>
      </c>
      <c r="U177" s="144">
        <f t="shared" si="76"/>
        <v>0</v>
      </c>
      <c r="V177" s="144">
        <f t="shared" si="68"/>
        <v>0</v>
      </c>
      <c r="W177" s="144">
        <v>0</v>
      </c>
      <c r="X177" s="144">
        <f t="shared" si="69"/>
        <v>0</v>
      </c>
      <c r="Y177" s="173">
        <f t="shared" si="70"/>
        <v>0</v>
      </c>
      <c r="AA177" s="210">
        <v>172</v>
      </c>
      <c r="AB177" s="144">
        <f t="shared" si="71"/>
        <v>0</v>
      </c>
      <c r="AC177" s="243">
        <f t="shared" si="72"/>
        <v>0</v>
      </c>
      <c r="AD177" s="243">
        <f t="shared" si="73"/>
        <v>0</v>
      </c>
      <c r="AE177" s="243">
        <f t="shared" si="74"/>
        <v>0</v>
      </c>
      <c r="AF177" s="144">
        <f t="shared" si="77"/>
        <v>0</v>
      </c>
      <c r="AG177" s="144">
        <f t="shared" si="78"/>
        <v>0</v>
      </c>
      <c r="AH177" s="144">
        <f t="shared" si="79"/>
        <v>0</v>
      </c>
      <c r="AI177" s="217">
        <f t="shared" si="86"/>
        <v>0</v>
      </c>
      <c r="AK177" s="210"/>
      <c r="AL177" s="144"/>
      <c r="AM177" s="144"/>
      <c r="AN177" s="144"/>
      <c r="AO177" s="144"/>
      <c r="AP177" s="144"/>
      <c r="AQ177" s="318"/>
      <c r="AR177" s="318"/>
      <c r="AS177" s="318"/>
      <c r="AT177" s="318"/>
      <c r="AU177" s="144"/>
      <c r="AV177" s="144"/>
      <c r="AW177" s="144"/>
      <c r="AX177" s="144"/>
      <c r="AY177" s="217"/>
    </row>
    <row r="178" spans="5:51" x14ac:dyDescent="0.25">
      <c r="E178" s="110"/>
      <c r="I178" s="194">
        <v>173</v>
      </c>
      <c r="J178" s="144">
        <f t="shared" si="80"/>
        <v>0</v>
      </c>
      <c r="K178" s="144">
        <f t="shared" si="81"/>
        <v>0</v>
      </c>
      <c r="L178" s="144">
        <f t="shared" si="82"/>
        <v>0</v>
      </c>
      <c r="M178" s="144">
        <f t="shared" si="83"/>
        <v>0</v>
      </c>
      <c r="N178" s="144">
        <f t="shared" si="65"/>
        <v>0</v>
      </c>
      <c r="O178" s="145">
        <f t="shared" si="66"/>
        <v>0</v>
      </c>
      <c r="P178" s="194">
        <v>173</v>
      </c>
      <c r="Q178" s="144">
        <f t="shared" si="75"/>
        <v>0</v>
      </c>
      <c r="R178" s="144">
        <f t="shared" si="84"/>
        <v>0</v>
      </c>
      <c r="S178" s="144">
        <f t="shared" si="85"/>
        <v>0</v>
      </c>
      <c r="T178" s="144">
        <f t="shared" si="67"/>
        <v>0</v>
      </c>
      <c r="U178" s="144">
        <f t="shared" si="76"/>
        <v>0</v>
      </c>
      <c r="V178" s="144">
        <f t="shared" si="68"/>
        <v>0</v>
      </c>
      <c r="W178" s="144">
        <v>0</v>
      </c>
      <c r="X178" s="144">
        <f t="shared" si="69"/>
        <v>0</v>
      </c>
      <c r="Y178" s="173">
        <f t="shared" si="70"/>
        <v>0</v>
      </c>
      <c r="AA178" s="210">
        <v>173</v>
      </c>
      <c r="AB178" s="144">
        <f t="shared" si="71"/>
        <v>0</v>
      </c>
      <c r="AC178" s="243">
        <f t="shared" si="72"/>
        <v>0</v>
      </c>
      <c r="AD178" s="243">
        <f t="shared" si="73"/>
        <v>0</v>
      </c>
      <c r="AE178" s="243">
        <f t="shared" si="74"/>
        <v>0</v>
      </c>
      <c r="AF178" s="144">
        <f t="shared" si="77"/>
        <v>0</v>
      </c>
      <c r="AG178" s="144">
        <f t="shared" si="78"/>
        <v>0</v>
      </c>
      <c r="AH178" s="144">
        <f t="shared" si="79"/>
        <v>0</v>
      </c>
      <c r="AI178" s="217">
        <f t="shared" si="86"/>
        <v>0</v>
      </c>
      <c r="AK178" s="210"/>
      <c r="AL178" s="144"/>
      <c r="AM178" s="144"/>
      <c r="AN178" s="144"/>
      <c r="AO178" s="144"/>
      <c r="AP178" s="144"/>
      <c r="AQ178" s="318"/>
      <c r="AR178" s="318"/>
      <c r="AS178" s="318"/>
      <c r="AT178" s="318"/>
      <c r="AU178" s="144"/>
      <c r="AV178" s="144"/>
      <c r="AW178" s="144"/>
      <c r="AX178" s="144"/>
      <c r="AY178" s="217"/>
    </row>
    <row r="179" spans="5:51" x14ac:dyDescent="0.25">
      <c r="E179" s="110"/>
      <c r="I179" s="194">
        <v>174</v>
      </c>
      <c r="J179" s="144">
        <f t="shared" si="80"/>
        <v>0</v>
      </c>
      <c r="K179" s="144">
        <f t="shared" si="81"/>
        <v>0</v>
      </c>
      <c r="L179" s="144">
        <f t="shared" si="82"/>
        <v>0</v>
      </c>
      <c r="M179" s="144">
        <f t="shared" si="83"/>
        <v>0</v>
      </c>
      <c r="N179" s="144">
        <f t="shared" si="65"/>
        <v>0</v>
      </c>
      <c r="O179" s="145">
        <f t="shared" si="66"/>
        <v>0</v>
      </c>
      <c r="P179" s="194">
        <v>174</v>
      </c>
      <c r="Q179" s="144">
        <f t="shared" si="75"/>
        <v>0</v>
      </c>
      <c r="R179" s="144">
        <f t="shared" si="84"/>
        <v>0</v>
      </c>
      <c r="S179" s="144">
        <f t="shared" si="85"/>
        <v>0</v>
      </c>
      <c r="T179" s="144">
        <f t="shared" si="67"/>
        <v>0</v>
      </c>
      <c r="U179" s="144">
        <f t="shared" si="76"/>
        <v>0</v>
      </c>
      <c r="V179" s="144">
        <f t="shared" si="68"/>
        <v>0</v>
      </c>
      <c r="W179" s="144">
        <v>0</v>
      </c>
      <c r="X179" s="144">
        <f t="shared" si="69"/>
        <v>0</v>
      </c>
      <c r="Y179" s="173">
        <f t="shared" si="70"/>
        <v>0</v>
      </c>
      <c r="AA179" s="210">
        <v>174</v>
      </c>
      <c r="AB179" s="144">
        <f t="shared" si="71"/>
        <v>0</v>
      </c>
      <c r="AC179" s="243">
        <f t="shared" si="72"/>
        <v>0</v>
      </c>
      <c r="AD179" s="243">
        <f t="shared" si="73"/>
        <v>0</v>
      </c>
      <c r="AE179" s="243">
        <f t="shared" si="74"/>
        <v>0</v>
      </c>
      <c r="AF179" s="144">
        <f t="shared" si="77"/>
        <v>0</v>
      </c>
      <c r="AG179" s="144">
        <f t="shared" si="78"/>
        <v>0</v>
      </c>
      <c r="AH179" s="144">
        <f t="shared" si="79"/>
        <v>0</v>
      </c>
      <c r="AI179" s="217">
        <f t="shared" si="86"/>
        <v>0</v>
      </c>
      <c r="AK179" s="210"/>
      <c r="AL179" s="144"/>
      <c r="AM179" s="144"/>
      <c r="AN179" s="144"/>
      <c r="AO179" s="144"/>
      <c r="AP179" s="144"/>
      <c r="AQ179" s="318"/>
      <c r="AR179" s="318"/>
      <c r="AS179" s="318"/>
      <c r="AT179" s="318"/>
      <c r="AU179" s="144"/>
      <c r="AV179" s="144"/>
      <c r="AW179" s="144"/>
      <c r="AX179" s="144"/>
      <c r="AY179" s="217"/>
    </row>
    <row r="180" spans="5:51" x14ac:dyDescent="0.25">
      <c r="E180" s="110"/>
      <c r="I180" s="194">
        <v>175</v>
      </c>
      <c r="J180" s="144">
        <f t="shared" si="80"/>
        <v>0</v>
      </c>
      <c r="K180" s="144">
        <f t="shared" si="81"/>
        <v>0</v>
      </c>
      <c r="L180" s="144">
        <f t="shared" si="82"/>
        <v>0</v>
      </c>
      <c r="M180" s="144">
        <f t="shared" si="83"/>
        <v>0</v>
      </c>
      <c r="N180" s="144">
        <f t="shared" si="65"/>
        <v>0</v>
      </c>
      <c r="O180" s="145">
        <f t="shared" si="66"/>
        <v>0</v>
      </c>
      <c r="P180" s="194">
        <v>175</v>
      </c>
      <c r="Q180" s="144">
        <f t="shared" si="75"/>
        <v>0</v>
      </c>
      <c r="R180" s="144">
        <f t="shared" si="84"/>
        <v>0</v>
      </c>
      <c r="S180" s="144">
        <f t="shared" si="85"/>
        <v>0</v>
      </c>
      <c r="T180" s="144">
        <f t="shared" si="67"/>
        <v>0</v>
      </c>
      <c r="U180" s="144">
        <f t="shared" si="76"/>
        <v>0</v>
      </c>
      <c r="V180" s="144">
        <f t="shared" si="68"/>
        <v>0</v>
      </c>
      <c r="W180" s="144">
        <v>0</v>
      </c>
      <c r="X180" s="144">
        <f t="shared" si="69"/>
        <v>0</v>
      </c>
      <c r="Y180" s="173">
        <f t="shared" si="70"/>
        <v>0</v>
      </c>
      <c r="AA180" s="210">
        <v>175</v>
      </c>
      <c r="AB180" s="144">
        <f t="shared" si="71"/>
        <v>0</v>
      </c>
      <c r="AC180" s="243">
        <f t="shared" si="72"/>
        <v>0</v>
      </c>
      <c r="AD180" s="243">
        <f t="shared" si="73"/>
        <v>0</v>
      </c>
      <c r="AE180" s="243">
        <f t="shared" si="74"/>
        <v>0</v>
      </c>
      <c r="AF180" s="144">
        <f t="shared" si="77"/>
        <v>0</v>
      </c>
      <c r="AG180" s="144">
        <f t="shared" si="78"/>
        <v>0</v>
      </c>
      <c r="AH180" s="144">
        <f t="shared" si="79"/>
        <v>0</v>
      </c>
      <c r="AI180" s="217">
        <f t="shared" si="86"/>
        <v>0</v>
      </c>
      <c r="AK180" s="210"/>
      <c r="AL180" s="144"/>
      <c r="AM180" s="144"/>
      <c r="AN180" s="144"/>
      <c r="AO180" s="144"/>
      <c r="AP180" s="144"/>
      <c r="AQ180" s="318"/>
      <c r="AR180" s="318"/>
      <c r="AS180" s="318"/>
      <c r="AT180" s="318"/>
      <c r="AU180" s="144"/>
      <c r="AV180" s="144"/>
      <c r="AW180" s="144"/>
      <c r="AX180" s="144"/>
      <c r="AY180" s="217"/>
    </row>
    <row r="181" spans="5:51" x14ac:dyDescent="0.25">
      <c r="E181" s="110"/>
      <c r="I181" s="194">
        <v>176</v>
      </c>
      <c r="J181" s="144">
        <f t="shared" si="80"/>
        <v>0</v>
      </c>
      <c r="K181" s="144">
        <f t="shared" si="81"/>
        <v>0</v>
      </c>
      <c r="L181" s="144">
        <f t="shared" si="82"/>
        <v>0</v>
      </c>
      <c r="M181" s="144">
        <f t="shared" si="83"/>
        <v>0</v>
      </c>
      <c r="N181" s="144">
        <f t="shared" si="65"/>
        <v>0</v>
      </c>
      <c r="O181" s="145">
        <f t="shared" si="66"/>
        <v>0</v>
      </c>
      <c r="P181" s="194">
        <v>176</v>
      </c>
      <c r="Q181" s="144">
        <f t="shared" si="75"/>
        <v>0</v>
      </c>
      <c r="R181" s="144">
        <f t="shared" si="84"/>
        <v>0</v>
      </c>
      <c r="S181" s="144">
        <f t="shared" si="85"/>
        <v>0</v>
      </c>
      <c r="T181" s="144">
        <f t="shared" si="67"/>
        <v>0</v>
      </c>
      <c r="U181" s="144">
        <f t="shared" si="76"/>
        <v>0</v>
      </c>
      <c r="V181" s="144">
        <f t="shared" si="68"/>
        <v>0</v>
      </c>
      <c r="W181" s="144">
        <v>0</v>
      </c>
      <c r="X181" s="144">
        <f t="shared" si="69"/>
        <v>0</v>
      </c>
      <c r="Y181" s="173">
        <f t="shared" si="70"/>
        <v>0</v>
      </c>
      <c r="AA181" s="210">
        <v>176</v>
      </c>
      <c r="AB181" s="144">
        <f t="shared" si="71"/>
        <v>0</v>
      </c>
      <c r="AC181" s="243">
        <f t="shared" si="72"/>
        <v>0</v>
      </c>
      <c r="AD181" s="243">
        <f t="shared" si="73"/>
        <v>0</v>
      </c>
      <c r="AE181" s="243">
        <f t="shared" si="74"/>
        <v>0</v>
      </c>
      <c r="AF181" s="144">
        <f t="shared" si="77"/>
        <v>0</v>
      </c>
      <c r="AG181" s="144">
        <f t="shared" si="78"/>
        <v>0</v>
      </c>
      <c r="AH181" s="144">
        <f t="shared" si="79"/>
        <v>0</v>
      </c>
      <c r="AI181" s="217">
        <f t="shared" si="86"/>
        <v>0</v>
      </c>
      <c r="AK181" s="210"/>
      <c r="AL181" s="144"/>
      <c r="AM181" s="144"/>
      <c r="AN181" s="144"/>
      <c r="AO181" s="144"/>
      <c r="AP181" s="144"/>
      <c r="AQ181" s="318"/>
      <c r="AR181" s="318"/>
      <c r="AS181" s="318"/>
      <c r="AT181" s="318"/>
      <c r="AU181" s="144"/>
      <c r="AV181" s="144"/>
      <c r="AW181" s="144"/>
      <c r="AX181" s="144"/>
      <c r="AY181" s="217"/>
    </row>
    <row r="182" spans="5:51" x14ac:dyDescent="0.25">
      <c r="E182" s="110"/>
      <c r="I182" s="194">
        <v>177</v>
      </c>
      <c r="J182" s="144">
        <f t="shared" si="80"/>
        <v>0</v>
      </c>
      <c r="K182" s="144">
        <f t="shared" si="81"/>
        <v>0</v>
      </c>
      <c r="L182" s="144">
        <f t="shared" si="82"/>
        <v>0</v>
      </c>
      <c r="M182" s="144">
        <f t="shared" si="83"/>
        <v>0</v>
      </c>
      <c r="N182" s="144">
        <f t="shared" si="65"/>
        <v>0</v>
      </c>
      <c r="O182" s="145">
        <f t="shared" si="66"/>
        <v>0</v>
      </c>
      <c r="P182" s="194">
        <v>177</v>
      </c>
      <c r="Q182" s="144">
        <f t="shared" si="75"/>
        <v>0</v>
      </c>
      <c r="R182" s="144">
        <f t="shared" si="84"/>
        <v>0</v>
      </c>
      <c r="S182" s="144">
        <f t="shared" si="85"/>
        <v>0</v>
      </c>
      <c r="T182" s="144">
        <f t="shared" si="67"/>
        <v>0</v>
      </c>
      <c r="U182" s="144">
        <f t="shared" si="76"/>
        <v>0</v>
      </c>
      <c r="V182" s="144">
        <f t="shared" si="68"/>
        <v>0</v>
      </c>
      <c r="W182" s="144">
        <v>0</v>
      </c>
      <c r="X182" s="144">
        <f t="shared" si="69"/>
        <v>0</v>
      </c>
      <c r="Y182" s="173">
        <f t="shared" si="70"/>
        <v>0</v>
      </c>
      <c r="AA182" s="210">
        <v>177</v>
      </c>
      <c r="AB182" s="144">
        <f t="shared" si="71"/>
        <v>0</v>
      </c>
      <c r="AC182" s="243">
        <f t="shared" si="72"/>
        <v>0</v>
      </c>
      <c r="AD182" s="243">
        <f t="shared" si="73"/>
        <v>0</v>
      </c>
      <c r="AE182" s="243">
        <f t="shared" si="74"/>
        <v>0</v>
      </c>
      <c r="AF182" s="144">
        <f t="shared" si="77"/>
        <v>0</v>
      </c>
      <c r="AG182" s="144">
        <f t="shared" si="78"/>
        <v>0</v>
      </c>
      <c r="AH182" s="144">
        <f t="shared" si="79"/>
        <v>0</v>
      </c>
      <c r="AI182" s="217">
        <f t="shared" si="86"/>
        <v>0</v>
      </c>
      <c r="AK182" s="210"/>
      <c r="AL182" s="144"/>
      <c r="AM182" s="144"/>
      <c r="AN182" s="144"/>
      <c r="AO182" s="144"/>
      <c r="AP182" s="144"/>
      <c r="AQ182" s="318"/>
      <c r="AR182" s="318"/>
      <c r="AS182" s="318"/>
      <c r="AT182" s="318"/>
      <c r="AU182" s="144"/>
      <c r="AV182" s="144"/>
      <c r="AW182" s="144"/>
      <c r="AX182" s="144"/>
      <c r="AY182" s="217"/>
    </row>
    <row r="183" spans="5:51" x14ac:dyDescent="0.25">
      <c r="E183" s="110"/>
      <c r="I183" s="194">
        <v>178</v>
      </c>
      <c r="J183" s="144">
        <f t="shared" si="80"/>
        <v>0</v>
      </c>
      <c r="K183" s="144">
        <f t="shared" si="81"/>
        <v>0</v>
      </c>
      <c r="L183" s="144">
        <f t="shared" si="82"/>
        <v>0</v>
      </c>
      <c r="M183" s="144">
        <f t="shared" si="83"/>
        <v>0</v>
      </c>
      <c r="N183" s="144">
        <f t="shared" si="65"/>
        <v>0</v>
      </c>
      <c r="O183" s="145">
        <f t="shared" si="66"/>
        <v>0</v>
      </c>
      <c r="P183" s="194">
        <v>178</v>
      </c>
      <c r="Q183" s="144">
        <f t="shared" si="75"/>
        <v>0</v>
      </c>
      <c r="R183" s="144">
        <f t="shared" si="84"/>
        <v>0</v>
      </c>
      <c r="S183" s="144">
        <f t="shared" si="85"/>
        <v>0</v>
      </c>
      <c r="T183" s="144">
        <f t="shared" si="67"/>
        <v>0</v>
      </c>
      <c r="U183" s="144">
        <f t="shared" si="76"/>
        <v>0</v>
      </c>
      <c r="V183" s="144">
        <f t="shared" si="68"/>
        <v>0</v>
      </c>
      <c r="W183" s="144">
        <v>0</v>
      </c>
      <c r="X183" s="144">
        <f t="shared" si="69"/>
        <v>0</v>
      </c>
      <c r="Y183" s="173">
        <f t="shared" si="70"/>
        <v>0</v>
      </c>
      <c r="AA183" s="210">
        <v>178</v>
      </c>
      <c r="AB183" s="144">
        <f t="shared" si="71"/>
        <v>0</v>
      </c>
      <c r="AC183" s="243">
        <f t="shared" si="72"/>
        <v>0</v>
      </c>
      <c r="AD183" s="243">
        <f t="shared" si="73"/>
        <v>0</v>
      </c>
      <c r="AE183" s="243">
        <f t="shared" si="74"/>
        <v>0</v>
      </c>
      <c r="AF183" s="144">
        <f t="shared" si="77"/>
        <v>0</v>
      </c>
      <c r="AG183" s="144">
        <f t="shared" si="78"/>
        <v>0</v>
      </c>
      <c r="AH183" s="144">
        <f t="shared" si="79"/>
        <v>0</v>
      </c>
      <c r="AI183" s="217">
        <f t="shared" si="86"/>
        <v>0</v>
      </c>
      <c r="AK183" s="210"/>
      <c r="AL183" s="144"/>
      <c r="AM183" s="144"/>
      <c r="AN183" s="144"/>
      <c r="AO183" s="144"/>
      <c r="AP183" s="144"/>
      <c r="AQ183" s="318"/>
      <c r="AR183" s="318"/>
      <c r="AS183" s="318"/>
      <c r="AT183" s="318"/>
      <c r="AU183" s="144"/>
      <c r="AV183" s="144"/>
      <c r="AW183" s="144"/>
      <c r="AX183" s="144"/>
      <c r="AY183" s="217"/>
    </row>
    <row r="184" spans="5:51" x14ac:dyDescent="0.25">
      <c r="E184" s="110"/>
      <c r="I184" s="194">
        <v>179</v>
      </c>
      <c r="J184" s="144">
        <f t="shared" si="80"/>
        <v>0</v>
      </c>
      <c r="K184" s="144">
        <f t="shared" si="81"/>
        <v>0</v>
      </c>
      <c r="L184" s="144">
        <f t="shared" si="82"/>
        <v>0</v>
      </c>
      <c r="M184" s="144">
        <f t="shared" si="83"/>
        <v>0</v>
      </c>
      <c r="N184" s="144">
        <f t="shared" si="65"/>
        <v>0</v>
      </c>
      <c r="O184" s="145">
        <f t="shared" si="66"/>
        <v>0</v>
      </c>
      <c r="P184" s="194">
        <v>179</v>
      </c>
      <c r="Q184" s="144">
        <f t="shared" si="75"/>
        <v>0</v>
      </c>
      <c r="R184" s="144">
        <f t="shared" si="84"/>
        <v>0</v>
      </c>
      <c r="S184" s="144">
        <f t="shared" si="85"/>
        <v>0</v>
      </c>
      <c r="T184" s="144">
        <f t="shared" si="67"/>
        <v>0</v>
      </c>
      <c r="U184" s="144">
        <f t="shared" si="76"/>
        <v>0</v>
      </c>
      <c r="V184" s="144">
        <f t="shared" si="68"/>
        <v>0</v>
      </c>
      <c r="W184" s="144">
        <v>0</v>
      </c>
      <c r="X184" s="144">
        <f t="shared" si="69"/>
        <v>0</v>
      </c>
      <c r="Y184" s="173">
        <f t="shared" si="70"/>
        <v>0</v>
      </c>
      <c r="AA184" s="210">
        <v>179</v>
      </c>
      <c r="AB184" s="144">
        <f t="shared" si="71"/>
        <v>0</v>
      </c>
      <c r="AC184" s="243">
        <f t="shared" si="72"/>
        <v>0</v>
      </c>
      <c r="AD184" s="243">
        <f t="shared" si="73"/>
        <v>0</v>
      </c>
      <c r="AE184" s="243">
        <f t="shared" si="74"/>
        <v>0</v>
      </c>
      <c r="AF184" s="144">
        <f t="shared" si="77"/>
        <v>0</v>
      </c>
      <c r="AG184" s="144">
        <f t="shared" si="78"/>
        <v>0</v>
      </c>
      <c r="AH184" s="144">
        <f t="shared" si="79"/>
        <v>0</v>
      </c>
      <c r="AI184" s="217">
        <f t="shared" si="86"/>
        <v>0</v>
      </c>
      <c r="AK184" s="210"/>
      <c r="AL184" s="144"/>
      <c r="AM184" s="144"/>
      <c r="AN184" s="144"/>
      <c r="AO184" s="144"/>
      <c r="AP184" s="144"/>
      <c r="AQ184" s="318"/>
      <c r="AR184" s="318"/>
      <c r="AS184" s="318"/>
      <c r="AT184" s="318"/>
      <c r="AU184" s="144"/>
      <c r="AV184" s="144"/>
      <c r="AW184" s="144"/>
      <c r="AX184" s="144"/>
      <c r="AY184" s="217"/>
    </row>
    <row r="185" spans="5:51" x14ac:dyDescent="0.25">
      <c r="E185" s="110"/>
      <c r="I185" s="194">
        <v>180</v>
      </c>
      <c r="J185" s="144">
        <f t="shared" si="80"/>
        <v>0</v>
      </c>
      <c r="K185" s="144">
        <f t="shared" si="81"/>
        <v>0</v>
      </c>
      <c r="L185" s="144">
        <f t="shared" si="82"/>
        <v>0</v>
      </c>
      <c r="M185" s="144">
        <f t="shared" si="83"/>
        <v>0</v>
      </c>
      <c r="N185" s="144">
        <f t="shared" si="65"/>
        <v>0</v>
      </c>
      <c r="O185" s="145">
        <f t="shared" si="66"/>
        <v>0</v>
      </c>
      <c r="P185" s="194">
        <v>180</v>
      </c>
      <c r="Q185" s="144">
        <f t="shared" si="75"/>
        <v>0</v>
      </c>
      <c r="R185" s="144">
        <f t="shared" si="84"/>
        <v>0</v>
      </c>
      <c r="S185" s="144">
        <f t="shared" si="85"/>
        <v>0</v>
      </c>
      <c r="T185" s="144">
        <f t="shared" si="67"/>
        <v>0</v>
      </c>
      <c r="U185" s="144">
        <f t="shared" si="76"/>
        <v>0</v>
      </c>
      <c r="V185" s="144">
        <f t="shared" si="68"/>
        <v>0</v>
      </c>
      <c r="W185" s="144">
        <v>0</v>
      </c>
      <c r="X185" s="144">
        <f t="shared" si="69"/>
        <v>0</v>
      </c>
      <c r="Y185" s="173">
        <f t="shared" si="70"/>
        <v>0</v>
      </c>
      <c r="AA185" s="210">
        <v>180</v>
      </c>
      <c r="AB185" s="144">
        <f t="shared" si="71"/>
        <v>0</v>
      </c>
      <c r="AC185" s="243">
        <f t="shared" si="72"/>
        <v>0</v>
      </c>
      <c r="AD185" s="243">
        <f t="shared" si="73"/>
        <v>0</v>
      </c>
      <c r="AE185" s="243">
        <f t="shared" si="74"/>
        <v>0</v>
      </c>
      <c r="AF185" s="144">
        <f t="shared" si="77"/>
        <v>0</v>
      </c>
      <c r="AG185" s="144">
        <f t="shared" si="78"/>
        <v>0</v>
      </c>
      <c r="AH185" s="144">
        <f t="shared" si="79"/>
        <v>0</v>
      </c>
      <c r="AI185" s="217">
        <f t="shared" si="86"/>
        <v>0</v>
      </c>
      <c r="AK185" s="210"/>
      <c r="AL185" s="144"/>
      <c r="AM185" s="144"/>
      <c r="AN185" s="144"/>
      <c r="AO185" s="144"/>
      <c r="AP185" s="144"/>
      <c r="AQ185" s="318"/>
      <c r="AR185" s="318"/>
      <c r="AS185" s="318"/>
      <c r="AT185" s="318"/>
      <c r="AU185" s="144"/>
      <c r="AV185" s="144"/>
      <c r="AW185" s="144"/>
      <c r="AX185" s="144"/>
      <c r="AY185" s="217"/>
    </row>
    <row r="186" spans="5:51" x14ac:dyDescent="0.25">
      <c r="E186" s="110"/>
      <c r="I186" s="194">
        <v>181</v>
      </c>
      <c r="J186" s="144">
        <f t="shared" si="80"/>
        <v>0</v>
      </c>
      <c r="K186" s="144">
        <f t="shared" si="81"/>
        <v>0</v>
      </c>
      <c r="L186" s="144">
        <f t="shared" si="82"/>
        <v>0</v>
      </c>
      <c r="M186" s="144">
        <f t="shared" si="83"/>
        <v>0</v>
      </c>
      <c r="N186" s="144">
        <f t="shared" si="65"/>
        <v>0</v>
      </c>
      <c r="O186" s="145">
        <f t="shared" si="66"/>
        <v>0</v>
      </c>
      <c r="P186" s="194">
        <v>181</v>
      </c>
      <c r="Q186" s="144">
        <f t="shared" si="75"/>
        <v>0</v>
      </c>
      <c r="R186" s="144">
        <f t="shared" si="84"/>
        <v>0</v>
      </c>
      <c r="S186" s="144">
        <f t="shared" si="85"/>
        <v>0</v>
      </c>
      <c r="T186" s="144">
        <f t="shared" si="67"/>
        <v>0</v>
      </c>
      <c r="U186" s="144">
        <f t="shared" si="76"/>
        <v>0</v>
      </c>
      <c r="V186" s="144">
        <f t="shared" si="68"/>
        <v>0</v>
      </c>
      <c r="W186" s="144">
        <v>0</v>
      </c>
      <c r="X186" s="144">
        <f t="shared" si="69"/>
        <v>0</v>
      </c>
      <c r="Y186" s="173">
        <f t="shared" si="70"/>
        <v>0</v>
      </c>
      <c r="AA186" s="210">
        <v>181</v>
      </c>
      <c r="AB186" s="144">
        <f t="shared" si="71"/>
        <v>0</v>
      </c>
      <c r="AC186" s="243">
        <f t="shared" si="72"/>
        <v>0</v>
      </c>
      <c r="AD186" s="243">
        <f t="shared" si="73"/>
        <v>0</v>
      </c>
      <c r="AE186" s="243">
        <f t="shared" si="74"/>
        <v>0</v>
      </c>
      <c r="AF186" s="144">
        <f t="shared" si="77"/>
        <v>0</v>
      </c>
      <c r="AG186" s="144">
        <f t="shared" si="78"/>
        <v>0</v>
      </c>
      <c r="AH186" s="144">
        <f t="shared" si="79"/>
        <v>0</v>
      </c>
      <c r="AI186" s="217">
        <f t="shared" si="86"/>
        <v>0</v>
      </c>
      <c r="AK186" s="210"/>
      <c r="AL186" s="144"/>
      <c r="AM186" s="144"/>
      <c r="AN186" s="144"/>
      <c r="AO186" s="144"/>
      <c r="AP186" s="144"/>
      <c r="AQ186" s="318"/>
      <c r="AR186" s="318"/>
      <c r="AS186" s="318"/>
      <c r="AT186" s="318"/>
      <c r="AU186" s="144"/>
      <c r="AV186" s="144"/>
      <c r="AW186" s="144"/>
      <c r="AX186" s="144"/>
      <c r="AY186" s="217"/>
    </row>
    <row r="187" spans="5:51" x14ac:dyDescent="0.25">
      <c r="E187" s="110"/>
      <c r="I187" s="194">
        <v>182</v>
      </c>
      <c r="J187" s="144">
        <f t="shared" si="80"/>
        <v>0</v>
      </c>
      <c r="K187" s="144">
        <f t="shared" si="81"/>
        <v>0</v>
      </c>
      <c r="L187" s="144">
        <f t="shared" si="82"/>
        <v>0</v>
      </c>
      <c r="M187" s="144">
        <f t="shared" si="83"/>
        <v>0</v>
      </c>
      <c r="N187" s="144">
        <f t="shared" si="65"/>
        <v>0</v>
      </c>
      <c r="O187" s="145">
        <f t="shared" si="66"/>
        <v>0</v>
      </c>
      <c r="P187" s="194">
        <v>182</v>
      </c>
      <c r="Q187" s="144">
        <f t="shared" si="75"/>
        <v>0</v>
      </c>
      <c r="R187" s="144">
        <f t="shared" si="84"/>
        <v>0</v>
      </c>
      <c r="S187" s="144">
        <f t="shared" si="85"/>
        <v>0</v>
      </c>
      <c r="T187" s="144">
        <f t="shared" si="67"/>
        <v>0</v>
      </c>
      <c r="U187" s="144">
        <f t="shared" si="76"/>
        <v>0</v>
      </c>
      <c r="V187" s="144">
        <f t="shared" si="68"/>
        <v>0</v>
      </c>
      <c r="W187" s="144">
        <v>0</v>
      </c>
      <c r="X187" s="144">
        <f t="shared" si="69"/>
        <v>0</v>
      </c>
      <c r="Y187" s="173">
        <f t="shared" si="70"/>
        <v>0</v>
      </c>
      <c r="AA187" s="210">
        <v>182</v>
      </c>
      <c r="AB187" s="144">
        <f t="shared" si="71"/>
        <v>0</v>
      </c>
      <c r="AC187" s="243">
        <f t="shared" si="72"/>
        <v>0</v>
      </c>
      <c r="AD187" s="243">
        <f t="shared" si="73"/>
        <v>0</v>
      </c>
      <c r="AE187" s="243">
        <f t="shared" si="74"/>
        <v>0</v>
      </c>
      <c r="AF187" s="144">
        <f t="shared" si="77"/>
        <v>0</v>
      </c>
      <c r="AG187" s="144">
        <f t="shared" si="78"/>
        <v>0</v>
      </c>
      <c r="AH187" s="144">
        <f t="shared" si="79"/>
        <v>0</v>
      </c>
      <c r="AI187" s="217">
        <f t="shared" si="86"/>
        <v>0</v>
      </c>
      <c r="AK187" s="210"/>
      <c r="AL187" s="144"/>
      <c r="AM187" s="144"/>
      <c r="AN187" s="144"/>
      <c r="AO187" s="144"/>
      <c r="AP187" s="144"/>
      <c r="AQ187" s="318"/>
      <c r="AR187" s="318"/>
      <c r="AS187" s="318"/>
      <c r="AT187" s="318"/>
      <c r="AU187" s="144"/>
      <c r="AV187" s="144"/>
      <c r="AW187" s="144"/>
      <c r="AX187" s="144"/>
      <c r="AY187" s="217"/>
    </row>
    <row r="188" spans="5:51" x14ac:dyDescent="0.25">
      <c r="E188" s="110"/>
      <c r="I188" s="194">
        <v>183</v>
      </c>
      <c r="J188" s="144">
        <f t="shared" si="80"/>
        <v>0</v>
      </c>
      <c r="K188" s="144">
        <f t="shared" si="81"/>
        <v>0</v>
      </c>
      <c r="L188" s="144">
        <f t="shared" si="82"/>
        <v>0</v>
      </c>
      <c r="M188" s="144">
        <f t="shared" si="83"/>
        <v>0</v>
      </c>
      <c r="N188" s="144">
        <f t="shared" si="65"/>
        <v>0</v>
      </c>
      <c r="O188" s="145">
        <f t="shared" si="66"/>
        <v>0</v>
      </c>
      <c r="P188" s="194">
        <v>183</v>
      </c>
      <c r="Q188" s="144">
        <f t="shared" si="75"/>
        <v>0</v>
      </c>
      <c r="R188" s="144">
        <f t="shared" si="84"/>
        <v>0</v>
      </c>
      <c r="S188" s="144">
        <f t="shared" si="85"/>
        <v>0</v>
      </c>
      <c r="T188" s="144">
        <f t="shared" si="67"/>
        <v>0</v>
      </c>
      <c r="U188" s="144">
        <f t="shared" si="76"/>
        <v>0</v>
      </c>
      <c r="V188" s="144">
        <f t="shared" si="68"/>
        <v>0</v>
      </c>
      <c r="W188" s="144">
        <v>0</v>
      </c>
      <c r="X188" s="144">
        <f t="shared" si="69"/>
        <v>0</v>
      </c>
      <c r="Y188" s="173">
        <f t="shared" si="70"/>
        <v>0</v>
      </c>
      <c r="AA188" s="210">
        <v>183</v>
      </c>
      <c r="AB188" s="144">
        <f t="shared" si="71"/>
        <v>0</v>
      </c>
      <c r="AC188" s="243">
        <f t="shared" si="72"/>
        <v>0</v>
      </c>
      <c r="AD188" s="243">
        <f t="shared" si="73"/>
        <v>0</v>
      </c>
      <c r="AE188" s="243">
        <f t="shared" si="74"/>
        <v>0</v>
      </c>
      <c r="AF188" s="144">
        <f t="shared" si="77"/>
        <v>0</v>
      </c>
      <c r="AG188" s="144">
        <f t="shared" si="78"/>
        <v>0</v>
      </c>
      <c r="AH188" s="144">
        <f t="shared" si="79"/>
        <v>0</v>
      </c>
      <c r="AI188" s="217">
        <f t="shared" si="86"/>
        <v>0</v>
      </c>
      <c r="AK188" s="210"/>
      <c r="AL188" s="144"/>
      <c r="AM188" s="144"/>
      <c r="AN188" s="144"/>
      <c r="AO188" s="144"/>
      <c r="AP188" s="144"/>
      <c r="AQ188" s="318"/>
      <c r="AR188" s="318"/>
      <c r="AS188" s="318"/>
      <c r="AT188" s="318"/>
      <c r="AU188" s="144"/>
      <c r="AV188" s="144"/>
      <c r="AW188" s="144"/>
      <c r="AX188" s="144"/>
      <c r="AY188" s="217"/>
    </row>
    <row r="189" spans="5:51" x14ac:dyDescent="0.25">
      <c r="E189" s="110"/>
      <c r="I189" s="194">
        <v>184</v>
      </c>
      <c r="J189" s="144">
        <f t="shared" si="80"/>
        <v>0</v>
      </c>
      <c r="K189" s="144">
        <f t="shared" si="81"/>
        <v>0</v>
      </c>
      <c r="L189" s="144">
        <f t="shared" si="82"/>
        <v>0</v>
      </c>
      <c r="M189" s="144">
        <f t="shared" si="83"/>
        <v>0</v>
      </c>
      <c r="N189" s="144">
        <f t="shared" si="65"/>
        <v>0</v>
      </c>
      <c r="O189" s="145">
        <f t="shared" si="66"/>
        <v>0</v>
      </c>
      <c r="P189" s="194">
        <v>184</v>
      </c>
      <c r="Q189" s="144">
        <f t="shared" si="75"/>
        <v>0</v>
      </c>
      <c r="R189" s="144">
        <f t="shared" si="84"/>
        <v>0</v>
      </c>
      <c r="S189" s="144">
        <f t="shared" si="85"/>
        <v>0</v>
      </c>
      <c r="T189" s="144">
        <f t="shared" si="67"/>
        <v>0</v>
      </c>
      <c r="U189" s="144">
        <f t="shared" si="76"/>
        <v>0</v>
      </c>
      <c r="V189" s="144">
        <f t="shared" si="68"/>
        <v>0</v>
      </c>
      <c r="W189" s="144">
        <v>0</v>
      </c>
      <c r="X189" s="144">
        <f t="shared" si="69"/>
        <v>0</v>
      </c>
      <c r="Y189" s="173">
        <f t="shared" si="70"/>
        <v>0</v>
      </c>
      <c r="AA189" s="210">
        <v>184</v>
      </c>
      <c r="AB189" s="144">
        <f t="shared" si="71"/>
        <v>0</v>
      </c>
      <c r="AC189" s="243">
        <f t="shared" si="72"/>
        <v>0</v>
      </c>
      <c r="AD189" s="243">
        <f t="shared" si="73"/>
        <v>0</v>
      </c>
      <c r="AE189" s="243">
        <f t="shared" si="74"/>
        <v>0</v>
      </c>
      <c r="AF189" s="144">
        <f t="shared" si="77"/>
        <v>0</v>
      </c>
      <c r="AG189" s="144">
        <f t="shared" si="78"/>
        <v>0</v>
      </c>
      <c r="AH189" s="144">
        <f t="shared" si="79"/>
        <v>0</v>
      </c>
      <c r="AI189" s="217">
        <f t="shared" si="86"/>
        <v>0</v>
      </c>
      <c r="AK189" s="210"/>
      <c r="AL189" s="144"/>
      <c r="AM189" s="144"/>
      <c r="AN189" s="144"/>
      <c r="AO189" s="144"/>
      <c r="AP189" s="144"/>
      <c r="AQ189" s="318"/>
      <c r="AR189" s="318"/>
      <c r="AS189" s="318"/>
      <c r="AT189" s="318"/>
      <c r="AU189" s="144"/>
      <c r="AV189" s="144"/>
      <c r="AW189" s="144"/>
      <c r="AX189" s="144"/>
      <c r="AY189" s="217"/>
    </row>
    <row r="190" spans="5:51" x14ac:dyDescent="0.25">
      <c r="E190" s="110"/>
      <c r="I190" s="194">
        <v>185</v>
      </c>
      <c r="J190" s="144">
        <f t="shared" si="80"/>
        <v>0</v>
      </c>
      <c r="K190" s="144">
        <f t="shared" si="81"/>
        <v>0</v>
      </c>
      <c r="L190" s="144">
        <f t="shared" si="82"/>
        <v>0</v>
      </c>
      <c r="M190" s="144">
        <f t="shared" si="83"/>
        <v>0</v>
      </c>
      <c r="N190" s="144">
        <f t="shared" si="65"/>
        <v>0</v>
      </c>
      <c r="O190" s="145">
        <f t="shared" si="66"/>
        <v>0</v>
      </c>
      <c r="P190" s="194">
        <v>185</v>
      </c>
      <c r="Q190" s="144">
        <f t="shared" si="75"/>
        <v>0</v>
      </c>
      <c r="R190" s="144">
        <f t="shared" si="84"/>
        <v>0</v>
      </c>
      <c r="S190" s="144">
        <f t="shared" si="85"/>
        <v>0</v>
      </c>
      <c r="T190" s="144">
        <f t="shared" si="67"/>
        <v>0</v>
      </c>
      <c r="U190" s="144">
        <f t="shared" si="76"/>
        <v>0</v>
      </c>
      <c r="V190" s="144">
        <f t="shared" si="68"/>
        <v>0</v>
      </c>
      <c r="W190" s="144">
        <v>0</v>
      </c>
      <c r="X190" s="144">
        <f t="shared" si="69"/>
        <v>0</v>
      </c>
      <c r="Y190" s="173">
        <f t="shared" si="70"/>
        <v>0</v>
      </c>
      <c r="AA190" s="210">
        <v>185</v>
      </c>
      <c r="AB190" s="144">
        <f t="shared" si="71"/>
        <v>0</v>
      </c>
      <c r="AC190" s="243">
        <f t="shared" si="72"/>
        <v>0</v>
      </c>
      <c r="AD190" s="243">
        <f t="shared" si="73"/>
        <v>0</v>
      </c>
      <c r="AE190" s="243">
        <f t="shared" si="74"/>
        <v>0</v>
      </c>
      <c r="AF190" s="144">
        <f t="shared" si="77"/>
        <v>0</v>
      </c>
      <c r="AG190" s="144">
        <f t="shared" si="78"/>
        <v>0</v>
      </c>
      <c r="AH190" s="144">
        <f t="shared" si="79"/>
        <v>0</v>
      </c>
      <c r="AI190" s="217">
        <f t="shared" si="86"/>
        <v>0</v>
      </c>
      <c r="AK190" s="210"/>
      <c r="AL190" s="144"/>
      <c r="AM190" s="144"/>
      <c r="AN190" s="144"/>
      <c r="AO190" s="144"/>
      <c r="AP190" s="144"/>
      <c r="AQ190" s="318"/>
      <c r="AR190" s="318"/>
      <c r="AS190" s="318"/>
      <c r="AT190" s="318"/>
      <c r="AU190" s="144"/>
      <c r="AV190" s="144"/>
      <c r="AW190" s="144"/>
      <c r="AX190" s="144"/>
      <c r="AY190" s="217"/>
    </row>
    <row r="191" spans="5:51" x14ac:dyDescent="0.25">
      <c r="E191" s="110"/>
      <c r="I191" s="194">
        <v>186</v>
      </c>
      <c r="J191" s="144">
        <f t="shared" si="80"/>
        <v>0</v>
      </c>
      <c r="K191" s="144">
        <f t="shared" si="81"/>
        <v>0</v>
      </c>
      <c r="L191" s="144">
        <f t="shared" si="82"/>
        <v>0</v>
      </c>
      <c r="M191" s="144">
        <f t="shared" si="83"/>
        <v>0</v>
      </c>
      <c r="N191" s="144">
        <f t="shared" si="65"/>
        <v>0</v>
      </c>
      <c r="O191" s="145">
        <f t="shared" si="66"/>
        <v>0</v>
      </c>
      <c r="P191" s="194">
        <v>186</v>
      </c>
      <c r="Q191" s="144">
        <f t="shared" si="75"/>
        <v>0</v>
      </c>
      <c r="R191" s="144">
        <f t="shared" si="84"/>
        <v>0</v>
      </c>
      <c r="S191" s="144">
        <f t="shared" si="85"/>
        <v>0</v>
      </c>
      <c r="T191" s="144">
        <f t="shared" si="67"/>
        <v>0</v>
      </c>
      <c r="U191" s="144">
        <f t="shared" si="76"/>
        <v>0</v>
      </c>
      <c r="V191" s="144">
        <f t="shared" si="68"/>
        <v>0</v>
      </c>
      <c r="W191" s="144">
        <v>0</v>
      </c>
      <c r="X191" s="144">
        <f t="shared" si="69"/>
        <v>0</v>
      </c>
      <c r="Y191" s="173">
        <f t="shared" si="70"/>
        <v>0</v>
      </c>
      <c r="AA191" s="210">
        <v>186</v>
      </c>
      <c r="AB191" s="144">
        <f t="shared" si="71"/>
        <v>0</v>
      </c>
      <c r="AC191" s="243">
        <f t="shared" si="72"/>
        <v>0</v>
      </c>
      <c r="AD191" s="243">
        <f t="shared" si="73"/>
        <v>0</v>
      </c>
      <c r="AE191" s="243">
        <f t="shared" si="74"/>
        <v>0</v>
      </c>
      <c r="AF191" s="144">
        <f t="shared" si="77"/>
        <v>0</v>
      </c>
      <c r="AG191" s="144">
        <f t="shared" si="78"/>
        <v>0</v>
      </c>
      <c r="AH191" s="144">
        <f t="shared" si="79"/>
        <v>0</v>
      </c>
      <c r="AI191" s="217">
        <f t="shared" si="86"/>
        <v>0</v>
      </c>
      <c r="AK191" s="210"/>
      <c r="AL191" s="144"/>
      <c r="AM191" s="144"/>
      <c r="AN191" s="144"/>
      <c r="AO191" s="144"/>
      <c r="AP191" s="144"/>
      <c r="AQ191" s="318"/>
      <c r="AR191" s="318"/>
      <c r="AS191" s="318"/>
      <c r="AT191" s="318"/>
      <c r="AU191" s="144"/>
      <c r="AV191" s="144"/>
      <c r="AW191" s="144"/>
      <c r="AX191" s="144"/>
      <c r="AY191" s="217"/>
    </row>
    <row r="192" spans="5:51" x14ac:dyDescent="0.25">
      <c r="E192" s="110"/>
      <c r="I192" s="194">
        <v>187</v>
      </c>
      <c r="J192" s="144">
        <f t="shared" si="80"/>
        <v>0</v>
      </c>
      <c r="K192" s="144">
        <f t="shared" si="81"/>
        <v>0</v>
      </c>
      <c r="L192" s="144">
        <f t="shared" si="82"/>
        <v>0</v>
      </c>
      <c r="M192" s="144">
        <f t="shared" si="83"/>
        <v>0</v>
      </c>
      <c r="N192" s="144">
        <f t="shared" si="65"/>
        <v>0</v>
      </c>
      <c r="O192" s="145">
        <f t="shared" si="66"/>
        <v>0</v>
      </c>
      <c r="P192" s="194">
        <v>187</v>
      </c>
      <c r="Q192" s="144">
        <f t="shared" si="75"/>
        <v>0</v>
      </c>
      <c r="R192" s="144">
        <f t="shared" si="84"/>
        <v>0</v>
      </c>
      <c r="S192" s="144">
        <f t="shared" si="85"/>
        <v>0</v>
      </c>
      <c r="T192" s="144">
        <f t="shared" si="67"/>
        <v>0</v>
      </c>
      <c r="U192" s="144">
        <f t="shared" si="76"/>
        <v>0</v>
      </c>
      <c r="V192" s="144">
        <f t="shared" si="68"/>
        <v>0</v>
      </c>
      <c r="W192" s="144">
        <v>0</v>
      </c>
      <c r="X192" s="144">
        <f t="shared" si="69"/>
        <v>0</v>
      </c>
      <c r="Y192" s="173">
        <f t="shared" si="70"/>
        <v>0</v>
      </c>
      <c r="AA192" s="210">
        <v>187</v>
      </c>
      <c r="AB192" s="144">
        <f t="shared" si="71"/>
        <v>0</v>
      </c>
      <c r="AC192" s="243">
        <f t="shared" si="72"/>
        <v>0</v>
      </c>
      <c r="AD192" s="243">
        <f t="shared" si="73"/>
        <v>0</v>
      </c>
      <c r="AE192" s="243">
        <f t="shared" si="74"/>
        <v>0</v>
      </c>
      <c r="AF192" s="144">
        <f t="shared" si="77"/>
        <v>0</v>
      </c>
      <c r="AG192" s="144">
        <f t="shared" si="78"/>
        <v>0</v>
      </c>
      <c r="AH192" s="144">
        <f t="shared" si="79"/>
        <v>0</v>
      </c>
      <c r="AI192" s="217">
        <f t="shared" si="86"/>
        <v>0</v>
      </c>
      <c r="AK192" s="210"/>
      <c r="AL192" s="144"/>
      <c r="AM192" s="144"/>
      <c r="AN192" s="144"/>
      <c r="AO192" s="144"/>
      <c r="AP192" s="144"/>
      <c r="AQ192" s="318"/>
      <c r="AR192" s="318"/>
      <c r="AS192" s="318"/>
      <c r="AT192" s="318"/>
      <c r="AU192" s="144"/>
      <c r="AV192" s="144"/>
      <c r="AW192" s="144"/>
      <c r="AX192" s="144"/>
      <c r="AY192" s="217"/>
    </row>
    <row r="193" spans="5:51" x14ac:dyDescent="0.25">
      <c r="E193" s="110"/>
      <c r="I193" s="194">
        <v>188</v>
      </c>
      <c r="J193" s="144">
        <f t="shared" si="80"/>
        <v>0</v>
      </c>
      <c r="K193" s="144">
        <f t="shared" si="81"/>
        <v>0</v>
      </c>
      <c r="L193" s="144">
        <f t="shared" si="82"/>
        <v>0</v>
      </c>
      <c r="M193" s="144">
        <f t="shared" si="83"/>
        <v>0</v>
      </c>
      <c r="N193" s="144">
        <f t="shared" si="65"/>
        <v>0</v>
      </c>
      <c r="O193" s="145">
        <f t="shared" si="66"/>
        <v>0</v>
      </c>
      <c r="P193" s="194">
        <v>188</v>
      </c>
      <c r="Q193" s="144">
        <f t="shared" si="75"/>
        <v>0</v>
      </c>
      <c r="R193" s="144">
        <f t="shared" si="84"/>
        <v>0</v>
      </c>
      <c r="S193" s="144">
        <f t="shared" si="85"/>
        <v>0</v>
      </c>
      <c r="T193" s="144">
        <f t="shared" si="67"/>
        <v>0</v>
      </c>
      <c r="U193" s="144">
        <f t="shared" si="76"/>
        <v>0</v>
      </c>
      <c r="V193" s="144">
        <f t="shared" si="68"/>
        <v>0</v>
      </c>
      <c r="W193" s="144">
        <v>0</v>
      </c>
      <c r="X193" s="144">
        <f t="shared" si="69"/>
        <v>0</v>
      </c>
      <c r="Y193" s="173">
        <f t="shared" si="70"/>
        <v>0</v>
      </c>
      <c r="AA193" s="210">
        <v>188</v>
      </c>
      <c r="AB193" s="144">
        <f t="shared" si="71"/>
        <v>0</v>
      </c>
      <c r="AC193" s="243">
        <f t="shared" si="72"/>
        <v>0</v>
      </c>
      <c r="AD193" s="243">
        <f t="shared" si="73"/>
        <v>0</v>
      </c>
      <c r="AE193" s="243">
        <f t="shared" si="74"/>
        <v>0</v>
      </c>
      <c r="AF193" s="144">
        <f t="shared" si="77"/>
        <v>0</v>
      </c>
      <c r="AG193" s="144">
        <f t="shared" si="78"/>
        <v>0</v>
      </c>
      <c r="AH193" s="144">
        <f t="shared" si="79"/>
        <v>0</v>
      </c>
      <c r="AI193" s="217">
        <f t="shared" si="86"/>
        <v>0</v>
      </c>
      <c r="AK193" s="210"/>
      <c r="AL193" s="144"/>
      <c r="AM193" s="144"/>
      <c r="AN193" s="144"/>
      <c r="AO193" s="144"/>
      <c r="AP193" s="144"/>
      <c r="AQ193" s="318"/>
      <c r="AR193" s="318"/>
      <c r="AS193" s="318"/>
      <c r="AT193" s="318"/>
      <c r="AU193" s="144"/>
      <c r="AV193" s="144"/>
      <c r="AW193" s="144"/>
      <c r="AX193" s="144"/>
      <c r="AY193" s="217"/>
    </row>
    <row r="194" spans="5:51" x14ac:dyDescent="0.25">
      <c r="E194" s="110"/>
      <c r="I194" s="194">
        <v>189</v>
      </c>
      <c r="J194" s="144">
        <f t="shared" si="80"/>
        <v>0</v>
      </c>
      <c r="K194" s="144">
        <f t="shared" si="81"/>
        <v>0</v>
      </c>
      <c r="L194" s="144">
        <f t="shared" si="82"/>
        <v>0</v>
      </c>
      <c r="M194" s="144">
        <f t="shared" si="83"/>
        <v>0</v>
      </c>
      <c r="N194" s="144">
        <f t="shared" si="65"/>
        <v>0</v>
      </c>
      <c r="O194" s="145">
        <f t="shared" si="66"/>
        <v>0</v>
      </c>
      <c r="P194" s="194">
        <v>189</v>
      </c>
      <c r="Q194" s="144">
        <f t="shared" si="75"/>
        <v>0</v>
      </c>
      <c r="R194" s="144">
        <f t="shared" si="84"/>
        <v>0</v>
      </c>
      <c r="S194" s="144">
        <f t="shared" si="85"/>
        <v>0</v>
      </c>
      <c r="T194" s="144">
        <f t="shared" si="67"/>
        <v>0</v>
      </c>
      <c r="U194" s="144">
        <f t="shared" si="76"/>
        <v>0</v>
      </c>
      <c r="V194" s="144">
        <f t="shared" si="68"/>
        <v>0</v>
      </c>
      <c r="W194" s="144">
        <v>0</v>
      </c>
      <c r="X194" s="144">
        <f t="shared" si="69"/>
        <v>0</v>
      </c>
      <c r="Y194" s="173">
        <f t="shared" si="70"/>
        <v>0</v>
      </c>
      <c r="AA194" s="210">
        <v>189</v>
      </c>
      <c r="AB194" s="144">
        <f t="shared" si="71"/>
        <v>0</v>
      </c>
      <c r="AC194" s="243">
        <f t="shared" si="72"/>
        <v>0</v>
      </c>
      <c r="AD194" s="243">
        <f t="shared" si="73"/>
        <v>0</v>
      </c>
      <c r="AE194" s="243">
        <f t="shared" si="74"/>
        <v>0</v>
      </c>
      <c r="AF194" s="144">
        <f t="shared" si="77"/>
        <v>0</v>
      </c>
      <c r="AG194" s="144">
        <f t="shared" si="78"/>
        <v>0</v>
      </c>
      <c r="AH194" s="144">
        <f t="shared" si="79"/>
        <v>0</v>
      </c>
      <c r="AI194" s="217">
        <f t="shared" si="86"/>
        <v>0</v>
      </c>
      <c r="AK194" s="210"/>
      <c r="AL194" s="144"/>
      <c r="AM194" s="144"/>
      <c r="AN194" s="144"/>
      <c r="AO194" s="144"/>
      <c r="AP194" s="144"/>
      <c r="AQ194" s="318"/>
      <c r="AR194" s="318"/>
      <c r="AS194" s="318"/>
      <c r="AT194" s="318"/>
      <c r="AU194" s="144"/>
      <c r="AV194" s="144"/>
      <c r="AW194" s="144"/>
      <c r="AX194" s="144"/>
      <c r="AY194" s="217"/>
    </row>
    <row r="195" spans="5:51" x14ac:dyDescent="0.25">
      <c r="E195" s="110"/>
      <c r="I195" s="194">
        <v>190</v>
      </c>
      <c r="J195" s="144">
        <f t="shared" si="80"/>
        <v>0</v>
      </c>
      <c r="K195" s="144">
        <f t="shared" si="81"/>
        <v>0</v>
      </c>
      <c r="L195" s="144">
        <f t="shared" si="82"/>
        <v>0</v>
      </c>
      <c r="M195" s="144">
        <f t="shared" si="83"/>
        <v>0</v>
      </c>
      <c r="N195" s="144">
        <f t="shared" si="65"/>
        <v>0</v>
      </c>
      <c r="O195" s="145">
        <f t="shared" si="66"/>
        <v>0</v>
      </c>
      <c r="P195" s="194">
        <v>190</v>
      </c>
      <c r="Q195" s="144">
        <f t="shared" si="75"/>
        <v>0</v>
      </c>
      <c r="R195" s="144">
        <f t="shared" si="84"/>
        <v>0</v>
      </c>
      <c r="S195" s="144">
        <f t="shared" si="85"/>
        <v>0</v>
      </c>
      <c r="T195" s="144">
        <f t="shared" si="67"/>
        <v>0</v>
      </c>
      <c r="U195" s="144">
        <f t="shared" si="76"/>
        <v>0</v>
      </c>
      <c r="V195" s="144">
        <f t="shared" si="68"/>
        <v>0</v>
      </c>
      <c r="W195" s="144">
        <v>0</v>
      </c>
      <c r="X195" s="144">
        <f t="shared" si="69"/>
        <v>0</v>
      </c>
      <c r="Y195" s="173">
        <f t="shared" si="70"/>
        <v>0</v>
      </c>
      <c r="AA195" s="210">
        <v>190</v>
      </c>
      <c r="AB195" s="144">
        <f t="shared" si="71"/>
        <v>0</v>
      </c>
      <c r="AC195" s="243">
        <f t="shared" si="72"/>
        <v>0</v>
      </c>
      <c r="AD195" s="243">
        <f t="shared" si="73"/>
        <v>0</v>
      </c>
      <c r="AE195" s="243">
        <f t="shared" si="74"/>
        <v>0</v>
      </c>
      <c r="AF195" s="144">
        <f t="shared" si="77"/>
        <v>0</v>
      </c>
      <c r="AG195" s="144">
        <f t="shared" si="78"/>
        <v>0</v>
      </c>
      <c r="AH195" s="144">
        <f t="shared" si="79"/>
        <v>0</v>
      </c>
      <c r="AI195" s="217">
        <f t="shared" si="86"/>
        <v>0</v>
      </c>
      <c r="AK195" s="210"/>
      <c r="AL195" s="144"/>
      <c r="AM195" s="144"/>
      <c r="AN195" s="144"/>
      <c r="AO195" s="144"/>
      <c r="AP195" s="144"/>
      <c r="AQ195" s="318"/>
      <c r="AR195" s="318"/>
      <c r="AS195" s="318"/>
      <c r="AT195" s="318"/>
      <c r="AU195" s="144"/>
      <c r="AV195" s="144"/>
      <c r="AW195" s="144"/>
      <c r="AX195" s="144"/>
      <c r="AY195" s="217"/>
    </row>
    <row r="196" spans="5:51" x14ac:dyDescent="0.25">
      <c r="E196" s="110"/>
      <c r="I196" s="194">
        <v>191</v>
      </c>
      <c r="J196" s="144">
        <f t="shared" si="80"/>
        <v>0</v>
      </c>
      <c r="K196" s="144">
        <f t="shared" si="81"/>
        <v>0</v>
      </c>
      <c r="L196" s="144">
        <f t="shared" si="82"/>
        <v>0</v>
      </c>
      <c r="M196" s="144">
        <f t="shared" si="83"/>
        <v>0</v>
      </c>
      <c r="N196" s="144">
        <f t="shared" si="65"/>
        <v>0</v>
      </c>
      <c r="O196" s="145">
        <f t="shared" si="66"/>
        <v>0</v>
      </c>
      <c r="P196" s="194">
        <v>191</v>
      </c>
      <c r="Q196" s="144">
        <f t="shared" si="75"/>
        <v>0</v>
      </c>
      <c r="R196" s="144">
        <f t="shared" si="84"/>
        <v>0</v>
      </c>
      <c r="S196" s="144">
        <f t="shared" si="85"/>
        <v>0</v>
      </c>
      <c r="T196" s="144">
        <f t="shared" si="67"/>
        <v>0</v>
      </c>
      <c r="U196" s="144">
        <f t="shared" si="76"/>
        <v>0</v>
      </c>
      <c r="V196" s="144">
        <f t="shared" si="68"/>
        <v>0</v>
      </c>
      <c r="W196" s="144">
        <v>0</v>
      </c>
      <c r="X196" s="144">
        <f t="shared" si="69"/>
        <v>0</v>
      </c>
      <c r="Y196" s="173">
        <f t="shared" si="70"/>
        <v>0</v>
      </c>
      <c r="AA196" s="210">
        <v>191</v>
      </c>
      <c r="AB196" s="144">
        <f t="shared" si="71"/>
        <v>0</v>
      </c>
      <c r="AC196" s="243">
        <f t="shared" si="72"/>
        <v>0</v>
      </c>
      <c r="AD196" s="243">
        <f t="shared" si="73"/>
        <v>0</v>
      </c>
      <c r="AE196" s="243">
        <f t="shared" si="74"/>
        <v>0</v>
      </c>
      <c r="AF196" s="144">
        <f t="shared" si="77"/>
        <v>0</v>
      </c>
      <c r="AG196" s="144">
        <f t="shared" si="78"/>
        <v>0</v>
      </c>
      <c r="AH196" s="144">
        <f t="shared" si="79"/>
        <v>0</v>
      </c>
      <c r="AI196" s="217">
        <f t="shared" si="86"/>
        <v>0</v>
      </c>
      <c r="AK196" s="210"/>
      <c r="AL196" s="144"/>
      <c r="AM196" s="144"/>
      <c r="AN196" s="144"/>
      <c r="AO196" s="144"/>
      <c r="AP196" s="144"/>
      <c r="AQ196" s="318"/>
      <c r="AR196" s="318"/>
      <c r="AS196" s="318"/>
      <c r="AT196" s="318"/>
      <c r="AU196" s="144"/>
      <c r="AV196" s="144"/>
      <c r="AW196" s="144"/>
      <c r="AX196" s="144"/>
      <c r="AY196" s="217"/>
    </row>
    <row r="197" spans="5:51" x14ac:dyDescent="0.25">
      <c r="E197" s="110"/>
      <c r="I197" s="194">
        <v>192</v>
      </c>
      <c r="J197" s="144">
        <f t="shared" si="80"/>
        <v>0</v>
      </c>
      <c r="K197" s="144">
        <f t="shared" si="81"/>
        <v>0</v>
      </c>
      <c r="L197" s="144">
        <f t="shared" si="82"/>
        <v>0</v>
      </c>
      <c r="M197" s="144">
        <f t="shared" si="83"/>
        <v>0</v>
      </c>
      <c r="N197" s="144">
        <f t="shared" ref="N197:N204" si="87">IF(P198&lt;=$F$18,0,)</f>
        <v>0</v>
      </c>
      <c r="O197" s="145">
        <f t="shared" ref="O197:O205" si="88">((J197+K197)*0.475+L197+M197+N197)*44/12</f>
        <v>0</v>
      </c>
      <c r="P197" s="194">
        <v>192</v>
      </c>
      <c r="Q197" s="144">
        <f t="shared" si="75"/>
        <v>0</v>
      </c>
      <c r="R197" s="144">
        <f t="shared" si="84"/>
        <v>0</v>
      </c>
      <c r="S197" s="144">
        <f t="shared" si="85"/>
        <v>0</v>
      </c>
      <c r="T197" s="144">
        <f t="shared" ref="T197:T205" si="89">IF(S197=0,0,EXP(-1.0587+0.8836*LN(S197)+0.284))</f>
        <v>0</v>
      </c>
      <c r="U197" s="144">
        <f t="shared" si="76"/>
        <v>0</v>
      </c>
      <c r="V197" s="144">
        <f t="shared" ref="V197:V205" si="90">IF(P197&lt;=$F$18,IF(P197&lt;=30,P197*($F$16-$F$6)/30,$F$16-$F$6),)</f>
        <v>0</v>
      </c>
      <c r="W197" s="144">
        <v>0</v>
      </c>
      <c r="X197" s="144">
        <f t="shared" ref="X197:X205" si="91">((S197+T197)*0.475+U197+V197+W197)*44/12</f>
        <v>0</v>
      </c>
      <c r="Y197" s="173">
        <f t="shared" ref="Y197:Y205" si="92">IF(P197&lt;=$F$18,X197-O197,)</f>
        <v>0</v>
      </c>
      <c r="AA197" s="210">
        <v>192</v>
      </c>
      <c r="AB197" s="144">
        <f t="shared" ref="AB197:AB205" si="93">IF(AA197&lt;=$F$18,IFERROR(VLOOKUP($AA197,$B$82:$G$94,2,FALSE),0),)</f>
        <v>0</v>
      </c>
      <c r="AC197" s="243">
        <f t="shared" ref="AC197:AC205" si="94">IF(AA197&lt;=$F$18,IFERROR(VLOOKUP($AA197,$B$82:$G$94,3,FALSE),0),)</f>
        <v>0</v>
      </c>
      <c r="AD197" s="243">
        <f t="shared" ref="AD197:AD205" si="95">IF(AA197&lt;=$F$18,IFERROR(VLOOKUP($AA197,$B$82:$G$94,4,FALSE),0),)</f>
        <v>0</v>
      </c>
      <c r="AE197" s="243">
        <f t="shared" ref="AE197:AE205" si="96">IF(AA197&lt;=$F$18,IFERROR(VLOOKUP($AA197,$B$82:$G$94,5,FALSE),0),)</f>
        <v>0</v>
      </c>
      <c r="AF197" s="144">
        <f t="shared" si="77"/>
        <v>0</v>
      </c>
      <c r="AG197" s="144">
        <f t="shared" si="78"/>
        <v>0</v>
      </c>
      <c r="AH197" s="144">
        <f t="shared" si="79"/>
        <v>0</v>
      </c>
      <c r="AI197" s="217">
        <f t="shared" si="86"/>
        <v>0</v>
      </c>
      <c r="AK197" s="210"/>
      <c r="AL197" s="144"/>
      <c r="AM197" s="144"/>
      <c r="AN197" s="144"/>
      <c r="AO197" s="144"/>
      <c r="AP197" s="144"/>
      <c r="AQ197" s="318"/>
      <c r="AR197" s="318"/>
      <c r="AS197" s="318"/>
      <c r="AT197" s="318"/>
      <c r="AU197" s="144"/>
      <c r="AV197" s="144"/>
      <c r="AW197" s="144"/>
      <c r="AX197" s="144"/>
      <c r="AY197" s="217"/>
    </row>
    <row r="198" spans="5:51" x14ac:dyDescent="0.25">
      <c r="E198" s="110"/>
      <c r="I198" s="194">
        <v>193</v>
      </c>
      <c r="J198" s="144">
        <f t="shared" si="80"/>
        <v>0</v>
      </c>
      <c r="K198" s="144">
        <f t="shared" si="81"/>
        <v>0</v>
      </c>
      <c r="L198" s="144">
        <f t="shared" si="82"/>
        <v>0</v>
      </c>
      <c r="M198" s="144">
        <f t="shared" si="83"/>
        <v>0</v>
      </c>
      <c r="N198" s="144">
        <f t="shared" si="87"/>
        <v>0</v>
      </c>
      <c r="O198" s="145">
        <f t="shared" si="88"/>
        <v>0</v>
      </c>
      <c r="P198" s="194">
        <v>193</v>
      </c>
      <c r="Q198" s="144">
        <f t="shared" ref="Q198:Q205" si="97">IF(P198&lt;=$F$18,LOOKUP(P198-1,$B$25:$B$78,$G$25:$G$78),)</f>
        <v>0</v>
      </c>
      <c r="R198" s="144">
        <f t="shared" si="84"/>
        <v>0</v>
      </c>
      <c r="S198" s="144">
        <f t="shared" si="85"/>
        <v>0</v>
      </c>
      <c r="T198" s="144">
        <f t="shared" si="89"/>
        <v>0</v>
      </c>
      <c r="U198" s="144">
        <f t="shared" ref="U198:U205" si="98">IF(P198&lt;=$F$18,$F$5+($F$15-$F$5)*(1-EXP(-0.0175*P198)),)</f>
        <v>0</v>
      </c>
      <c r="V198" s="144">
        <f t="shared" si="90"/>
        <v>0</v>
      </c>
      <c r="W198" s="144">
        <v>0</v>
      </c>
      <c r="X198" s="144">
        <f t="shared" si="91"/>
        <v>0</v>
      </c>
      <c r="Y198" s="173">
        <f t="shared" si="92"/>
        <v>0</v>
      </c>
      <c r="AA198" s="210">
        <v>193</v>
      </c>
      <c r="AB198" s="144">
        <f t="shared" si="93"/>
        <v>0</v>
      </c>
      <c r="AC198" s="243">
        <f t="shared" si="94"/>
        <v>0</v>
      </c>
      <c r="AD198" s="243">
        <f t="shared" si="95"/>
        <v>0</v>
      </c>
      <c r="AE198" s="243">
        <f t="shared" si="96"/>
        <v>0</v>
      </c>
      <c r="AF198" s="144">
        <f t="shared" ref="AF198:AF205" si="99">IF(AA198&lt;=$F$18,EXP(-LN(2)/$D$104)*AF197+((1-EXP(-LN(2)/$D$104))/(LN(2)/$D$104))*$AB198*AC198*0.475*$F$19*44/12,)</f>
        <v>0</v>
      </c>
      <c r="AG198" s="144">
        <f t="shared" ref="AG198:AG205" si="100">IF(AA198&lt;=$F$18,EXP(-LN(2)/$D$106)*AG197+((1-EXP(-LN(2)/$D$106))/(LN(2)/$D$106))*$AB198*AD198*0.475*$F$19*44/12,)</f>
        <v>0</v>
      </c>
      <c r="AH198" s="144">
        <f t="shared" ref="AH198:AH205" si="101">IF(AA198&lt;=$F$18,EXP(-LN(2)/$D$105)*AH197+((1-EXP(-LN(2)/$D$105))/(LN(2)/$D$105))*$AB198*AE198*0.475*$F$19*44/12,)</f>
        <v>0</v>
      </c>
      <c r="AI198" s="217">
        <f t="shared" si="86"/>
        <v>0</v>
      </c>
      <c r="AK198" s="210"/>
      <c r="AL198" s="144"/>
      <c r="AM198" s="144"/>
      <c r="AN198" s="144"/>
      <c r="AO198" s="144"/>
      <c r="AP198" s="144"/>
      <c r="AQ198" s="318"/>
      <c r="AR198" s="318"/>
      <c r="AS198" s="318"/>
      <c r="AT198" s="318"/>
      <c r="AU198" s="144"/>
      <c r="AV198" s="144"/>
      <c r="AW198" s="144"/>
      <c r="AX198" s="144"/>
      <c r="AY198" s="217"/>
    </row>
    <row r="199" spans="5:51" x14ac:dyDescent="0.25">
      <c r="E199" s="110"/>
      <c r="I199" s="194">
        <v>194</v>
      </c>
      <c r="J199" s="144">
        <f t="shared" ref="J199:J205" si="102">IF($I199&lt;=$F$10,$F$11*$F$13+J198,)</f>
        <v>0</v>
      </c>
      <c r="K199" s="144">
        <f t="shared" ref="K199:K205" si="103">IF(J199=0,0,EXP(-1.0587+0.8836*LN(J199)+0.284))</f>
        <v>0</v>
      </c>
      <c r="L199" s="144">
        <f t="shared" ref="L199:L205" si="104">IF(I199&lt;=$F$10,$F$5+($F$8-$F$5)*(1-EXP(-0.0175*I199)),)</f>
        <v>0</v>
      </c>
      <c r="M199" s="144">
        <f t="shared" ref="M199:M205" si="105">IF(I199&lt;=$F$10,IF(I199&lt;=30,I199*($F$9-$F$6)/30,$F$9-$F$6),)</f>
        <v>0</v>
      </c>
      <c r="N199" s="144">
        <f t="shared" si="87"/>
        <v>0</v>
      </c>
      <c r="O199" s="145">
        <f t="shared" si="88"/>
        <v>0</v>
      </c>
      <c r="P199" s="194">
        <v>194</v>
      </c>
      <c r="Q199" s="144">
        <f t="shared" si="97"/>
        <v>0</v>
      </c>
      <c r="R199" s="144">
        <f t="shared" ref="R199:R205" si="106">IF(P199&lt;=$F$18,Q199+R198,)</f>
        <v>0</v>
      </c>
      <c r="S199" s="144">
        <f t="shared" ref="S199:S205" si="107">$F$19*R199</f>
        <v>0</v>
      </c>
      <c r="T199" s="144">
        <f t="shared" si="89"/>
        <v>0</v>
      </c>
      <c r="U199" s="144">
        <f t="shared" si="98"/>
        <v>0</v>
      </c>
      <c r="V199" s="144">
        <f t="shared" si="90"/>
        <v>0</v>
      </c>
      <c r="W199" s="144">
        <v>0</v>
      </c>
      <c r="X199" s="144">
        <f t="shared" si="91"/>
        <v>0</v>
      </c>
      <c r="Y199" s="173">
        <f t="shared" si="92"/>
        <v>0</v>
      </c>
      <c r="AA199" s="210">
        <v>194</v>
      </c>
      <c r="AB199" s="144">
        <f t="shared" si="93"/>
        <v>0</v>
      </c>
      <c r="AC199" s="243">
        <f t="shared" si="94"/>
        <v>0</v>
      </c>
      <c r="AD199" s="243">
        <f t="shared" si="95"/>
        <v>0</v>
      </c>
      <c r="AE199" s="243">
        <f t="shared" si="96"/>
        <v>0</v>
      </c>
      <c r="AF199" s="144">
        <f t="shared" si="99"/>
        <v>0</v>
      </c>
      <c r="AG199" s="144">
        <f t="shared" si="100"/>
        <v>0</v>
      </c>
      <c r="AH199" s="144">
        <f t="shared" si="101"/>
        <v>0</v>
      </c>
      <c r="AI199" s="217">
        <f t="shared" ref="AI199:AI205" si="108">IF(AA199&lt;=$F$18,SUM(AF199:AH199),)</f>
        <v>0</v>
      </c>
      <c r="AK199" s="210"/>
      <c r="AL199" s="144"/>
      <c r="AM199" s="144"/>
      <c r="AN199" s="144"/>
      <c r="AO199" s="144"/>
      <c r="AP199" s="144"/>
      <c r="AQ199" s="318"/>
      <c r="AR199" s="318"/>
      <c r="AS199" s="318"/>
      <c r="AT199" s="318"/>
      <c r="AU199" s="144"/>
      <c r="AV199" s="144"/>
      <c r="AW199" s="144"/>
      <c r="AX199" s="144"/>
      <c r="AY199" s="217"/>
    </row>
    <row r="200" spans="5:51" x14ac:dyDescent="0.25">
      <c r="E200" s="110"/>
      <c r="I200" s="194">
        <v>195</v>
      </c>
      <c r="J200" s="144">
        <f t="shared" si="102"/>
        <v>0</v>
      </c>
      <c r="K200" s="144">
        <f t="shared" si="103"/>
        <v>0</v>
      </c>
      <c r="L200" s="144">
        <f t="shared" si="104"/>
        <v>0</v>
      </c>
      <c r="M200" s="144">
        <f t="shared" si="105"/>
        <v>0</v>
      </c>
      <c r="N200" s="144">
        <f t="shared" si="87"/>
        <v>0</v>
      </c>
      <c r="O200" s="145">
        <f t="shared" si="88"/>
        <v>0</v>
      </c>
      <c r="P200" s="194">
        <v>195</v>
      </c>
      <c r="Q200" s="144">
        <f t="shared" si="97"/>
        <v>0</v>
      </c>
      <c r="R200" s="144">
        <f t="shared" si="106"/>
        <v>0</v>
      </c>
      <c r="S200" s="144">
        <f t="shared" si="107"/>
        <v>0</v>
      </c>
      <c r="T200" s="144">
        <f t="shared" si="89"/>
        <v>0</v>
      </c>
      <c r="U200" s="144">
        <f t="shared" si="98"/>
        <v>0</v>
      </c>
      <c r="V200" s="144">
        <f t="shared" si="90"/>
        <v>0</v>
      </c>
      <c r="W200" s="144">
        <v>0</v>
      </c>
      <c r="X200" s="144">
        <f t="shared" si="91"/>
        <v>0</v>
      </c>
      <c r="Y200" s="173">
        <f t="shared" si="92"/>
        <v>0</v>
      </c>
      <c r="AA200" s="210">
        <v>195</v>
      </c>
      <c r="AB200" s="144">
        <f t="shared" si="93"/>
        <v>0</v>
      </c>
      <c r="AC200" s="243">
        <f t="shared" si="94"/>
        <v>0</v>
      </c>
      <c r="AD200" s="243">
        <f t="shared" si="95"/>
        <v>0</v>
      </c>
      <c r="AE200" s="243">
        <f t="shared" si="96"/>
        <v>0</v>
      </c>
      <c r="AF200" s="144">
        <f t="shared" si="99"/>
        <v>0</v>
      </c>
      <c r="AG200" s="144">
        <f t="shared" si="100"/>
        <v>0</v>
      </c>
      <c r="AH200" s="144">
        <f t="shared" si="101"/>
        <v>0</v>
      </c>
      <c r="AI200" s="217">
        <f t="shared" si="108"/>
        <v>0</v>
      </c>
      <c r="AK200" s="210"/>
      <c r="AL200" s="144"/>
      <c r="AM200" s="144"/>
      <c r="AN200" s="144"/>
      <c r="AO200" s="144"/>
      <c r="AP200" s="144"/>
      <c r="AQ200" s="318"/>
      <c r="AR200" s="318"/>
      <c r="AS200" s="318"/>
      <c r="AT200" s="318"/>
      <c r="AU200" s="144"/>
      <c r="AV200" s="144"/>
      <c r="AW200" s="144"/>
      <c r="AX200" s="144"/>
      <c r="AY200" s="217"/>
    </row>
    <row r="201" spans="5:51" x14ac:dyDescent="0.25">
      <c r="E201" s="110"/>
      <c r="I201" s="194">
        <v>196</v>
      </c>
      <c r="J201" s="144">
        <f t="shared" si="102"/>
        <v>0</v>
      </c>
      <c r="K201" s="144">
        <f t="shared" si="103"/>
        <v>0</v>
      </c>
      <c r="L201" s="144">
        <f t="shared" si="104"/>
        <v>0</v>
      </c>
      <c r="M201" s="144">
        <f t="shared" si="105"/>
        <v>0</v>
      </c>
      <c r="N201" s="144">
        <f t="shared" si="87"/>
        <v>0</v>
      </c>
      <c r="O201" s="145">
        <f t="shared" si="88"/>
        <v>0</v>
      </c>
      <c r="P201" s="194">
        <v>196</v>
      </c>
      <c r="Q201" s="144">
        <f t="shared" si="97"/>
        <v>0</v>
      </c>
      <c r="R201" s="144">
        <f t="shared" si="106"/>
        <v>0</v>
      </c>
      <c r="S201" s="144">
        <f t="shared" si="107"/>
        <v>0</v>
      </c>
      <c r="T201" s="144">
        <f t="shared" si="89"/>
        <v>0</v>
      </c>
      <c r="U201" s="144">
        <f t="shared" si="98"/>
        <v>0</v>
      </c>
      <c r="V201" s="144">
        <f t="shared" si="90"/>
        <v>0</v>
      </c>
      <c r="W201" s="144">
        <v>0</v>
      </c>
      <c r="X201" s="144">
        <f t="shared" si="91"/>
        <v>0</v>
      </c>
      <c r="Y201" s="173">
        <f t="shared" si="92"/>
        <v>0</v>
      </c>
      <c r="AA201" s="210">
        <v>196</v>
      </c>
      <c r="AB201" s="144">
        <f t="shared" si="93"/>
        <v>0</v>
      </c>
      <c r="AC201" s="243">
        <f t="shared" si="94"/>
        <v>0</v>
      </c>
      <c r="AD201" s="243">
        <f t="shared" si="95"/>
        <v>0</v>
      </c>
      <c r="AE201" s="243">
        <f t="shared" si="96"/>
        <v>0</v>
      </c>
      <c r="AF201" s="144">
        <f t="shared" si="99"/>
        <v>0</v>
      </c>
      <c r="AG201" s="144">
        <f t="shared" si="100"/>
        <v>0</v>
      </c>
      <c r="AH201" s="144">
        <f t="shared" si="101"/>
        <v>0</v>
      </c>
      <c r="AI201" s="217">
        <f t="shared" si="108"/>
        <v>0</v>
      </c>
      <c r="AK201" s="210"/>
      <c r="AL201" s="144"/>
      <c r="AM201" s="144"/>
      <c r="AN201" s="144"/>
      <c r="AO201" s="144"/>
      <c r="AP201" s="144"/>
      <c r="AQ201" s="318"/>
      <c r="AR201" s="318"/>
      <c r="AS201" s="318"/>
      <c r="AT201" s="318"/>
      <c r="AU201" s="144"/>
      <c r="AV201" s="144"/>
      <c r="AW201" s="144"/>
      <c r="AX201" s="144"/>
      <c r="AY201" s="217"/>
    </row>
    <row r="202" spans="5:51" x14ac:dyDescent="0.25">
      <c r="E202" s="110"/>
      <c r="I202" s="194">
        <v>197</v>
      </c>
      <c r="J202" s="144">
        <f t="shared" si="102"/>
        <v>0</v>
      </c>
      <c r="K202" s="144">
        <f t="shared" si="103"/>
        <v>0</v>
      </c>
      <c r="L202" s="144">
        <f t="shared" si="104"/>
        <v>0</v>
      </c>
      <c r="M202" s="144">
        <f t="shared" si="105"/>
        <v>0</v>
      </c>
      <c r="N202" s="144">
        <f t="shared" si="87"/>
        <v>0</v>
      </c>
      <c r="O202" s="145">
        <f t="shared" si="88"/>
        <v>0</v>
      </c>
      <c r="P202" s="194">
        <v>197</v>
      </c>
      <c r="Q202" s="144">
        <f t="shared" si="97"/>
        <v>0</v>
      </c>
      <c r="R202" s="144">
        <f t="shared" si="106"/>
        <v>0</v>
      </c>
      <c r="S202" s="144">
        <f t="shared" si="107"/>
        <v>0</v>
      </c>
      <c r="T202" s="144">
        <f t="shared" si="89"/>
        <v>0</v>
      </c>
      <c r="U202" s="144">
        <f t="shared" si="98"/>
        <v>0</v>
      </c>
      <c r="V202" s="144">
        <f t="shared" si="90"/>
        <v>0</v>
      </c>
      <c r="W202" s="144">
        <v>0</v>
      </c>
      <c r="X202" s="144">
        <f t="shared" si="91"/>
        <v>0</v>
      </c>
      <c r="Y202" s="173">
        <f t="shared" si="92"/>
        <v>0</v>
      </c>
      <c r="AA202" s="210">
        <v>197</v>
      </c>
      <c r="AB202" s="144">
        <f t="shared" si="93"/>
        <v>0</v>
      </c>
      <c r="AC202" s="243">
        <f t="shared" si="94"/>
        <v>0</v>
      </c>
      <c r="AD202" s="243">
        <f t="shared" si="95"/>
        <v>0</v>
      </c>
      <c r="AE202" s="243">
        <f t="shared" si="96"/>
        <v>0</v>
      </c>
      <c r="AF202" s="144">
        <f t="shared" si="99"/>
        <v>0</v>
      </c>
      <c r="AG202" s="144">
        <f t="shared" si="100"/>
        <v>0</v>
      </c>
      <c r="AH202" s="144">
        <f t="shared" si="101"/>
        <v>0</v>
      </c>
      <c r="AI202" s="217">
        <f t="shared" si="108"/>
        <v>0</v>
      </c>
      <c r="AK202" s="210"/>
      <c r="AL202" s="144"/>
      <c r="AM202" s="144"/>
      <c r="AN202" s="144"/>
      <c r="AO202" s="144"/>
      <c r="AP202" s="144"/>
      <c r="AQ202" s="318"/>
      <c r="AR202" s="318"/>
      <c r="AS202" s="318"/>
      <c r="AT202" s="318"/>
      <c r="AU202" s="144"/>
      <c r="AV202" s="144"/>
      <c r="AW202" s="144"/>
      <c r="AX202" s="144"/>
      <c r="AY202" s="217"/>
    </row>
    <row r="203" spans="5:51" x14ac:dyDescent="0.25">
      <c r="E203" s="110"/>
      <c r="I203" s="194">
        <v>198</v>
      </c>
      <c r="J203" s="144">
        <f t="shared" si="102"/>
        <v>0</v>
      </c>
      <c r="K203" s="144">
        <f t="shared" si="103"/>
        <v>0</v>
      </c>
      <c r="L203" s="144">
        <f t="shared" si="104"/>
        <v>0</v>
      </c>
      <c r="M203" s="144">
        <f t="shared" si="105"/>
        <v>0</v>
      </c>
      <c r="N203" s="144">
        <f t="shared" si="87"/>
        <v>0</v>
      </c>
      <c r="O203" s="145">
        <f t="shared" si="88"/>
        <v>0</v>
      </c>
      <c r="P203" s="194">
        <v>198</v>
      </c>
      <c r="Q203" s="144">
        <f t="shared" si="97"/>
        <v>0</v>
      </c>
      <c r="R203" s="144">
        <f t="shared" si="106"/>
        <v>0</v>
      </c>
      <c r="S203" s="144">
        <f t="shared" si="107"/>
        <v>0</v>
      </c>
      <c r="T203" s="144">
        <f t="shared" si="89"/>
        <v>0</v>
      </c>
      <c r="U203" s="144">
        <f t="shared" si="98"/>
        <v>0</v>
      </c>
      <c r="V203" s="144">
        <f t="shared" si="90"/>
        <v>0</v>
      </c>
      <c r="W203" s="144">
        <v>0</v>
      </c>
      <c r="X203" s="144">
        <f t="shared" si="91"/>
        <v>0</v>
      </c>
      <c r="Y203" s="173">
        <f t="shared" si="92"/>
        <v>0</v>
      </c>
      <c r="AA203" s="210">
        <v>198</v>
      </c>
      <c r="AB203" s="144">
        <f t="shared" si="93"/>
        <v>0</v>
      </c>
      <c r="AC203" s="243">
        <f t="shared" si="94"/>
        <v>0</v>
      </c>
      <c r="AD203" s="243">
        <f t="shared" si="95"/>
        <v>0</v>
      </c>
      <c r="AE203" s="243">
        <f t="shared" si="96"/>
        <v>0</v>
      </c>
      <c r="AF203" s="144">
        <f t="shared" si="99"/>
        <v>0</v>
      </c>
      <c r="AG203" s="144">
        <f t="shared" si="100"/>
        <v>0</v>
      </c>
      <c r="AH203" s="144">
        <f t="shared" si="101"/>
        <v>0</v>
      </c>
      <c r="AI203" s="217">
        <f t="shared" si="108"/>
        <v>0</v>
      </c>
      <c r="AK203" s="210"/>
      <c r="AL203" s="144"/>
      <c r="AM203" s="144"/>
      <c r="AN203" s="144"/>
      <c r="AO203" s="144"/>
      <c r="AP203" s="144"/>
      <c r="AQ203" s="318"/>
      <c r="AR203" s="318"/>
      <c r="AS203" s="318"/>
      <c r="AT203" s="318"/>
      <c r="AU203" s="144"/>
      <c r="AV203" s="144"/>
      <c r="AW203" s="144"/>
      <c r="AX203" s="144"/>
      <c r="AY203" s="217"/>
    </row>
    <row r="204" spans="5:51" x14ac:dyDescent="0.25">
      <c r="E204" s="110"/>
      <c r="I204" s="194">
        <v>199</v>
      </c>
      <c r="J204" s="144">
        <f t="shared" si="102"/>
        <v>0</v>
      </c>
      <c r="K204" s="144">
        <f t="shared" si="103"/>
        <v>0</v>
      </c>
      <c r="L204" s="144">
        <f t="shared" si="104"/>
        <v>0</v>
      </c>
      <c r="M204" s="144">
        <f t="shared" si="105"/>
        <v>0</v>
      </c>
      <c r="N204" s="144">
        <f t="shared" si="87"/>
        <v>0</v>
      </c>
      <c r="O204" s="145">
        <f t="shared" si="88"/>
        <v>0</v>
      </c>
      <c r="P204" s="194">
        <v>199</v>
      </c>
      <c r="Q204" s="144">
        <f t="shared" si="97"/>
        <v>0</v>
      </c>
      <c r="R204" s="144">
        <f t="shared" si="106"/>
        <v>0</v>
      </c>
      <c r="S204" s="144">
        <f t="shared" si="107"/>
        <v>0</v>
      </c>
      <c r="T204" s="144">
        <f t="shared" si="89"/>
        <v>0</v>
      </c>
      <c r="U204" s="144">
        <f t="shared" si="98"/>
        <v>0</v>
      </c>
      <c r="V204" s="144">
        <f t="shared" si="90"/>
        <v>0</v>
      </c>
      <c r="W204" s="144">
        <v>0</v>
      </c>
      <c r="X204" s="144">
        <f t="shared" si="91"/>
        <v>0</v>
      </c>
      <c r="Y204" s="173">
        <f t="shared" si="92"/>
        <v>0</v>
      </c>
      <c r="AA204" s="210">
        <v>199</v>
      </c>
      <c r="AB204" s="144">
        <f t="shared" si="93"/>
        <v>0</v>
      </c>
      <c r="AC204" s="243">
        <f t="shared" si="94"/>
        <v>0</v>
      </c>
      <c r="AD204" s="243">
        <f t="shared" si="95"/>
        <v>0</v>
      </c>
      <c r="AE204" s="243">
        <f t="shared" si="96"/>
        <v>0</v>
      </c>
      <c r="AF204" s="144">
        <f t="shared" si="99"/>
        <v>0</v>
      </c>
      <c r="AG204" s="144">
        <f t="shared" si="100"/>
        <v>0</v>
      </c>
      <c r="AH204" s="144">
        <f t="shared" si="101"/>
        <v>0</v>
      </c>
      <c r="AI204" s="217">
        <f t="shared" si="108"/>
        <v>0</v>
      </c>
      <c r="AK204" s="210"/>
      <c r="AL204" s="144"/>
      <c r="AM204" s="144"/>
      <c r="AN204" s="144"/>
      <c r="AO204" s="144"/>
      <c r="AP204" s="144"/>
      <c r="AQ204" s="318"/>
      <c r="AR204" s="318"/>
      <c r="AS204" s="318"/>
      <c r="AT204" s="318"/>
      <c r="AU204" s="144"/>
      <c r="AV204" s="144"/>
      <c r="AW204" s="144"/>
      <c r="AX204" s="144"/>
      <c r="AY204" s="217"/>
    </row>
    <row r="205" spans="5:51" x14ac:dyDescent="0.25">
      <c r="E205" s="110"/>
      <c r="I205" s="195">
        <v>200</v>
      </c>
      <c r="J205" s="144">
        <f t="shared" si="102"/>
        <v>0</v>
      </c>
      <c r="K205" s="144">
        <f t="shared" si="103"/>
        <v>0</v>
      </c>
      <c r="L205" s="144">
        <f t="shared" si="104"/>
        <v>0</v>
      </c>
      <c r="M205" s="144">
        <f t="shared" si="105"/>
        <v>0</v>
      </c>
      <c r="N205" s="146">
        <f>IF(F208&lt;=$F$18,0,)</f>
        <v>0</v>
      </c>
      <c r="O205" s="145">
        <f t="shared" si="88"/>
        <v>0</v>
      </c>
      <c r="P205" s="195">
        <v>200</v>
      </c>
      <c r="Q205" s="146">
        <f t="shared" si="97"/>
        <v>0</v>
      </c>
      <c r="R205" s="146">
        <f t="shared" si="106"/>
        <v>0</v>
      </c>
      <c r="S205" s="146">
        <f t="shared" si="107"/>
        <v>0</v>
      </c>
      <c r="T205" s="146">
        <f t="shared" si="89"/>
        <v>0</v>
      </c>
      <c r="U205" s="146">
        <f t="shared" si="98"/>
        <v>0</v>
      </c>
      <c r="V205" s="146">
        <f t="shared" si="90"/>
        <v>0</v>
      </c>
      <c r="W205" s="146">
        <v>0</v>
      </c>
      <c r="X205" s="313">
        <f t="shared" si="91"/>
        <v>0</v>
      </c>
      <c r="Y205" s="174">
        <f t="shared" si="92"/>
        <v>0</v>
      </c>
      <c r="AA205" s="211">
        <v>200</v>
      </c>
      <c r="AB205" s="296">
        <f t="shared" si="93"/>
        <v>0</v>
      </c>
      <c r="AC205" s="244">
        <f t="shared" si="94"/>
        <v>0</v>
      </c>
      <c r="AD205" s="244">
        <f t="shared" si="95"/>
        <v>0</v>
      </c>
      <c r="AE205" s="244">
        <f t="shared" si="96"/>
        <v>0</v>
      </c>
      <c r="AF205" s="146">
        <f t="shared" si="99"/>
        <v>0</v>
      </c>
      <c r="AG205" s="146">
        <f t="shared" si="100"/>
        <v>0</v>
      </c>
      <c r="AH205" s="146">
        <f t="shared" si="101"/>
        <v>0</v>
      </c>
      <c r="AI205" s="218">
        <f t="shared" si="108"/>
        <v>0</v>
      </c>
      <c r="AK205" s="211"/>
      <c r="AL205" s="296"/>
      <c r="AM205" s="146"/>
      <c r="AN205" s="146"/>
      <c r="AO205" s="146"/>
      <c r="AP205" s="146"/>
      <c r="AQ205" s="320"/>
      <c r="AR205" s="320"/>
      <c r="AS205" s="320"/>
      <c r="AT205" s="320"/>
      <c r="AU205" s="146"/>
      <c r="AV205" s="146"/>
      <c r="AW205" s="146"/>
      <c r="AX205" s="146"/>
      <c r="AY205" s="218"/>
    </row>
    <row r="206" spans="5:51" x14ac:dyDescent="0.25">
      <c r="E206" s="110"/>
    </row>
    <row r="207" spans="5:51" x14ac:dyDescent="0.25">
      <c r="E207" s="110"/>
    </row>
  </sheetData>
  <mergeCells count="29"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3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Aerien!$B$23:$B$87</xm:f>
          </x14:formula1>
          <xm:sqref>F17</xm:sqref>
        </x14:dataValidation>
        <x14:dataValidation type="list" allowBlank="1" showInputMessage="1" showErrorMessage="1">
          <x14:formula1>
            <xm:f>'C:\Users\martal\Documents\URBAN ODYSSEY\OUTILS EXCEL\[BOISEMENT_Calcul_Cappelaere_Descolas.xlsx]Aerien'!#REF!</xm:f>
          </x14:formula1>
          <xm:sqref>F12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</sheetPr>
  <dimension ref="B3:BC207"/>
  <sheetViews>
    <sheetView topLeftCell="AI1" zoomScale="85" zoomScaleNormal="85" workbookViewId="0">
      <selection activeCell="AZ4" sqref="AZ4:AZ35"/>
    </sheetView>
  </sheetViews>
  <sheetFormatPr baseColWidth="10" defaultRowHeight="15" x14ac:dyDescent="0.25"/>
  <cols>
    <col min="3" max="5" width="13.7109375" customWidth="1"/>
    <col min="6" max="6" width="16.5703125" style="125" customWidth="1"/>
    <col min="7" max="7" width="14.42578125" style="110" customWidth="1"/>
    <col min="8" max="8" width="11.42578125" style="110"/>
    <col min="9" max="9" width="10.5703125" style="110" customWidth="1"/>
    <col min="10" max="11" width="10.5703125" style="40" customWidth="1"/>
    <col min="12" max="23" width="10.5703125" customWidth="1"/>
    <col min="24" max="25" width="11.5703125" customWidth="1"/>
    <col min="26" max="51" width="10.5703125" customWidth="1"/>
    <col min="52" max="52" width="11.42578125" style="9"/>
    <col min="54" max="54" width="19.28515625" customWidth="1"/>
  </cols>
  <sheetData>
    <row r="3" spans="2:52" ht="15.75" x14ac:dyDescent="0.25">
      <c r="I3" s="373" t="s">
        <v>333</v>
      </c>
      <c r="J3" s="374"/>
      <c r="K3" s="374"/>
      <c r="L3" s="374"/>
      <c r="M3" s="374"/>
      <c r="N3" s="374"/>
      <c r="O3" s="375"/>
      <c r="P3" s="376" t="s">
        <v>304</v>
      </c>
      <c r="Q3" s="377"/>
      <c r="R3" s="377"/>
      <c r="S3" s="377"/>
      <c r="T3" s="377"/>
      <c r="U3" s="377"/>
      <c r="V3" s="377"/>
      <c r="W3" s="377"/>
      <c r="X3" s="378"/>
      <c r="Y3" s="232"/>
      <c r="Z3" s="232"/>
      <c r="AA3" s="357" t="s">
        <v>319</v>
      </c>
      <c r="AB3" s="358"/>
      <c r="AC3" s="358"/>
      <c r="AD3" s="358"/>
      <c r="AE3" s="358"/>
      <c r="AF3" s="358"/>
      <c r="AG3" s="358"/>
      <c r="AH3" s="358"/>
      <c r="AI3" s="359"/>
      <c r="AJ3" s="232"/>
      <c r="AK3" s="357" t="s">
        <v>332</v>
      </c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9"/>
    </row>
    <row r="4" spans="2:52" ht="45" customHeight="1" x14ac:dyDescent="0.25">
      <c r="B4" s="365" t="s">
        <v>334</v>
      </c>
      <c r="C4" s="365"/>
      <c r="D4" s="365"/>
      <c r="E4" s="365"/>
      <c r="F4" s="365"/>
      <c r="I4" s="198" t="s">
        <v>129</v>
      </c>
      <c r="J4" s="199" t="s">
        <v>242</v>
      </c>
      <c r="K4" s="199" t="s">
        <v>243</v>
      </c>
      <c r="L4" s="199" t="s">
        <v>81</v>
      </c>
      <c r="M4" s="199" t="s">
        <v>244</v>
      </c>
      <c r="N4" s="199" t="s">
        <v>245</v>
      </c>
      <c r="O4" s="230" t="s">
        <v>247</v>
      </c>
      <c r="P4" s="198" t="s">
        <v>129</v>
      </c>
      <c r="Q4" s="200" t="s">
        <v>252</v>
      </c>
      <c r="R4" s="200" t="s">
        <v>253</v>
      </c>
      <c r="S4" s="201" t="s">
        <v>238</v>
      </c>
      <c r="T4" s="202" t="s">
        <v>237</v>
      </c>
      <c r="U4" s="199" t="s">
        <v>9</v>
      </c>
      <c r="V4" s="199" t="s">
        <v>239</v>
      </c>
      <c r="W4" s="199" t="s">
        <v>240</v>
      </c>
      <c r="X4" s="231" t="s">
        <v>246</v>
      </c>
      <c r="Y4" s="205" t="s">
        <v>266</v>
      </c>
      <c r="AA4" s="209" t="s">
        <v>129</v>
      </c>
      <c r="AB4" s="200" t="s">
        <v>306</v>
      </c>
      <c r="AC4" s="201" t="s">
        <v>307</v>
      </c>
      <c r="AD4" s="207" t="s">
        <v>308</v>
      </c>
      <c r="AE4" s="203" t="s">
        <v>309</v>
      </c>
      <c r="AF4" s="203" t="s">
        <v>310</v>
      </c>
      <c r="AG4" s="203" t="s">
        <v>311</v>
      </c>
      <c r="AH4" s="203" t="s">
        <v>312</v>
      </c>
      <c r="AI4" s="216" t="s">
        <v>313</v>
      </c>
      <c r="AK4" s="209" t="s">
        <v>129</v>
      </c>
      <c r="AL4" s="200" t="s">
        <v>306</v>
      </c>
      <c r="AM4" s="201" t="s">
        <v>307</v>
      </c>
      <c r="AN4" s="207" t="s">
        <v>308</v>
      </c>
      <c r="AO4" s="203" t="s">
        <v>309</v>
      </c>
      <c r="AP4" s="203" t="s">
        <v>322</v>
      </c>
      <c r="AQ4" s="317" t="s">
        <v>359</v>
      </c>
      <c r="AR4" s="317" t="s">
        <v>360</v>
      </c>
      <c r="AS4" s="317" t="s">
        <v>361</v>
      </c>
      <c r="AT4" s="317" t="s">
        <v>362</v>
      </c>
      <c r="AU4" s="203" t="s">
        <v>323</v>
      </c>
      <c r="AV4" s="203" t="s">
        <v>324</v>
      </c>
      <c r="AW4" s="203" t="s">
        <v>325</v>
      </c>
      <c r="AX4" s="203" t="s">
        <v>326</v>
      </c>
      <c r="AY4" s="216" t="s">
        <v>313</v>
      </c>
      <c r="AZ4" s="321" t="s">
        <v>368</v>
      </c>
    </row>
    <row r="5" spans="2:52" x14ac:dyDescent="0.25">
      <c r="B5" s="360" t="s">
        <v>293</v>
      </c>
      <c r="C5" s="233" t="s">
        <v>82</v>
      </c>
      <c r="D5" s="369" t="s">
        <v>6</v>
      </c>
      <c r="E5" s="369"/>
      <c r="F5" s="234">
        <f>IF(D5="","",VLOOKUP(D5,$B$97:$C$100,2,0))</f>
        <v>70</v>
      </c>
      <c r="I5" s="194">
        <v>0</v>
      </c>
      <c r="J5" s="144">
        <v>0</v>
      </c>
      <c r="K5" s="144">
        <v>0</v>
      </c>
      <c r="L5" s="144">
        <v>0</v>
      </c>
      <c r="M5" s="144">
        <f>IF(I5&lt;=$F$10,IF(I5&lt;=30,I5*($F$9-$F$6)/30,$F$9-$F$6),)</f>
        <v>0</v>
      </c>
      <c r="N5" s="144">
        <f t="shared" ref="N5:N68" si="0">IF(P6&lt;=$F$18,0,)</f>
        <v>0</v>
      </c>
      <c r="O5" s="145">
        <f t="shared" ref="O5:O68" si="1">((J5+K5)*0.475+L5+M5+N5)*44/12</f>
        <v>0</v>
      </c>
      <c r="P5" s="194">
        <v>0</v>
      </c>
      <c r="Q5" s="144">
        <v>0</v>
      </c>
      <c r="R5" s="144">
        <v>0</v>
      </c>
      <c r="S5" s="144">
        <f>$F$19*R5</f>
        <v>0</v>
      </c>
      <c r="T5" s="144">
        <f t="shared" ref="T5:T68" si="2">IF(S5=0,0,EXP(-1.0587+0.8836*LN(S5)+0.284))</f>
        <v>0</v>
      </c>
      <c r="U5" s="144">
        <v>0</v>
      </c>
      <c r="V5" s="144">
        <f t="shared" ref="V5:V68" si="3">IF(P5&lt;=$F$18,IF(P5&lt;=30,P5*($F$16-$F$6)/30,$F$16-$F$6),)</f>
        <v>0</v>
      </c>
      <c r="W5" s="144">
        <v>0</v>
      </c>
      <c r="X5" s="144">
        <f t="shared" ref="X5:X68" si="4">((S5+T5)*0.475+U5+V5+W5)*44/12</f>
        <v>0</v>
      </c>
      <c r="Y5" s="173">
        <f t="shared" ref="Y5:Y68" si="5">IF(P5&lt;=$F$18,X5-O5,)</f>
        <v>0</v>
      </c>
      <c r="AA5" s="210">
        <v>0</v>
      </c>
      <c r="AB5" s="144">
        <f t="shared" ref="AB5:AB68" si="6">IF(AA5&lt;=$F$18,IFERROR(VLOOKUP($AA5,$B$82:$G$94,2,FALSE),0),)</f>
        <v>0</v>
      </c>
      <c r="AC5" s="243">
        <f t="shared" ref="AC5:AC68" si="7">IF(AA5&lt;=$F$18,IFERROR(VLOOKUP($AA5,$B$82:$G$94,3,FALSE),0),)</f>
        <v>0</v>
      </c>
      <c r="AD5" s="243">
        <f t="shared" ref="AD5:AD68" si="8">IF(AA5&lt;=$F$18,IFERROR(VLOOKUP($AA5,$B$82:$G$94,4,FALSE),0),)</f>
        <v>0</v>
      </c>
      <c r="AE5" s="243">
        <f t="shared" ref="AE5:AE68" si="9">IF(AA5&lt;=$F$18,IFERROR(VLOOKUP($AA5,$B$82:$G$94,5,FALSE),0),)</f>
        <v>0</v>
      </c>
      <c r="AF5" s="144">
        <v>0</v>
      </c>
      <c r="AG5" s="144">
        <v>0</v>
      </c>
      <c r="AH5" s="144">
        <v>0</v>
      </c>
      <c r="AI5" s="217">
        <f>SUM(AF5:AH5)</f>
        <v>0</v>
      </c>
      <c r="AK5" s="210">
        <v>0</v>
      </c>
      <c r="AL5" s="144">
        <f t="shared" ref="AL5:AL35" si="10">IF(AK5&lt;=$F$18,IFERROR(VLOOKUP($AA5,$B$82:$G$94,2,FALSE),0),)</f>
        <v>0</v>
      </c>
      <c r="AM5" s="144">
        <f t="shared" ref="AM5:AM35" si="11">IF(AK5&lt;=$F$18,IFERROR(VLOOKUP($AA5,$B$82:$G$94,3,FALSE),0),)</f>
        <v>0</v>
      </c>
      <c r="AN5" s="144">
        <f t="shared" ref="AN5:AN35" si="12">IF(AK5&lt;=$F$18,IFERROR(VLOOKUP($AA5,$B$82:$G$94,4,FALSE),0),)</f>
        <v>0</v>
      </c>
      <c r="AO5" s="144">
        <f t="shared" ref="AO5:AO35" si="13">IF(AK5&lt;=$F$18,IFERROR(VLOOKUP($AA5,$B$82:$G$94,5,FALSE),0),)</f>
        <v>0</v>
      </c>
      <c r="AP5" s="144">
        <f t="shared" ref="AP5:AP35" si="14">IF(AK5&lt;=$F$18,IFERROR(VLOOKUP($AA5,$B$82:$G$94,6,FALSE),0),)</f>
        <v>0</v>
      </c>
      <c r="AQ5" s="318">
        <v>0</v>
      </c>
      <c r="AR5" s="318">
        <v>0</v>
      </c>
      <c r="AS5" s="318">
        <v>0</v>
      </c>
      <c r="AT5" s="318">
        <v>0</v>
      </c>
      <c r="AU5" s="144">
        <v>0</v>
      </c>
      <c r="AV5" s="144">
        <v>0</v>
      </c>
      <c r="AW5" s="144">
        <v>0</v>
      </c>
      <c r="AX5" s="144">
        <v>0</v>
      </c>
      <c r="AY5" s="217">
        <f>IF(AK5&lt;=$F$18,SUM(AU5:AX5),)</f>
        <v>0</v>
      </c>
      <c r="AZ5" s="37"/>
    </row>
    <row r="6" spans="2:52" x14ac:dyDescent="0.25">
      <c r="B6" s="362"/>
      <c r="C6" s="241" t="s">
        <v>83</v>
      </c>
      <c r="D6" s="367" t="str">
        <f>IF(D5=$B$100,"partielle","néant")</f>
        <v>néant</v>
      </c>
      <c r="E6" s="367"/>
      <c r="F6" s="242">
        <f>VLOOKUP(D5,$B$97:$D$100,3,FALSE)</f>
        <v>0</v>
      </c>
      <c r="I6" s="194">
        <v>1</v>
      </c>
      <c r="J6" s="144">
        <f>IF($I6&lt;=$F$10,$F$11*$F$13+J5,)</f>
        <v>0</v>
      </c>
      <c r="K6" s="144">
        <f>IF(J6=0,0,EXP(-1.0587+0.8836*LN(J6)+0.284))</f>
        <v>0</v>
      </c>
      <c r="L6" s="144">
        <f>IF(I6&lt;=$F$10,$F$5+($F$8-$F$5)*(1-EXP(-0.0175*I6)),)</f>
        <v>70</v>
      </c>
      <c r="M6" s="144">
        <f>IF(I6&lt;=$F$10,IF(I6&lt;=30,I6*($F$9-$F$6)/30,$F$9-$F$6),)</f>
        <v>0</v>
      </c>
      <c r="N6" s="144">
        <f t="shared" si="0"/>
        <v>0</v>
      </c>
      <c r="O6" s="145">
        <f t="shared" si="1"/>
        <v>256.66666666666669</v>
      </c>
      <c r="P6" s="194">
        <v>1</v>
      </c>
      <c r="Q6" s="144">
        <f t="shared" ref="Q6:Q37" si="15">IF(P6&lt;=$F$18,LOOKUP(P6-1,$B$25:$B$78,$G$25:$G$78),)</f>
        <v>3.4484210526315788</v>
      </c>
      <c r="R6" s="144">
        <f>IF(P6&lt;=$F$18,Q6+R5,)</f>
        <v>3.4484210526315788</v>
      </c>
      <c r="S6" s="144">
        <f>$F$19*R6</f>
        <v>2.0000842105263157</v>
      </c>
      <c r="T6" s="144">
        <f t="shared" si="2"/>
        <v>0.85027287820977626</v>
      </c>
      <c r="U6" s="144">
        <f t="shared" ref="U6:U69" si="16">IF(P6&lt;=$F$18,$F$5+($F$15-$F$5)*(1-EXP(-0.0175*P6)),)</f>
        <v>70</v>
      </c>
      <c r="V6" s="144">
        <f t="shared" si="3"/>
        <v>0.33333333333333331</v>
      </c>
      <c r="W6" s="144">
        <v>0</v>
      </c>
      <c r="X6" s="144">
        <f t="shared" si="4"/>
        <v>262.85326081843755</v>
      </c>
      <c r="Y6" s="173">
        <f t="shared" si="5"/>
        <v>6.186594151770862</v>
      </c>
      <c r="AA6" s="210">
        <v>1</v>
      </c>
      <c r="AB6" s="144">
        <f t="shared" si="6"/>
        <v>0</v>
      </c>
      <c r="AC6" s="243">
        <f t="shared" si="7"/>
        <v>0</v>
      </c>
      <c r="AD6" s="243">
        <f t="shared" si="8"/>
        <v>0</v>
      </c>
      <c r="AE6" s="243">
        <f t="shared" si="9"/>
        <v>0</v>
      </c>
      <c r="AF6" s="144">
        <f t="shared" ref="AF6:AF37" si="17">IF(AA6&lt;=$F$18,EXP(-LN(2)/$D$104)*AF5+((1-EXP(-LN(2)/$D$104))/(LN(2)/$D$104))*$AB6*AC6*0.475*$F$19*44/12,)</f>
        <v>0</v>
      </c>
      <c r="AG6" s="144">
        <f t="shared" ref="AG6:AG69" si="18">IF(AA6&lt;=$F$18,EXP(-LN(2)/$D$106)*AG5+((1-EXP(-LN(2)/$D$106))/(LN(2)/$D$106))*$AB6*AD6*0.475*$F$19*44/12,)</f>
        <v>0</v>
      </c>
      <c r="AH6" s="144">
        <f t="shared" ref="AH6:AH37" si="19">IF(AA6&lt;=$F$18,EXP(-LN(2)/$D$105)*AH5+((1-EXP(-LN(2)/$D$105))/(LN(2)/$D$105))*$AB6*AE6*0.475*$F$19*44/12,)</f>
        <v>0</v>
      </c>
      <c r="AI6" s="217">
        <f>IF(AA6&lt;=$F$18,SUM(AF6:AH6),)</f>
        <v>0</v>
      </c>
      <c r="AK6" s="210">
        <v>1</v>
      </c>
      <c r="AL6" s="144">
        <f t="shared" si="10"/>
        <v>0</v>
      </c>
      <c r="AM6" s="144">
        <f t="shared" si="11"/>
        <v>0</v>
      </c>
      <c r="AN6" s="144">
        <f t="shared" si="12"/>
        <v>0</v>
      </c>
      <c r="AO6" s="144">
        <f t="shared" si="13"/>
        <v>0</v>
      </c>
      <c r="AP6" s="144">
        <f t="shared" si="14"/>
        <v>0</v>
      </c>
      <c r="AQ6" s="318">
        <f t="shared" ref="AQ6:AT24" si="20">IF($AK6&lt;=$F$18,$AL6*AM6,)</f>
        <v>0</v>
      </c>
      <c r="AR6" s="318">
        <f t="shared" si="20"/>
        <v>0</v>
      </c>
      <c r="AS6" s="318">
        <f t="shared" si="20"/>
        <v>0</v>
      </c>
      <c r="AT6" s="318">
        <f t="shared" si="20"/>
        <v>0</v>
      </c>
      <c r="AU6" s="144">
        <f t="shared" ref="AU6:AU35" si="21">IF($AK6&lt;=$F$18,$C$104*$AL6*AM6,)</f>
        <v>0</v>
      </c>
      <c r="AV6" s="144">
        <f t="shared" ref="AV6:AV35" si="22">IF($AK6&lt;=$F$18,$C$106*$AL6*AN6,)</f>
        <v>0</v>
      </c>
      <c r="AW6" s="144">
        <f t="shared" ref="AW6:AW35" si="23">IF($AK6&lt;=$F$18,$C$105*$AL6*AO6,)</f>
        <v>0</v>
      </c>
      <c r="AX6" s="144">
        <f t="shared" ref="AX6:AX35" si="24">IF($AK6&lt;=$F$18,$C$108*$AL6*AP6,)</f>
        <v>0</v>
      </c>
      <c r="AY6" s="217">
        <f t="shared" ref="AY6:AY35" si="25">IF(AK6&lt;=$F$18,SUM(AU6:AX6)+AY5,)</f>
        <v>0</v>
      </c>
      <c r="AZ6" s="322">
        <f t="shared" ref="AZ6:AZ24" si="26">AZ5+AL6*0.25</f>
        <v>0</v>
      </c>
    </row>
    <row r="7" spans="2:52" x14ac:dyDescent="0.25">
      <c r="B7" s="360" t="s">
        <v>294</v>
      </c>
      <c r="C7" s="370"/>
      <c r="D7" s="371"/>
      <c r="E7" s="371"/>
      <c r="F7" s="372"/>
      <c r="I7" s="194">
        <v>2</v>
      </c>
      <c r="J7" s="144">
        <f t="shared" ref="J7:J70" si="27">IF($I7&lt;=$F$10,$F$11*$F$13+J6,)</f>
        <v>0</v>
      </c>
      <c r="K7" s="144">
        <f t="shared" ref="K7:K70" si="28">IF(J7=0,0,EXP(-1.0587+0.8836*LN(J7)+0.284))</f>
        <v>0</v>
      </c>
      <c r="L7" s="144">
        <f t="shared" ref="L7:L70" si="29">IF(I7&lt;=$F$10,$F$5+($F$8-$F$5)*(1-EXP(-0.0175*I7)),)</f>
        <v>70</v>
      </c>
      <c r="M7" s="144">
        <f t="shared" ref="M7:M70" si="30">IF(I7&lt;=$F$10,IF(I7&lt;=30,I7*($F$9-$F$6)/30,$F$9-$F$6),)</f>
        <v>0</v>
      </c>
      <c r="N7" s="144">
        <f t="shared" si="0"/>
        <v>0</v>
      </c>
      <c r="O7" s="145">
        <f t="shared" si="1"/>
        <v>256.66666666666669</v>
      </c>
      <c r="P7" s="194">
        <v>2</v>
      </c>
      <c r="Q7" s="144">
        <f t="shared" si="15"/>
        <v>3.4484210526315788</v>
      </c>
      <c r="R7" s="144">
        <f t="shared" ref="R7:R70" si="31">IF(P7&lt;=$F$18,Q7+R6,)</f>
        <v>6.8968421052631577</v>
      </c>
      <c r="S7" s="144">
        <f t="shared" ref="S7:S70" si="32">$F$19*R7</f>
        <v>4.0001684210526314</v>
      </c>
      <c r="T7" s="144">
        <f t="shared" si="2"/>
        <v>1.5687308253092795</v>
      </c>
      <c r="U7" s="144">
        <f t="shared" si="16"/>
        <v>70</v>
      </c>
      <c r="V7" s="144">
        <f t="shared" si="3"/>
        <v>0.66666666666666663</v>
      </c>
      <c r="W7" s="144">
        <v>0</v>
      </c>
      <c r="X7" s="144">
        <f t="shared" si="4"/>
        <v>268.8102772985248</v>
      </c>
      <c r="Y7" s="173">
        <f t="shared" si="5"/>
        <v>12.14361063185811</v>
      </c>
      <c r="AA7" s="210">
        <v>2</v>
      </c>
      <c r="AB7" s="144">
        <f t="shared" si="6"/>
        <v>0</v>
      </c>
      <c r="AC7" s="243">
        <f t="shared" si="7"/>
        <v>0</v>
      </c>
      <c r="AD7" s="243">
        <f t="shared" si="8"/>
        <v>0</v>
      </c>
      <c r="AE7" s="243">
        <f t="shared" si="9"/>
        <v>0</v>
      </c>
      <c r="AF7" s="144">
        <f t="shared" si="17"/>
        <v>0</v>
      </c>
      <c r="AG7" s="144">
        <f t="shared" si="18"/>
        <v>0</v>
      </c>
      <c r="AH7" s="144">
        <f t="shared" si="19"/>
        <v>0</v>
      </c>
      <c r="AI7" s="217">
        <f t="shared" ref="AI7:AI70" si="33">IF(AA7&lt;=$F$18,SUM(AF7:AH7),)</f>
        <v>0</v>
      </c>
      <c r="AK7" s="210">
        <v>2</v>
      </c>
      <c r="AL7" s="144">
        <f t="shared" si="10"/>
        <v>0</v>
      </c>
      <c r="AM7" s="144">
        <f t="shared" si="11"/>
        <v>0</v>
      </c>
      <c r="AN7" s="144">
        <f t="shared" si="12"/>
        <v>0</v>
      </c>
      <c r="AO7" s="144">
        <f t="shared" si="13"/>
        <v>0</v>
      </c>
      <c r="AP7" s="144">
        <f t="shared" si="14"/>
        <v>0</v>
      </c>
      <c r="AQ7" s="318">
        <f t="shared" si="20"/>
        <v>0</v>
      </c>
      <c r="AR7" s="318">
        <f t="shared" si="20"/>
        <v>0</v>
      </c>
      <c r="AS7" s="318">
        <f t="shared" si="20"/>
        <v>0</v>
      </c>
      <c r="AT7" s="318">
        <f t="shared" si="20"/>
        <v>0</v>
      </c>
      <c r="AU7" s="144">
        <f t="shared" si="21"/>
        <v>0</v>
      </c>
      <c r="AV7" s="144">
        <f t="shared" si="22"/>
        <v>0</v>
      </c>
      <c r="AW7" s="144">
        <f t="shared" si="23"/>
        <v>0</v>
      </c>
      <c r="AX7" s="144">
        <f t="shared" si="24"/>
        <v>0</v>
      </c>
      <c r="AY7" s="217">
        <f t="shared" si="25"/>
        <v>0</v>
      </c>
      <c r="AZ7" s="322">
        <f t="shared" si="26"/>
        <v>0</v>
      </c>
    </row>
    <row r="8" spans="2:52" x14ac:dyDescent="0.25">
      <c r="B8" s="361"/>
      <c r="C8" s="235" t="s">
        <v>82</v>
      </c>
      <c r="D8" s="368" t="s">
        <v>6</v>
      </c>
      <c r="E8" s="368"/>
      <c r="F8" s="236">
        <f>IF(D8="","",VLOOKUP(D8,$B$97:$C$100,2,0))</f>
        <v>70</v>
      </c>
      <c r="I8" s="194">
        <v>3</v>
      </c>
      <c r="J8" s="144">
        <f t="shared" si="27"/>
        <v>0</v>
      </c>
      <c r="K8" s="144">
        <f t="shared" si="28"/>
        <v>0</v>
      </c>
      <c r="L8" s="144">
        <f t="shared" si="29"/>
        <v>70</v>
      </c>
      <c r="M8" s="144">
        <f t="shared" si="30"/>
        <v>0</v>
      </c>
      <c r="N8" s="144">
        <f t="shared" si="0"/>
        <v>0</v>
      </c>
      <c r="O8" s="145">
        <f t="shared" si="1"/>
        <v>256.66666666666669</v>
      </c>
      <c r="P8" s="194">
        <v>3</v>
      </c>
      <c r="Q8" s="144">
        <f t="shared" si="15"/>
        <v>3.4484210526315788</v>
      </c>
      <c r="R8" s="144">
        <f t="shared" si="31"/>
        <v>10.345263157894736</v>
      </c>
      <c r="S8" s="144">
        <f t="shared" si="32"/>
        <v>6.0002526315789471</v>
      </c>
      <c r="T8" s="144">
        <f t="shared" si="2"/>
        <v>2.244619166355792</v>
      </c>
      <c r="U8" s="144">
        <f t="shared" si="16"/>
        <v>70</v>
      </c>
      <c r="V8" s="144">
        <f t="shared" si="3"/>
        <v>1</v>
      </c>
      <c r="W8" s="144">
        <v>0</v>
      </c>
      <c r="X8" s="144">
        <f t="shared" si="4"/>
        <v>274.6931517147363</v>
      </c>
      <c r="Y8" s="173">
        <f t="shared" si="5"/>
        <v>18.026485048069617</v>
      </c>
      <c r="AA8" s="210">
        <v>3</v>
      </c>
      <c r="AB8" s="144">
        <f t="shared" si="6"/>
        <v>0</v>
      </c>
      <c r="AC8" s="243">
        <f t="shared" si="7"/>
        <v>0</v>
      </c>
      <c r="AD8" s="243">
        <f t="shared" si="8"/>
        <v>0</v>
      </c>
      <c r="AE8" s="243">
        <f t="shared" si="9"/>
        <v>0</v>
      </c>
      <c r="AF8" s="144">
        <f t="shared" si="17"/>
        <v>0</v>
      </c>
      <c r="AG8" s="144">
        <f t="shared" si="18"/>
        <v>0</v>
      </c>
      <c r="AH8" s="144">
        <f t="shared" si="19"/>
        <v>0</v>
      </c>
      <c r="AI8" s="217">
        <f t="shared" si="33"/>
        <v>0</v>
      </c>
      <c r="AK8" s="210">
        <v>3</v>
      </c>
      <c r="AL8" s="144">
        <f t="shared" si="10"/>
        <v>0</v>
      </c>
      <c r="AM8" s="144">
        <f t="shared" si="11"/>
        <v>0</v>
      </c>
      <c r="AN8" s="144">
        <f t="shared" si="12"/>
        <v>0</v>
      </c>
      <c r="AO8" s="144">
        <f t="shared" si="13"/>
        <v>0</v>
      </c>
      <c r="AP8" s="144">
        <f t="shared" si="14"/>
        <v>0</v>
      </c>
      <c r="AQ8" s="318">
        <f t="shared" si="20"/>
        <v>0</v>
      </c>
      <c r="AR8" s="318">
        <f t="shared" si="20"/>
        <v>0</v>
      </c>
      <c r="AS8" s="318">
        <f t="shared" si="20"/>
        <v>0</v>
      </c>
      <c r="AT8" s="318">
        <f t="shared" si="20"/>
        <v>0</v>
      </c>
      <c r="AU8" s="144">
        <f t="shared" si="21"/>
        <v>0</v>
      </c>
      <c r="AV8" s="144">
        <f t="shared" si="22"/>
        <v>0</v>
      </c>
      <c r="AW8" s="144">
        <f t="shared" si="23"/>
        <v>0</v>
      </c>
      <c r="AX8" s="144">
        <f t="shared" si="24"/>
        <v>0</v>
      </c>
      <c r="AY8" s="217">
        <f t="shared" si="25"/>
        <v>0</v>
      </c>
      <c r="AZ8" s="322">
        <f t="shared" si="26"/>
        <v>0</v>
      </c>
    </row>
    <row r="9" spans="2:52" x14ac:dyDescent="0.25">
      <c r="B9" s="361"/>
      <c r="C9" s="235" t="s">
        <v>83</v>
      </c>
      <c r="D9" s="366" t="str">
        <f>IF(D8=$B$100,"totale","néant")</f>
        <v>néant</v>
      </c>
      <c r="E9" s="366"/>
      <c r="F9" s="236">
        <f>IF(D8=B100,10,VLOOKUP(D8,$B$97:$D$100,3,FALSE))</f>
        <v>0</v>
      </c>
      <c r="I9" s="194">
        <v>4</v>
      </c>
      <c r="J9" s="144">
        <f t="shared" si="27"/>
        <v>0</v>
      </c>
      <c r="K9" s="144">
        <f t="shared" si="28"/>
        <v>0</v>
      </c>
      <c r="L9" s="144">
        <f t="shared" si="29"/>
        <v>70</v>
      </c>
      <c r="M9" s="144">
        <f t="shared" si="30"/>
        <v>0</v>
      </c>
      <c r="N9" s="144">
        <f t="shared" si="0"/>
        <v>0</v>
      </c>
      <c r="O9" s="145">
        <f t="shared" si="1"/>
        <v>256.66666666666669</v>
      </c>
      <c r="P9" s="194">
        <v>4</v>
      </c>
      <c r="Q9" s="144">
        <f t="shared" si="15"/>
        <v>3.4484210526315788</v>
      </c>
      <c r="R9" s="144">
        <f t="shared" si="31"/>
        <v>13.793684210526315</v>
      </c>
      <c r="S9" s="144">
        <f t="shared" si="32"/>
        <v>8.0003368421052627</v>
      </c>
      <c r="T9" s="144">
        <f t="shared" si="2"/>
        <v>2.89426661174577</v>
      </c>
      <c r="U9" s="144">
        <f t="shared" si="16"/>
        <v>70</v>
      </c>
      <c r="V9" s="144">
        <f t="shared" si="3"/>
        <v>1.3333333333333333</v>
      </c>
      <c r="W9" s="144">
        <v>0</v>
      </c>
      <c r="X9" s="144">
        <f t="shared" si="4"/>
        <v>280.53032323767945</v>
      </c>
      <c r="Y9" s="173">
        <f t="shared" si="5"/>
        <v>23.863656571012768</v>
      </c>
      <c r="AA9" s="210">
        <v>4</v>
      </c>
      <c r="AB9" s="144">
        <f t="shared" si="6"/>
        <v>0</v>
      </c>
      <c r="AC9" s="243">
        <f t="shared" si="7"/>
        <v>0</v>
      </c>
      <c r="AD9" s="243">
        <f t="shared" si="8"/>
        <v>0</v>
      </c>
      <c r="AE9" s="243">
        <f t="shared" si="9"/>
        <v>0</v>
      </c>
      <c r="AF9" s="144">
        <f t="shared" si="17"/>
        <v>0</v>
      </c>
      <c r="AG9" s="144">
        <f t="shared" si="18"/>
        <v>0</v>
      </c>
      <c r="AH9" s="144">
        <f t="shared" si="19"/>
        <v>0</v>
      </c>
      <c r="AI9" s="217">
        <f t="shared" si="33"/>
        <v>0</v>
      </c>
      <c r="AK9" s="210">
        <v>4</v>
      </c>
      <c r="AL9" s="144">
        <f t="shared" si="10"/>
        <v>0</v>
      </c>
      <c r="AM9" s="144">
        <f t="shared" si="11"/>
        <v>0</v>
      </c>
      <c r="AN9" s="144">
        <f t="shared" si="12"/>
        <v>0</v>
      </c>
      <c r="AO9" s="144">
        <f t="shared" si="13"/>
        <v>0</v>
      </c>
      <c r="AP9" s="144">
        <f t="shared" si="14"/>
        <v>0</v>
      </c>
      <c r="AQ9" s="318">
        <f t="shared" si="20"/>
        <v>0</v>
      </c>
      <c r="AR9" s="318">
        <f t="shared" si="20"/>
        <v>0</v>
      </c>
      <c r="AS9" s="318">
        <f t="shared" si="20"/>
        <v>0</v>
      </c>
      <c r="AT9" s="318">
        <f t="shared" si="20"/>
        <v>0</v>
      </c>
      <c r="AU9" s="144">
        <f t="shared" si="21"/>
        <v>0</v>
      </c>
      <c r="AV9" s="144">
        <f t="shared" si="22"/>
        <v>0</v>
      </c>
      <c r="AW9" s="144">
        <f t="shared" si="23"/>
        <v>0</v>
      </c>
      <c r="AX9" s="144">
        <f t="shared" si="24"/>
        <v>0</v>
      </c>
      <c r="AY9" s="217">
        <f t="shared" si="25"/>
        <v>0</v>
      </c>
      <c r="AZ9" s="322">
        <f t="shared" si="26"/>
        <v>0</v>
      </c>
    </row>
    <row r="10" spans="2:52" x14ac:dyDescent="0.25">
      <c r="B10" s="361"/>
      <c r="C10" s="363" t="s">
        <v>276</v>
      </c>
      <c r="D10" s="388" t="s">
        <v>296</v>
      </c>
      <c r="E10" s="388"/>
      <c r="F10" s="237">
        <f>F18</f>
        <v>130</v>
      </c>
      <c r="I10" s="194">
        <v>5</v>
      </c>
      <c r="J10" s="144">
        <f t="shared" si="27"/>
        <v>0</v>
      </c>
      <c r="K10" s="144">
        <f t="shared" si="28"/>
        <v>0</v>
      </c>
      <c r="L10" s="144">
        <f t="shared" si="29"/>
        <v>70</v>
      </c>
      <c r="M10" s="144">
        <f t="shared" si="30"/>
        <v>0</v>
      </c>
      <c r="N10" s="144">
        <f t="shared" si="0"/>
        <v>0</v>
      </c>
      <c r="O10" s="145">
        <f t="shared" si="1"/>
        <v>256.66666666666669</v>
      </c>
      <c r="P10" s="194">
        <v>5</v>
      </c>
      <c r="Q10" s="144">
        <f t="shared" si="15"/>
        <v>3.4484210526315788</v>
      </c>
      <c r="R10" s="144">
        <f t="shared" si="31"/>
        <v>17.242105263157896</v>
      </c>
      <c r="S10" s="144">
        <f t="shared" si="32"/>
        <v>10.000421052631578</v>
      </c>
      <c r="T10" s="144">
        <f t="shared" si="2"/>
        <v>3.5250738683214107</v>
      </c>
      <c r="U10" s="144">
        <f t="shared" si="16"/>
        <v>70</v>
      </c>
      <c r="V10" s="144">
        <f t="shared" si="3"/>
        <v>1.6666666666666667</v>
      </c>
      <c r="W10" s="144">
        <v>0</v>
      </c>
      <c r="X10" s="144">
        <f t="shared" si="4"/>
        <v>286.33468143177089</v>
      </c>
      <c r="Y10" s="173">
        <f t="shared" si="5"/>
        <v>29.668014765104203</v>
      </c>
      <c r="AA10" s="210">
        <v>5</v>
      </c>
      <c r="AB10" s="144">
        <f t="shared" si="6"/>
        <v>0</v>
      </c>
      <c r="AC10" s="243">
        <f t="shared" si="7"/>
        <v>0</v>
      </c>
      <c r="AD10" s="243">
        <f t="shared" si="8"/>
        <v>0</v>
      </c>
      <c r="AE10" s="243">
        <f t="shared" si="9"/>
        <v>0</v>
      </c>
      <c r="AF10" s="144">
        <f t="shared" si="17"/>
        <v>0</v>
      </c>
      <c r="AG10" s="144">
        <f t="shared" si="18"/>
        <v>0</v>
      </c>
      <c r="AH10" s="144">
        <f t="shared" si="19"/>
        <v>0</v>
      </c>
      <c r="AI10" s="217">
        <f t="shared" si="33"/>
        <v>0</v>
      </c>
      <c r="AK10" s="210">
        <v>5</v>
      </c>
      <c r="AL10" s="144">
        <f t="shared" si="10"/>
        <v>0</v>
      </c>
      <c r="AM10" s="144">
        <f t="shared" si="11"/>
        <v>0</v>
      </c>
      <c r="AN10" s="144">
        <f t="shared" si="12"/>
        <v>0</v>
      </c>
      <c r="AO10" s="144">
        <f t="shared" si="13"/>
        <v>0</v>
      </c>
      <c r="AP10" s="144">
        <f t="shared" si="14"/>
        <v>0</v>
      </c>
      <c r="AQ10" s="318">
        <f t="shared" si="20"/>
        <v>0</v>
      </c>
      <c r="AR10" s="318">
        <f t="shared" si="20"/>
        <v>0</v>
      </c>
      <c r="AS10" s="318">
        <f t="shared" si="20"/>
        <v>0</v>
      </c>
      <c r="AT10" s="318">
        <f t="shared" si="20"/>
        <v>0</v>
      </c>
      <c r="AU10" s="144">
        <f t="shared" si="21"/>
        <v>0</v>
      </c>
      <c r="AV10" s="144">
        <f t="shared" si="22"/>
        <v>0</v>
      </c>
      <c r="AW10" s="144">
        <f t="shared" si="23"/>
        <v>0</v>
      </c>
      <c r="AX10" s="144">
        <f t="shared" si="24"/>
        <v>0</v>
      </c>
      <c r="AY10" s="217">
        <f t="shared" si="25"/>
        <v>0</v>
      </c>
      <c r="AZ10" s="322">
        <f t="shared" si="26"/>
        <v>0</v>
      </c>
    </row>
    <row r="11" spans="2:52" x14ac:dyDescent="0.25">
      <c r="B11" s="361"/>
      <c r="C11" s="363"/>
      <c r="D11" s="366" t="s">
        <v>299</v>
      </c>
      <c r="E11" s="366"/>
      <c r="F11" s="150">
        <f>IF(D8=$B$100,1,0)</f>
        <v>0</v>
      </c>
      <c r="I11" s="194">
        <v>6</v>
      </c>
      <c r="J11" s="144">
        <f t="shared" si="27"/>
        <v>0</v>
      </c>
      <c r="K11" s="144">
        <f t="shared" si="28"/>
        <v>0</v>
      </c>
      <c r="L11" s="144">
        <f t="shared" si="29"/>
        <v>70</v>
      </c>
      <c r="M11" s="144">
        <f t="shared" si="30"/>
        <v>0</v>
      </c>
      <c r="N11" s="144">
        <f t="shared" si="0"/>
        <v>0</v>
      </c>
      <c r="O11" s="145">
        <f t="shared" si="1"/>
        <v>256.66666666666669</v>
      </c>
      <c r="P11" s="194">
        <v>6</v>
      </c>
      <c r="Q11" s="144">
        <f t="shared" si="15"/>
        <v>3.4484210526315788</v>
      </c>
      <c r="R11" s="144">
        <f t="shared" si="31"/>
        <v>20.690526315789477</v>
      </c>
      <c r="S11" s="144">
        <f t="shared" si="32"/>
        <v>12.000505263157896</v>
      </c>
      <c r="T11" s="144">
        <f t="shared" si="2"/>
        <v>4.1412626082536423</v>
      </c>
      <c r="U11" s="144">
        <f t="shared" si="16"/>
        <v>70</v>
      </c>
      <c r="V11" s="144">
        <f t="shared" si="3"/>
        <v>2</v>
      </c>
      <c r="W11" s="144">
        <v>0</v>
      </c>
      <c r="X11" s="144">
        <f t="shared" si="4"/>
        <v>292.11357904270841</v>
      </c>
      <c r="Y11" s="173">
        <f t="shared" si="5"/>
        <v>35.446912376041723</v>
      </c>
      <c r="AA11" s="210">
        <v>6</v>
      </c>
      <c r="AB11" s="144">
        <f t="shared" si="6"/>
        <v>0</v>
      </c>
      <c r="AC11" s="243">
        <f t="shared" si="7"/>
        <v>0</v>
      </c>
      <c r="AD11" s="243">
        <f t="shared" si="8"/>
        <v>0</v>
      </c>
      <c r="AE11" s="243">
        <f t="shared" si="9"/>
        <v>0</v>
      </c>
      <c r="AF11" s="144">
        <f t="shared" si="17"/>
        <v>0</v>
      </c>
      <c r="AG11" s="144">
        <f t="shared" si="18"/>
        <v>0</v>
      </c>
      <c r="AH11" s="144">
        <f t="shared" si="19"/>
        <v>0</v>
      </c>
      <c r="AI11" s="217">
        <f t="shared" si="33"/>
        <v>0</v>
      </c>
      <c r="AK11" s="210">
        <v>6</v>
      </c>
      <c r="AL11" s="144">
        <f t="shared" si="10"/>
        <v>0</v>
      </c>
      <c r="AM11" s="144">
        <f t="shared" si="11"/>
        <v>0</v>
      </c>
      <c r="AN11" s="144">
        <f t="shared" si="12"/>
        <v>0</v>
      </c>
      <c r="AO11" s="144">
        <f t="shared" si="13"/>
        <v>0</v>
      </c>
      <c r="AP11" s="144">
        <f t="shared" si="14"/>
        <v>0</v>
      </c>
      <c r="AQ11" s="318">
        <f t="shared" si="20"/>
        <v>0</v>
      </c>
      <c r="AR11" s="318">
        <f t="shared" si="20"/>
        <v>0</v>
      </c>
      <c r="AS11" s="318">
        <f t="shared" si="20"/>
        <v>0</v>
      </c>
      <c r="AT11" s="318">
        <f t="shared" si="20"/>
        <v>0</v>
      </c>
      <c r="AU11" s="144">
        <f t="shared" si="21"/>
        <v>0</v>
      </c>
      <c r="AV11" s="144">
        <f t="shared" si="22"/>
        <v>0</v>
      </c>
      <c r="AW11" s="144">
        <f t="shared" si="23"/>
        <v>0</v>
      </c>
      <c r="AX11" s="144">
        <f t="shared" si="24"/>
        <v>0</v>
      </c>
      <c r="AY11" s="217">
        <f t="shared" si="25"/>
        <v>0</v>
      </c>
      <c r="AZ11" s="322">
        <f t="shared" si="26"/>
        <v>0</v>
      </c>
    </row>
    <row r="12" spans="2:52" ht="30" x14ac:dyDescent="0.25">
      <c r="B12" s="361"/>
      <c r="C12" s="363"/>
      <c r="D12" s="388" t="s">
        <v>291</v>
      </c>
      <c r="E12" s="388"/>
      <c r="F12" s="238" t="s">
        <v>76</v>
      </c>
      <c r="I12" s="194">
        <v>7</v>
      </c>
      <c r="J12" s="144">
        <f t="shared" si="27"/>
        <v>0</v>
      </c>
      <c r="K12" s="144">
        <f t="shared" si="28"/>
        <v>0</v>
      </c>
      <c r="L12" s="144">
        <f t="shared" si="29"/>
        <v>70</v>
      </c>
      <c r="M12" s="144">
        <f t="shared" si="30"/>
        <v>0</v>
      </c>
      <c r="N12" s="144">
        <f t="shared" si="0"/>
        <v>0</v>
      </c>
      <c r="O12" s="145">
        <f t="shared" si="1"/>
        <v>256.66666666666669</v>
      </c>
      <c r="P12" s="194">
        <v>7</v>
      </c>
      <c r="Q12" s="144">
        <f t="shared" si="15"/>
        <v>3.4484210526315788</v>
      </c>
      <c r="R12" s="144">
        <f t="shared" si="31"/>
        <v>24.138947368421057</v>
      </c>
      <c r="S12" s="144">
        <f t="shared" si="32"/>
        <v>14.000589473684212</v>
      </c>
      <c r="T12" s="144">
        <f t="shared" si="2"/>
        <v>4.7455543803577287</v>
      </c>
      <c r="U12" s="144">
        <f t="shared" si="16"/>
        <v>70</v>
      </c>
      <c r="V12" s="144">
        <f t="shared" si="3"/>
        <v>2.3333333333333335</v>
      </c>
      <c r="W12" s="144">
        <v>0</v>
      </c>
      <c r="X12" s="144">
        <f t="shared" si="4"/>
        <v>297.87175610134528</v>
      </c>
      <c r="Y12" s="173">
        <f t="shared" si="5"/>
        <v>41.205089434678598</v>
      </c>
      <c r="AA12" s="210">
        <v>7</v>
      </c>
      <c r="AB12" s="144">
        <f t="shared" si="6"/>
        <v>0</v>
      </c>
      <c r="AC12" s="243">
        <f t="shared" si="7"/>
        <v>0</v>
      </c>
      <c r="AD12" s="243">
        <f t="shared" si="8"/>
        <v>0</v>
      </c>
      <c r="AE12" s="243">
        <f t="shared" si="9"/>
        <v>0</v>
      </c>
      <c r="AF12" s="144">
        <f t="shared" si="17"/>
        <v>0</v>
      </c>
      <c r="AG12" s="144">
        <f t="shared" si="18"/>
        <v>0</v>
      </c>
      <c r="AH12" s="144">
        <f t="shared" si="19"/>
        <v>0</v>
      </c>
      <c r="AI12" s="217">
        <f t="shared" si="33"/>
        <v>0</v>
      </c>
      <c r="AK12" s="210">
        <v>7</v>
      </c>
      <c r="AL12" s="144">
        <f t="shared" si="10"/>
        <v>0</v>
      </c>
      <c r="AM12" s="144">
        <f t="shared" si="11"/>
        <v>0</v>
      </c>
      <c r="AN12" s="144">
        <f t="shared" si="12"/>
        <v>0</v>
      </c>
      <c r="AO12" s="144">
        <f t="shared" si="13"/>
        <v>0</v>
      </c>
      <c r="AP12" s="144">
        <f t="shared" si="14"/>
        <v>0</v>
      </c>
      <c r="AQ12" s="318">
        <f t="shared" si="20"/>
        <v>0</v>
      </c>
      <c r="AR12" s="318">
        <f t="shared" si="20"/>
        <v>0</v>
      </c>
      <c r="AS12" s="318">
        <f t="shared" si="20"/>
        <v>0</v>
      </c>
      <c r="AT12" s="318">
        <f t="shared" si="20"/>
        <v>0</v>
      </c>
      <c r="AU12" s="144">
        <f t="shared" si="21"/>
        <v>0</v>
      </c>
      <c r="AV12" s="144">
        <f t="shared" si="22"/>
        <v>0</v>
      </c>
      <c r="AW12" s="144">
        <f t="shared" si="23"/>
        <v>0</v>
      </c>
      <c r="AX12" s="144">
        <f t="shared" si="24"/>
        <v>0</v>
      </c>
      <c r="AY12" s="217">
        <f t="shared" si="25"/>
        <v>0</v>
      </c>
      <c r="AZ12" s="322">
        <f t="shared" si="26"/>
        <v>0</v>
      </c>
    </row>
    <row r="13" spans="2:52" x14ac:dyDescent="0.25">
      <c r="B13" s="362"/>
      <c r="C13" s="364"/>
      <c r="D13" s="367" t="s">
        <v>315</v>
      </c>
      <c r="E13" s="367"/>
      <c r="F13" s="154">
        <f>IF(ISBLANK(F$12),,VLOOKUP(F$12,Aerien!$B$23:$C$88,2,FALSE))</f>
        <v>0.56999999999999995</v>
      </c>
      <c r="I13" s="194">
        <v>8</v>
      </c>
      <c r="J13" s="144">
        <f t="shared" si="27"/>
        <v>0</v>
      </c>
      <c r="K13" s="144">
        <f t="shared" si="28"/>
        <v>0</v>
      </c>
      <c r="L13" s="144">
        <f t="shared" si="29"/>
        <v>70</v>
      </c>
      <c r="M13" s="144">
        <f t="shared" si="30"/>
        <v>0</v>
      </c>
      <c r="N13" s="144">
        <f t="shared" si="0"/>
        <v>0</v>
      </c>
      <c r="O13" s="145">
        <f t="shared" si="1"/>
        <v>256.66666666666669</v>
      </c>
      <c r="P13" s="194">
        <v>8</v>
      </c>
      <c r="Q13" s="144">
        <f t="shared" si="15"/>
        <v>3.4484210526315788</v>
      </c>
      <c r="R13" s="144">
        <f t="shared" si="31"/>
        <v>27.587368421052638</v>
      </c>
      <c r="S13" s="144">
        <f t="shared" si="32"/>
        <v>16.000673684210529</v>
      </c>
      <c r="T13" s="144">
        <f t="shared" si="2"/>
        <v>5.3398448508301843</v>
      </c>
      <c r="U13" s="144">
        <f t="shared" si="16"/>
        <v>70</v>
      </c>
      <c r="V13" s="144">
        <f t="shared" si="3"/>
        <v>2.6666666666666665</v>
      </c>
      <c r="W13" s="144">
        <v>0</v>
      </c>
      <c r="X13" s="144">
        <f t="shared" si="4"/>
        <v>303.61251422630704</v>
      </c>
      <c r="Y13" s="173">
        <f t="shared" si="5"/>
        <v>46.945847559640356</v>
      </c>
      <c r="AA13" s="210">
        <v>8</v>
      </c>
      <c r="AB13" s="144">
        <f t="shared" si="6"/>
        <v>0</v>
      </c>
      <c r="AC13" s="243">
        <f t="shared" si="7"/>
        <v>0</v>
      </c>
      <c r="AD13" s="243">
        <f t="shared" si="8"/>
        <v>0</v>
      </c>
      <c r="AE13" s="243">
        <f t="shared" si="9"/>
        <v>0</v>
      </c>
      <c r="AF13" s="144">
        <f t="shared" si="17"/>
        <v>0</v>
      </c>
      <c r="AG13" s="144">
        <f t="shared" si="18"/>
        <v>0</v>
      </c>
      <c r="AH13" s="144">
        <f t="shared" si="19"/>
        <v>0</v>
      </c>
      <c r="AI13" s="217">
        <f t="shared" si="33"/>
        <v>0</v>
      </c>
      <c r="AK13" s="210">
        <v>8</v>
      </c>
      <c r="AL13" s="144">
        <f t="shared" si="10"/>
        <v>0</v>
      </c>
      <c r="AM13" s="144">
        <f t="shared" si="11"/>
        <v>0</v>
      </c>
      <c r="AN13" s="144">
        <f t="shared" si="12"/>
        <v>0</v>
      </c>
      <c r="AO13" s="144">
        <f t="shared" si="13"/>
        <v>0</v>
      </c>
      <c r="AP13" s="144">
        <f t="shared" si="14"/>
        <v>0</v>
      </c>
      <c r="AQ13" s="318">
        <f t="shared" si="20"/>
        <v>0</v>
      </c>
      <c r="AR13" s="318">
        <f t="shared" si="20"/>
        <v>0</v>
      </c>
      <c r="AS13" s="318">
        <f t="shared" si="20"/>
        <v>0</v>
      </c>
      <c r="AT13" s="318">
        <f t="shared" si="20"/>
        <v>0</v>
      </c>
      <c r="AU13" s="144">
        <f t="shared" si="21"/>
        <v>0</v>
      </c>
      <c r="AV13" s="144">
        <f t="shared" si="22"/>
        <v>0</v>
      </c>
      <c r="AW13" s="144">
        <f t="shared" si="23"/>
        <v>0</v>
      </c>
      <c r="AX13" s="144">
        <f t="shared" si="24"/>
        <v>0</v>
      </c>
      <c r="AY13" s="217">
        <f t="shared" si="25"/>
        <v>0</v>
      </c>
      <c r="AZ13" s="322">
        <f t="shared" si="26"/>
        <v>0</v>
      </c>
    </row>
    <row r="14" spans="2:52" x14ac:dyDescent="0.25">
      <c r="B14" s="360" t="s">
        <v>292</v>
      </c>
      <c r="C14" s="385"/>
      <c r="D14" s="386"/>
      <c r="E14" s="386"/>
      <c r="F14" s="387"/>
      <c r="I14" s="194">
        <v>9</v>
      </c>
      <c r="J14" s="144">
        <f t="shared" si="27"/>
        <v>0</v>
      </c>
      <c r="K14" s="144">
        <f t="shared" si="28"/>
        <v>0</v>
      </c>
      <c r="L14" s="144">
        <f t="shared" si="29"/>
        <v>70</v>
      </c>
      <c r="M14" s="144">
        <f t="shared" si="30"/>
        <v>0</v>
      </c>
      <c r="N14" s="144">
        <f t="shared" si="0"/>
        <v>0</v>
      </c>
      <c r="O14" s="145">
        <f t="shared" si="1"/>
        <v>256.66666666666669</v>
      </c>
      <c r="P14" s="194">
        <v>9</v>
      </c>
      <c r="Q14" s="144">
        <f t="shared" si="15"/>
        <v>3.4484210526315788</v>
      </c>
      <c r="R14" s="144">
        <f t="shared" si="31"/>
        <v>31.035789473684218</v>
      </c>
      <c r="S14" s="144">
        <f t="shared" si="32"/>
        <v>18.000757894736847</v>
      </c>
      <c r="T14" s="144">
        <f t="shared" si="2"/>
        <v>5.9255273584402612</v>
      </c>
      <c r="U14" s="144">
        <f t="shared" si="16"/>
        <v>70</v>
      </c>
      <c r="V14" s="144">
        <f t="shared" si="3"/>
        <v>3</v>
      </c>
      <c r="W14" s="144">
        <v>0</v>
      </c>
      <c r="X14" s="144">
        <f t="shared" si="4"/>
        <v>309.33828014928343</v>
      </c>
      <c r="Y14" s="173">
        <f t="shared" si="5"/>
        <v>52.671613482616749</v>
      </c>
      <c r="AA14" s="210">
        <v>9</v>
      </c>
      <c r="AB14" s="144">
        <f t="shared" si="6"/>
        <v>0</v>
      </c>
      <c r="AC14" s="243">
        <f t="shared" si="7"/>
        <v>0</v>
      </c>
      <c r="AD14" s="243">
        <f t="shared" si="8"/>
        <v>0</v>
      </c>
      <c r="AE14" s="243">
        <f t="shared" si="9"/>
        <v>0</v>
      </c>
      <c r="AF14" s="144">
        <f t="shared" si="17"/>
        <v>0</v>
      </c>
      <c r="AG14" s="144">
        <f t="shared" si="18"/>
        <v>0</v>
      </c>
      <c r="AH14" s="144">
        <f t="shared" si="19"/>
        <v>0</v>
      </c>
      <c r="AI14" s="217">
        <f t="shared" si="33"/>
        <v>0</v>
      </c>
      <c r="AK14" s="210">
        <v>9</v>
      </c>
      <c r="AL14" s="144">
        <f t="shared" si="10"/>
        <v>0</v>
      </c>
      <c r="AM14" s="144">
        <f t="shared" si="11"/>
        <v>0</v>
      </c>
      <c r="AN14" s="144">
        <f t="shared" si="12"/>
        <v>0</v>
      </c>
      <c r="AO14" s="144">
        <f t="shared" si="13"/>
        <v>0</v>
      </c>
      <c r="AP14" s="144">
        <f t="shared" si="14"/>
        <v>0</v>
      </c>
      <c r="AQ14" s="318">
        <f t="shared" si="20"/>
        <v>0</v>
      </c>
      <c r="AR14" s="318">
        <f t="shared" si="20"/>
        <v>0</v>
      </c>
      <c r="AS14" s="318">
        <f t="shared" si="20"/>
        <v>0</v>
      </c>
      <c r="AT14" s="318">
        <f t="shared" si="20"/>
        <v>0</v>
      </c>
      <c r="AU14" s="144">
        <f t="shared" si="21"/>
        <v>0</v>
      </c>
      <c r="AV14" s="144">
        <f t="shared" si="22"/>
        <v>0</v>
      </c>
      <c r="AW14" s="144">
        <f t="shared" si="23"/>
        <v>0</v>
      </c>
      <c r="AX14" s="144">
        <f t="shared" si="24"/>
        <v>0</v>
      </c>
      <c r="AY14" s="217">
        <f t="shared" si="25"/>
        <v>0</v>
      </c>
      <c r="AZ14" s="322">
        <f t="shared" si="26"/>
        <v>0</v>
      </c>
    </row>
    <row r="15" spans="2:52" x14ac:dyDescent="0.25">
      <c r="B15" s="361"/>
      <c r="C15" s="235" t="s">
        <v>82</v>
      </c>
      <c r="D15" s="368" t="s">
        <v>295</v>
      </c>
      <c r="E15" s="368"/>
      <c r="F15" s="236">
        <f>IF(D15="","",VLOOKUP(D15,$B$97:$C$100,2,0))</f>
        <v>70</v>
      </c>
      <c r="I15" s="194">
        <v>10</v>
      </c>
      <c r="J15" s="144">
        <f t="shared" si="27"/>
        <v>0</v>
      </c>
      <c r="K15" s="144">
        <f t="shared" si="28"/>
        <v>0</v>
      </c>
      <c r="L15" s="144">
        <f t="shared" si="29"/>
        <v>70</v>
      </c>
      <c r="M15" s="144">
        <f t="shared" si="30"/>
        <v>0</v>
      </c>
      <c r="N15" s="144">
        <f t="shared" si="0"/>
        <v>0</v>
      </c>
      <c r="O15" s="145">
        <f t="shared" si="1"/>
        <v>256.66666666666669</v>
      </c>
      <c r="P15" s="194">
        <v>10</v>
      </c>
      <c r="Q15" s="144">
        <f t="shared" si="15"/>
        <v>3.4484210526315788</v>
      </c>
      <c r="R15" s="144">
        <f t="shared" si="31"/>
        <v>34.484210526315799</v>
      </c>
      <c r="S15" s="144">
        <f t="shared" si="32"/>
        <v>20.00084210526316</v>
      </c>
      <c r="T15" s="144">
        <f t="shared" si="2"/>
        <v>6.5036674465861397</v>
      </c>
      <c r="U15" s="144">
        <f t="shared" si="16"/>
        <v>70</v>
      </c>
      <c r="V15" s="144">
        <f t="shared" si="3"/>
        <v>3.3333333333333335</v>
      </c>
      <c r="W15" s="144">
        <v>0</v>
      </c>
      <c r="X15" s="144">
        <f t="shared" si="4"/>
        <v>315.05090969169305</v>
      </c>
      <c r="Y15" s="173">
        <f t="shared" si="5"/>
        <v>58.384243025026365</v>
      </c>
      <c r="AA15" s="210">
        <v>10</v>
      </c>
      <c r="AB15" s="144">
        <f t="shared" si="6"/>
        <v>0</v>
      </c>
      <c r="AC15" s="243">
        <f t="shared" si="7"/>
        <v>0</v>
      </c>
      <c r="AD15" s="243">
        <f t="shared" si="8"/>
        <v>0</v>
      </c>
      <c r="AE15" s="243">
        <f t="shared" si="9"/>
        <v>0</v>
      </c>
      <c r="AF15" s="144">
        <f t="shared" si="17"/>
        <v>0</v>
      </c>
      <c r="AG15" s="144">
        <f t="shared" si="18"/>
        <v>0</v>
      </c>
      <c r="AH15" s="144">
        <f t="shared" si="19"/>
        <v>0</v>
      </c>
      <c r="AI15" s="217">
        <f t="shared" si="33"/>
        <v>0</v>
      </c>
      <c r="AK15" s="210">
        <v>10</v>
      </c>
      <c r="AL15" s="144">
        <f t="shared" si="10"/>
        <v>0</v>
      </c>
      <c r="AM15" s="144">
        <f t="shared" si="11"/>
        <v>0</v>
      </c>
      <c r="AN15" s="144">
        <f t="shared" si="12"/>
        <v>0</v>
      </c>
      <c r="AO15" s="144">
        <f t="shared" si="13"/>
        <v>0</v>
      </c>
      <c r="AP15" s="144">
        <f t="shared" si="14"/>
        <v>0</v>
      </c>
      <c r="AQ15" s="318">
        <f t="shared" si="20"/>
        <v>0</v>
      </c>
      <c r="AR15" s="318">
        <f t="shared" si="20"/>
        <v>0</v>
      </c>
      <c r="AS15" s="318">
        <f t="shared" si="20"/>
        <v>0</v>
      </c>
      <c r="AT15" s="318">
        <f t="shared" si="20"/>
        <v>0</v>
      </c>
      <c r="AU15" s="144">
        <f t="shared" si="21"/>
        <v>0</v>
      </c>
      <c r="AV15" s="144">
        <f t="shared" si="22"/>
        <v>0</v>
      </c>
      <c r="AW15" s="144">
        <f t="shared" si="23"/>
        <v>0</v>
      </c>
      <c r="AX15" s="144">
        <f t="shared" si="24"/>
        <v>0</v>
      </c>
      <c r="AY15" s="217">
        <f t="shared" si="25"/>
        <v>0</v>
      </c>
      <c r="AZ15" s="322">
        <f t="shared" si="26"/>
        <v>0</v>
      </c>
    </row>
    <row r="16" spans="2:52" x14ac:dyDescent="0.25">
      <c r="B16" s="361"/>
      <c r="C16" s="235" t="s">
        <v>83</v>
      </c>
      <c r="D16" s="366" t="s">
        <v>298</v>
      </c>
      <c r="E16" s="366"/>
      <c r="F16" s="236">
        <v>10</v>
      </c>
      <c r="I16" s="194">
        <v>11</v>
      </c>
      <c r="J16" s="144">
        <f t="shared" si="27"/>
        <v>0</v>
      </c>
      <c r="K16" s="144">
        <f t="shared" si="28"/>
        <v>0</v>
      </c>
      <c r="L16" s="144">
        <f t="shared" si="29"/>
        <v>70</v>
      </c>
      <c r="M16" s="144">
        <f t="shared" si="30"/>
        <v>0</v>
      </c>
      <c r="N16" s="144">
        <f t="shared" si="0"/>
        <v>0</v>
      </c>
      <c r="O16" s="145">
        <f t="shared" si="1"/>
        <v>256.66666666666669</v>
      </c>
      <c r="P16" s="194">
        <v>11</v>
      </c>
      <c r="Q16" s="144">
        <f t="shared" si="15"/>
        <v>3.4484210526315788</v>
      </c>
      <c r="R16" s="144">
        <f t="shared" si="31"/>
        <v>37.93263157894738</v>
      </c>
      <c r="S16" s="144">
        <f t="shared" si="32"/>
        <v>22.000926315789478</v>
      </c>
      <c r="T16" s="144">
        <f t="shared" si="2"/>
        <v>7.0751052179566498</v>
      </c>
      <c r="U16" s="144">
        <f t="shared" si="16"/>
        <v>70</v>
      </c>
      <c r="V16" s="144">
        <f t="shared" si="3"/>
        <v>3.6666666666666665</v>
      </c>
      <c r="W16" s="144">
        <v>0</v>
      </c>
      <c r="X16" s="144">
        <f t="shared" si="4"/>
        <v>320.75186603238564</v>
      </c>
      <c r="Y16" s="173">
        <f t="shared" si="5"/>
        <v>64.08519936571895</v>
      </c>
      <c r="AA16" s="210">
        <v>11</v>
      </c>
      <c r="AB16" s="144">
        <f t="shared" si="6"/>
        <v>0</v>
      </c>
      <c r="AC16" s="243">
        <f t="shared" si="7"/>
        <v>0</v>
      </c>
      <c r="AD16" s="243">
        <f t="shared" si="8"/>
        <v>0</v>
      </c>
      <c r="AE16" s="243">
        <f t="shared" si="9"/>
        <v>0</v>
      </c>
      <c r="AF16" s="144">
        <f t="shared" si="17"/>
        <v>0</v>
      </c>
      <c r="AG16" s="144">
        <f t="shared" si="18"/>
        <v>0</v>
      </c>
      <c r="AH16" s="144">
        <f t="shared" si="19"/>
        <v>0</v>
      </c>
      <c r="AI16" s="217">
        <f t="shared" si="33"/>
        <v>0</v>
      </c>
      <c r="AK16" s="210">
        <v>11</v>
      </c>
      <c r="AL16" s="144">
        <f t="shared" si="10"/>
        <v>0</v>
      </c>
      <c r="AM16" s="144">
        <f t="shared" si="11"/>
        <v>0</v>
      </c>
      <c r="AN16" s="144">
        <f t="shared" si="12"/>
        <v>0</v>
      </c>
      <c r="AO16" s="144">
        <f t="shared" si="13"/>
        <v>0</v>
      </c>
      <c r="AP16" s="144">
        <f t="shared" si="14"/>
        <v>0</v>
      </c>
      <c r="AQ16" s="318">
        <f t="shared" si="20"/>
        <v>0</v>
      </c>
      <c r="AR16" s="318">
        <f t="shared" si="20"/>
        <v>0</v>
      </c>
      <c r="AS16" s="318">
        <f t="shared" si="20"/>
        <v>0</v>
      </c>
      <c r="AT16" s="318">
        <f t="shared" si="20"/>
        <v>0</v>
      </c>
      <c r="AU16" s="144">
        <f t="shared" si="21"/>
        <v>0</v>
      </c>
      <c r="AV16" s="144">
        <f t="shared" si="22"/>
        <v>0</v>
      </c>
      <c r="AW16" s="144">
        <f t="shared" si="23"/>
        <v>0</v>
      </c>
      <c r="AX16" s="144">
        <f t="shared" si="24"/>
        <v>0</v>
      </c>
      <c r="AY16" s="217">
        <f t="shared" si="25"/>
        <v>0</v>
      </c>
      <c r="AZ16" s="322">
        <f t="shared" si="26"/>
        <v>0</v>
      </c>
    </row>
    <row r="17" spans="2:55" ht="30" x14ac:dyDescent="0.25">
      <c r="B17" s="361"/>
      <c r="C17" s="363" t="s">
        <v>276</v>
      </c>
      <c r="D17" s="388" t="s">
        <v>291</v>
      </c>
      <c r="E17" s="388"/>
      <c r="F17" s="238" t="s">
        <v>26</v>
      </c>
      <c r="I17" s="194">
        <v>12</v>
      </c>
      <c r="J17" s="144">
        <f t="shared" si="27"/>
        <v>0</v>
      </c>
      <c r="K17" s="144">
        <f t="shared" si="28"/>
        <v>0</v>
      </c>
      <c r="L17" s="144">
        <f t="shared" si="29"/>
        <v>70</v>
      </c>
      <c r="M17" s="144">
        <f t="shared" si="30"/>
        <v>0</v>
      </c>
      <c r="N17" s="144">
        <f t="shared" si="0"/>
        <v>0</v>
      </c>
      <c r="O17" s="145">
        <f t="shared" si="1"/>
        <v>256.66666666666669</v>
      </c>
      <c r="P17" s="194">
        <v>12</v>
      </c>
      <c r="Q17" s="144">
        <f t="shared" si="15"/>
        <v>3.4484210526315788</v>
      </c>
      <c r="R17" s="144">
        <f t="shared" si="31"/>
        <v>41.38105263157896</v>
      </c>
      <c r="S17" s="144">
        <f t="shared" si="32"/>
        <v>24.001010526315795</v>
      </c>
      <c r="T17" s="144">
        <f t="shared" si="2"/>
        <v>7.6405192682923548</v>
      </c>
      <c r="U17" s="144">
        <f t="shared" si="16"/>
        <v>70</v>
      </c>
      <c r="V17" s="144">
        <f t="shared" si="3"/>
        <v>4</v>
      </c>
      <c r="W17" s="144">
        <v>0</v>
      </c>
      <c r="X17" s="144">
        <f t="shared" si="4"/>
        <v>326.4423310589425</v>
      </c>
      <c r="Y17" s="173">
        <f t="shared" si="5"/>
        <v>69.775664392275814</v>
      </c>
      <c r="AA17" s="210">
        <v>12</v>
      </c>
      <c r="AB17" s="144">
        <f t="shared" si="6"/>
        <v>0</v>
      </c>
      <c r="AC17" s="243">
        <f t="shared" si="7"/>
        <v>0</v>
      </c>
      <c r="AD17" s="243">
        <f t="shared" si="8"/>
        <v>0</v>
      </c>
      <c r="AE17" s="243">
        <f t="shared" si="9"/>
        <v>0</v>
      </c>
      <c r="AF17" s="144">
        <f t="shared" si="17"/>
        <v>0</v>
      </c>
      <c r="AG17" s="144">
        <f t="shared" si="18"/>
        <v>0</v>
      </c>
      <c r="AH17" s="144">
        <f t="shared" si="19"/>
        <v>0</v>
      </c>
      <c r="AI17" s="217">
        <f t="shared" si="33"/>
        <v>0</v>
      </c>
      <c r="AK17" s="210">
        <v>12</v>
      </c>
      <c r="AL17" s="144">
        <f t="shared" si="10"/>
        <v>0</v>
      </c>
      <c r="AM17" s="144">
        <f t="shared" si="11"/>
        <v>0</v>
      </c>
      <c r="AN17" s="144">
        <f t="shared" si="12"/>
        <v>0</v>
      </c>
      <c r="AO17" s="144">
        <f t="shared" si="13"/>
        <v>0</v>
      </c>
      <c r="AP17" s="144">
        <f t="shared" si="14"/>
        <v>0</v>
      </c>
      <c r="AQ17" s="318">
        <f t="shared" si="20"/>
        <v>0</v>
      </c>
      <c r="AR17" s="318">
        <f t="shared" si="20"/>
        <v>0</v>
      </c>
      <c r="AS17" s="318">
        <f t="shared" si="20"/>
        <v>0</v>
      </c>
      <c r="AT17" s="318">
        <f t="shared" si="20"/>
        <v>0</v>
      </c>
      <c r="AU17" s="144">
        <f t="shared" si="21"/>
        <v>0</v>
      </c>
      <c r="AV17" s="144">
        <f t="shared" si="22"/>
        <v>0</v>
      </c>
      <c r="AW17" s="144">
        <f t="shared" si="23"/>
        <v>0</v>
      </c>
      <c r="AX17" s="144">
        <f t="shared" si="24"/>
        <v>0</v>
      </c>
      <c r="AY17" s="217">
        <f t="shared" si="25"/>
        <v>0</v>
      </c>
      <c r="AZ17" s="322">
        <f t="shared" si="26"/>
        <v>0</v>
      </c>
    </row>
    <row r="18" spans="2:55" x14ac:dyDescent="0.25">
      <c r="B18" s="361"/>
      <c r="C18" s="363"/>
      <c r="D18" s="388" t="s">
        <v>296</v>
      </c>
      <c r="E18" s="388"/>
      <c r="F18" s="239">
        <v>130</v>
      </c>
      <c r="I18" s="194">
        <v>13</v>
      </c>
      <c r="J18" s="144">
        <f t="shared" si="27"/>
        <v>0</v>
      </c>
      <c r="K18" s="144">
        <f t="shared" si="28"/>
        <v>0</v>
      </c>
      <c r="L18" s="144">
        <f t="shared" si="29"/>
        <v>70</v>
      </c>
      <c r="M18" s="144">
        <f t="shared" si="30"/>
        <v>0</v>
      </c>
      <c r="N18" s="144">
        <f t="shared" si="0"/>
        <v>0</v>
      </c>
      <c r="O18" s="145">
        <f t="shared" si="1"/>
        <v>256.66666666666669</v>
      </c>
      <c r="P18" s="194">
        <v>13</v>
      </c>
      <c r="Q18" s="144">
        <f t="shared" si="15"/>
        <v>3.4484210526315788</v>
      </c>
      <c r="R18" s="144">
        <f t="shared" si="31"/>
        <v>44.829473684210541</v>
      </c>
      <c r="S18" s="144">
        <f t="shared" si="32"/>
        <v>26.001094736842113</v>
      </c>
      <c r="T18" s="144">
        <f t="shared" si="2"/>
        <v>8.2004686446450119</v>
      </c>
      <c r="U18" s="144">
        <f t="shared" si="16"/>
        <v>70</v>
      </c>
      <c r="V18" s="144">
        <f t="shared" si="3"/>
        <v>4.333333333333333</v>
      </c>
      <c r="W18" s="144">
        <v>0</v>
      </c>
      <c r="X18" s="144">
        <f t="shared" si="4"/>
        <v>332.12327844497901</v>
      </c>
      <c r="Y18" s="173">
        <f t="shared" si="5"/>
        <v>75.456611778312322</v>
      </c>
      <c r="AA18" s="210">
        <v>13</v>
      </c>
      <c r="AB18" s="144">
        <f t="shared" si="6"/>
        <v>0</v>
      </c>
      <c r="AC18" s="243">
        <f t="shared" si="7"/>
        <v>0</v>
      </c>
      <c r="AD18" s="243">
        <f t="shared" si="8"/>
        <v>0</v>
      </c>
      <c r="AE18" s="243">
        <f t="shared" si="9"/>
        <v>0</v>
      </c>
      <c r="AF18" s="144">
        <f t="shared" si="17"/>
        <v>0</v>
      </c>
      <c r="AG18" s="144">
        <f t="shared" si="18"/>
        <v>0</v>
      </c>
      <c r="AH18" s="144">
        <f t="shared" si="19"/>
        <v>0</v>
      </c>
      <c r="AI18" s="217">
        <f t="shared" si="33"/>
        <v>0</v>
      </c>
      <c r="AK18" s="210">
        <v>13</v>
      </c>
      <c r="AL18" s="144">
        <f t="shared" si="10"/>
        <v>0</v>
      </c>
      <c r="AM18" s="144">
        <f t="shared" si="11"/>
        <v>0</v>
      </c>
      <c r="AN18" s="144">
        <f t="shared" si="12"/>
        <v>0</v>
      </c>
      <c r="AO18" s="144">
        <f t="shared" si="13"/>
        <v>0</v>
      </c>
      <c r="AP18" s="144">
        <f t="shared" si="14"/>
        <v>0</v>
      </c>
      <c r="AQ18" s="318">
        <f t="shared" si="20"/>
        <v>0</v>
      </c>
      <c r="AR18" s="318">
        <f t="shared" si="20"/>
        <v>0</v>
      </c>
      <c r="AS18" s="318">
        <f t="shared" si="20"/>
        <v>0</v>
      </c>
      <c r="AT18" s="318">
        <f t="shared" si="20"/>
        <v>0</v>
      </c>
      <c r="AU18" s="144">
        <f t="shared" si="21"/>
        <v>0</v>
      </c>
      <c r="AV18" s="144">
        <f t="shared" si="22"/>
        <v>0</v>
      </c>
      <c r="AW18" s="144">
        <f t="shared" si="23"/>
        <v>0</v>
      </c>
      <c r="AX18" s="144">
        <f t="shared" si="24"/>
        <v>0</v>
      </c>
      <c r="AY18" s="217">
        <f t="shared" si="25"/>
        <v>0</v>
      </c>
      <c r="AZ18" s="322">
        <f t="shared" si="26"/>
        <v>0</v>
      </c>
    </row>
    <row r="19" spans="2:55" x14ac:dyDescent="0.25">
      <c r="B19" s="361"/>
      <c r="C19" s="363"/>
      <c r="D19" s="366" t="s">
        <v>315</v>
      </c>
      <c r="E19" s="366"/>
      <c r="F19" s="150">
        <f>IF(ISBLANK(F$17),,VLOOKUP(F$17,Aerien!$B$23:$C$87,2,FALSE))</f>
        <v>0.57999999999999996</v>
      </c>
      <c r="I19" s="194">
        <v>14</v>
      </c>
      <c r="J19" s="144">
        <f t="shared" si="27"/>
        <v>0</v>
      </c>
      <c r="K19" s="144">
        <f t="shared" si="28"/>
        <v>0</v>
      </c>
      <c r="L19" s="144">
        <f t="shared" si="29"/>
        <v>70</v>
      </c>
      <c r="M19" s="144">
        <f t="shared" si="30"/>
        <v>0</v>
      </c>
      <c r="N19" s="144">
        <f t="shared" si="0"/>
        <v>0</v>
      </c>
      <c r="O19" s="145">
        <f t="shared" si="1"/>
        <v>256.66666666666669</v>
      </c>
      <c r="P19" s="194">
        <v>14</v>
      </c>
      <c r="Q19" s="144">
        <f t="shared" si="15"/>
        <v>3.4484210526315788</v>
      </c>
      <c r="R19" s="144">
        <f t="shared" si="31"/>
        <v>48.277894736842121</v>
      </c>
      <c r="S19" s="144">
        <f t="shared" si="32"/>
        <v>28.001178947368427</v>
      </c>
      <c r="T19" s="144">
        <f t="shared" si="2"/>
        <v>8.7554215010630578</v>
      </c>
      <c r="U19" s="144">
        <f t="shared" si="16"/>
        <v>70</v>
      </c>
      <c r="V19" s="144">
        <f t="shared" si="3"/>
        <v>4.666666666666667</v>
      </c>
      <c r="W19" s="144">
        <v>0</v>
      </c>
      <c r="X19" s="144">
        <f t="shared" si="4"/>
        <v>337.79552355879594</v>
      </c>
      <c r="Y19" s="173">
        <f t="shared" si="5"/>
        <v>81.128856892129249</v>
      </c>
      <c r="AA19" s="210">
        <v>14</v>
      </c>
      <c r="AB19" s="144">
        <f t="shared" si="6"/>
        <v>0</v>
      </c>
      <c r="AC19" s="243">
        <f t="shared" si="7"/>
        <v>0</v>
      </c>
      <c r="AD19" s="243">
        <f t="shared" si="8"/>
        <v>0</v>
      </c>
      <c r="AE19" s="243">
        <f t="shared" si="9"/>
        <v>0</v>
      </c>
      <c r="AF19" s="144">
        <f t="shared" si="17"/>
        <v>0</v>
      </c>
      <c r="AG19" s="144">
        <f t="shared" si="18"/>
        <v>0</v>
      </c>
      <c r="AH19" s="144">
        <f t="shared" si="19"/>
        <v>0</v>
      </c>
      <c r="AI19" s="217">
        <f t="shared" si="33"/>
        <v>0</v>
      </c>
      <c r="AK19" s="210">
        <v>14</v>
      </c>
      <c r="AL19" s="144">
        <f t="shared" si="10"/>
        <v>0</v>
      </c>
      <c r="AM19" s="144">
        <f t="shared" si="11"/>
        <v>0</v>
      </c>
      <c r="AN19" s="144">
        <f t="shared" si="12"/>
        <v>0</v>
      </c>
      <c r="AO19" s="144">
        <f t="shared" si="13"/>
        <v>0</v>
      </c>
      <c r="AP19" s="144">
        <f t="shared" si="14"/>
        <v>0</v>
      </c>
      <c r="AQ19" s="318">
        <f t="shared" si="20"/>
        <v>0</v>
      </c>
      <c r="AR19" s="318">
        <f t="shared" si="20"/>
        <v>0</v>
      </c>
      <c r="AS19" s="318">
        <f t="shared" si="20"/>
        <v>0</v>
      </c>
      <c r="AT19" s="318">
        <f t="shared" si="20"/>
        <v>0</v>
      </c>
      <c r="AU19" s="144">
        <f t="shared" si="21"/>
        <v>0</v>
      </c>
      <c r="AV19" s="144">
        <f t="shared" si="22"/>
        <v>0</v>
      </c>
      <c r="AW19" s="144">
        <f t="shared" si="23"/>
        <v>0</v>
      </c>
      <c r="AX19" s="144">
        <f t="shared" si="24"/>
        <v>0</v>
      </c>
      <c r="AY19" s="217">
        <f t="shared" si="25"/>
        <v>0</v>
      </c>
      <c r="AZ19" s="322">
        <f t="shared" si="26"/>
        <v>0</v>
      </c>
    </row>
    <row r="20" spans="2:55" x14ac:dyDescent="0.25">
      <c r="B20" s="361"/>
      <c r="C20" s="363"/>
      <c r="D20" s="366" t="s">
        <v>300</v>
      </c>
      <c r="E20" s="366"/>
      <c r="F20" s="240">
        <v>1.56</v>
      </c>
      <c r="I20" s="194">
        <v>15</v>
      </c>
      <c r="J20" s="144">
        <f t="shared" si="27"/>
        <v>0</v>
      </c>
      <c r="K20" s="144">
        <f t="shared" si="28"/>
        <v>0</v>
      </c>
      <c r="L20" s="144">
        <f t="shared" si="29"/>
        <v>70</v>
      </c>
      <c r="M20" s="144">
        <f t="shared" si="30"/>
        <v>0</v>
      </c>
      <c r="N20" s="144">
        <f t="shared" si="0"/>
        <v>0</v>
      </c>
      <c r="O20" s="145">
        <f t="shared" si="1"/>
        <v>256.66666666666669</v>
      </c>
      <c r="P20" s="194">
        <v>15</v>
      </c>
      <c r="Q20" s="144">
        <f t="shared" si="15"/>
        <v>3.4484210526315788</v>
      </c>
      <c r="R20" s="144">
        <f t="shared" si="31"/>
        <v>51.726315789473702</v>
      </c>
      <c r="S20" s="144">
        <f t="shared" si="32"/>
        <v>30.001263157894744</v>
      </c>
      <c r="T20" s="144">
        <f t="shared" si="2"/>
        <v>9.3057753227571034</v>
      </c>
      <c r="U20" s="144">
        <f t="shared" si="16"/>
        <v>70</v>
      </c>
      <c r="V20" s="144">
        <f t="shared" si="3"/>
        <v>5</v>
      </c>
      <c r="W20" s="144">
        <v>0</v>
      </c>
      <c r="X20" s="144">
        <f t="shared" si="4"/>
        <v>343.45975868713532</v>
      </c>
      <c r="Y20" s="173">
        <f t="shared" si="5"/>
        <v>86.793092020468634</v>
      </c>
      <c r="AA20" s="210">
        <v>15</v>
      </c>
      <c r="AB20" s="144">
        <f t="shared" si="6"/>
        <v>0</v>
      </c>
      <c r="AC20" s="243">
        <f t="shared" si="7"/>
        <v>0</v>
      </c>
      <c r="AD20" s="243">
        <f t="shared" si="8"/>
        <v>0</v>
      </c>
      <c r="AE20" s="243">
        <f t="shared" si="9"/>
        <v>0</v>
      </c>
      <c r="AF20" s="144">
        <f t="shared" si="17"/>
        <v>0</v>
      </c>
      <c r="AG20" s="144">
        <f t="shared" si="18"/>
        <v>0</v>
      </c>
      <c r="AH20" s="144">
        <f t="shared" si="19"/>
        <v>0</v>
      </c>
      <c r="AI20" s="217">
        <f t="shared" si="33"/>
        <v>0</v>
      </c>
      <c r="AK20" s="210">
        <v>15</v>
      </c>
      <c r="AL20" s="144">
        <f t="shared" si="10"/>
        <v>0</v>
      </c>
      <c r="AM20" s="144">
        <f t="shared" si="11"/>
        <v>0</v>
      </c>
      <c r="AN20" s="144">
        <f t="shared" si="12"/>
        <v>0</v>
      </c>
      <c r="AO20" s="144">
        <f t="shared" si="13"/>
        <v>0</v>
      </c>
      <c r="AP20" s="144">
        <f t="shared" si="14"/>
        <v>0</v>
      </c>
      <c r="AQ20" s="318">
        <f t="shared" si="20"/>
        <v>0</v>
      </c>
      <c r="AR20" s="318">
        <f t="shared" si="20"/>
        <v>0</v>
      </c>
      <c r="AS20" s="318">
        <f t="shared" si="20"/>
        <v>0</v>
      </c>
      <c r="AT20" s="318">
        <f t="shared" si="20"/>
        <v>0</v>
      </c>
      <c r="AU20" s="144">
        <f t="shared" si="21"/>
        <v>0</v>
      </c>
      <c r="AV20" s="144">
        <f t="shared" si="22"/>
        <v>0</v>
      </c>
      <c r="AW20" s="144">
        <f t="shared" si="23"/>
        <v>0</v>
      </c>
      <c r="AX20" s="144">
        <f t="shared" si="24"/>
        <v>0</v>
      </c>
      <c r="AY20" s="217">
        <f t="shared" si="25"/>
        <v>0</v>
      </c>
      <c r="AZ20" s="322">
        <f t="shared" si="26"/>
        <v>0</v>
      </c>
    </row>
    <row r="21" spans="2:55" x14ac:dyDescent="0.25">
      <c r="B21" s="362"/>
      <c r="C21" s="364"/>
      <c r="D21" s="367" t="s">
        <v>303</v>
      </c>
      <c r="E21" s="367"/>
      <c r="F21" s="245">
        <v>2.0699999999999998</v>
      </c>
      <c r="I21" s="194">
        <v>16</v>
      </c>
      <c r="J21" s="144">
        <f t="shared" si="27"/>
        <v>0</v>
      </c>
      <c r="K21" s="144">
        <f t="shared" si="28"/>
        <v>0</v>
      </c>
      <c r="L21" s="144">
        <f t="shared" si="29"/>
        <v>70</v>
      </c>
      <c r="M21" s="144">
        <f t="shared" si="30"/>
        <v>0</v>
      </c>
      <c r="N21" s="144">
        <f t="shared" si="0"/>
        <v>0</v>
      </c>
      <c r="O21" s="145">
        <f t="shared" si="1"/>
        <v>256.66666666666669</v>
      </c>
      <c r="P21" s="194">
        <v>16</v>
      </c>
      <c r="Q21" s="144">
        <f t="shared" si="15"/>
        <v>3.4484210526315788</v>
      </c>
      <c r="R21" s="144">
        <f t="shared" si="31"/>
        <v>55.174736842105283</v>
      </c>
      <c r="S21" s="144">
        <f t="shared" si="32"/>
        <v>32.001347368421065</v>
      </c>
      <c r="T21" s="144">
        <f t="shared" si="2"/>
        <v>9.8518715985665661</v>
      </c>
      <c r="U21" s="144">
        <f t="shared" si="16"/>
        <v>70</v>
      </c>
      <c r="V21" s="144">
        <f t="shared" si="3"/>
        <v>5.333333333333333</v>
      </c>
      <c r="W21" s="144">
        <v>0</v>
      </c>
      <c r="X21" s="144">
        <f t="shared" si="4"/>
        <v>349.11657858972563</v>
      </c>
      <c r="Y21" s="173">
        <f t="shared" si="5"/>
        <v>92.449911923058949</v>
      </c>
      <c r="AA21" s="210">
        <v>16</v>
      </c>
      <c r="AB21" s="144">
        <f t="shared" si="6"/>
        <v>0</v>
      </c>
      <c r="AC21" s="243">
        <f t="shared" si="7"/>
        <v>0</v>
      </c>
      <c r="AD21" s="243">
        <f t="shared" si="8"/>
        <v>0</v>
      </c>
      <c r="AE21" s="243">
        <f t="shared" si="9"/>
        <v>0</v>
      </c>
      <c r="AF21" s="144">
        <f t="shared" si="17"/>
        <v>0</v>
      </c>
      <c r="AG21" s="144">
        <f t="shared" si="18"/>
        <v>0</v>
      </c>
      <c r="AH21" s="144">
        <f t="shared" si="19"/>
        <v>0</v>
      </c>
      <c r="AI21" s="217">
        <f t="shared" si="33"/>
        <v>0</v>
      </c>
      <c r="AK21" s="210">
        <v>16</v>
      </c>
      <c r="AL21" s="144">
        <f t="shared" si="10"/>
        <v>0</v>
      </c>
      <c r="AM21" s="144">
        <f t="shared" si="11"/>
        <v>0</v>
      </c>
      <c r="AN21" s="144">
        <f t="shared" si="12"/>
        <v>0</v>
      </c>
      <c r="AO21" s="144">
        <f t="shared" si="13"/>
        <v>0</v>
      </c>
      <c r="AP21" s="144">
        <f t="shared" si="14"/>
        <v>0</v>
      </c>
      <c r="AQ21" s="318">
        <f t="shared" si="20"/>
        <v>0</v>
      </c>
      <c r="AR21" s="318">
        <f t="shared" si="20"/>
        <v>0</v>
      </c>
      <c r="AS21" s="318">
        <f t="shared" si="20"/>
        <v>0</v>
      </c>
      <c r="AT21" s="318">
        <f t="shared" si="20"/>
        <v>0</v>
      </c>
      <c r="AU21" s="144">
        <f t="shared" si="21"/>
        <v>0</v>
      </c>
      <c r="AV21" s="144">
        <f t="shared" si="22"/>
        <v>0</v>
      </c>
      <c r="AW21" s="144">
        <f t="shared" si="23"/>
        <v>0</v>
      </c>
      <c r="AX21" s="144">
        <f t="shared" si="24"/>
        <v>0</v>
      </c>
      <c r="AY21" s="217">
        <f t="shared" si="25"/>
        <v>0</v>
      </c>
      <c r="AZ21" s="322">
        <f t="shared" si="26"/>
        <v>0</v>
      </c>
    </row>
    <row r="22" spans="2:55" x14ac:dyDescent="0.25">
      <c r="E22" s="11"/>
      <c r="I22" s="194">
        <v>17</v>
      </c>
      <c r="J22" s="144">
        <f t="shared" si="27"/>
        <v>0</v>
      </c>
      <c r="K22" s="144">
        <f t="shared" si="28"/>
        <v>0</v>
      </c>
      <c r="L22" s="144">
        <f t="shared" si="29"/>
        <v>70</v>
      </c>
      <c r="M22" s="144">
        <f t="shared" si="30"/>
        <v>0</v>
      </c>
      <c r="N22" s="144">
        <f t="shared" si="0"/>
        <v>0</v>
      </c>
      <c r="O22" s="145">
        <f t="shared" si="1"/>
        <v>256.66666666666669</v>
      </c>
      <c r="P22" s="194">
        <v>17</v>
      </c>
      <c r="Q22" s="144">
        <f t="shared" si="15"/>
        <v>3.4484210526315788</v>
      </c>
      <c r="R22" s="144">
        <f t="shared" si="31"/>
        <v>58.623157894736863</v>
      </c>
      <c r="S22" s="144">
        <f t="shared" si="32"/>
        <v>34.001431578947376</v>
      </c>
      <c r="T22" s="144">
        <f t="shared" si="2"/>
        <v>10.394006718599496</v>
      </c>
      <c r="U22" s="144">
        <f t="shared" si="16"/>
        <v>70</v>
      </c>
      <c r="V22" s="144">
        <f t="shared" si="3"/>
        <v>5.666666666666667</v>
      </c>
      <c r="W22" s="144">
        <v>0</v>
      </c>
      <c r="X22" s="144">
        <f t="shared" si="4"/>
        <v>354.76649947933862</v>
      </c>
      <c r="Y22" s="173">
        <f t="shared" si="5"/>
        <v>98.099832812671934</v>
      </c>
      <c r="AA22" s="210">
        <v>17</v>
      </c>
      <c r="AB22" s="144">
        <f t="shared" si="6"/>
        <v>0</v>
      </c>
      <c r="AC22" s="243">
        <f t="shared" si="7"/>
        <v>0</v>
      </c>
      <c r="AD22" s="243">
        <f t="shared" si="8"/>
        <v>0</v>
      </c>
      <c r="AE22" s="243">
        <f t="shared" si="9"/>
        <v>0</v>
      </c>
      <c r="AF22" s="144">
        <f t="shared" si="17"/>
        <v>0</v>
      </c>
      <c r="AG22" s="144">
        <f t="shared" si="18"/>
        <v>0</v>
      </c>
      <c r="AH22" s="144">
        <f t="shared" si="19"/>
        <v>0</v>
      </c>
      <c r="AI22" s="217">
        <f t="shared" si="33"/>
        <v>0</v>
      </c>
      <c r="AK22" s="210">
        <v>17</v>
      </c>
      <c r="AL22" s="144">
        <f t="shared" si="10"/>
        <v>0</v>
      </c>
      <c r="AM22" s="144">
        <f t="shared" si="11"/>
        <v>0</v>
      </c>
      <c r="AN22" s="144">
        <f t="shared" si="12"/>
        <v>0</v>
      </c>
      <c r="AO22" s="144">
        <f t="shared" si="13"/>
        <v>0</v>
      </c>
      <c r="AP22" s="144">
        <f t="shared" si="14"/>
        <v>0</v>
      </c>
      <c r="AQ22" s="318">
        <f t="shared" si="20"/>
        <v>0</v>
      </c>
      <c r="AR22" s="318">
        <f t="shared" si="20"/>
        <v>0</v>
      </c>
      <c r="AS22" s="318">
        <f t="shared" si="20"/>
        <v>0</v>
      </c>
      <c r="AT22" s="318">
        <f t="shared" si="20"/>
        <v>0</v>
      </c>
      <c r="AU22" s="144">
        <f t="shared" si="21"/>
        <v>0</v>
      </c>
      <c r="AV22" s="144">
        <f t="shared" si="22"/>
        <v>0</v>
      </c>
      <c r="AW22" s="144">
        <f t="shared" si="23"/>
        <v>0</v>
      </c>
      <c r="AX22" s="144">
        <f t="shared" si="24"/>
        <v>0</v>
      </c>
      <c r="AY22" s="217">
        <f t="shared" si="25"/>
        <v>0</v>
      </c>
      <c r="AZ22" s="322">
        <f t="shared" si="26"/>
        <v>0</v>
      </c>
    </row>
    <row r="23" spans="2:55" x14ac:dyDescent="0.25">
      <c r="B23" s="379" t="s">
        <v>302</v>
      </c>
      <c r="C23" s="380"/>
      <c r="D23" s="380"/>
      <c r="E23" s="380"/>
      <c r="F23" s="380"/>
      <c r="G23" s="381"/>
      <c r="I23" s="194">
        <v>18</v>
      </c>
      <c r="J23" s="144">
        <f t="shared" si="27"/>
        <v>0</v>
      </c>
      <c r="K23" s="144">
        <f t="shared" si="28"/>
        <v>0</v>
      </c>
      <c r="L23" s="144">
        <f t="shared" si="29"/>
        <v>70</v>
      </c>
      <c r="M23" s="144">
        <f t="shared" si="30"/>
        <v>0</v>
      </c>
      <c r="N23" s="144">
        <f t="shared" si="0"/>
        <v>0</v>
      </c>
      <c r="O23" s="145">
        <f t="shared" si="1"/>
        <v>256.66666666666669</v>
      </c>
      <c r="P23" s="194">
        <v>18</v>
      </c>
      <c r="Q23" s="144">
        <f t="shared" si="15"/>
        <v>3.4484210526315788</v>
      </c>
      <c r="R23" s="144">
        <f t="shared" si="31"/>
        <v>62.071578947368444</v>
      </c>
      <c r="S23" s="144">
        <f t="shared" si="32"/>
        <v>36.001515789473693</v>
      </c>
      <c r="T23" s="144">
        <f t="shared" si="2"/>
        <v>10.932440233740277</v>
      </c>
      <c r="U23" s="144">
        <f t="shared" si="16"/>
        <v>70</v>
      </c>
      <c r="V23" s="144">
        <f t="shared" si="3"/>
        <v>6</v>
      </c>
      <c r="W23" s="144">
        <v>0</v>
      </c>
      <c r="X23" s="144">
        <f t="shared" si="4"/>
        <v>360.40997340709765</v>
      </c>
      <c r="Y23" s="173">
        <f t="shared" si="5"/>
        <v>103.74330674043097</v>
      </c>
      <c r="AA23" s="210">
        <v>18</v>
      </c>
      <c r="AB23" s="144">
        <f t="shared" si="6"/>
        <v>0</v>
      </c>
      <c r="AC23" s="243">
        <f t="shared" si="7"/>
        <v>0</v>
      </c>
      <c r="AD23" s="243">
        <f t="shared" si="8"/>
        <v>0</v>
      </c>
      <c r="AE23" s="243">
        <f t="shared" si="9"/>
        <v>0</v>
      </c>
      <c r="AF23" s="144">
        <f t="shared" si="17"/>
        <v>0</v>
      </c>
      <c r="AG23" s="144">
        <f t="shared" si="18"/>
        <v>0</v>
      </c>
      <c r="AH23" s="144">
        <f t="shared" si="19"/>
        <v>0</v>
      </c>
      <c r="AI23" s="217">
        <f t="shared" si="33"/>
        <v>0</v>
      </c>
      <c r="AK23" s="210">
        <v>18</v>
      </c>
      <c r="AL23" s="144">
        <f t="shared" si="10"/>
        <v>0</v>
      </c>
      <c r="AM23" s="144">
        <f t="shared" si="11"/>
        <v>0</v>
      </c>
      <c r="AN23" s="144">
        <f t="shared" si="12"/>
        <v>0</v>
      </c>
      <c r="AO23" s="144">
        <f t="shared" si="13"/>
        <v>0</v>
      </c>
      <c r="AP23" s="144">
        <f t="shared" si="14"/>
        <v>0</v>
      </c>
      <c r="AQ23" s="318">
        <f t="shared" si="20"/>
        <v>0</v>
      </c>
      <c r="AR23" s="318">
        <f t="shared" si="20"/>
        <v>0</v>
      </c>
      <c r="AS23" s="318">
        <f t="shared" si="20"/>
        <v>0</v>
      </c>
      <c r="AT23" s="318">
        <f t="shared" si="20"/>
        <v>0</v>
      </c>
      <c r="AU23" s="144">
        <f t="shared" si="21"/>
        <v>0</v>
      </c>
      <c r="AV23" s="144">
        <f t="shared" si="22"/>
        <v>0</v>
      </c>
      <c r="AW23" s="144">
        <f t="shared" si="23"/>
        <v>0</v>
      </c>
      <c r="AX23" s="144">
        <f t="shared" si="24"/>
        <v>0</v>
      </c>
      <c r="AY23" s="217">
        <f t="shared" si="25"/>
        <v>0</v>
      </c>
      <c r="AZ23" s="322">
        <f t="shared" si="26"/>
        <v>0</v>
      </c>
    </row>
    <row r="24" spans="2:55" x14ac:dyDescent="0.25">
      <c r="B24" s="186" t="s">
        <v>248</v>
      </c>
      <c r="C24" s="187" t="s">
        <v>249</v>
      </c>
      <c r="D24" s="187" t="s">
        <v>176</v>
      </c>
      <c r="E24" s="187" t="s">
        <v>251</v>
      </c>
      <c r="F24" s="187" t="s">
        <v>250</v>
      </c>
      <c r="G24" s="188" t="s">
        <v>301</v>
      </c>
      <c r="I24" s="194">
        <v>19</v>
      </c>
      <c r="J24" s="144">
        <f t="shared" si="27"/>
        <v>0</v>
      </c>
      <c r="K24" s="144">
        <f t="shared" si="28"/>
        <v>0</v>
      </c>
      <c r="L24" s="144">
        <f t="shared" si="29"/>
        <v>70</v>
      </c>
      <c r="M24" s="144">
        <f t="shared" si="30"/>
        <v>0</v>
      </c>
      <c r="N24" s="144">
        <f t="shared" si="0"/>
        <v>0</v>
      </c>
      <c r="O24" s="145">
        <f t="shared" si="1"/>
        <v>256.66666666666669</v>
      </c>
      <c r="P24" s="194">
        <v>19</v>
      </c>
      <c r="Q24" s="144">
        <f t="shared" si="15"/>
        <v>3.4484210526315788</v>
      </c>
      <c r="R24" s="144">
        <f t="shared" si="31"/>
        <v>65.520000000000024</v>
      </c>
      <c r="S24" s="144">
        <f t="shared" si="32"/>
        <v>38.00160000000001</v>
      </c>
      <c r="T24" s="144">
        <f t="shared" si="2"/>
        <v>11.467401227090518</v>
      </c>
      <c r="U24" s="144">
        <f t="shared" si="16"/>
        <v>70</v>
      </c>
      <c r="V24" s="144">
        <f t="shared" si="3"/>
        <v>6.333333333333333</v>
      </c>
      <c r="W24" s="144">
        <v>0</v>
      </c>
      <c r="X24" s="144">
        <f t="shared" si="4"/>
        <v>366.04739935940489</v>
      </c>
      <c r="Y24" s="173">
        <f t="shared" si="5"/>
        <v>109.38073269273821</v>
      </c>
      <c r="AA24" s="210">
        <v>19</v>
      </c>
      <c r="AB24" s="144">
        <f t="shared" si="6"/>
        <v>0</v>
      </c>
      <c r="AC24" s="243">
        <f t="shared" si="7"/>
        <v>0</v>
      </c>
      <c r="AD24" s="243">
        <f t="shared" si="8"/>
        <v>0</v>
      </c>
      <c r="AE24" s="243">
        <f t="shared" si="9"/>
        <v>0</v>
      </c>
      <c r="AF24" s="144">
        <f t="shared" si="17"/>
        <v>0</v>
      </c>
      <c r="AG24" s="144">
        <f t="shared" si="18"/>
        <v>0</v>
      </c>
      <c r="AH24" s="144">
        <f t="shared" si="19"/>
        <v>0</v>
      </c>
      <c r="AI24" s="217">
        <f t="shared" si="33"/>
        <v>0</v>
      </c>
      <c r="AK24" s="210">
        <v>19</v>
      </c>
      <c r="AL24" s="144">
        <f t="shared" si="10"/>
        <v>0</v>
      </c>
      <c r="AM24" s="144">
        <f t="shared" si="11"/>
        <v>0</v>
      </c>
      <c r="AN24" s="144">
        <f t="shared" si="12"/>
        <v>0</v>
      </c>
      <c r="AO24" s="144">
        <f t="shared" si="13"/>
        <v>0</v>
      </c>
      <c r="AP24" s="144">
        <f t="shared" si="14"/>
        <v>0</v>
      </c>
      <c r="AQ24" s="318">
        <f t="shared" si="20"/>
        <v>0</v>
      </c>
      <c r="AR24" s="318">
        <f t="shared" si="20"/>
        <v>0</v>
      </c>
      <c r="AS24" s="318">
        <f t="shared" si="20"/>
        <v>0</v>
      </c>
      <c r="AT24" s="318">
        <f t="shared" si="20"/>
        <v>0</v>
      </c>
      <c r="AU24" s="144">
        <f t="shared" si="21"/>
        <v>0</v>
      </c>
      <c r="AV24" s="144">
        <f t="shared" si="22"/>
        <v>0</v>
      </c>
      <c r="AW24" s="144">
        <f t="shared" si="23"/>
        <v>0</v>
      </c>
      <c r="AX24" s="144">
        <f t="shared" si="24"/>
        <v>0</v>
      </c>
      <c r="AY24" s="217">
        <f t="shared" si="25"/>
        <v>0</v>
      </c>
      <c r="AZ24" s="322">
        <f t="shared" si="26"/>
        <v>0</v>
      </c>
      <c r="BA24" s="9" t="s">
        <v>367</v>
      </c>
      <c r="BB24" s="9"/>
      <c r="BC24" s="9"/>
    </row>
    <row r="25" spans="2:55" x14ac:dyDescent="0.25">
      <c r="B25" s="184">
        <v>0</v>
      </c>
      <c r="C25" s="292">
        <v>19</v>
      </c>
      <c r="D25" s="288">
        <v>42</v>
      </c>
      <c r="E25" s="293">
        <f t="shared" ref="E25:E78" si="34">$F$20</f>
        <v>1.56</v>
      </c>
      <c r="F25" s="185">
        <f t="shared" ref="F25:F52" si="35">D25*E25</f>
        <v>65.52</v>
      </c>
      <c r="G25" s="189">
        <f>F25/(C25-B25)</f>
        <v>3.4484210526315788</v>
      </c>
      <c r="I25" s="194">
        <v>20</v>
      </c>
      <c r="J25" s="144">
        <f t="shared" si="27"/>
        <v>0</v>
      </c>
      <c r="K25" s="144">
        <f t="shared" si="28"/>
        <v>0</v>
      </c>
      <c r="L25" s="144">
        <f t="shared" si="29"/>
        <v>70</v>
      </c>
      <c r="M25" s="144">
        <f t="shared" si="30"/>
        <v>0</v>
      </c>
      <c r="N25" s="144">
        <f t="shared" si="0"/>
        <v>0</v>
      </c>
      <c r="O25" s="145">
        <f t="shared" si="1"/>
        <v>256.66666666666669</v>
      </c>
      <c r="P25" s="194">
        <v>20</v>
      </c>
      <c r="Q25" s="144">
        <f t="shared" si="15"/>
        <v>0</v>
      </c>
      <c r="R25" s="144">
        <f t="shared" si="31"/>
        <v>65.520000000000024</v>
      </c>
      <c r="S25" s="144">
        <f t="shared" si="32"/>
        <v>38.00160000000001</v>
      </c>
      <c r="T25" s="144">
        <f t="shared" si="2"/>
        <v>11.467401227090518</v>
      </c>
      <c r="U25" s="144">
        <f t="shared" si="16"/>
        <v>70</v>
      </c>
      <c r="V25" s="144">
        <f t="shared" si="3"/>
        <v>6.666666666666667</v>
      </c>
      <c r="W25" s="144">
        <v>0</v>
      </c>
      <c r="X25" s="144">
        <f t="shared" si="4"/>
        <v>367.26962158162718</v>
      </c>
      <c r="Y25" s="173">
        <f t="shared" si="5"/>
        <v>110.60295491496049</v>
      </c>
      <c r="AA25" s="210">
        <v>20</v>
      </c>
      <c r="AB25" s="144">
        <f t="shared" si="6"/>
        <v>0</v>
      </c>
      <c r="AC25" s="243">
        <f t="shared" si="7"/>
        <v>0</v>
      </c>
      <c r="AD25" s="243">
        <f t="shared" si="8"/>
        <v>0</v>
      </c>
      <c r="AE25" s="243">
        <f t="shared" si="9"/>
        <v>0</v>
      </c>
      <c r="AF25" s="144">
        <f t="shared" si="17"/>
        <v>0</v>
      </c>
      <c r="AG25" s="144">
        <f t="shared" si="18"/>
        <v>0</v>
      </c>
      <c r="AH25" s="144">
        <f t="shared" si="19"/>
        <v>0</v>
      </c>
      <c r="AI25" s="217">
        <f t="shared" si="33"/>
        <v>0</v>
      </c>
      <c r="AK25" s="210">
        <v>20</v>
      </c>
      <c r="AL25" s="144">
        <f t="shared" si="10"/>
        <v>0</v>
      </c>
      <c r="AM25" s="144">
        <f t="shared" si="11"/>
        <v>0</v>
      </c>
      <c r="AN25" s="144">
        <f t="shared" si="12"/>
        <v>0</v>
      </c>
      <c r="AO25" s="144">
        <f t="shared" si="13"/>
        <v>0</v>
      </c>
      <c r="AP25" s="144">
        <f t="shared" si="14"/>
        <v>0</v>
      </c>
      <c r="AQ25" s="318">
        <f>IF($AK25&lt;=$F$18,$AL25*AM25,)</f>
        <v>0</v>
      </c>
      <c r="AR25" s="318">
        <f>IF($AK25&lt;=$F$18,$AL25*AN25,)</f>
        <v>0</v>
      </c>
      <c r="AS25" s="318">
        <f>IF($AK25&lt;=$F$18,$AL25*AO25,)</f>
        <v>0</v>
      </c>
      <c r="AT25" s="318">
        <f>IF($AK25&lt;=$F$18,$AL25*AP25,)</f>
        <v>0</v>
      </c>
      <c r="AU25" s="144">
        <f t="shared" si="21"/>
        <v>0</v>
      </c>
      <c r="AV25" s="144">
        <f t="shared" si="22"/>
        <v>0</v>
      </c>
      <c r="AW25" s="144">
        <f t="shared" si="23"/>
        <v>0</v>
      </c>
      <c r="AX25" s="144">
        <f t="shared" si="24"/>
        <v>0</v>
      </c>
      <c r="AY25" s="217">
        <f t="shared" si="25"/>
        <v>0</v>
      </c>
      <c r="AZ25" s="322">
        <f>AZ24+AL25*0.25</f>
        <v>0</v>
      </c>
      <c r="BA25" s="9" t="s">
        <v>364</v>
      </c>
      <c r="BB25" s="9"/>
      <c r="BC25" s="9"/>
    </row>
    <row r="26" spans="2:55" x14ac:dyDescent="0.25">
      <c r="B26" s="179">
        <f t="shared" ref="B26:B52" si="36">C25</f>
        <v>19</v>
      </c>
      <c r="C26" s="180">
        <f>B26+1</f>
        <v>20</v>
      </c>
      <c r="D26" s="288">
        <v>42</v>
      </c>
      <c r="E26" s="294">
        <f t="shared" si="34"/>
        <v>1.56</v>
      </c>
      <c r="F26" s="181">
        <f t="shared" si="35"/>
        <v>65.52</v>
      </c>
      <c r="G26" s="295">
        <f>(F26-F25)/(C26-B26)</f>
        <v>0</v>
      </c>
      <c r="I26" s="194">
        <v>21</v>
      </c>
      <c r="J26" s="144">
        <f t="shared" si="27"/>
        <v>0</v>
      </c>
      <c r="K26" s="144">
        <f t="shared" si="28"/>
        <v>0</v>
      </c>
      <c r="L26" s="144">
        <f t="shared" si="29"/>
        <v>70</v>
      </c>
      <c r="M26" s="144">
        <f t="shared" si="30"/>
        <v>0</v>
      </c>
      <c r="N26" s="144">
        <f t="shared" si="0"/>
        <v>0</v>
      </c>
      <c r="O26" s="145">
        <f t="shared" si="1"/>
        <v>256.66666666666669</v>
      </c>
      <c r="P26" s="194">
        <v>21</v>
      </c>
      <c r="Q26" s="144">
        <f t="shared" si="15"/>
        <v>10.920000000000002</v>
      </c>
      <c r="R26" s="144">
        <f t="shared" si="31"/>
        <v>76.440000000000026</v>
      </c>
      <c r="S26" s="144">
        <f t="shared" si="32"/>
        <v>44.335200000000015</v>
      </c>
      <c r="T26" s="144">
        <f t="shared" si="2"/>
        <v>13.140720903832607</v>
      </c>
      <c r="U26" s="144">
        <f t="shared" si="16"/>
        <v>70</v>
      </c>
      <c r="V26" s="144">
        <f t="shared" si="3"/>
        <v>7</v>
      </c>
      <c r="W26" s="144">
        <v>0</v>
      </c>
      <c r="X26" s="144">
        <f t="shared" si="4"/>
        <v>382.43722890750843</v>
      </c>
      <c r="Y26" s="173">
        <f t="shared" si="5"/>
        <v>125.77056224084174</v>
      </c>
      <c r="AA26" s="210">
        <v>21</v>
      </c>
      <c r="AB26" s="144">
        <f t="shared" si="6"/>
        <v>0</v>
      </c>
      <c r="AC26" s="243">
        <f t="shared" si="7"/>
        <v>0</v>
      </c>
      <c r="AD26" s="243">
        <f t="shared" si="8"/>
        <v>0</v>
      </c>
      <c r="AE26" s="243">
        <f t="shared" si="9"/>
        <v>0</v>
      </c>
      <c r="AF26" s="144">
        <f t="shared" si="17"/>
        <v>0</v>
      </c>
      <c r="AG26" s="144">
        <f t="shared" si="18"/>
        <v>0</v>
      </c>
      <c r="AH26" s="144">
        <f t="shared" si="19"/>
        <v>0</v>
      </c>
      <c r="AI26" s="217">
        <f t="shared" si="33"/>
        <v>0</v>
      </c>
      <c r="AK26" s="210">
        <v>21</v>
      </c>
      <c r="AL26" s="144">
        <f t="shared" si="10"/>
        <v>0</v>
      </c>
      <c r="AM26" s="144">
        <f t="shared" si="11"/>
        <v>0</v>
      </c>
      <c r="AN26" s="144">
        <f t="shared" si="12"/>
        <v>0</v>
      </c>
      <c r="AO26" s="144">
        <f t="shared" si="13"/>
        <v>0</v>
      </c>
      <c r="AP26" s="144">
        <f t="shared" si="14"/>
        <v>0</v>
      </c>
      <c r="AQ26" s="318">
        <f t="shared" ref="AQ26:AT35" si="37">IF($AK26&lt;=$F$18,$AL26*AM26,)</f>
        <v>0</v>
      </c>
      <c r="AR26" s="318">
        <f t="shared" si="37"/>
        <v>0</v>
      </c>
      <c r="AS26" s="318">
        <f t="shared" si="37"/>
        <v>0</v>
      </c>
      <c r="AT26" s="318">
        <f t="shared" si="37"/>
        <v>0</v>
      </c>
      <c r="AU26" s="144">
        <f t="shared" si="21"/>
        <v>0</v>
      </c>
      <c r="AV26" s="144">
        <f t="shared" si="22"/>
        <v>0</v>
      </c>
      <c r="AW26" s="144">
        <f t="shared" si="23"/>
        <v>0</v>
      </c>
      <c r="AX26" s="144">
        <f t="shared" si="24"/>
        <v>0</v>
      </c>
      <c r="AY26" s="217">
        <f t="shared" si="25"/>
        <v>0</v>
      </c>
      <c r="AZ26" s="322">
        <f t="shared" ref="AZ26:AZ35" si="38">AZ25+AL26*0.25</f>
        <v>0</v>
      </c>
      <c r="BA26" s="9" t="s">
        <v>365</v>
      </c>
      <c r="BB26" s="9" t="s">
        <v>366</v>
      </c>
      <c r="BC26" s="316">
        <f>44%*0+56%*77%</f>
        <v>0.43120000000000003</v>
      </c>
    </row>
    <row r="27" spans="2:55" x14ac:dyDescent="0.25">
      <c r="B27" s="179">
        <f t="shared" si="36"/>
        <v>20</v>
      </c>
      <c r="C27" s="309">
        <f>C25+5</f>
        <v>24</v>
      </c>
      <c r="D27" s="289">
        <f>62+8</f>
        <v>70</v>
      </c>
      <c r="E27" s="294">
        <f t="shared" si="34"/>
        <v>1.56</v>
      </c>
      <c r="F27" s="181">
        <f t="shared" si="35"/>
        <v>109.2</v>
      </c>
      <c r="G27" s="190">
        <f t="shared" ref="G27:G52" si="39">(F27-F26)/(C27-B27)</f>
        <v>10.920000000000002</v>
      </c>
      <c r="I27" s="194">
        <v>22</v>
      </c>
      <c r="J27" s="144">
        <f t="shared" si="27"/>
        <v>0</v>
      </c>
      <c r="K27" s="144">
        <f t="shared" si="28"/>
        <v>0</v>
      </c>
      <c r="L27" s="144">
        <f t="shared" si="29"/>
        <v>70</v>
      </c>
      <c r="M27" s="144">
        <f t="shared" si="30"/>
        <v>0</v>
      </c>
      <c r="N27" s="144">
        <f t="shared" si="0"/>
        <v>0</v>
      </c>
      <c r="O27" s="145">
        <f t="shared" si="1"/>
        <v>256.66666666666669</v>
      </c>
      <c r="P27" s="194">
        <v>22</v>
      </c>
      <c r="Q27" s="144">
        <f t="shared" si="15"/>
        <v>10.920000000000002</v>
      </c>
      <c r="R27" s="144">
        <f t="shared" si="31"/>
        <v>87.360000000000028</v>
      </c>
      <c r="S27" s="144">
        <f t="shared" si="32"/>
        <v>50.668800000000012</v>
      </c>
      <c r="T27" s="144">
        <f t="shared" si="2"/>
        <v>14.78634638451612</v>
      </c>
      <c r="U27" s="144">
        <f t="shared" si="16"/>
        <v>70</v>
      </c>
      <c r="V27" s="144">
        <f t="shared" si="3"/>
        <v>7.333333333333333</v>
      </c>
      <c r="W27" s="144">
        <v>0</v>
      </c>
      <c r="X27" s="144">
        <f t="shared" si="4"/>
        <v>397.55660217525445</v>
      </c>
      <c r="Y27" s="173">
        <f t="shared" si="5"/>
        <v>140.88993550858777</v>
      </c>
      <c r="AA27" s="210">
        <v>22</v>
      </c>
      <c r="AB27" s="144">
        <f t="shared" si="6"/>
        <v>0</v>
      </c>
      <c r="AC27" s="243">
        <f t="shared" si="7"/>
        <v>0</v>
      </c>
      <c r="AD27" s="243">
        <f t="shared" si="8"/>
        <v>0</v>
      </c>
      <c r="AE27" s="243">
        <f t="shared" si="9"/>
        <v>0</v>
      </c>
      <c r="AF27" s="144">
        <f t="shared" si="17"/>
        <v>0</v>
      </c>
      <c r="AG27" s="144">
        <f t="shared" si="18"/>
        <v>0</v>
      </c>
      <c r="AH27" s="144">
        <f t="shared" si="19"/>
        <v>0</v>
      </c>
      <c r="AI27" s="217">
        <f t="shared" si="33"/>
        <v>0</v>
      </c>
      <c r="AK27" s="210">
        <v>22</v>
      </c>
      <c r="AL27" s="144">
        <f t="shared" si="10"/>
        <v>0</v>
      </c>
      <c r="AM27" s="144">
        <f t="shared" si="11"/>
        <v>0</v>
      </c>
      <c r="AN27" s="144">
        <f t="shared" si="12"/>
        <v>0</v>
      </c>
      <c r="AO27" s="144">
        <f t="shared" si="13"/>
        <v>0</v>
      </c>
      <c r="AP27" s="144">
        <f t="shared" si="14"/>
        <v>0</v>
      </c>
      <c r="AQ27" s="318">
        <f t="shared" si="37"/>
        <v>0</v>
      </c>
      <c r="AR27" s="318">
        <f t="shared" si="37"/>
        <v>0</v>
      </c>
      <c r="AS27" s="318">
        <f t="shared" si="37"/>
        <v>0</v>
      </c>
      <c r="AT27" s="318">
        <f t="shared" si="37"/>
        <v>0</v>
      </c>
      <c r="AU27" s="144">
        <f t="shared" si="21"/>
        <v>0</v>
      </c>
      <c r="AV27" s="144">
        <f t="shared" si="22"/>
        <v>0</v>
      </c>
      <c r="AW27" s="144">
        <f t="shared" si="23"/>
        <v>0</v>
      </c>
      <c r="AX27" s="144">
        <f t="shared" si="24"/>
        <v>0</v>
      </c>
      <c r="AY27" s="217">
        <f t="shared" si="25"/>
        <v>0</v>
      </c>
      <c r="AZ27" s="322">
        <f t="shared" si="38"/>
        <v>0</v>
      </c>
    </row>
    <row r="28" spans="2:55" x14ac:dyDescent="0.25">
      <c r="B28" s="179">
        <f t="shared" si="36"/>
        <v>24</v>
      </c>
      <c r="C28" s="309">
        <f t="shared" ref="C28:C77" si="40">C26+5</f>
        <v>25</v>
      </c>
      <c r="D28" s="289">
        <v>62</v>
      </c>
      <c r="E28" s="294">
        <f t="shared" si="34"/>
        <v>1.56</v>
      </c>
      <c r="F28" s="181">
        <f t="shared" si="35"/>
        <v>96.72</v>
      </c>
      <c r="G28" s="190">
        <f t="shared" si="39"/>
        <v>-12.480000000000004</v>
      </c>
      <c r="I28" s="194">
        <v>23</v>
      </c>
      <c r="J28" s="144">
        <f t="shared" si="27"/>
        <v>0</v>
      </c>
      <c r="K28" s="144">
        <f t="shared" si="28"/>
        <v>0</v>
      </c>
      <c r="L28" s="144">
        <f t="shared" si="29"/>
        <v>70</v>
      </c>
      <c r="M28" s="144">
        <f t="shared" si="30"/>
        <v>0</v>
      </c>
      <c r="N28" s="144">
        <f t="shared" si="0"/>
        <v>0</v>
      </c>
      <c r="O28" s="145">
        <f t="shared" si="1"/>
        <v>256.66666666666669</v>
      </c>
      <c r="P28" s="194">
        <v>23</v>
      </c>
      <c r="Q28" s="144">
        <f t="shared" si="15"/>
        <v>10.920000000000002</v>
      </c>
      <c r="R28" s="144">
        <f t="shared" si="31"/>
        <v>98.28000000000003</v>
      </c>
      <c r="S28" s="144">
        <f t="shared" si="32"/>
        <v>57.002400000000016</v>
      </c>
      <c r="T28" s="144">
        <f t="shared" si="2"/>
        <v>16.408135906645814</v>
      </c>
      <c r="U28" s="144">
        <f t="shared" si="16"/>
        <v>70</v>
      </c>
      <c r="V28" s="144">
        <f t="shared" si="3"/>
        <v>7.666666666666667</v>
      </c>
      <c r="W28" s="144">
        <v>0</v>
      </c>
      <c r="X28" s="144">
        <f t="shared" si="4"/>
        <v>412.63446114851928</v>
      </c>
      <c r="Y28" s="173">
        <f t="shared" si="5"/>
        <v>155.96779448185259</v>
      </c>
      <c r="AA28" s="210">
        <v>23</v>
      </c>
      <c r="AB28" s="144">
        <f t="shared" si="6"/>
        <v>0</v>
      </c>
      <c r="AC28" s="243">
        <f t="shared" si="7"/>
        <v>0</v>
      </c>
      <c r="AD28" s="243">
        <f t="shared" si="8"/>
        <v>0</v>
      </c>
      <c r="AE28" s="243">
        <f t="shared" si="9"/>
        <v>0</v>
      </c>
      <c r="AF28" s="144">
        <f t="shared" si="17"/>
        <v>0</v>
      </c>
      <c r="AG28" s="144">
        <f t="shared" si="18"/>
        <v>0</v>
      </c>
      <c r="AH28" s="144">
        <f t="shared" si="19"/>
        <v>0</v>
      </c>
      <c r="AI28" s="217">
        <f t="shared" si="33"/>
        <v>0</v>
      </c>
      <c r="AK28" s="210">
        <v>23</v>
      </c>
      <c r="AL28" s="144">
        <f t="shared" si="10"/>
        <v>0</v>
      </c>
      <c r="AM28" s="144">
        <f t="shared" si="11"/>
        <v>0</v>
      </c>
      <c r="AN28" s="144">
        <f t="shared" si="12"/>
        <v>0</v>
      </c>
      <c r="AO28" s="144">
        <f t="shared" si="13"/>
        <v>0</v>
      </c>
      <c r="AP28" s="144">
        <f t="shared" si="14"/>
        <v>0</v>
      </c>
      <c r="AQ28" s="318">
        <f t="shared" si="37"/>
        <v>0</v>
      </c>
      <c r="AR28" s="318">
        <f t="shared" si="37"/>
        <v>0</v>
      </c>
      <c r="AS28" s="318">
        <f t="shared" si="37"/>
        <v>0</v>
      </c>
      <c r="AT28" s="318">
        <f t="shared" si="37"/>
        <v>0</v>
      </c>
      <c r="AU28" s="144">
        <f t="shared" si="21"/>
        <v>0</v>
      </c>
      <c r="AV28" s="144">
        <f t="shared" si="22"/>
        <v>0</v>
      </c>
      <c r="AW28" s="144">
        <f t="shared" si="23"/>
        <v>0</v>
      </c>
      <c r="AX28" s="144">
        <f t="shared" si="24"/>
        <v>0</v>
      </c>
      <c r="AY28" s="217">
        <f t="shared" si="25"/>
        <v>0</v>
      </c>
      <c r="AZ28" s="322">
        <f t="shared" si="38"/>
        <v>0</v>
      </c>
    </row>
    <row r="29" spans="2:55" x14ac:dyDescent="0.25">
      <c r="B29" s="179">
        <f t="shared" si="36"/>
        <v>25</v>
      </c>
      <c r="C29" s="309">
        <f t="shared" si="40"/>
        <v>29</v>
      </c>
      <c r="D29" s="289">
        <f>76+21</f>
        <v>97</v>
      </c>
      <c r="E29" s="294">
        <f t="shared" si="34"/>
        <v>1.56</v>
      </c>
      <c r="F29" s="181">
        <f t="shared" si="35"/>
        <v>151.32</v>
      </c>
      <c r="G29" s="190">
        <f t="shared" si="39"/>
        <v>13.649999999999999</v>
      </c>
      <c r="I29" s="194">
        <v>24</v>
      </c>
      <c r="J29" s="144">
        <f t="shared" si="27"/>
        <v>0</v>
      </c>
      <c r="K29" s="144">
        <f t="shared" si="28"/>
        <v>0</v>
      </c>
      <c r="L29" s="144">
        <f t="shared" si="29"/>
        <v>70</v>
      </c>
      <c r="M29" s="144">
        <f t="shared" si="30"/>
        <v>0</v>
      </c>
      <c r="N29" s="144">
        <f t="shared" si="0"/>
        <v>0</v>
      </c>
      <c r="O29" s="145">
        <f t="shared" si="1"/>
        <v>256.66666666666669</v>
      </c>
      <c r="P29" s="194">
        <v>24</v>
      </c>
      <c r="Q29" s="144">
        <f t="shared" si="15"/>
        <v>10.920000000000002</v>
      </c>
      <c r="R29" s="144">
        <f t="shared" si="31"/>
        <v>109.20000000000003</v>
      </c>
      <c r="S29" s="144">
        <f t="shared" si="32"/>
        <v>63.336000000000013</v>
      </c>
      <c r="T29" s="144">
        <f t="shared" si="2"/>
        <v>18.009040022946227</v>
      </c>
      <c r="U29" s="144">
        <f t="shared" si="16"/>
        <v>70</v>
      </c>
      <c r="V29" s="144">
        <f t="shared" si="3"/>
        <v>8</v>
      </c>
      <c r="W29" s="144">
        <v>0</v>
      </c>
      <c r="X29" s="144">
        <f t="shared" si="4"/>
        <v>427.67594470663136</v>
      </c>
      <c r="Y29" s="173">
        <f t="shared" si="5"/>
        <v>171.00927803996467</v>
      </c>
      <c r="AA29" s="210">
        <v>24</v>
      </c>
      <c r="AB29" s="144">
        <f t="shared" si="6"/>
        <v>0</v>
      </c>
      <c r="AC29" s="243">
        <f t="shared" si="7"/>
        <v>0</v>
      </c>
      <c r="AD29" s="243">
        <f t="shared" si="8"/>
        <v>0</v>
      </c>
      <c r="AE29" s="243">
        <f t="shared" si="9"/>
        <v>0</v>
      </c>
      <c r="AF29" s="144">
        <f t="shared" si="17"/>
        <v>0</v>
      </c>
      <c r="AG29" s="144">
        <f t="shared" si="18"/>
        <v>0</v>
      </c>
      <c r="AH29" s="144">
        <f t="shared" si="19"/>
        <v>0</v>
      </c>
      <c r="AI29" s="217">
        <f t="shared" si="33"/>
        <v>0</v>
      </c>
      <c r="AK29" s="210">
        <v>24</v>
      </c>
      <c r="AL29" s="144">
        <f t="shared" si="10"/>
        <v>0</v>
      </c>
      <c r="AM29" s="144">
        <f t="shared" si="11"/>
        <v>0</v>
      </c>
      <c r="AN29" s="144">
        <f t="shared" si="12"/>
        <v>0</v>
      </c>
      <c r="AO29" s="144">
        <f t="shared" si="13"/>
        <v>0</v>
      </c>
      <c r="AP29" s="144">
        <f t="shared" si="14"/>
        <v>0</v>
      </c>
      <c r="AQ29" s="318">
        <f t="shared" si="37"/>
        <v>0</v>
      </c>
      <c r="AR29" s="318">
        <f t="shared" si="37"/>
        <v>0</v>
      </c>
      <c r="AS29" s="318">
        <f t="shared" si="37"/>
        <v>0</v>
      </c>
      <c r="AT29" s="318">
        <f t="shared" si="37"/>
        <v>0</v>
      </c>
      <c r="AU29" s="144">
        <f t="shared" si="21"/>
        <v>0</v>
      </c>
      <c r="AV29" s="144">
        <f t="shared" si="22"/>
        <v>0</v>
      </c>
      <c r="AW29" s="144">
        <f t="shared" si="23"/>
        <v>0</v>
      </c>
      <c r="AX29" s="144">
        <f t="shared" si="24"/>
        <v>0</v>
      </c>
      <c r="AY29" s="217">
        <f t="shared" si="25"/>
        <v>0</v>
      </c>
      <c r="AZ29" s="322">
        <f t="shared" si="38"/>
        <v>0</v>
      </c>
    </row>
    <row r="30" spans="2:55" x14ac:dyDescent="0.25">
      <c r="B30" s="179">
        <f t="shared" si="36"/>
        <v>29</v>
      </c>
      <c r="C30" s="309">
        <f t="shared" si="40"/>
        <v>30</v>
      </c>
      <c r="D30" s="289">
        <v>76</v>
      </c>
      <c r="E30" s="294">
        <f t="shared" si="34"/>
        <v>1.56</v>
      </c>
      <c r="F30" s="181">
        <f t="shared" si="35"/>
        <v>118.56</v>
      </c>
      <c r="G30" s="190">
        <f t="shared" si="39"/>
        <v>-32.759999999999991</v>
      </c>
      <c r="I30" s="194">
        <v>25</v>
      </c>
      <c r="J30" s="144">
        <f t="shared" si="27"/>
        <v>0</v>
      </c>
      <c r="K30" s="144">
        <f t="shared" si="28"/>
        <v>0</v>
      </c>
      <c r="L30" s="144">
        <f t="shared" si="29"/>
        <v>70</v>
      </c>
      <c r="M30" s="144">
        <f t="shared" si="30"/>
        <v>0</v>
      </c>
      <c r="N30" s="144">
        <f t="shared" si="0"/>
        <v>0</v>
      </c>
      <c r="O30" s="145">
        <f t="shared" si="1"/>
        <v>256.66666666666669</v>
      </c>
      <c r="P30" s="194">
        <v>25</v>
      </c>
      <c r="Q30" s="144">
        <f t="shared" si="15"/>
        <v>-12.480000000000004</v>
      </c>
      <c r="R30" s="144">
        <f t="shared" si="31"/>
        <v>96.720000000000027</v>
      </c>
      <c r="S30" s="144">
        <f t="shared" si="32"/>
        <v>56.097600000000014</v>
      </c>
      <c r="T30" s="144">
        <f t="shared" si="2"/>
        <v>16.177791426098278</v>
      </c>
      <c r="U30" s="144">
        <f t="shared" si="16"/>
        <v>70</v>
      </c>
      <c r="V30" s="144">
        <f t="shared" si="3"/>
        <v>8.3333333333333339</v>
      </c>
      <c r="W30" s="144">
        <v>0</v>
      </c>
      <c r="X30" s="144">
        <f t="shared" si="4"/>
        <v>413.10186228934344</v>
      </c>
      <c r="Y30" s="173">
        <f t="shared" si="5"/>
        <v>156.43519562267676</v>
      </c>
      <c r="AA30" s="210">
        <v>25</v>
      </c>
      <c r="AB30" s="144">
        <f t="shared" si="6"/>
        <v>25</v>
      </c>
      <c r="AC30" s="243">
        <f t="shared" si="7"/>
        <v>0</v>
      </c>
      <c r="AD30" s="243">
        <f t="shared" si="8"/>
        <v>0</v>
      </c>
      <c r="AE30" s="243">
        <f t="shared" si="9"/>
        <v>0</v>
      </c>
      <c r="AF30" s="144">
        <f t="shared" si="17"/>
        <v>0</v>
      </c>
      <c r="AG30" s="144">
        <f t="shared" si="18"/>
        <v>0</v>
      </c>
      <c r="AH30" s="144">
        <f t="shared" si="19"/>
        <v>0</v>
      </c>
      <c r="AI30" s="217">
        <f t="shared" si="33"/>
        <v>0</v>
      </c>
      <c r="AK30" s="210">
        <v>25</v>
      </c>
      <c r="AL30" s="144">
        <f t="shared" si="10"/>
        <v>25</v>
      </c>
      <c r="AM30" s="144">
        <f t="shared" si="11"/>
        <v>0</v>
      </c>
      <c r="AN30" s="144">
        <f t="shared" si="12"/>
        <v>0</v>
      </c>
      <c r="AO30" s="144">
        <f t="shared" si="13"/>
        <v>0</v>
      </c>
      <c r="AP30" s="144">
        <f t="shared" si="14"/>
        <v>1</v>
      </c>
      <c r="AQ30" s="318">
        <f t="shared" si="37"/>
        <v>0</v>
      </c>
      <c r="AR30" s="318">
        <f t="shared" si="37"/>
        <v>0</v>
      </c>
      <c r="AS30" s="318">
        <f t="shared" si="37"/>
        <v>0</v>
      </c>
      <c r="AT30" s="318">
        <f t="shared" si="37"/>
        <v>25</v>
      </c>
      <c r="AU30" s="144">
        <f t="shared" si="21"/>
        <v>0</v>
      </c>
      <c r="AV30" s="144">
        <f t="shared" si="22"/>
        <v>0</v>
      </c>
      <c r="AW30" s="144">
        <f t="shared" si="23"/>
        <v>0</v>
      </c>
      <c r="AX30" s="144">
        <f t="shared" si="24"/>
        <v>6.25</v>
      </c>
      <c r="AY30" s="217">
        <f t="shared" si="25"/>
        <v>6.25</v>
      </c>
      <c r="AZ30" s="322">
        <f t="shared" si="38"/>
        <v>6.25</v>
      </c>
    </row>
    <row r="31" spans="2:55" x14ac:dyDescent="0.25">
      <c r="B31" s="179">
        <f t="shared" si="36"/>
        <v>30</v>
      </c>
      <c r="C31" s="309">
        <f t="shared" si="40"/>
        <v>34</v>
      </c>
      <c r="D31" s="289">
        <f>95+21</f>
        <v>116</v>
      </c>
      <c r="E31" s="294">
        <f t="shared" si="34"/>
        <v>1.56</v>
      </c>
      <c r="F31" s="181">
        <f t="shared" si="35"/>
        <v>180.96</v>
      </c>
      <c r="G31" s="190">
        <f t="shared" si="39"/>
        <v>15.600000000000001</v>
      </c>
      <c r="I31" s="194">
        <v>26</v>
      </c>
      <c r="J31" s="144">
        <f t="shared" si="27"/>
        <v>0</v>
      </c>
      <c r="K31" s="144">
        <f t="shared" si="28"/>
        <v>0</v>
      </c>
      <c r="L31" s="144">
        <f t="shared" si="29"/>
        <v>70</v>
      </c>
      <c r="M31" s="144">
        <f t="shared" si="30"/>
        <v>0</v>
      </c>
      <c r="N31" s="144">
        <f t="shared" si="0"/>
        <v>0</v>
      </c>
      <c r="O31" s="145">
        <f t="shared" si="1"/>
        <v>256.66666666666669</v>
      </c>
      <c r="P31" s="194">
        <v>26</v>
      </c>
      <c r="Q31" s="144">
        <f t="shared" si="15"/>
        <v>13.649999999999999</v>
      </c>
      <c r="R31" s="144">
        <f t="shared" si="31"/>
        <v>110.37000000000003</v>
      </c>
      <c r="S31" s="144">
        <f t="shared" si="32"/>
        <v>64.014600000000016</v>
      </c>
      <c r="T31" s="144">
        <f t="shared" si="2"/>
        <v>18.179428283787036</v>
      </c>
      <c r="U31" s="144">
        <f t="shared" si="16"/>
        <v>70</v>
      </c>
      <c r="V31" s="144">
        <f t="shared" si="3"/>
        <v>8.6666666666666661</v>
      </c>
      <c r="W31" s="144">
        <v>0</v>
      </c>
      <c r="X31" s="144">
        <f t="shared" si="4"/>
        <v>431.59904370537356</v>
      </c>
      <c r="Y31" s="173">
        <f t="shared" si="5"/>
        <v>174.93237703870687</v>
      </c>
      <c r="AA31" s="210">
        <v>26</v>
      </c>
      <c r="AB31" s="144">
        <f t="shared" si="6"/>
        <v>0</v>
      </c>
      <c r="AC31" s="243">
        <f t="shared" si="7"/>
        <v>0</v>
      </c>
      <c r="AD31" s="243">
        <f t="shared" si="8"/>
        <v>0</v>
      </c>
      <c r="AE31" s="243">
        <f t="shared" si="9"/>
        <v>0</v>
      </c>
      <c r="AF31" s="144">
        <f t="shared" si="17"/>
        <v>0</v>
      </c>
      <c r="AG31" s="144">
        <f t="shared" si="18"/>
        <v>0</v>
      </c>
      <c r="AH31" s="144">
        <f t="shared" si="19"/>
        <v>0</v>
      </c>
      <c r="AI31" s="217">
        <f t="shared" si="33"/>
        <v>0</v>
      </c>
      <c r="AK31" s="210">
        <v>26</v>
      </c>
      <c r="AL31" s="144">
        <f t="shared" si="10"/>
        <v>0</v>
      </c>
      <c r="AM31" s="144">
        <f t="shared" si="11"/>
        <v>0</v>
      </c>
      <c r="AN31" s="144">
        <f t="shared" si="12"/>
        <v>0</v>
      </c>
      <c r="AO31" s="144">
        <f t="shared" si="13"/>
        <v>0</v>
      </c>
      <c r="AP31" s="144">
        <f t="shared" si="14"/>
        <v>0</v>
      </c>
      <c r="AQ31" s="318">
        <f t="shared" si="37"/>
        <v>0</v>
      </c>
      <c r="AR31" s="318">
        <f t="shared" si="37"/>
        <v>0</v>
      </c>
      <c r="AS31" s="318">
        <f t="shared" si="37"/>
        <v>0</v>
      </c>
      <c r="AT31" s="318">
        <f t="shared" si="37"/>
        <v>0</v>
      </c>
      <c r="AU31" s="144">
        <f t="shared" si="21"/>
        <v>0</v>
      </c>
      <c r="AV31" s="144">
        <f t="shared" si="22"/>
        <v>0</v>
      </c>
      <c r="AW31" s="144">
        <f t="shared" si="23"/>
        <v>0</v>
      </c>
      <c r="AX31" s="144">
        <f t="shared" si="24"/>
        <v>0</v>
      </c>
      <c r="AY31" s="217">
        <f t="shared" si="25"/>
        <v>6.25</v>
      </c>
      <c r="AZ31" s="322">
        <f t="shared" si="38"/>
        <v>6.25</v>
      </c>
    </row>
    <row r="32" spans="2:55" x14ac:dyDescent="0.25">
      <c r="B32" s="179">
        <f t="shared" si="36"/>
        <v>34</v>
      </c>
      <c r="C32" s="309">
        <f t="shared" si="40"/>
        <v>35</v>
      </c>
      <c r="D32" s="289">
        <v>95</v>
      </c>
      <c r="E32" s="294">
        <f t="shared" si="34"/>
        <v>1.56</v>
      </c>
      <c r="F32" s="181">
        <f t="shared" si="35"/>
        <v>148.20000000000002</v>
      </c>
      <c r="G32" s="190">
        <f t="shared" si="39"/>
        <v>-32.759999999999991</v>
      </c>
      <c r="I32" s="194">
        <v>27</v>
      </c>
      <c r="J32" s="144">
        <f t="shared" si="27"/>
        <v>0</v>
      </c>
      <c r="K32" s="144">
        <f t="shared" si="28"/>
        <v>0</v>
      </c>
      <c r="L32" s="144">
        <f t="shared" si="29"/>
        <v>70</v>
      </c>
      <c r="M32" s="144">
        <f t="shared" si="30"/>
        <v>0</v>
      </c>
      <c r="N32" s="144">
        <f t="shared" si="0"/>
        <v>0</v>
      </c>
      <c r="O32" s="145">
        <f t="shared" si="1"/>
        <v>256.66666666666669</v>
      </c>
      <c r="P32" s="194">
        <v>27</v>
      </c>
      <c r="Q32" s="144">
        <f t="shared" si="15"/>
        <v>13.649999999999999</v>
      </c>
      <c r="R32" s="144">
        <f t="shared" si="31"/>
        <v>124.02000000000004</v>
      </c>
      <c r="S32" s="144">
        <f t="shared" si="32"/>
        <v>71.931600000000017</v>
      </c>
      <c r="T32" s="144">
        <f t="shared" si="2"/>
        <v>20.152379359631844</v>
      </c>
      <c r="U32" s="144">
        <f t="shared" si="16"/>
        <v>70</v>
      </c>
      <c r="V32" s="144">
        <f t="shared" si="3"/>
        <v>9</v>
      </c>
      <c r="W32" s="144">
        <v>0</v>
      </c>
      <c r="X32" s="144">
        <f t="shared" si="4"/>
        <v>450.04626405135878</v>
      </c>
      <c r="Y32" s="173">
        <f t="shared" si="5"/>
        <v>193.37959738469209</v>
      </c>
      <c r="AA32" s="210">
        <v>27</v>
      </c>
      <c r="AB32" s="144">
        <f t="shared" si="6"/>
        <v>0</v>
      </c>
      <c r="AC32" s="243">
        <f t="shared" si="7"/>
        <v>0</v>
      </c>
      <c r="AD32" s="243">
        <f t="shared" si="8"/>
        <v>0</v>
      </c>
      <c r="AE32" s="243">
        <f t="shared" si="9"/>
        <v>0</v>
      </c>
      <c r="AF32" s="144">
        <f t="shared" si="17"/>
        <v>0</v>
      </c>
      <c r="AG32" s="144">
        <f t="shared" si="18"/>
        <v>0</v>
      </c>
      <c r="AH32" s="144">
        <f t="shared" si="19"/>
        <v>0</v>
      </c>
      <c r="AI32" s="217">
        <f t="shared" si="33"/>
        <v>0</v>
      </c>
      <c r="AK32" s="210">
        <v>27</v>
      </c>
      <c r="AL32" s="144">
        <f t="shared" si="10"/>
        <v>0</v>
      </c>
      <c r="AM32" s="144">
        <f t="shared" si="11"/>
        <v>0</v>
      </c>
      <c r="AN32" s="144">
        <f t="shared" si="12"/>
        <v>0</v>
      </c>
      <c r="AO32" s="144">
        <f t="shared" si="13"/>
        <v>0</v>
      </c>
      <c r="AP32" s="144">
        <f t="shared" si="14"/>
        <v>0</v>
      </c>
      <c r="AQ32" s="318">
        <f t="shared" si="37"/>
        <v>0</v>
      </c>
      <c r="AR32" s="318">
        <f t="shared" si="37"/>
        <v>0</v>
      </c>
      <c r="AS32" s="318">
        <f t="shared" si="37"/>
        <v>0</v>
      </c>
      <c r="AT32" s="318">
        <f t="shared" si="37"/>
        <v>0</v>
      </c>
      <c r="AU32" s="144">
        <f t="shared" si="21"/>
        <v>0</v>
      </c>
      <c r="AV32" s="144">
        <f t="shared" si="22"/>
        <v>0</v>
      </c>
      <c r="AW32" s="144">
        <f t="shared" si="23"/>
        <v>0</v>
      </c>
      <c r="AX32" s="144">
        <f t="shared" si="24"/>
        <v>0</v>
      </c>
      <c r="AY32" s="217">
        <f t="shared" si="25"/>
        <v>6.25</v>
      </c>
      <c r="AZ32" s="322">
        <f t="shared" si="38"/>
        <v>6.25</v>
      </c>
    </row>
    <row r="33" spans="2:52" x14ac:dyDescent="0.25">
      <c r="B33" s="179">
        <f t="shared" si="36"/>
        <v>35</v>
      </c>
      <c r="C33" s="309">
        <f t="shared" si="40"/>
        <v>39</v>
      </c>
      <c r="D33" s="289">
        <f>116+21</f>
        <v>137</v>
      </c>
      <c r="E33" s="294">
        <f t="shared" si="34"/>
        <v>1.56</v>
      </c>
      <c r="F33" s="181">
        <f t="shared" si="35"/>
        <v>213.72</v>
      </c>
      <c r="G33" s="190">
        <f t="shared" si="39"/>
        <v>16.379999999999995</v>
      </c>
      <c r="I33" s="194">
        <v>28</v>
      </c>
      <c r="J33" s="144">
        <f t="shared" si="27"/>
        <v>0</v>
      </c>
      <c r="K33" s="144">
        <f t="shared" si="28"/>
        <v>0</v>
      </c>
      <c r="L33" s="144">
        <f t="shared" si="29"/>
        <v>70</v>
      </c>
      <c r="M33" s="144">
        <f t="shared" si="30"/>
        <v>0</v>
      </c>
      <c r="N33" s="144">
        <f t="shared" si="0"/>
        <v>0</v>
      </c>
      <c r="O33" s="145">
        <f t="shared" si="1"/>
        <v>256.66666666666669</v>
      </c>
      <c r="P33" s="194">
        <v>28</v>
      </c>
      <c r="Q33" s="144">
        <f t="shared" si="15"/>
        <v>13.649999999999999</v>
      </c>
      <c r="R33" s="144">
        <f t="shared" si="31"/>
        <v>137.67000000000004</v>
      </c>
      <c r="S33" s="144">
        <f t="shared" si="32"/>
        <v>79.848600000000019</v>
      </c>
      <c r="T33" s="144">
        <f t="shared" si="2"/>
        <v>22.100161961401962</v>
      </c>
      <c r="U33" s="144">
        <f t="shared" si="16"/>
        <v>70</v>
      </c>
      <c r="V33" s="144">
        <f t="shared" si="3"/>
        <v>9.3333333333333339</v>
      </c>
      <c r="W33" s="144">
        <v>0</v>
      </c>
      <c r="X33" s="144">
        <f t="shared" si="4"/>
        <v>468.44964930499737</v>
      </c>
      <c r="Y33" s="173">
        <f t="shared" si="5"/>
        <v>211.78298263833068</v>
      </c>
      <c r="AA33" s="210">
        <v>28</v>
      </c>
      <c r="AB33" s="144">
        <f t="shared" si="6"/>
        <v>0</v>
      </c>
      <c r="AC33" s="243">
        <f t="shared" si="7"/>
        <v>0</v>
      </c>
      <c r="AD33" s="243">
        <f t="shared" si="8"/>
        <v>0</v>
      </c>
      <c r="AE33" s="243">
        <f t="shared" si="9"/>
        <v>0</v>
      </c>
      <c r="AF33" s="144">
        <f t="shared" si="17"/>
        <v>0</v>
      </c>
      <c r="AG33" s="144">
        <f t="shared" si="18"/>
        <v>0</v>
      </c>
      <c r="AH33" s="144">
        <f t="shared" si="19"/>
        <v>0</v>
      </c>
      <c r="AI33" s="217">
        <f t="shared" si="33"/>
        <v>0</v>
      </c>
      <c r="AK33" s="210">
        <v>28</v>
      </c>
      <c r="AL33" s="144">
        <f t="shared" si="10"/>
        <v>0</v>
      </c>
      <c r="AM33" s="144">
        <f t="shared" si="11"/>
        <v>0</v>
      </c>
      <c r="AN33" s="144">
        <f t="shared" si="12"/>
        <v>0</v>
      </c>
      <c r="AO33" s="144">
        <f t="shared" si="13"/>
        <v>0</v>
      </c>
      <c r="AP33" s="144">
        <f t="shared" si="14"/>
        <v>0</v>
      </c>
      <c r="AQ33" s="318">
        <f t="shared" si="37"/>
        <v>0</v>
      </c>
      <c r="AR33" s="318">
        <f t="shared" si="37"/>
        <v>0</v>
      </c>
      <c r="AS33" s="318">
        <f t="shared" si="37"/>
        <v>0</v>
      </c>
      <c r="AT33" s="318">
        <f t="shared" si="37"/>
        <v>0</v>
      </c>
      <c r="AU33" s="144">
        <f t="shared" si="21"/>
        <v>0</v>
      </c>
      <c r="AV33" s="144">
        <f t="shared" si="22"/>
        <v>0</v>
      </c>
      <c r="AW33" s="144">
        <f t="shared" si="23"/>
        <v>0</v>
      </c>
      <c r="AX33" s="144">
        <f t="shared" si="24"/>
        <v>0</v>
      </c>
      <c r="AY33" s="217">
        <f t="shared" si="25"/>
        <v>6.25</v>
      </c>
      <c r="AZ33" s="322">
        <f t="shared" si="38"/>
        <v>6.25</v>
      </c>
    </row>
    <row r="34" spans="2:52" ht="15.75" thickBot="1" x14ac:dyDescent="0.3">
      <c r="B34" s="179">
        <f t="shared" si="36"/>
        <v>39</v>
      </c>
      <c r="C34" s="309">
        <f t="shared" si="40"/>
        <v>40</v>
      </c>
      <c r="D34" s="289">
        <v>116</v>
      </c>
      <c r="E34" s="294">
        <f t="shared" si="34"/>
        <v>1.56</v>
      </c>
      <c r="F34" s="181">
        <f t="shared" si="35"/>
        <v>180.96</v>
      </c>
      <c r="G34" s="190">
        <f t="shared" si="39"/>
        <v>-32.759999999999991</v>
      </c>
      <c r="I34" s="194">
        <v>29</v>
      </c>
      <c r="J34" s="144">
        <f t="shared" si="27"/>
        <v>0</v>
      </c>
      <c r="K34" s="144">
        <f t="shared" si="28"/>
        <v>0</v>
      </c>
      <c r="L34" s="144">
        <f t="shared" si="29"/>
        <v>70</v>
      </c>
      <c r="M34" s="144">
        <f t="shared" si="30"/>
        <v>0</v>
      </c>
      <c r="N34" s="144">
        <f t="shared" si="0"/>
        <v>0</v>
      </c>
      <c r="O34" s="145">
        <f t="shared" si="1"/>
        <v>256.66666666666669</v>
      </c>
      <c r="P34" s="194">
        <v>29</v>
      </c>
      <c r="Q34" s="146">
        <f t="shared" si="15"/>
        <v>13.649999999999999</v>
      </c>
      <c r="R34" s="144">
        <f t="shared" si="31"/>
        <v>151.32000000000005</v>
      </c>
      <c r="S34" s="144">
        <f t="shared" si="32"/>
        <v>87.76560000000002</v>
      </c>
      <c r="T34" s="144">
        <f t="shared" si="2"/>
        <v>24.025555589247954</v>
      </c>
      <c r="U34" s="144">
        <f t="shared" si="16"/>
        <v>70</v>
      </c>
      <c r="V34" s="144">
        <f t="shared" si="3"/>
        <v>9.6666666666666661</v>
      </c>
      <c r="W34" s="144">
        <v>0</v>
      </c>
      <c r="X34" s="144">
        <f t="shared" si="4"/>
        <v>486.81404042905132</v>
      </c>
      <c r="Y34" s="173">
        <f t="shared" si="5"/>
        <v>230.14737376238463</v>
      </c>
      <c r="AA34" s="210">
        <v>29</v>
      </c>
      <c r="AB34" s="296">
        <f t="shared" si="6"/>
        <v>0</v>
      </c>
      <c r="AC34" s="244">
        <f t="shared" si="7"/>
        <v>0</v>
      </c>
      <c r="AD34" s="244">
        <f t="shared" si="8"/>
        <v>0</v>
      </c>
      <c r="AE34" s="244">
        <f t="shared" si="9"/>
        <v>0</v>
      </c>
      <c r="AF34" s="146">
        <f t="shared" si="17"/>
        <v>0</v>
      </c>
      <c r="AG34" s="146">
        <f t="shared" si="18"/>
        <v>0</v>
      </c>
      <c r="AH34" s="144">
        <f t="shared" si="19"/>
        <v>0</v>
      </c>
      <c r="AI34" s="217">
        <f t="shared" si="33"/>
        <v>0</v>
      </c>
      <c r="AK34" s="210">
        <v>29</v>
      </c>
      <c r="AL34" s="296">
        <f t="shared" si="10"/>
        <v>0</v>
      </c>
      <c r="AM34" s="146">
        <f t="shared" si="11"/>
        <v>0</v>
      </c>
      <c r="AN34" s="146">
        <f t="shared" si="12"/>
        <v>0</v>
      </c>
      <c r="AO34" s="146">
        <f t="shared" si="13"/>
        <v>0</v>
      </c>
      <c r="AP34" s="146">
        <f t="shared" si="14"/>
        <v>0</v>
      </c>
      <c r="AQ34" s="318">
        <f t="shared" si="37"/>
        <v>0</v>
      </c>
      <c r="AR34" s="318">
        <f t="shared" si="37"/>
        <v>0</v>
      </c>
      <c r="AS34" s="318">
        <f t="shared" si="37"/>
        <v>0</v>
      </c>
      <c r="AT34" s="318">
        <f t="shared" si="37"/>
        <v>0</v>
      </c>
      <c r="AU34" s="144">
        <f t="shared" si="21"/>
        <v>0</v>
      </c>
      <c r="AV34" s="144">
        <f t="shared" si="22"/>
        <v>0</v>
      </c>
      <c r="AW34" s="144">
        <f t="shared" si="23"/>
        <v>0</v>
      </c>
      <c r="AX34" s="144">
        <f t="shared" si="24"/>
        <v>0</v>
      </c>
      <c r="AY34" s="217">
        <f t="shared" si="25"/>
        <v>6.25</v>
      </c>
      <c r="AZ34" s="322">
        <f t="shared" si="38"/>
        <v>6.25</v>
      </c>
    </row>
    <row r="35" spans="2:52" ht="15.75" thickBot="1" x14ac:dyDescent="0.3">
      <c r="B35" s="179">
        <f t="shared" si="36"/>
        <v>40</v>
      </c>
      <c r="C35" s="309">
        <f t="shared" si="40"/>
        <v>44</v>
      </c>
      <c r="D35" s="289">
        <f>137+21</f>
        <v>158</v>
      </c>
      <c r="E35" s="294">
        <f t="shared" si="34"/>
        <v>1.56</v>
      </c>
      <c r="F35" s="181">
        <f t="shared" si="35"/>
        <v>246.48000000000002</v>
      </c>
      <c r="G35" s="190">
        <f t="shared" si="39"/>
        <v>16.380000000000003</v>
      </c>
      <c r="I35" s="229">
        <v>30</v>
      </c>
      <c r="J35" s="192">
        <f t="shared" si="27"/>
        <v>0</v>
      </c>
      <c r="K35" s="192">
        <f t="shared" si="28"/>
        <v>0</v>
      </c>
      <c r="L35" s="192">
        <f t="shared" si="29"/>
        <v>70</v>
      </c>
      <c r="M35" s="192">
        <f t="shared" si="30"/>
        <v>0</v>
      </c>
      <c r="N35" s="193">
        <f t="shared" si="0"/>
        <v>0</v>
      </c>
      <c r="O35" s="208">
        <f t="shared" si="1"/>
        <v>256.66666666666669</v>
      </c>
      <c r="P35" s="229">
        <v>30</v>
      </c>
      <c r="Q35" s="192">
        <f t="shared" si="15"/>
        <v>-32.759999999999991</v>
      </c>
      <c r="R35" s="193">
        <f t="shared" si="31"/>
        <v>118.56000000000006</v>
      </c>
      <c r="S35" s="192">
        <f t="shared" si="32"/>
        <v>68.764800000000037</v>
      </c>
      <c r="T35" s="193">
        <f t="shared" si="2"/>
        <v>19.366396769521387</v>
      </c>
      <c r="U35" s="193">
        <f t="shared" si="16"/>
        <v>70</v>
      </c>
      <c r="V35" s="192">
        <f t="shared" si="3"/>
        <v>10</v>
      </c>
      <c r="W35" s="193">
        <v>0</v>
      </c>
      <c r="X35" s="208">
        <f t="shared" si="4"/>
        <v>446.82850104024982</v>
      </c>
      <c r="Y35" s="204">
        <f t="shared" si="5"/>
        <v>190.16183437358313</v>
      </c>
      <c r="AA35" s="213">
        <v>30</v>
      </c>
      <c r="AB35" s="296">
        <f t="shared" si="6"/>
        <v>0</v>
      </c>
      <c r="AC35" s="244">
        <f t="shared" si="7"/>
        <v>0</v>
      </c>
      <c r="AD35" s="244">
        <f t="shared" si="8"/>
        <v>0</v>
      </c>
      <c r="AE35" s="244">
        <f t="shared" si="9"/>
        <v>0</v>
      </c>
      <c r="AF35" s="297">
        <f t="shared" si="17"/>
        <v>0</v>
      </c>
      <c r="AG35" s="192">
        <f t="shared" si="18"/>
        <v>0</v>
      </c>
      <c r="AH35" s="212">
        <f t="shared" si="19"/>
        <v>0</v>
      </c>
      <c r="AI35" s="219">
        <f t="shared" si="33"/>
        <v>0</v>
      </c>
      <c r="AK35" s="213">
        <v>30</v>
      </c>
      <c r="AL35" s="296">
        <f t="shared" si="10"/>
        <v>0</v>
      </c>
      <c r="AM35" s="146">
        <f t="shared" si="11"/>
        <v>0</v>
      </c>
      <c r="AN35" s="146">
        <f t="shared" si="12"/>
        <v>0</v>
      </c>
      <c r="AO35" s="146">
        <f t="shared" si="13"/>
        <v>0</v>
      </c>
      <c r="AP35" s="146">
        <f t="shared" si="14"/>
        <v>0</v>
      </c>
      <c r="AQ35" s="319">
        <f t="shared" si="37"/>
        <v>0</v>
      </c>
      <c r="AR35" s="319">
        <f t="shared" si="37"/>
        <v>0</v>
      </c>
      <c r="AS35" s="319">
        <f t="shared" si="37"/>
        <v>0</v>
      </c>
      <c r="AT35" s="319">
        <f t="shared" si="37"/>
        <v>0</v>
      </c>
      <c r="AU35" s="192">
        <f t="shared" si="21"/>
        <v>0</v>
      </c>
      <c r="AV35" s="192">
        <f t="shared" si="22"/>
        <v>0</v>
      </c>
      <c r="AW35" s="192">
        <f t="shared" si="23"/>
        <v>0</v>
      </c>
      <c r="AX35" s="192">
        <f t="shared" si="24"/>
        <v>0</v>
      </c>
      <c r="AY35" s="214">
        <f t="shared" si="25"/>
        <v>6.25</v>
      </c>
      <c r="AZ35" s="322">
        <f t="shared" si="38"/>
        <v>6.25</v>
      </c>
    </row>
    <row r="36" spans="2:52" x14ac:dyDescent="0.25">
      <c r="B36" s="179">
        <f t="shared" si="36"/>
        <v>44</v>
      </c>
      <c r="C36" s="309">
        <f t="shared" si="40"/>
        <v>45</v>
      </c>
      <c r="D36" s="289">
        <v>137</v>
      </c>
      <c r="E36" s="294">
        <f t="shared" si="34"/>
        <v>1.56</v>
      </c>
      <c r="F36" s="181">
        <f t="shared" si="35"/>
        <v>213.72</v>
      </c>
      <c r="G36" s="190">
        <f t="shared" si="39"/>
        <v>-32.760000000000019</v>
      </c>
      <c r="I36" s="194">
        <v>31</v>
      </c>
      <c r="J36" s="144">
        <f t="shared" si="27"/>
        <v>0</v>
      </c>
      <c r="K36" s="144">
        <f t="shared" si="28"/>
        <v>0</v>
      </c>
      <c r="L36" s="144">
        <f t="shared" si="29"/>
        <v>70</v>
      </c>
      <c r="M36" s="144">
        <f t="shared" si="30"/>
        <v>0</v>
      </c>
      <c r="N36" s="144">
        <f t="shared" si="0"/>
        <v>0</v>
      </c>
      <c r="O36" s="145">
        <f t="shared" si="1"/>
        <v>256.66666666666669</v>
      </c>
      <c r="P36" s="194">
        <v>31</v>
      </c>
      <c r="Q36" s="144">
        <f t="shared" si="15"/>
        <v>15.600000000000001</v>
      </c>
      <c r="R36" s="144">
        <f t="shared" si="31"/>
        <v>134.16000000000005</v>
      </c>
      <c r="S36" s="144">
        <f t="shared" si="32"/>
        <v>77.812800000000024</v>
      </c>
      <c r="T36" s="144">
        <f t="shared" si="2"/>
        <v>21.601542634761511</v>
      </c>
      <c r="U36" s="144">
        <f t="shared" si="16"/>
        <v>70</v>
      </c>
      <c r="V36" s="144">
        <f t="shared" si="3"/>
        <v>10</v>
      </c>
      <c r="W36" s="144">
        <v>0</v>
      </c>
      <c r="X36" s="144">
        <f t="shared" si="4"/>
        <v>466.47998008887635</v>
      </c>
      <c r="Y36" s="173">
        <f t="shared" si="5"/>
        <v>209.81331342220966</v>
      </c>
      <c r="AA36" s="210">
        <v>31</v>
      </c>
      <c r="AB36" s="144">
        <f t="shared" si="6"/>
        <v>0</v>
      </c>
      <c r="AC36" s="243">
        <f t="shared" si="7"/>
        <v>0</v>
      </c>
      <c r="AD36" s="243">
        <f t="shared" si="8"/>
        <v>0</v>
      </c>
      <c r="AE36" s="243">
        <f t="shared" si="9"/>
        <v>0</v>
      </c>
      <c r="AF36" s="144">
        <f t="shared" si="17"/>
        <v>0</v>
      </c>
      <c r="AG36" s="144">
        <f t="shared" si="18"/>
        <v>0</v>
      </c>
      <c r="AH36" s="144">
        <f t="shared" si="19"/>
        <v>0</v>
      </c>
      <c r="AI36" s="217">
        <f t="shared" si="33"/>
        <v>0</v>
      </c>
      <c r="AK36" s="210"/>
      <c r="AL36" s="144"/>
      <c r="AM36" s="144"/>
      <c r="AN36" s="144"/>
      <c r="AO36" s="144"/>
      <c r="AP36" s="144"/>
      <c r="AQ36" s="318"/>
      <c r="AR36" s="318"/>
      <c r="AS36" s="318"/>
      <c r="AT36" s="318"/>
      <c r="AU36" s="144"/>
      <c r="AV36" s="144"/>
      <c r="AW36" s="144"/>
      <c r="AX36" s="144"/>
      <c r="AY36" s="217"/>
    </row>
    <row r="37" spans="2:52" x14ac:dyDescent="0.25">
      <c r="B37" s="179">
        <f t="shared" si="36"/>
        <v>45</v>
      </c>
      <c r="C37" s="309">
        <f t="shared" si="40"/>
        <v>49</v>
      </c>
      <c r="D37" s="289">
        <f>157+21</f>
        <v>178</v>
      </c>
      <c r="E37" s="294">
        <f t="shared" si="34"/>
        <v>1.56</v>
      </c>
      <c r="F37" s="181">
        <f t="shared" si="35"/>
        <v>277.68</v>
      </c>
      <c r="G37" s="190">
        <f t="shared" si="39"/>
        <v>15.990000000000002</v>
      </c>
      <c r="I37" s="194">
        <v>32</v>
      </c>
      <c r="J37" s="144">
        <f t="shared" si="27"/>
        <v>0</v>
      </c>
      <c r="K37" s="144">
        <f t="shared" si="28"/>
        <v>0</v>
      </c>
      <c r="L37" s="144">
        <f t="shared" si="29"/>
        <v>70</v>
      </c>
      <c r="M37" s="144">
        <f t="shared" si="30"/>
        <v>0</v>
      </c>
      <c r="N37" s="144">
        <f t="shared" si="0"/>
        <v>0</v>
      </c>
      <c r="O37" s="145">
        <f t="shared" si="1"/>
        <v>256.66666666666669</v>
      </c>
      <c r="P37" s="194">
        <v>32</v>
      </c>
      <c r="Q37" s="144">
        <f t="shared" si="15"/>
        <v>15.600000000000001</v>
      </c>
      <c r="R37" s="144">
        <f t="shared" si="31"/>
        <v>149.76000000000005</v>
      </c>
      <c r="S37" s="144">
        <f t="shared" si="32"/>
        <v>86.860800000000026</v>
      </c>
      <c r="T37" s="144">
        <f t="shared" si="2"/>
        <v>23.806568296036296</v>
      </c>
      <c r="U37" s="144">
        <f t="shared" si="16"/>
        <v>70</v>
      </c>
      <c r="V37" s="144">
        <f t="shared" si="3"/>
        <v>10</v>
      </c>
      <c r="W37" s="144">
        <v>0</v>
      </c>
      <c r="X37" s="144">
        <f t="shared" si="4"/>
        <v>486.07899978226328</v>
      </c>
      <c r="Y37" s="173">
        <f t="shared" si="5"/>
        <v>229.4123331155966</v>
      </c>
      <c r="AA37" s="210">
        <v>32</v>
      </c>
      <c r="AB37" s="144">
        <f t="shared" si="6"/>
        <v>0</v>
      </c>
      <c r="AC37" s="243">
        <f t="shared" si="7"/>
        <v>0</v>
      </c>
      <c r="AD37" s="243">
        <f t="shared" si="8"/>
        <v>0</v>
      </c>
      <c r="AE37" s="243">
        <f t="shared" si="9"/>
        <v>0</v>
      </c>
      <c r="AF37" s="144">
        <f t="shared" si="17"/>
        <v>0</v>
      </c>
      <c r="AG37" s="144">
        <f t="shared" si="18"/>
        <v>0</v>
      </c>
      <c r="AH37" s="144">
        <f t="shared" si="19"/>
        <v>0</v>
      </c>
      <c r="AI37" s="217">
        <f t="shared" si="33"/>
        <v>0</v>
      </c>
      <c r="AK37" s="210"/>
      <c r="AL37" s="144"/>
      <c r="AM37" s="144"/>
      <c r="AN37" s="144"/>
      <c r="AO37" s="144"/>
      <c r="AP37" s="144"/>
      <c r="AQ37" s="318"/>
      <c r="AR37" s="318"/>
      <c r="AS37" s="318"/>
      <c r="AT37" s="318"/>
      <c r="AU37" s="144"/>
      <c r="AV37" s="144"/>
      <c r="AW37" s="144"/>
      <c r="AX37" s="144"/>
      <c r="AY37" s="217"/>
    </row>
    <row r="38" spans="2:52" x14ac:dyDescent="0.25">
      <c r="B38" s="179">
        <f t="shared" si="36"/>
        <v>49</v>
      </c>
      <c r="C38" s="309">
        <f t="shared" si="40"/>
        <v>50</v>
      </c>
      <c r="D38" s="289">
        <v>157</v>
      </c>
      <c r="E38" s="294">
        <f t="shared" si="34"/>
        <v>1.56</v>
      </c>
      <c r="F38" s="181">
        <f t="shared" si="35"/>
        <v>244.92000000000002</v>
      </c>
      <c r="G38" s="190">
        <f t="shared" si="39"/>
        <v>-32.759999999999991</v>
      </c>
      <c r="I38" s="194">
        <v>33</v>
      </c>
      <c r="J38" s="144">
        <f t="shared" si="27"/>
        <v>0</v>
      </c>
      <c r="K38" s="144">
        <f t="shared" si="28"/>
        <v>0</v>
      </c>
      <c r="L38" s="144">
        <f t="shared" si="29"/>
        <v>70</v>
      </c>
      <c r="M38" s="144">
        <f t="shared" si="30"/>
        <v>0</v>
      </c>
      <c r="N38" s="144">
        <f t="shared" si="0"/>
        <v>0</v>
      </c>
      <c r="O38" s="145">
        <f t="shared" si="1"/>
        <v>256.66666666666669</v>
      </c>
      <c r="P38" s="194">
        <v>33</v>
      </c>
      <c r="Q38" s="144">
        <f t="shared" ref="Q38:Q69" si="41">IF(P38&lt;=$F$18,LOOKUP(P38-1,$B$25:$B$78,$G$25:$G$78),)</f>
        <v>15.600000000000001</v>
      </c>
      <c r="R38" s="144">
        <f t="shared" si="31"/>
        <v>165.36000000000004</v>
      </c>
      <c r="S38" s="144">
        <f t="shared" si="32"/>
        <v>95.908800000000014</v>
      </c>
      <c r="T38" s="144">
        <f t="shared" si="2"/>
        <v>25.984968676228355</v>
      </c>
      <c r="U38" s="144">
        <f t="shared" si="16"/>
        <v>70</v>
      </c>
      <c r="V38" s="144">
        <f t="shared" si="3"/>
        <v>10</v>
      </c>
      <c r="W38" s="144">
        <v>0</v>
      </c>
      <c r="X38" s="144">
        <f t="shared" si="4"/>
        <v>505.63164711109772</v>
      </c>
      <c r="Y38" s="173">
        <f t="shared" si="5"/>
        <v>248.96498044443103</v>
      </c>
      <c r="AA38" s="210">
        <v>33</v>
      </c>
      <c r="AB38" s="144">
        <f t="shared" si="6"/>
        <v>0</v>
      </c>
      <c r="AC38" s="243">
        <f t="shared" si="7"/>
        <v>0</v>
      </c>
      <c r="AD38" s="243">
        <f t="shared" si="8"/>
        <v>0</v>
      </c>
      <c r="AE38" s="243">
        <f t="shared" si="9"/>
        <v>0</v>
      </c>
      <c r="AF38" s="144">
        <f t="shared" ref="AF38:AF69" si="42">IF(AA38&lt;=$F$18,EXP(-LN(2)/$D$104)*AF37+((1-EXP(-LN(2)/$D$104))/(LN(2)/$D$104))*$AB38*AC38*0.475*$F$19*44/12,)</f>
        <v>0</v>
      </c>
      <c r="AG38" s="144">
        <f t="shared" si="18"/>
        <v>0</v>
      </c>
      <c r="AH38" s="144">
        <f t="shared" ref="AH38:AH69" si="43">IF(AA38&lt;=$F$18,EXP(-LN(2)/$D$105)*AH37+((1-EXP(-LN(2)/$D$105))/(LN(2)/$D$105))*$AB38*AE38*0.475*$F$19*44/12,)</f>
        <v>0</v>
      </c>
      <c r="AI38" s="217">
        <f t="shared" si="33"/>
        <v>0</v>
      </c>
      <c r="AK38" s="210"/>
      <c r="AL38" s="144"/>
      <c r="AM38" s="144"/>
      <c r="AN38" s="144"/>
      <c r="AO38" s="144"/>
      <c r="AP38" s="144"/>
      <c r="AQ38" s="318"/>
      <c r="AR38" s="318"/>
      <c r="AS38" s="318"/>
      <c r="AT38" s="318"/>
      <c r="AU38" s="144"/>
      <c r="AV38" s="144"/>
      <c r="AW38" s="144"/>
      <c r="AX38" s="144"/>
      <c r="AY38" s="217"/>
    </row>
    <row r="39" spans="2:52" x14ac:dyDescent="0.25">
      <c r="B39" s="179">
        <f t="shared" si="36"/>
        <v>50</v>
      </c>
      <c r="C39" s="309">
        <f t="shared" si="40"/>
        <v>54</v>
      </c>
      <c r="D39" s="289">
        <f>176+21</f>
        <v>197</v>
      </c>
      <c r="E39" s="294">
        <f t="shared" si="34"/>
        <v>1.56</v>
      </c>
      <c r="F39" s="181">
        <f t="shared" si="35"/>
        <v>307.32</v>
      </c>
      <c r="G39" s="190">
        <f t="shared" si="39"/>
        <v>15.599999999999994</v>
      </c>
      <c r="I39" s="194">
        <v>34</v>
      </c>
      <c r="J39" s="144">
        <f t="shared" si="27"/>
        <v>0</v>
      </c>
      <c r="K39" s="144">
        <f t="shared" si="28"/>
        <v>0</v>
      </c>
      <c r="L39" s="144">
        <f t="shared" si="29"/>
        <v>70</v>
      </c>
      <c r="M39" s="144">
        <f t="shared" si="30"/>
        <v>0</v>
      </c>
      <c r="N39" s="144">
        <f t="shared" si="0"/>
        <v>0</v>
      </c>
      <c r="O39" s="145">
        <f t="shared" si="1"/>
        <v>256.66666666666669</v>
      </c>
      <c r="P39" s="194">
        <v>34</v>
      </c>
      <c r="Q39" s="144">
        <f t="shared" si="41"/>
        <v>15.600000000000001</v>
      </c>
      <c r="R39" s="144">
        <f t="shared" si="31"/>
        <v>180.96000000000004</v>
      </c>
      <c r="S39" s="144">
        <f t="shared" si="32"/>
        <v>104.95680000000002</v>
      </c>
      <c r="T39" s="144">
        <f t="shared" si="2"/>
        <v>28.139541339232398</v>
      </c>
      <c r="U39" s="144">
        <f t="shared" si="16"/>
        <v>70</v>
      </c>
      <c r="V39" s="144">
        <f t="shared" si="3"/>
        <v>10</v>
      </c>
      <c r="W39" s="144">
        <v>0</v>
      </c>
      <c r="X39" s="144">
        <f t="shared" si="4"/>
        <v>525.14279449916307</v>
      </c>
      <c r="Y39" s="173">
        <f t="shared" si="5"/>
        <v>268.47612783249639</v>
      </c>
      <c r="AA39" s="210">
        <v>34</v>
      </c>
      <c r="AB39" s="144">
        <f t="shared" si="6"/>
        <v>0</v>
      </c>
      <c r="AC39" s="243">
        <f t="shared" si="7"/>
        <v>0</v>
      </c>
      <c r="AD39" s="243">
        <f t="shared" si="8"/>
        <v>0</v>
      </c>
      <c r="AE39" s="243">
        <f t="shared" si="9"/>
        <v>0</v>
      </c>
      <c r="AF39" s="144">
        <f t="shared" si="42"/>
        <v>0</v>
      </c>
      <c r="AG39" s="144">
        <f t="shared" si="18"/>
        <v>0</v>
      </c>
      <c r="AH39" s="144">
        <f t="shared" si="43"/>
        <v>0</v>
      </c>
      <c r="AI39" s="217">
        <f t="shared" si="33"/>
        <v>0</v>
      </c>
      <c r="AK39" s="210"/>
      <c r="AL39" s="144"/>
      <c r="AM39" s="144"/>
      <c r="AN39" s="144"/>
      <c r="AO39" s="144"/>
      <c r="AP39" s="144"/>
      <c r="AQ39" s="318"/>
      <c r="AR39" s="318"/>
      <c r="AS39" s="318"/>
      <c r="AT39" s="318"/>
      <c r="AU39" s="144"/>
      <c r="AV39" s="144"/>
      <c r="AW39" s="144"/>
      <c r="AX39" s="144"/>
      <c r="AY39" s="217"/>
    </row>
    <row r="40" spans="2:52" x14ac:dyDescent="0.25">
      <c r="B40" s="179">
        <f t="shared" si="36"/>
        <v>54</v>
      </c>
      <c r="C40" s="309">
        <f t="shared" si="40"/>
        <v>55</v>
      </c>
      <c r="D40" s="289">
        <v>176</v>
      </c>
      <c r="E40" s="294">
        <f t="shared" si="34"/>
        <v>1.56</v>
      </c>
      <c r="F40" s="181">
        <f t="shared" si="35"/>
        <v>274.56</v>
      </c>
      <c r="G40" s="190">
        <f t="shared" si="39"/>
        <v>-32.759999999999991</v>
      </c>
      <c r="I40" s="194">
        <v>35</v>
      </c>
      <c r="J40" s="144">
        <f t="shared" si="27"/>
        <v>0</v>
      </c>
      <c r="K40" s="144">
        <f t="shared" si="28"/>
        <v>0</v>
      </c>
      <c r="L40" s="144">
        <f t="shared" si="29"/>
        <v>70</v>
      </c>
      <c r="M40" s="144">
        <f t="shared" si="30"/>
        <v>0</v>
      </c>
      <c r="N40" s="144">
        <f t="shared" si="0"/>
        <v>0</v>
      </c>
      <c r="O40" s="145">
        <f t="shared" si="1"/>
        <v>256.66666666666669</v>
      </c>
      <c r="P40" s="194">
        <v>35</v>
      </c>
      <c r="Q40" s="144">
        <f t="shared" si="41"/>
        <v>-32.759999999999991</v>
      </c>
      <c r="R40" s="144">
        <f t="shared" si="31"/>
        <v>148.20000000000005</v>
      </c>
      <c r="S40" s="144">
        <f t="shared" si="32"/>
        <v>85.956000000000017</v>
      </c>
      <c r="T40" s="144">
        <f t="shared" si="2"/>
        <v>23.587315314606048</v>
      </c>
      <c r="U40" s="144">
        <f t="shared" si="16"/>
        <v>70</v>
      </c>
      <c r="V40" s="144">
        <f t="shared" si="3"/>
        <v>10</v>
      </c>
      <c r="W40" s="144">
        <v>0</v>
      </c>
      <c r="X40" s="144">
        <f t="shared" si="4"/>
        <v>484.12127417293885</v>
      </c>
      <c r="Y40" s="173">
        <f t="shared" si="5"/>
        <v>227.45460750627217</v>
      </c>
      <c r="AA40" s="210">
        <v>35</v>
      </c>
      <c r="AB40" s="144">
        <f t="shared" si="6"/>
        <v>35</v>
      </c>
      <c r="AC40" s="243">
        <f t="shared" si="7"/>
        <v>0</v>
      </c>
      <c r="AD40" s="243">
        <f t="shared" si="8"/>
        <v>0</v>
      </c>
      <c r="AE40" s="243">
        <f t="shared" si="9"/>
        <v>0</v>
      </c>
      <c r="AF40" s="144">
        <f t="shared" si="42"/>
        <v>0</v>
      </c>
      <c r="AG40" s="144">
        <f t="shared" si="18"/>
        <v>0</v>
      </c>
      <c r="AH40" s="144">
        <f t="shared" si="43"/>
        <v>0</v>
      </c>
      <c r="AI40" s="217">
        <f t="shared" si="33"/>
        <v>0</v>
      </c>
      <c r="AK40" s="210"/>
      <c r="AL40" s="144"/>
      <c r="AM40" s="144"/>
      <c r="AN40" s="144"/>
      <c r="AO40" s="144"/>
      <c r="AP40" s="144"/>
      <c r="AQ40" s="318"/>
      <c r="AR40" s="318"/>
      <c r="AS40" s="318"/>
      <c r="AT40" s="318"/>
      <c r="AU40" s="144"/>
      <c r="AV40" s="144"/>
      <c r="AW40" s="144"/>
      <c r="AX40" s="144"/>
      <c r="AY40" s="217"/>
    </row>
    <row r="41" spans="2:52" x14ac:dyDescent="0.25">
      <c r="B41" s="179">
        <f t="shared" si="36"/>
        <v>55</v>
      </c>
      <c r="C41" s="309">
        <f t="shared" si="40"/>
        <v>59</v>
      </c>
      <c r="D41" s="289">
        <f>193+21</f>
        <v>214</v>
      </c>
      <c r="E41" s="294">
        <f t="shared" si="34"/>
        <v>1.56</v>
      </c>
      <c r="F41" s="181">
        <f t="shared" si="35"/>
        <v>333.84000000000003</v>
      </c>
      <c r="G41" s="190">
        <f t="shared" si="39"/>
        <v>14.820000000000007</v>
      </c>
      <c r="I41" s="194">
        <v>36</v>
      </c>
      <c r="J41" s="144">
        <f t="shared" si="27"/>
        <v>0</v>
      </c>
      <c r="K41" s="144">
        <f t="shared" si="28"/>
        <v>0</v>
      </c>
      <c r="L41" s="144">
        <f t="shared" si="29"/>
        <v>70</v>
      </c>
      <c r="M41" s="144">
        <f t="shared" si="30"/>
        <v>0</v>
      </c>
      <c r="N41" s="144">
        <f t="shared" si="0"/>
        <v>0</v>
      </c>
      <c r="O41" s="145">
        <f t="shared" si="1"/>
        <v>256.66666666666669</v>
      </c>
      <c r="P41" s="194">
        <v>36</v>
      </c>
      <c r="Q41" s="144">
        <f t="shared" si="41"/>
        <v>16.379999999999995</v>
      </c>
      <c r="R41" s="144">
        <f t="shared" si="31"/>
        <v>164.58000000000004</v>
      </c>
      <c r="S41" s="144">
        <f t="shared" si="32"/>
        <v>95.456400000000016</v>
      </c>
      <c r="T41" s="144">
        <f t="shared" si="2"/>
        <v>25.876635503249059</v>
      </c>
      <c r="U41" s="144">
        <f t="shared" si="16"/>
        <v>70</v>
      </c>
      <c r="V41" s="144">
        <f t="shared" si="3"/>
        <v>10</v>
      </c>
      <c r="W41" s="144">
        <v>0</v>
      </c>
      <c r="X41" s="144">
        <f t="shared" si="4"/>
        <v>504.65503683482547</v>
      </c>
      <c r="Y41" s="173">
        <f t="shared" si="5"/>
        <v>247.98837016815878</v>
      </c>
      <c r="AA41" s="210">
        <v>36</v>
      </c>
      <c r="AB41" s="144">
        <f t="shared" si="6"/>
        <v>0</v>
      </c>
      <c r="AC41" s="243">
        <f t="shared" si="7"/>
        <v>0</v>
      </c>
      <c r="AD41" s="243">
        <f t="shared" si="8"/>
        <v>0</v>
      </c>
      <c r="AE41" s="243">
        <f t="shared" si="9"/>
        <v>0</v>
      </c>
      <c r="AF41" s="144">
        <f t="shared" si="42"/>
        <v>0</v>
      </c>
      <c r="AG41" s="144">
        <f t="shared" si="18"/>
        <v>0</v>
      </c>
      <c r="AH41" s="144">
        <f t="shared" si="43"/>
        <v>0</v>
      </c>
      <c r="AI41" s="217">
        <f t="shared" si="33"/>
        <v>0</v>
      </c>
      <c r="AK41" s="210"/>
      <c r="AL41" s="144"/>
      <c r="AM41" s="144"/>
      <c r="AN41" s="144"/>
      <c r="AO41" s="144"/>
      <c r="AP41" s="144"/>
      <c r="AQ41" s="318"/>
      <c r="AR41" s="318"/>
      <c r="AS41" s="318"/>
      <c r="AT41" s="318"/>
      <c r="AU41" s="144"/>
      <c r="AV41" s="144"/>
      <c r="AW41" s="144"/>
      <c r="AX41" s="144"/>
      <c r="AY41" s="217"/>
    </row>
    <row r="42" spans="2:52" x14ac:dyDescent="0.25">
      <c r="B42" s="179">
        <f t="shared" si="36"/>
        <v>59</v>
      </c>
      <c r="C42" s="309">
        <f t="shared" si="40"/>
        <v>60</v>
      </c>
      <c r="D42" s="289">
        <v>193</v>
      </c>
      <c r="E42" s="294">
        <f t="shared" si="34"/>
        <v>1.56</v>
      </c>
      <c r="F42" s="181">
        <f t="shared" si="35"/>
        <v>301.08</v>
      </c>
      <c r="G42" s="190">
        <f t="shared" si="39"/>
        <v>-32.760000000000048</v>
      </c>
      <c r="I42" s="194">
        <v>37</v>
      </c>
      <c r="J42" s="144">
        <f t="shared" si="27"/>
        <v>0</v>
      </c>
      <c r="K42" s="144">
        <f t="shared" si="28"/>
        <v>0</v>
      </c>
      <c r="L42" s="144">
        <f t="shared" si="29"/>
        <v>70</v>
      </c>
      <c r="M42" s="144">
        <f t="shared" si="30"/>
        <v>0</v>
      </c>
      <c r="N42" s="144">
        <f t="shared" si="0"/>
        <v>0</v>
      </c>
      <c r="O42" s="145">
        <f t="shared" si="1"/>
        <v>256.66666666666669</v>
      </c>
      <c r="P42" s="194">
        <v>37</v>
      </c>
      <c r="Q42" s="144">
        <f t="shared" si="41"/>
        <v>16.379999999999995</v>
      </c>
      <c r="R42" s="144">
        <f t="shared" si="31"/>
        <v>180.96000000000004</v>
      </c>
      <c r="S42" s="144">
        <f t="shared" si="32"/>
        <v>104.95680000000002</v>
      </c>
      <c r="T42" s="144">
        <f t="shared" si="2"/>
        <v>28.139541339232398</v>
      </c>
      <c r="U42" s="144">
        <f t="shared" si="16"/>
        <v>70</v>
      </c>
      <c r="V42" s="144">
        <f t="shared" si="3"/>
        <v>10</v>
      </c>
      <c r="W42" s="144">
        <v>0</v>
      </c>
      <c r="X42" s="144">
        <f t="shared" si="4"/>
        <v>525.14279449916307</v>
      </c>
      <c r="Y42" s="173">
        <f t="shared" si="5"/>
        <v>268.47612783249639</v>
      </c>
      <c r="AA42" s="210">
        <v>37</v>
      </c>
      <c r="AB42" s="144">
        <f t="shared" si="6"/>
        <v>0</v>
      </c>
      <c r="AC42" s="243">
        <f t="shared" si="7"/>
        <v>0</v>
      </c>
      <c r="AD42" s="243">
        <f t="shared" si="8"/>
        <v>0</v>
      </c>
      <c r="AE42" s="243">
        <f t="shared" si="9"/>
        <v>0</v>
      </c>
      <c r="AF42" s="144">
        <f t="shared" si="42"/>
        <v>0</v>
      </c>
      <c r="AG42" s="144">
        <f t="shared" si="18"/>
        <v>0</v>
      </c>
      <c r="AH42" s="144">
        <f t="shared" si="43"/>
        <v>0</v>
      </c>
      <c r="AI42" s="217">
        <f t="shared" si="33"/>
        <v>0</v>
      </c>
      <c r="AK42" s="210"/>
      <c r="AL42" s="144"/>
      <c r="AM42" s="144"/>
      <c r="AN42" s="144"/>
      <c r="AO42" s="144"/>
      <c r="AP42" s="144"/>
      <c r="AQ42" s="318"/>
      <c r="AR42" s="318"/>
      <c r="AS42" s="318"/>
      <c r="AT42" s="318"/>
      <c r="AU42" s="144"/>
      <c r="AV42" s="144"/>
      <c r="AW42" s="144"/>
      <c r="AX42" s="144"/>
      <c r="AY42" s="217"/>
    </row>
    <row r="43" spans="2:52" x14ac:dyDescent="0.25">
      <c r="B43" s="179">
        <f t="shared" si="36"/>
        <v>60</v>
      </c>
      <c r="C43" s="309">
        <f t="shared" si="40"/>
        <v>64</v>
      </c>
      <c r="D43" s="289">
        <f>206+21</f>
        <v>227</v>
      </c>
      <c r="E43" s="294">
        <f t="shared" si="34"/>
        <v>1.56</v>
      </c>
      <c r="F43" s="181">
        <f t="shared" si="35"/>
        <v>354.12</v>
      </c>
      <c r="G43" s="190">
        <f t="shared" si="39"/>
        <v>13.260000000000005</v>
      </c>
      <c r="I43" s="194">
        <v>38</v>
      </c>
      <c r="J43" s="144">
        <f t="shared" si="27"/>
        <v>0</v>
      </c>
      <c r="K43" s="144">
        <f t="shared" si="28"/>
        <v>0</v>
      </c>
      <c r="L43" s="144">
        <f t="shared" si="29"/>
        <v>70</v>
      </c>
      <c r="M43" s="144">
        <f t="shared" si="30"/>
        <v>0</v>
      </c>
      <c r="N43" s="144">
        <f t="shared" si="0"/>
        <v>0</v>
      </c>
      <c r="O43" s="145">
        <f t="shared" si="1"/>
        <v>256.66666666666669</v>
      </c>
      <c r="P43" s="194">
        <v>38</v>
      </c>
      <c r="Q43" s="144">
        <f t="shared" si="41"/>
        <v>16.379999999999995</v>
      </c>
      <c r="R43" s="144">
        <f t="shared" si="31"/>
        <v>197.34000000000003</v>
      </c>
      <c r="S43" s="144">
        <f t="shared" si="32"/>
        <v>114.45720000000001</v>
      </c>
      <c r="T43" s="144">
        <f t="shared" si="2"/>
        <v>30.378695686262596</v>
      </c>
      <c r="U43" s="144">
        <f t="shared" si="16"/>
        <v>70</v>
      </c>
      <c r="V43" s="144">
        <f t="shared" si="3"/>
        <v>10</v>
      </c>
      <c r="W43" s="144">
        <v>0</v>
      </c>
      <c r="X43" s="144">
        <f t="shared" si="4"/>
        <v>545.5891849869073</v>
      </c>
      <c r="Y43" s="173">
        <f t="shared" si="5"/>
        <v>288.92251832024061</v>
      </c>
      <c r="AA43" s="210">
        <v>38</v>
      </c>
      <c r="AB43" s="144">
        <f t="shared" si="6"/>
        <v>0</v>
      </c>
      <c r="AC43" s="243">
        <f t="shared" si="7"/>
        <v>0</v>
      </c>
      <c r="AD43" s="243">
        <f t="shared" si="8"/>
        <v>0</v>
      </c>
      <c r="AE43" s="243">
        <f t="shared" si="9"/>
        <v>0</v>
      </c>
      <c r="AF43" s="144">
        <f t="shared" si="42"/>
        <v>0</v>
      </c>
      <c r="AG43" s="144">
        <f t="shared" si="18"/>
        <v>0</v>
      </c>
      <c r="AH43" s="144">
        <f t="shared" si="43"/>
        <v>0</v>
      </c>
      <c r="AI43" s="217">
        <f t="shared" si="33"/>
        <v>0</v>
      </c>
      <c r="AK43" s="210"/>
      <c r="AL43" s="144"/>
      <c r="AM43" s="144"/>
      <c r="AN43" s="144"/>
      <c r="AO43" s="144"/>
      <c r="AP43" s="144"/>
      <c r="AQ43" s="318"/>
      <c r="AR43" s="318"/>
      <c r="AS43" s="318"/>
      <c r="AT43" s="318"/>
      <c r="AU43" s="144"/>
      <c r="AV43" s="144"/>
      <c r="AW43" s="144"/>
      <c r="AX43" s="144"/>
      <c r="AY43" s="217"/>
    </row>
    <row r="44" spans="2:52" x14ac:dyDescent="0.25">
      <c r="B44" s="179">
        <f t="shared" si="36"/>
        <v>64</v>
      </c>
      <c r="C44" s="309">
        <f t="shared" si="40"/>
        <v>65</v>
      </c>
      <c r="D44" s="289">
        <v>206</v>
      </c>
      <c r="E44" s="294">
        <f t="shared" si="34"/>
        <v>1.56</v>
      </c>
      <c r="F44" s="181">
        <f t="shared" si="35"/>
        <v>321.36</v>
      </c>
      <c r="G44" s="190">
        <f t="shared" si="39"/>
        <v>-32.759999999999991</v>
      </c>
      <c r="I44" s="194">
        <v>39</v>
      </c>
      <c r="J44" s="144">
        <f t="shared" si="27"/>
        <v>0</v>
      </c>
      <c r="K44" s="144">
        <f t="shared" si="28"/>
        <v>0</v>
      </c>
      <c r="L44" s="144">
        <f t="shared" si="29"/>
        <v>70</v>
      </c>
      <c r="M44" s="144">
        <f t="shared" si="30"/>
        <v>0</v>
      </c>
      <c r="N44" s="144">
        <f t="shared" si="0"/>
        <v>0</v>
      </c>
      <c r="O44" s="145">
        <f t="shared" si="1"/>
        <v>256.66666666666669</v>
      </c>
      <c r="P44" s="194">
        <v>39</v>
      </c>
      <c r="Q44" s="144">
        <f t="shared" si="41"/>
        <v>16.379999999999995</v>
      </c>
      <c r="R44" s="144">
        <f t="shared" si="31"/>
        <v>213.72000000000003</v>
      </c>
      <c r="S44" s="144">
        <f t="shared" si="32"/>
        <v>123.95760000000001</v>
      </c>
      <c r="T44" s="144">
        <f t="shared" si="2"/>
        <v>32.59629414926458</v>
      </c>
      <c r="U44" s="144">
        <f t="shared" si="16"/>
        <v>70</v>
      </c>
      <c r="V44" s="144">
        <f t="shared" si="3"/>
        <v>10</v>
      </c>
      <c r="W44" s="144">
        <v>0</v>
      </c>
      <c r="X44" s="144">
        <f t="shared" si="4"/>
        <v>565.99803230996906</v>
      </c>
      <c r="Y44" s="173">
        <f t="shared" si="5"/>
        <v>309.33136564330238</v>
      </c>
      <c r="AA44" s="210">
        <v>39</v>
      </c>
      <c r="AB44" s="144">
        <f t="shared" si="6"/>
        <v>0</v>
      </c>
      <c r="AC44" s="243">
        <f t="shared" si="7"/>
        <v>0</v>
      </c>
      <c r="AD44" s="243">
        <f t="shared" si="8"/>
        <v>0</v>
      </c>
      <c r="AE44" s="243">
        <f t="shared" si="9"/>
        <v>0</v>
      </c>
      <c r="AF44" s="144">
        <f t="shared" si="42"/>
        <v>0</v>
      </c>
      <c r="AG44" s="144">
        <f t="shared" si="18"/>
        <v>0</v>
      </c>
      <c r="AH44" s="144">
        <f t="shared" si="43"/>
        <v>0</v>
      </c>
      <c r="AI44" s="217">
        <f t="shared" si="33"/>
        <v>0</v>
      </c>
      <c r="AK44" s="210"/>
      <c r="AL44" s="144"/>
      <c r="AM44" s="144"/>
      <c r="AN44" s="144"/>
      <c r="AO44" s="144"/>
      <c r="AP44" s="144"/>
      <c r="AQ44" s="318"/>
      <c r="AR44" s="318"/>
      <c r="AS44" s="318"/>
      <c r="AT44" s="318"/>
      <c r="AU44" s="144"/>
      <c r="AV44" s="144"/>
      <c r="AW44" s="144"/>
      <c r="AX44" s="144"/>
      <c r="AY44" s="217"/>
    </row>
    <row r="45" spans="2:52" x14ac:dyDescent="0.25">
      <c r="B45" s="179">
        <f t="shared" si="36"/>
        <v>65</v>
      </c>
      <c r="C45" s="309">
        <f t="shared" si="40"/>
        <v>69</v>
      </c>
      <c r="D45" s="289">
        <f>221+21</f>
        <v>242</v>
      </c>
      <c r="E45" s="294">
        <f t="shared" si="34"/>
        <v>1.56</v>
      </c>
      <c r="F45" s="181">
        <f t="shared" si="35"/>
        <v>377.52000000000004</v>
      </c>
      <c r="G45" s="190">
        <f t="shared" si="39"/>
        <v>14.040000000000006</v>
      </c>
      <c r="I45" s="194">
        <v>40</v>
      </c>
      <c r="J45" s="144">
        <f t="shared" si="27"/>
        <v>0</v>
      </c>
      <c r="K45" s="144">
        <f t="shared" si="28"/>
        <v>0</v>
      </c>
      <c r="L45" s="144">
        <f t="shared" si="29"/>
        <v>70</v>
      </c>
      <c r="M45" s="144">
        <f t="shared" si="30"/>
        <v>0</v>
      </c>
      <c r="N45" s="144">
        <f t="shared" si="0"/>
        <v>0</v>
      </c>
      <c r="O45" s="145">
        <f t="shared" si="1"/>
        <v>256.66666666666669</v>
      </c>
      <c r="P45" s="194">
        <v>40</v>
      </c>
      <c r="Q45" s="144">
        <f t="shared" si="41"/>
        <v>-32.759999999999991</v>
      </c>
      <c r="R45" s="144">
        <f t="shared" si="31"/>
        <v>180.96000000000004</v>
      </c>
      <c r="S45" s="144">
        <f t="shared" si="32"/>
        <v>104.95680000000002</v>
      </c>
      <c r="T45" s="144">
        <f t="shared" si="2"/>
        <v>28.139541339232398</v>
      </c>
      <c r="U45" s="144">
        <f t="shared" si="16"/>
        <v>70</v>
      </c>
      <c r="V45" s="144">
        <f t="shared" si="3"/>
        <v>10</v>
      </c>
      <c r="W45" s="144">
        <v>0</v>
      </c>
      <c r="X45" s="144">
        <f t="shared" si="4"/>
        <v>525.14279449916307</v>
      </c>
      <c r="Y45" s="173">
        <f t="shared" si="5"/>
        <v>268.47612783249639</v>
      </c>
      <c r="AA45" s="210">
        <v>40</v>
      </c>
      <c r="AB45" s="144">
        <f t="shared" si="6"/>
        <v>0</v>
      </c>
      <c r="AC45" s="243">
        <f t="shared" si="7"/>
        <v>0</v>
      </c>
      <c r="AD45" s="243">
        <f t="shared" si="8"/>
        <v>0</v>
      </c>
      <c r="AE45" s="243">
        <f t="shared" si="9"/>
        <v>0</v>
      </c>
      <c r="AF45" s="144">
        <f t="shared" si="42"/>
        <v>0</v>
      </c>
      <c r="AG45" s="144">
        <f t="shared" si="18"/>
        <v>0</v>
      </c>
      <c r="AH45" s="144">
        <f t="shared" si="43"/>
        <v>0</v>
      </c>
      <c r="AI45" s="217">
        <f t="shared" si="33"/>
        <v>0</v>
      </c>
      <c r="AK45" s="210"/>
      <c r="AL45" s="144"/>
      <c r="AM45" s="144"/>
      <c r="AN45" s="144"/>
      <c r="AO45" s="144"/>
      <c r="AP45" s="144"/>
      <c r="AQ45" s="318"/>
      <c r="AR45" s="318"/>
      <c r="AS45" s="318"/>
      <c r="AT45" s="318"/>
      <c r="AU45" s="144"/>
      <c r="AV45" s="144"/>
      <c r="AW45" s="144"/>
      <c r="AX45" s="144"/>
      <c r="AY45" s="217"/>
    </row>
    <row r="46" spans="2:52" x14ac:dyDescent="0.25">
      <c r="B46" s="179">
        <f t="shared" si="36"/>
        <v>69</v>
      </c>
      <c r="C46" s="309">
        <f t="shared" si="40"/>
        <v>70</v>
      </c>
      <c r="D46" s="289">
        <v>221</v>
      </c>
      <c r="E46" s="294">
        <f t="shared" si="34"/>
        <v>1.56</v>
      </c>
      <c r="F46" s="181">
        <f t="shared" si="35"/>
        <v>344.76</v>
      </c>
      <c r="G46" s="190">
        <f t="shared" si="39"/>
        <v>-32.760000000000048</v>
      </c>
      <c r="I46" s="194">
        <v>41</v>
      </c>
      <c r="J46" s="144">
        <f t="shared" si="27"/>
        <v>0</v>
      </c>
      <c r="K46" s="144">
        <f t="shared" si="28"/>
        <v>0</v>
      </c>
      <c r="L46" s="144">
        <f t="shared" si="29"/>
        <v>70</v>
      </c>
      <c r="M46" s="144">
        <f t="shared" si="30"/>
        <v>0</v>
      </c>
      <c r="N46" s="144">
        <f t="shared" si="0"/>
        <v>0</v>
      </c>
      <c r="O46" s="145">
        <f t="shared" si="1"/>
        <v>256.66666666666669</v>
      </c>
      <c r="P46" s="194">
        <v>41</v>
      </c>
      <c r="Q46" s="144">
        <f t="shared" si="41"/>
        <v>16.380000000000003</v>
      </c>
      <c r="R46" s="144">
        <f t="shared" si="31"/>
        <v>197.34000000000003</v>
      </c>
      <c r="S46" s="144">
        <f t="shared" si="32"/>
        <v>114.45720000000001</v>
      </c>
      <c r="T46" s="144">
        <f t="shared" si="2"/>
        <v>30.378695686262596</v>
      </c>
      <c r="U46" s="144">
        <f t="shared" si="16"/>
        <v>70</v>
      </c>
      <c r="V46" s="144">
        <f t="shared" si="3"/>
        <v>10</v>
      </c>
      <c r="W46" s="144">
        <v>0</v>
      </c>
      <c r="X46" s="144">
        <f t="shared" si="4"/>
        <v>545.5891849869073</v>
      </c>
      <c r="Y46" s="173">
        <f t="shared" si="5"/>
        <v>288.92251832024061</v>
      </c>
      <c r="AA46" s="210">
        <v>41</v>
      </c>
      <c r="AB46" s="144">
        <f t="shared" si="6"/>
        <v>0</v>
      </c>
      <c r="AC46" s="243">
        <f t="shared" si="7"/>
        <v>0</v>
      </c>
      <c r="AD46" s="243">
        <f t="shared" si="8"/>
        <v>0</v>
      </c>
      <c r="AE46" s="243">
        <f t="shared" si="9"/>
        <v>0</v>
      </c>
      <c r="AF46" s="144">
        <f t="shared" si="42"/>
        <v>0</v>
      </c>
      <c r="AG46" s="144">
        <f t="shared" si="18"/>
        <v>0</v>
      </c>
      <c r="AH46" s="144">
        <f t="shared" si="43"/>
        <v>0</v>
      </c>
      <c r="AI46" s="217">
        <f t="shared" si="33"/>
        <v>0</v>
      </c>
      <c r="AK46" s="210"/>
      <c r="AL46" s="144"/>
      <c r="AM46" s="144"/>
      <c r="AN46" s="144"/>
      <c r="AO46" s="144"/>
      <c r="AP46" s="144"/>
      <c r="AQ46" s="318"/>
      <c r="AR46" s="318"/>
      <c r="AS46" s="318"/>
      <c r="AT46" s="318"/>
      <c r="AU46" s="144"/>
      <c r="AV46" s="144"/>
      <c r="AW46" s="144"/>
      <c r="AX46" s="144"/>
      <c r="AY46" s="217"/>
    </row>
    <row r="47" spans="2:52" x14ac:dyDescent="0.25">
      <c r="B47" s="179">
        <f t="shared" si="36"/>
        <v>70</v>
      </c>
      <c r="C47" s="309">
        <f t="shared" si="40"/>
        <v>74</v>
      </c>
      <c r="D47" s="289">
        <f>231+21</f>
        <v>252</v>
      </c>
      <c r="E47" s="294">
        <f t="shared" si="34"/>
        <v>1.56</v>
      </c>
      <c r="F47" s="181">
        <f t="shared" si="35"/>
        <v>393.12</v>
      </c>
      <c r="G47" s="190">
        <f t="shared" si="39"/>
        <v>12.090000000000003</v>
      </c>
      <c r="I47" s="194">
        <v>42</v>
      </c>
      <c r="J47" s="144">
        <f t="shared" si="27"/>
        <v>0</v>
      </c>
      <c r="K47" s="144">
        <f t="shared" si="28"/>
        <v>0</v>
      </c>
      <c r="L47" s="144">
        <f t="shared" si="29"/>
        <v>70</v>
      </c>
      <c r="M47" s="144">
        <f t="shared" si="30"/>
        <v>0</v>
      </c>
      <c r="N47" s="144">
        <f t="shared" si="0"/>
        <v>0</v>
      </c>
      <c r="O47" s="145">
        <f t="shared" si="1"/>
        <v>256.66666666666669</v>
      </c>
      <c r="P47" s="194">
        <v>42</v>
      </c>
      <c r="Q47" s="144">
        <f t="shared" si="41"/>
        <v>16.380000000000003</v>
      </c>
      <c r="R47" s="144">
        <f t="shared" si="31"/>
        <v>213.72000000000003</v>
      </c>
      <c r="S47" s="144">
        <f t="shared" si="32"/>
        <v>123.95760000000001</v>
      </c>
      <c r="T47" s="144">
        <f t="shared" si="2"/>
        <v>32.59629414926458</v>
      </c>
      <c r="U47" s="144">
        <f t="shared" si="16"/>
        <v>70</v>
      </c>
      <c r="V47" s="144">
        <f t="shared" si="3"/>
        <v>10</v>
      </c>
      <c r="W47" s="144">
        <v>0</v>
      </c>
      <c r="X47" s="144">
        <f t="shared" si="4"/>
        <v>565.99803230996906</v>
      </c>
      <c r="Y47" s="173">
        <f t="shared" si="5"/>
        <v>309.33136564330238</v>
      </c>
      <c r="AA47" s="210">
        <v>42</v>
      </c>
      <c r="AB47" s="144">
        <f t="shared" si="6"/>
        <v>0</v>
      </c>
      <c r="AC47" s="243">
        <f t="shared" si="7"/>
        <v>0</v>
      </c>
      <c r="AD47" s="243">
        <f t="shared" si="8"/>
        <v>0</v>
      </c>
      <c r="AE47" s="243">
        <f t="shared" si="9"/>
        <v>0</v>
      </c>
      <c r="AF47" s="144">
        <f t="shared" si="42"/>
        <v>0</v>
      </c>
      <c r="AG47" s="144">
        <f t="shared" si="18"/>
        <v>0</v>
      </c>
      <c r="AH47" s="144">
        <f t="shared" si="43"/>
        <v>0</v>
      </c>
      <c r="AI47" s="217">
        <f t="shared" si="33"/>
        <v>0</v>
      </c>
      <c r="AK47" s="210"/>
      <c r="AL47" s="144"/>
      <c r="AM47" s="144"/>
      <c r="AN47" s="144"/>
      <c r="AO47" s="144"/>
      <c r="AP47" s="144"/>
      <c r="AQ47" s="318"/>
      <c r="AR47" s="318"/>
      <c r="AS47" s="318"/>
      <c r="AT47" s="318"/>
      <c r="AU47" s="144"/>
      <c r="AV47" s="144"/>
      <c r="AW47" s="144"/>
      <c r="AX47" s="144"/>
      <c r="AY47" s="217"/>
    </row>
    <row r="48" spans="2:52" x14ac:dyDescent="0.25">
      <c r="B48" s="179">
        <f t="shared" si="36"/>
        <v>74</v>
      </c>
      <c r="C48" s="309">
        <f t="shared" si="40"/>
        <v>75</v>
      </c>
      <c r="D48" s="289">
        <v>231</v>
      </c>
      <c r="E48" s="294">
        <f t="shared" si="34"/>
        <v>1.56</v>
      </c>
      <c r="F48" s="181">
        <f t="shared" si="35"/>
        <v>360.36</v>
      </c>
      <c r="G48" s="190">
        <f t="shared" si="39"/>
        <v>-32.759999999999991</v>
      </c>
      <c r="I48" s="194">
        <v>43</v>
      </c>
      <c r="J48" s="144">
        <f t="shared" si="27"/>
        <v>0</v>
      </c>
      <c r="K48" s="144">
        <f t="shared" si="28"/>
        <v>0</v>
      </c>
      <c r="L48" s="144">
        <f t="shared" si="29"/>
        <v>70</v>
      </c>
      <c r="M48" s="144">
        <f t="shared" si="30"/>
        <v>0</v>
      </c>
      <c r="N48" s="144">
        <f t="shared" si="0"/>
        <v>0</v>
      </c>
      <c r="O48" s="145">
        <f t="shared" si="1"/>
        <v>256.66666666666669</v>
      </c>
      <c r="P48" s="194">
        <v>43</v>
      </c>
      <c r="Q48" s="144">
        <f t="shared" si="41"/>
        <v>16.380000000000003</v>
      </c>
      <c r="R48" s="144">
        <f t="shared" si="31"/>
        <v>230.10000000000002</v>
      </c>
      <c r="S48" s="144">
        <f t="shared" si="32"/>
        <v>133.458</v>
      </c>
      <c r="T48" s="144">
        <f t="shared" si="2"/>
        <v>34.794176665003405</v>
      </c>
      <c r="U48" s="144">
        <f t="shared" si="16"/>
        <v>70</v>
      </c>
      <c r="V48" s="144">
        <f t="shared" si="3"/>
        <v>10</v>
      </c>
      <c r="W48" s="144">
        <v>0</v>
      </c>
      <c r="X48" s="144">
        <f t="shared" si="4"/>
        <v>586.37254102488089</v>
      </c>
      <c r="Y48" s="173">
        <f t="shared" si="5"/>
        <v>329.7058743582142</v>
      </c>
      <c r="AA48" s="210">
        <v>43</v>
      </c>
      <c r="AB48" s="144">
        <f t="shared" si="6"/>
        <v>0</v>
      </c>
      <c r="AC48" s="243">
        <f t="shared" si="7"/>
        <v>0</v>
      </c>
      <c r="AD48" s="243">
        <f t="shared" si="8"/>
        <v>0</v>
      </c>
      <c r="AE48" s="243">
        <f t="shared" si="9"/>
        <v>0</v>
      </c>
      <c r="AF48" s="144">
        <f t="shared" si="42"/>
        <v>0</v>
      </c>
      <c r="AG48" s="144">
        <f t="shared" si="18"/>
        <v>0</v>
      </c>
      <c r="AH48" s="144">
        <f t="shared" si="43"/>
        <v>0</v>
      </c>
      <c r="AI48" s="217">
        <f t="shared" si="33"/>
        <v>0</v>
      </c>
      <c r="AK48" s="210"/>
      <c r="AL48" s="144"/>
      <c r="AM48" s="144"/>
      <c r="AN48" s="144"/>
      <c r="AO48" s="144"/>
      <c r="AP48" s="144"/>
      <c r="AQ48" s="318"/>
      <c r="AR48" s="318"/>
      <c r="AS48" s="318"/>
      <c r="AT48" s="318"/>
      <c r="AU48" s="144"/>
      <c r="AV48" s="144"/>
      <c r="AW48" s="144"/>
      <c r="AX48" s="144"/>
      <c r="AY48" s="217"/>
    </row>
    <row r="49" spans="2:51" x14ac:dyDescent="0.25">
      <c r="B49" s="179">
        <f t="shared" si="36"/>
        <v>75</v>
      </c>
      <c r="C49" s="309">
        <f t="shared" si="40"/>
        <v>79</v>
      </c>
      <c r="D49" s="289">
        <f>240+21</f>
        <v>261</v>
      </c>
      <c r="E49" s="294">
        <f t="shared" si="34"/>
        <v>1.56</v>
      </c>
      <c r="F49" s="181">
        <f t="shared" si="35"/>
        <v>407.16</v>
      </c>
      <c r="G49" s="190">
        <f t="shared" si="39"/>
        <v>11.700000000000003</v>
      </c>
      <c r="I49" s="194">
        <v>44</v>
      </c>
      <c r="J49" s="144">
        <f t="shared" si="27"/>
        <v>0</v>
      </c>
      <c r="K49" s="144">
        <f t="shared" si="28"/>
        <v>0</v>
      </c>
      <c r="L49" s="144">
        <f t="shared" si="29"/>
        <v>70</v>
      </c>
      <c r="M49" s="144">
        <f t="shared" si="30"/>
        <v>0</v>
      </c>
      <c r="N49" s="144">
        <f t="shared" si="0"/>
        <v>0</v>
      </c>
      <c r="O49" s="145">
        <f t="shared" si="1"/>
        <v>256.66666666666669</v>
      </c>
      <c r="P49" s="194">
        <v>44</v>
      </c>
      <c r="Q49" s="144">
        <f t="shared" si="41"/>
        <v>16.380000000000003</v>
      </c>
      <c r="R49" s="144">
        <f t="shared" si="31"/>
        <v>246.48000000000002</v>
      </c>
      <c r="S49" s="144">
        <f t="shared" si="32"/>
        <v>142.95840000000001</v>
      </c>
      <c r="T49" s="144">
        <f t="shared" si="2"/>
        <v>36.973906370811264</v>
      </c>
      <c r="U49" s="144">
        <f t="shared" si="16"/>
        <v>70</v>
      </c>
      <c r="V49" s="144">
        <f t="shared" si="3"/>
        <v>10</v>
      </c>
      <c r="W49" s="144">
        <v>0</v>
      </c>
      <c r="X49" s="144">
        <f t="shared" si="4"/>
        <v>606.71543359582972</v>
      </c>
      <c r="Y49" s="173">
        <f t="shared" si="5"/>
        <v>350.04876692916304</v>
      </c>
      <c r="AA49" s="210">
        <v>44</v>
      </c>
      <c r="AB49" s="144">
        <f t="shared" si="6"/>
        <v>0</v>
      </c>
      <c r="AC49" s="243">
        <f t="shared" si="7"/>
        <v>0</v>
      </c>
      <c r="AD49" s="243">
        <f t="shared" si="8"/>
        <v>0</v>
      </c>
      <c r="AE49" s="243">
        <f t="shared" si="9"/>
        <v>0</v>
      </c>
      <c r="AF49" s="144">
        <f t="shared" si="42"/>
        <v>0</v>
      </c>
      <c r="AG49" s="144">
        <f t="shared" si="18"/>
        <v>0</v>
      </c>
      <c r="AH49" s="144">
        <f t="shared" si="43"/>
        <v>0</v>
      </c>
      <c r="AI49" s="217">
        <f t="shared" si="33"/>
        <v>0</v>
      </c>
      <c r="AK49" s="210"/>
      <c r="AL49" s="144"/>
      <c r="AM49" s="144"/>
      <c r="AN49" s="144"/>
      <c r="AO49" s="144"/>
      <c r="AP49" s="144"/>
      <c r="AQ49" s="318"/>
      <c r="AR49" s="318"/>
      <c r="AS49" s="318"/>
      <c r="AT49" s="318"/>
      <c r="AU49" s="144"/>
      <c r="AV49" s="144"/>
      <c r="AW49" s="144"/>
      <c r="AX49" s="144"/>
      <c r="AY49" s="217"/>
    </row>
    <row r="50" spans="2:51" x14ac:dyDescent="0.25">
      <c r="B50" s="179">
        <f t="shared" si="36"/>
        <v>79</v>
      </c>
      <c r="C50" s="309">
        <f t="shared" si="40"/>
        <v>80</v>
      </c>
      <c r="D50" s="289">
        <v>240</v>
      </c>
      <c r="E50" s="294">
        <f t="shared" si="34"/>
        <v>1.56</v>
      </c>
      <c r="F50" s="181">
        <f t="shared" si="35"/>
        <v>374.40000000000003</v>
      </c>
      <c r="G50" s="190">
        <f t="shared" si="39"/>
        <v>-32.759999999999991</v>
      </c>
      <c r="I50" s="194">
        <v>45</v>
      </c>
      <c r="J50" s="144">
        <f t="shared" si="27"/>
        <v>0</v>
      </c>
      <c r="K50" s="144">
        <f t="shared" si="28"/>
        <v>0</v>
      </c>
      <c r="L50" s="144">
        <f t="shared" si="29"/>
        <v>70</v>
      </c>
      <c r="M50" s="144">
        <f t="shared" si="30"/>
        <v>0</v>
      </c>
      <c r="N50" s="144">
        <f t="shared" si="0"/>
        <v>0</v>
      </c>
      <c r="O50" s="145">
        <f t="shared" si="1"/>
        <v>256.66666666666669</v>
      </c>
      <c r="P50" s="194">
        <v>45</v>
      </c>
      <c r="Q50" s="144">
        <f t="shared" si="41"/>
        <v>-32.760000000000019</v>
      </c>
      <c r="R50" s="144">
        <f t="shared" si="31"/>
        <v>213.72</v>
      </c>
      <c r="S50" s="144">
        <f t="shared" si="32"/>
        <v>123.95759999999999</v>
      </c>
      <c r="T50" s="144">
        <f t="shared" si="2"/>
        <v>32.59629414926458</v>
      </c>
      <c r="U50" s="144">
        <f t="shared" si="16"/>
        <v>70</v>
      </c>
      <c r="V50" s="144">
        <f t="shared" si="3"/>
        <v>10</v>
      </c>
      <c r="W50" s="144">
        <v>0</v>
      </c>
      <c r="X50" s="144">
        <f t="shared" si="4"/>
        <v>565.99803230996906</v>
      </c>
      <c r="Y50" s="173">
        <f t="shared" si="5"/>
        <v>309.33136564330238</v>
      </c>
      <c r="AA50" s="210">
        <v>45</v>
      </c>
      <c r="AB50" s="144">
        <f t="shared" si="6"/>
        <v>45</v>
      </c>
      <c r="AC50" s="243">
        <f t="shared" si="7"/>
        <v>0.5</v>
      </c>
      <c r="AD50" s="243">
        <f t="shared" si="8"/>
        <v>0.28000000000000003</v>
      </c>
      <c r="AE50" s="243">
        <f t="shared" si="9"/>
        <v>0.22</v>
      </c>
      <c r="AF50" s="144">
        <f t="shared" si="42"/>
        <v>22.505165986531797</v>
      </c>
      <c r="AG50" s="144">
        <f t="shared" si="18"/>
        <v>12.553270560825288</v>
      </c>
      <c r="AH50" s="144">
        <f t="shared" si="43"/>
        <v>8.4516612081160556</v>
      </c>
      <c r="AI50" s="217">
        <f t="shared" si="33"/>
        <v>43.51009775547314</v>
      </c>
      <c r="AK50" s="210"/>
      <c r="AL50" s="144"/>
      <c r="AM50" s="144"/>
      <c r="AN50" s="144"/>
      <c r="AO50" s="144"/>
      <c r="AP50" s="144"/>
      <c r="AQ50" s="318"/>
      <c r="AR50" s="318"/>
      <c r="AS50" s="318"/>
      <c r="AT50" s="318"/>
      <c r="AU50" s="144"/>
      <c r="AV50" s="144"/>
      <c r="AW50" s="144"/>
      <c r="AX50" s="144"/>
      <c r="AY50" s="217"/>
    </row>
    <row r="51" spans="2:51" x14ac:dyDescent="0.25">
      <c r="B51" s="179">
        <f t="shared" si="36"/>
        <v>80</v>
      </c>
      <c r="C51" s="309">
        <f t="shared" si="40"/>
        <v>84</v>
      </c>
      <c r="D51" s="289">
        <f>248+21</f>
        <v>269</v>
      </c>
      <c r="E51" s="294">
        <f t="shared" si="34"/>
        <v>1.56</v>
      </c>
      <c r="F51" s="181">
        <f t="shared" si="35"/>
        <v>419.64</v>
      </c>
      <c r="G51" s="190">
        <f t="shared" si="39"/>
        <v>11.309999999999988</v>
      </c>
      <c r="I51" s="194">
        <v>46</v>
      </c>
      <c r="J51" s="144">
        <f t="shared" si="27"/>
        <v>0</v>
      </c>
      <c r="K51" s="144">
        <f t="shared" si="28"/>
        <v>0</v>
      </c>
      <c r="L51" s="144">
        <f t="shared" si="29"/>
        <v>70</v>
      </c>
      <c r="M51" s="144">
        <f t="shared" si="30"/>
        <v>0</v>
      </c>
      <c r="N51" s="144">
        <f t="shared" si="0"/>
        <v>0</v>
      </c>
      <c r="O51" s="145">
        <f t="shared" si="1"/>
        <v>256.66666666666669</v>
      </c>
      <c r="P51" s="194">
        <v>46</v>
      </c>
      <c r="Q51" s="144">
        <f t="shared" si="41"/>
        <v>15.990000000000002</v>
      </c>
      <c r="R51" s="144">
        <f t="shared" si="31"/>
        <v>229.71</v>
      </c>
      <c r="S51" s="144">
        <f t="shared" si="32"/>
        <v>133.23179999999999</v>
      </c>
      <c r="T51" s="144">
        <f t="shared" si="2"/>
        <v>34.742062818999614</v>
      </c>
      <c r="U51" s="144">
        <f t="shared" si="16"/>
        <v>70</v>
      </c>
      <c r="V51" s="144">
        <f t="shared" si="3"/>
        <v>10</v>
      </c>
      <c r="W51" s="144">
        <v>0</v>
      </c>
      <c r="X51" s="144">
        <f t="shared" si="4"/>
        <v>585.88781107642433</v>
      </c>
      <c r="Y51" s="173">
        <f t="shared" si="5"/>
        <v>329.22114440975764</v>
      </c>
      <c r="AA51" s="210">
        <v>46</v>
      </c>
      <c r="AB51" s="144">
        <f t="shared" si="6"/>
        <v>0</v>
      </c>
      <c r="AC51" s="243">
        <f t="shared" si="7"/>
        <v>0</v>
      </c>
      <c r="AD51" s="243">
        <f t="shared" si="8"/>
        <v>0</v>
      </c>
      <c r="AE51" s="243">
        <f t="shared" si="9"/>
        <v>0</v>
      </c>
      <c r="AF51" s="144">
        <f t="shared" si="42"/>
        <v>22.063853408331752</v>
      </c>
      <c r="AG51" s="144">
        <f t="shared" si="18"/>
        <v>12.210000717191713</v>
      </c>
      <c r="AH51" s="144">
        <f t="shared" si="43"/>
        <v>5.9762269525501521</v>
      </c>
      <c r="AI51" s="217">
        <f t="shared" si="33"/>
        <v>40.250081078073613</v>
      </c>
      <c r="AK51" s="210"/>
      <c r="AL51" s="144"/>
      <c r="AM51" s="144"/>
      <c r="AN51" s="144"/>
      <c r="AO51" s="144"/>
      <c r="AP51" s="144"/>
      <c r="AQ51" s="318"/>
      <c r="AR51" s="318"/>
      <c r="AS51" s="318"/>
      <c r="AT51" s="318"/>
      <c r="AU51" s="144"/>
      <c r="AV51" s="144"/>
      <c r="AW51" s="144"/>
      <c r="AX51" s="144"/>
      <c r="AY51" s="217"/>
    </row>
    <row r="52" spans="2:51" x14ac:dyDescent="0.25">
      <c r="B52" s="179">
        <f t="shared" si="36"/>
        <v>84</v>
      </c>
      <c r="C52" s="309">
        <f t="shared" si="40"/>
        <v>85</v>
      </c>
      <c r="D52" s="289">
        <v>248</v>
      </c>
      <c r="E52" s="294">
        <f t="shared" si="34"/>
        <v>1.56</v>
      </c>
      <c r="F52" s="181">
        <f t="shared" si="35"/>
        <v>386.88</v>
      </c>
      <c r="G52" s="190">
        <f t="shared" si="39"/>
        <v>-32.759999999999991</v>
      </c>
      <c r="I52" s="194">
        <v>47</v>
      </c>
      <c r="J52" s="144">
        <f t="shared" si="27"/>
        <v>0</v>
      </c>
      <c r="K52" s="144">
        <f t="shared" si="28"/>
        <v>0</v>
      </c>
      <c r="L52" s="144">
        <f t="shared" si="29"/>
        <v>70</v>
      </c>
      <c r="M52" s="144">
        <f t="shared" si="30"/>
        <v>0</v>
      </c>
      <c r="N52" s="144">
        <f t="shared" si="0"/>
        <v>0</v>
      </c>
      <c r="O52" s="145">
        <f t="shared" si="1"/>
        <v>256.66666666666669</v>
      </c>
      <c r="P52" s="194">
        <v>47</v>
      </c>
      <c r="Q52" s="144">
        <f t="shared" si="41"/>
        <v>15.990000000000002</v>
      </c>
      <c r="R52" s="144">
        <f t="shared" si="31"/>
        <v>245.70000000000002</v>
      </c>
      <c r="S52" s="144">
        <f t="shared" si="32"/>
        <v>142.506</v>
      </c>
      <c r="T52" s="144">
        <f t="shared" si="2"/>
        <v>36.870500776307537</v>
      </c>
      <c r="U52" s="144">
        <f t="shared" si="16"/>
        <v>70</v>
      </c>
      <c r="V52" s="144">
        <f t="shared" si="3"/>
        <v>10</v>
      </c>
      <c r="W52" s="144">
        <v>0</v>
      </c>
      <c r="X52" s="144">
        <f t="shared" si="4"/>
        <v>605.74740551873549</v>
      </c>
      <c r="Y52" s="173">
        <f t="shared" si="5"/>
        <v>349.08073885206881</v>
      </c>
      <c r="AA52" s="210">
        <v>47</v>
      </c>
      <c r="AB52" s="144">
        <f t="shared" si="6"/>
        <v>0</v>
      </c>
      <c r="AC52" s="243">
        <f t="shared" si="7"/>
        <v>0</v>
      </c>
      <c r="AD52" s="243">
        <f t="shared" si="8"/>
        <v>0</v>
      </c>
      <c r="AE52" s="243">
        <f t="shared" si="9"/>
        <v>0</v>
      </c>
      <c r="AF52" s="144">
        <f t="shared" si="42"/>
        <v>21.631194700616117</v>
      </c>
      <c r="AG52" s="144">
        <f t="shared" si="18"/>
        <v>11.876117605484074</v>
      </c>
      <c r="AH52" s="144">
        <f t="shared" si="43"/>
        <v>4.2258306040580287</v>
      </c>
      <c r="AI52" s="217">
        <f t="shared" si="33"/>
        <v>37.733142910158222</v>
      </c>
      <c r="AK52" s="210"/>
      <c r="AL52" s="144"/>
      <c r="AM52" s="144"/>
      <c r="AN52" s="144"/>
      <c r="AO52" s="144"/>
      <c r="AP52" s="144"/>
      <c r="AQ52" s="318"/>
      <c r="AR52" s="318"/>
      <c r="AS52" s="318"/>
      <c r="AT52" s="318"/>
      <c r="AU52" s="144"/>
      <c r="AV52" s="144"/>
      <c r="AW52" s="144"/>
      <c r="AX52" s="144"/>
      <c r="AY52" s="217"/>
    </row>
    <row r="53" spans="2:51" x14ac:dyDescent="0.25">
      <c r="B53" s="179">
        <f t="shared" ref="B53:B64" si="44">C52</f>
        <v>85</v>
      </c>
      <c r="C53" s="309">
        <f t="shared" si="40"/>
        <v>89</v>
      </c>
      <c r="D53" s="289">
        <f>254+21</f>
        <v>275</v>
      </c>
      <c r="E53" s="294">
        <f t="shared" si="34"/>
        <v>1.56</v>
      </c>
      <c r="F53" s="181">
        <f t="shared" ref="F53:F64" si="45">D53*E53</f>
        <v>429</v>
      </c>
      <c r="G53" s="190">
        <f t="shared" ref="G53:G64" si="46">(F53-F52)/(C53-B53)</f>
        <v>10.530000000000001</v>
      </c>
      <c r="I53" s="194">
        <v>48</v>
      </c>
      <c r="J53" s="144">
        <f t="shared" si="27"/>
        <v>0</v>
      </c>
      <c r="K53" s="144">
        <f t="shared" si="28"/>
        <v>0</v>
      </c>
      <c r="L53" s="144">
        <f t="shared" si="29"/>
        <v>70</v>
      </c>
      <c r="M53" s="144">
        <f t="shared" si="30"/>
        <v>0</v>
      </c>
      <c r="N53" s="144">
        <f t="shared" si="0"/>
        <v>0</v>
      </c>
      <c r="O53" s="145">
        <f t="shared" si="1"/>
        <v>256.66666666666669</v>
      </c>
      <c r="P53" s="194">
        <v>48</v>
      </c>
      <c r="Q53" s="144">
        <f t="shared" si="41"/>
        <v>15.990000000000002</v>
      </c>
      <c r="R53" s="144">
        <f t="shared" si="31"/>
        <v>261.69</v>
      </c>
      <c r="S53" s="144">
        <f t="shared" si="32"/>
        <v>151.78019999999998</v>
      </c>
      <c r="T53" s="144">
        <f t="shared" si="2"/>
        <v>38.982864250754865</v>
      </c>
      <c r="U53" s="144">
        <f t="shared" si="16"/>
        <v>70</v>
      </c>
      <c r="V53" s="144">
        <f t="shared" si="3"/>
        <v>10</v>
      </c>
      <c r="W53" s="144">
        <v>0</v>
      </c>
      <c r="X53" s="144">
        <f t="shared" si="4"/>
        <v>625.57900357006463</v>
      </c>
      <c r="Y53" s="173">
        <f t="shared" si="5"/>
        <v>368.91233690339794</v>
      </c>
      <c r="AA53" s="210">
        <v>48</v>
      </c>
      <c r="AB53" s="144">
        <f t="shared" si="6"/>
        <v>0</v>
      </c>
      <c r="AC53" s="243">
        <f t="shared" si="7"/>
        <v>0</v>
      </c>
      <c r="AD53" s="243">
        <f t="shared" si="8"/>
        <v>0</v>
      </c>
      <c r="AE53" s="243">
        <f t="shared" si="9"/>
        <v>0</v>
      </c>
      <c r="AF53" s="144">
        <f t="shared" si="42"/>
        <v>21.207020166263032</v>
      </c>
      <c r="AG53" s="144">
        <f t="shared" si="18"/>
        <v>11.55136454502423</v>
      </c>
      <c r="AH53" s="144">
        <f t="shared" si="43"/>
        <v>2.9881134762750765</v>
      </c>
      <c r="AI53" s="217">
        <f t="shared" si="33"/>
        <v>35.746498187562338</v>
      </c>
      <c r="AK53" s="210"/>
      <c r="AL53" s="144"/>
      <c r="AM53" s="144"/>
      <c r="AN53" s="144"/>
      <c r="AO53" s="144"/>
      <c r="AP53" s="144"/>
      <c r="AQ53" s="318"/>
      <c r="AR53" s="318"/>
      <c r="AS53" s="318"/>
      <c r="AT53" s="318"/>
      <c r="AU53" s="144"/>
      <c r="AV53" s="144"/>
      <c r="AW53" s="144"/>
      <c r="AX53" s="144"/>
      <c r="AY53" s="217"/>
    </row>
    <row r="54" spans="2:51" x14ac:dyDescent="0.25">
      <c r="B54" s="179">
        <f t="shared" si="44"/>
        <v>89</v>
      </c>
      <c r="C54" s="309">
        <f t="shared" si="40"/>
        <v>90</v>
      </c>
      <c r="D54" s="289">
        <v>254</v>
      </c>
      <c r="E54" s="294">
        <f t="shared" si="34"/>
        <v>1.56</v>
      </c>
      <c r="F54" s="181">
        <f t="shared" si="45"/>
        <v>396.24</v>
      </c>
      <c r="G54" s="190">
        <f t="shared" si="46"/>
        <v>-32.759999999999991</v>
      </c>
      <c r="I54" s="194">
        <v>49</v>
      </c>
      <c r="J54" s="144">
        <f t="shared" si="27"/>
        <v>0</v>
      </c>
      <c r="K54" s="144">
        <f t="shared" si="28"/>
        <v>0</v>
      </c>
      <c r="L54" s="144">
        <f t="shared" si="29"/>
        <v>70</v>
      </c>
      <c r="M54" s="144">
        <f t="shared" si="30"/>
        <v>0</v>
      </c>
      <c r="N54" s="144">
        <f t="shared" si="0"/>
        <v>0</v>
      </c>
      <c r="O54" s="145">
        <f t="shared" si="1"/>
        <v>256.66666666666669</v>
      </c>
      <c r="P54" s="194">
        <v>49</v>
      </c>
      <c r="Q54" s="144">
        <f t="shared" si="41"/>
        <v>15.990000000000002</v>
      </c>
      <c r="R54" s="144">
        <f t="shared" si="31"/>
        <v>277.68</v>
      </c>
      <c r="S54" s="144">
        <f t="shared" si="32"/>
        <v>161.05439999999999</v>
      </c>
      <c r="T54" s="144">
        <f t="shared" si="2"/>
        <v>41.080247278685491</v>
      </c>
      <c r="U54" s="144">
        <f t="shared" si="16"/>
        <v>70</v>
      </c>
      <c r="V54" s="144">
        <f t="shared" si="3"/>
        <v>10</v>
      </c>
      <c r="W54" s="144">
        <v>0</v>
      </c>
      <c r="X54" s="144">
        <f t="shared" si="4"/>
        <v>645.38451067704386</v>
      </c>
      <c r="Y54" s="173">
        <f t="shared" si="5"/>
        <v>388.71784401037718</v>
      </c>
      <c r="AA54" s="210">
        <v>49</v>
      </c>
      <c r="AB54" s="144">
        <f t="shared" si="6"/>
        <v>0</v>
      </c>
      <c r="AC54" s="243">
        <f t="shared" si="7"/>
        <v>0</v>
      </c>
      <c r="AD54" s="243">
        <f t="shared" si="8"/>
        <v>0</v>
      </c>
      <c r="AE54" s="243">
        <f t="shared" si="9"/>
        <v>0</v>
      </c>
      <c r="AF54" s="144">
        <f t="shared" si="42"/>
        <v>20.79116343580769</v>
      </c>
      <c r="AG54" s="144">
        <f t="shared" si="18"/>
        <v>11.235491874080681</v>
      </c>
      <c r="AH54" s="144">
        <f t="shared" si="43"/>
        <v>2.1129153020290143</v>
      </c>
      <c r="AI54" s="217">
        <f t="shared" si="33"/>
        <v>34.139570611917385</v>
      </c>
      <c r="AK54" s="210"/>
      <c r="AL54" s="144"/>
      <c r="AM54" s="144"/>
      <c r="AN54" s="144"/>
      <c r="AO54" s="144"/>
      <c r="AP54" s="144"/>
      <c r="AQ54" s="318"/>
      <c r="AR54" s="318"/>
      <c r="AS54" s="318"/>
      <c r="AT54" s="318"/>
      <c r="AU54" s="144"/>
      <c r="AV54" s="144"/>
      <c r="AW54" s="144"/>
      <c r="AX54" s="144"/>
      <c r="AY54" s="217"/>
    </row>
    <row r="55" spans="2:51" x14ac:dyDescent="0.25">
      <c r="B55" s="179">
        <f t="shared" si="44"/>
        <v>90</v>
      </c>
      <c r="C55" s="309">
        <f t="shared" si="40"/>
        <v>94</v>
      </c>
      <c r="D55" s="289">
        <f>258+21</f>
        <v>279</v>
      </c>
      <c r="E55" s="294">
        <f t="shared" si="34"/>
        <v>1.56</v>
      </c>
      <c r="F55" s="181">
        <f t="shared" si="45"/>
        <v>435.24</v>
      </c>
      <c r="G55" s="190">
        <f t="shared" si="46"/>
        <v>9.75</v>
      </c>
      <c r="I55" s="194">
        <v>50</v>
      </c>
      <c r="J55" s="144">
        <f t="shared" si="27"/>
        <v>0</v>
      </c>
      <c r="K55" s="144">
        <f t="shared" si="28"/>
        <v>0</v>
      </c>
      <c r="L55" s="144">
        <f t="shared" si="29"/>
        <v>70</v>
      </c>
      <c r="M55" s="144">
        <f t="shared" si="30"/>
        <v>0</v>
      </c>
      <c r="N55" s="144">
        <f t="shared" si="0"/>
        <v>0</v>
      </c>
      <c r="O55" s="145">
        <f t="shared" si="1"/>
        <v>256.66666666666669</v>
      </c>
      <c r="P55" s="194">
        <v>50</v>
      </c>
      <c r="Q55" s="144">
        <f t="shared" si="41"/>
        <v>-32.759999999999991</v>
      </c>
      <c r="R55" s="144">
        <f t="shared" si="31"/>
        <v>244.92000000000002</v>
      </c>
      <c r="S55" s="144">
        <f t="shared" si="32"/>
        <v>142.05359999999999</v>
      </c>
      <c r="T55" s="144">
        <f t="shared" si="2"/>
        <v>36.767056963845924</v>
      </c>
      <c r="U55" s="144">
        <f t="shared" si="16"/>
        <v>70</v>
      </c>
      <c r="V55" s="144">
        <f t="shared" si="3"/>
        <v>10</v>
      </c>
      <c r="W55" s="144">
        <v>0</v>
      </c>
      <c r="X55" s="144">
        <f t="shared" si="4"/>
        <v>604.77931087869831</v>
      </c>
      <c r="Y55" s="173">
        <f t="shared" si="5"/>
        <v>348.11264421203163</v>
      </c>
      <c r="AA55" s="210">
        <v>50</v>
      </c>
      <c r="AB55" s="144">
        <f t="shared" si="6"/>
        <v>0</v>
      </c>
      <c r="AC55" s="243">
        <f t="shared" si="7"/>
        <v>0</v>
      </c>
      <c r="AD55" s="243">
        <f t="shared" si="8"/>
        <v>0</v>
      </c>
      <c r="AE55" s="243">
        <f t="shared" si="9"/>
        <v>0</v>
      </c>
      <c r="AF55" s="144">
        <f t="shared" si="42"/>
        <v>20.383461402189017</v>
      </c>
      <c r="AG55" s="144">
        <f t="shared" si="18"/>
        <v>10.928256757935106</v>
      </c>
      <c r="AH55" s="144">
        <f t="shared" si="43"/>
        <v>1.4940567381375383</v>
      </c>
      <c r="AI55" s="217">
        <f t="shared" si="33"/>
        <v>32.80577489826166</v>
      </c>
      <c r="AK55" s="210"/>
      <c r="AL55" s="144"/>
      <c r="AM55" s="144"/>
      <c r="AN55" s="144"/>
      <c r="AO55" s="144"/>
      <c r="AP55" s="144"/>
      <c r="AQ55" s="318"/>
      <c r="AR55" s="318"/>
      <c r="AS55" s="318"/>
      <c r="AT55" s="318"/>
      <c r="AU55" s="144"/>
      <c r="AV55" s="144"/>
      <c r="AW55" s="144"/>
      <c r="AX55" s="144"/>
      <c r="AY55" s="217"/>
    </row>
    <row r="56" spans="2:51" x14ac:dyDescent="0.25">
      <c r="B56" s="179">
        <f t="shared" si="44"/>
        <v>94</v>
      </c>
      <c r="C56" s="309">
        <f t="shared" si="40"/>
        <v>95</v>
      </c>
      <c r="D56" s="289">
        <v>258</v>
      </c>
      <c r="E56" s="294">
        <f t="shared" si="34"/>
        <v>1.56</v>
      </c>
      <c r="F56" s="181">
        <f t="shared" si="45"/>
        <v>402.48</v>
      </c>
      <c r="G56" s="190">
        <f t="shared" si="46"/>
        <v>-32.759999999999991</v>
      </c>
      <c r="I56" s="194">
        <v>51</v>
      </c>
      <c r="J56" s="144">
        <f t="shared" si="27"/>
        <v>0</v>
      </c>
      <c r="K56" s="144">
        <f t="shared" si="28"/>
        <v>0</v>
      </c>
      <c r="L56" s="144">
        <f t="shared" si="29"/>
        <v>70</v>
      </c>
      <c r="M56" s="144">
        <f t="shared" si="30"/>
        <v>0</v>
      </c>
      <c r="N56" s="144">
        <f t="shared" si="0"/>
        <v>0</v>
      </c>
      <c r="O56" s="145">
        <f t="shared" si="1"/>
        <v>256.66666666666669</v>
      </c>
      <c r="P56" s="194">
        <v>51</v>
      </c>
      <c r="Q56" s="144">
        <f t="shared" si="41"/>
        <v>15.599999999999994</v>
      </c>
      <c r="R56" s="144">
        <f t="shared" si="31"/>
        <v>260.52</v>
      </c>
      <c r="S56" s="144">
        <f t="shared" si="32"/>
        <v>151.10159999999999</v>
      </c>
      <c r="T56" s="144">
        <f t="shared" si="2"/>
        <v>38.82882146347977</v>
      </c>
      <c r="U56" s="144">
        <f t="shared" si="16"/>
        <v>70</v>
      </c>
      <c r="V56" s="144">
        <f t="shared" si="3"/>
        <v>10</v>
      </c>
      <c r="W56" s="144">
        <v>0</v>
      </c>
      <c r="X56" s="144">
        <f t="shared" si="4"/>
        <v>624.12881738222723</v>
      </c>
      <c r="Y56" s="173">
        <f t="shared" si="5"/>
        <v>367.46215071556054</v>
      </c>
      <c r="AA56" s="210">
        <v>51</v>
      </c>
      <c r="AB56" s="144">
        <f t="shared" si="6"/>
        <v>0</v>
      </c>
      <c r="AC56" s="243">
        <f t="shared" si="7"/>
        <v>0</v>
      </c>
      <c r="AD56" s="243">
        <f t="shared" si="8"/>
        <v>0</v>
      </c>
      <c r="AE56" s="243">
        <f t="shared" si="9"/>
        <v>0</v>
      </c>
      <c r="AF56" s="144">
        <f t="shared" si="42"/>
        <v>19.98375415677592</v>
      </c>
      <c r="AG56" s="144">
        <f t="shared" si="18"/>
        <v>10.629423002197324</v>
      </c>
      <c r="AH56" s="144">
        <f t="shared" si="43"/>
        <v>1.0564576510145072</v>
      </c>
      <c r="AI56" s="217">
        <f t="shared" si="33"/>
        <v>31.669634809987752</v>
      </c>
      <c r="AK56" s="210"/>
      <c r="AL56" s="144"/>
      <c r="AM56" s="144"/>
      <c r="AN56" s="144"/>
      <c r="AO56" s="144"/>
      <c r="AP56" s="144"/>
      <c r="AQ56" s="318"/>
      <c r="AR56" s="318"/>
      <c r="AS56" s="318"/>
      <c r="AT56" s="318"/>
      <c r="AU56" s="144"/>
      <c r="AV56" s="144"/>
      <c r="AW56" s="144"/>
      <c r="AX56" s="144"/>
      <c r="AY56" s="217"/>
    </row>
    <row r="57" spans="2:51" x14ac:dyDescent="0.25">
      <c r="B57" s="179">
        <f t="shared" si="44"/>
        <v>95</v>
      </c>
      <c r="C57" s="309">
        <f t="shared" si="40"/>
        <v>99</v>
      </c>
      <c r="D57" s="289">
        <f>261+21</f>
        <v>282</v>
      </c>
      <c r="E57" s="294">
        <f t="shared" si="34"/>
        <v>1.56</v>
      </c>
      <c r="F57" s="181">
        <f t="shared" si="45"/>
        <v>439.92</v>
      </c>
      <c r="G57" s="190">
        <f t="shared" si="46"/>
        <v>9.36</v>
      </c>
      <c r="I57" s="194">
        <v>52</v>
      </c>
      <c r="J57" s="144">
        <f t="shared" si="27"/>
        <v>0</v>
      </c>
      <c r="K57" s="144">
        <f t="shared" si="28"/>
        <v>0</v>
      </c>
      <c r="L57" s="144">
        <f t="shared" si="29"/>
        <v>70</v>
      </c>
      <c r="M57" s="144">
        <f t="shared" si="30"/>
        <v>0</v>
      </c>
      <c r="N57" s="144">
        <f t="shared" si="0"/>
        <v>0</v>
      </c>
      <c r="O57" s="145">
        <f t="shared" si="1"/>
        <v>256.66666666666669</v>
      </c>
      <c r="P57" s="194">
        <v>52</v>
      </c>
      <c r="Q57" s="144">
        <f t="shared" si="41"/>
        <v>15.599999999999994</v>
      </c>
      <c r="R57" s="144">
        <f t="shared" si="31"/>
        <v>276.12</v>
      </c>
      <c r="S57" s="144">
        <f t="shared" si="32"/>
        <v>160.14959999999999</v>
      </c>
      <c r="T57" s="144">
        <f t="shared" si="2"/>
        <v>40.876256268741535</v>
      </c>
      <c r="U57" s="144">
        <f t="shared" si="16"/>
        <v>70</v>
      </c>
      <c r="V57" s="144">
        <f t="shared" si="3"/>
        <v>10</v>
      </c>
      <c r="W57" s="144">
        <v>0</v>
      </c>
      <c r="X57" s="144">
        <f t="shared" si="4"/>
        <v>643.45336633472482</v>
      </c>
      <c r="Y57" s="173">
        <f t="shared" si="5"/>
        <v>386.78669966805813</v>
      </c>
      <c r="AA57" s="210">
        <v>52</v>
      </c>
      <c r="AB57" s="144">
        <f t="shared" si="6"/>
        <v>0</v>
      </c>
      <c r="AC57" s="243">
        <f t="shared" si="7"/>
        <v>0</v>
      </c>
      <c r="AD57" s="243">
        <f t="shared" si="8"/>
        <v>0</v>
      </c>
      <c r="AE57" s="243">
        <f t="shared" si="9"/>
        <v>0</v>
      </c>
      <c r="AF57" s="144">
        <f t="shared" si="42"/>
        <v>19.591884926648028</v>
      </c>
      <c r="AG57" s="144">
        <f t="shared" si="18"/>
        <v>10.338760871225176</v>
      </c>
      <c r="AH57" s="144">
        <f t="shared" si="43"/>
        <v>0.74702836906876913</v>
      </c>
      <c r="AI57" s="217">
        <f t="shared" si="33"/>
        <v>30.677674166941973</v>
      </c>
      <c r="AK57" s="210"/>
      <c r="AL57" s="144"/>
      <c r="AM57" s="144"/>
      <c r="AN57" s="144"/>
      <c r="AO57" s="144"/>
      <c r="AP57" s="144"/>
      <c r="AQ57" s="318"/>
      <c r="AR57" s="318"/>
      <c r="AS57" s="318"/>
      <c r="AT57" s="318"/>
      <c r="AU57" s="144"/>
      <c r="AV57" s="144"/>
      <c r="AW57" s="144"/>
      <c r="AX57" s="144"/>
      <c r="AY57" s="217"/>
    </row>
    <row r="58" spans="2:51" x14ac:dyDescent="0.25">
      <c r="B58" s="179">
        <f t="shared" si="44"/>
        <v>99</v>
      </c>
      <c r="C58" s="309">
        <f t="shared" si="40"/>
        <v>100</v>
      </c>
      <c r="D58" s="289">
        <v>261</v>
      </c>
      <c r="E58" s="294">
        <f t="shared" si="34"/>
        <v>1.56</v>
      </c>
      <c r="F58" s="181">
        <f t="shared" si="45"/>
        <v>407.16</v>
      </c>
      <c r="G58" s="190">
        <f t="shared" si="46"/>
        <v>-32.759999999999991</v>
      </c>
      <c r="I58" s="194">
        <v>53</v>
      </c>
      <c r="J58" s="144">
        <f t="shared" si="27"/>
        <v>0</v>
      </c>
      <c r="K58" s="144">
        <f t="shared" si="28"/>
        <v>0</v>
      </c>
      <c r="L58" s="144">
        <f t="shared" si="29"/>
        <v>70</v>
      </c>
      <c r="M58" s="144">
        <f t="shared" si="30"/>
        <v>0</v>
      </c>
      <c r="N58" s="144">
        <f t="shared" si="0"/>
        <v>0</v>
      </c>
      <c r="O58" s="145">
        <f t="shared" si="1"/>
        <v>256.66666666666669</v>
      </c>
      <c r="P58" s="194">
        <v>53</v>
      </c>
      <c r="Q58" s="144">
        <f t="shared" si="41"/>
        <v>15.599999999999994</v>
      </c>
      <c r="R58" s="144">
        <f t="shared" si="31"/>
        <v>291.72000000000003</v>
      </c>
      <c r="S58" s="144">
        <f t="shared" si="32"/>
        <v>169.19759999999999</v>
      </c>
      <c r="T58" s="144">
        <f t="shared" si="2"/>
        <v>42.910263223432885</v>
      </c>
      <c r="U58" s="144">
        <f t="shared" si="16"/>
        <v>70</v>
      </c>
      <c r="V58" s="144">
        <f t="shared" si="3"/>
        <v>10</v>
      </c>
      <c r="W58" s="144">
        <v>0</v>
      </c>
      <c r="X58" s="144">
        <f t="shared" si="4"/>
        <v>662.75452844747883</v>
      </c>
      <c r="Y58" s="173">
        <f t="shared" si="5"/>
        <v>406.08786178081215</v>
      </c>
      <c r="AA58" s="210">
        <v>53</v>
      </c>
      <c r="AB58" s="144">
        <f t="shared" si="6"/>
        <v>0</v>
      </c>
      <c r="AC58" s="243">
        <f t="shared" si="7"/>
        <v>0</v>
      </c>
      <c r="AD58" s="243">
        <f t="shared" si="8"/>
        <v>0</v>
      </c>
      <c r="AE58" s="243">
        <f t="shared" si="9"/>
        <v>0</v>
      </c>
      <c r="AF58" s="144">
        <f t="shared" si="42"/>
        <v>19.207700013106315</v>
      </c>
      <c r="AG58" s="144">
        <f t="shared" si="18"/>
        <v>10.05604691150972</v>
      </c>
      <c r="AH58" s="144">
        <f t="shared" si="43"/>
        <v>0.52822882550725359</v>
      </c>
      <c r="AI58" s="217">
        <f t="shared" si="33"/>
        <v>29.791975750123289</v>
      </c>
      <c r="AK58" s="210"/>
      <c r="AL58" s="144"/>
      <c r="AM58" s="144"/>
      <c r="AN58" s="144"/>
      <c r="AO58" s="144"/>
      <c r="AP58" s="144"/>
      <c r="AQ58" s="318"/>
      <c r="AR58" s="318"/>
      <c r="AS58" s="318"/>
      <c r="AT58" s="318"/>
      <c r="AU58" s="144"/>
      <c r="AV58" s="144"/>
      <c r="AW58" s="144"/>
      <c r="AX58" s="144"/>
      <c r="AY58" s="217"/>
    </row>
    <row r="59" spans="2:51" x14ac:dyDescent="0.25">
      <c r="B59" s="179">
        <f t="shared" si="44"/>
        <v>100</v>
      </c>
      <c r="C59" s="309">
        <f t="shared" si="40"/>
        <v>104</v>
      </c>
      <c r="D59" s="289">
        <f>264+20</f>
        <v>284</v>
      </c>
      <c r="E59" s="294">
        <f t="shared" si="34"/>
        <v>1.56</v>
      </c>
      <c r="F59" s="181">
        <f t="shared" si="45"/>
        <v>443.04</v>
      </c>
      <c r="G59" s="190">
        <f t="shared" si="46"/>
        <v>8.9699999999999989</v>
      </c>
      <c r="I59" s="194">
        <v>54</v>
      </c>
      <c r="J59" s="144">
        <f t="shared" si="27"/>
        <v>0</v>
      </c>
      <c r="K59" s="144">
        <f t="shared" si="28"/>
        <v>0</v>
      </c>
      <c r="L59" s="144">
        <f t="shared" si="29"/>
        <v>70</v>
      </c>
      <c r="M59" s="144">
        <f t="shared" si="30"/>
        <v>0</v>
      </c>
      <c r="N59" s="144">
        <f t="shared" si="0"/>
        <v>0</v>
      </c>
      <c r="O59" s="145">
        <f t="shared" si="1"/>
        <v>256.66666666666669</v>
      </c>
      <c r="P59" s="194">
        <v>54</v>
      </c>
      <c r="Q59" s="144">
        <f t="shared" si="41"/>
        <v>15.599999999999994</v>
      </c>
      <c r="R59" s="144">
        <f t="shared" si="31"/>
        <v>307.32000000000005</v>
      </c>
      <c r="S59" s="144">
        <f t="shared" si="32"/>
        <v>178.24560000000002</v>
      </c>
      <c r="T59" s="144">
        <f t="shared" si="2"/>
        <v>44.931642269910427</v>
      </c>
      <c r="U59" s="144">
        <f t="shared" si="16"/>
        <v>70</v>
      </c>
      <c r="V59" s="144">
        <f t="shared" si="3"/>
        <v>10</v>
      </c>
      <c r="W59" s="144">
        <v>0</v>
      </c>
      <c r="X59" s="144">
        <f t="shared" si="4"/>
        <v>682.03369695342724</v>
      </c>
      <c r="Y59" s="173">
        <f t="shared" si="5"/>
        <v>425.36703028676055</v>
      </c>
      <c r="AA59" s="210">
        <v>54</v>
      </c>
      <c r="AB59" s="144">
        <f t="shared" si="6"/>
        <v>0</v>
      </c>
      <c r="AC59" s="243">
        <f t="shared" si="7"/>
        <v>0</v>
      </c>
      <c r="AD59" s="243">
        <f t="shared" si="8"/>
        <v>0</v>
      </c>
      <c r="AE59" s="243">
        <f t="shared" si="9"/>
        <v>0</v>
      </c>
      <c r="AF59" s="144">
        <f t="shared" si="42"/>
        <v>18.831048731389494</v>
      </c>
      <c r="AG59" s="144">
        <f t="shared" si="18"/>
        <v>9.781063779889962</v>
      </c>
      <c r="AH59" s="144">
        <f t="shared" si="43"/>
        <v>0.37351418453438456</v>
      </c>
      <c r="AI59" s="217">
        <f t="shared" si="33"/>
        <v>28.985626695813842</v>
      </c>
      <c r="AK59" s="210"/>
      <c r="AL59" s="144"/>
      <c r="AM59" s="144"/>
      <c r="AN59" s="144"/>
      <c r="AO59" s="144"/>
      <c r="AP59" s="144"/>
      <c r="AQ59" s="318"/>
      <c r="AR59" s="318"/>
      <c r="AS59" s="318"/>
      <c r="AT59" s="318"/>
      <c r="AU59" s="144"/>
      <c r="AV59" s="144"/>
      <c r="AW59" s="144"/>
      <c r="AX59" s="144"/>
      <c r="AY59" s="217"/>
    </row>
    <row r="60" spans="2:51" x14ac:dyDescent="0.25">
      <c r="B60" s="179">
        <f t="shared" si="44"/>
        <v>104</v>
      </c>
      <c r="C60" s="309">
        <f t="shared" si="40"/>
        <v>105</v>
      </c>
      <c r="D60" s="289">
        <v>264</v>
      </c>
      <c r="E60" s="294">
        <f t="shared" si="34"/>
        <v>1.56</v>
      </c>
      <c r="F60" s="181">
        <f t="shared" si="45"/>
        <v>411.84000000000003</v>
      </c>
      <c r="G60" s="190">
        <f t="shared" si="46"/>
        <v>-31.199999999999989</v>
      </c>
      <c r="I60" s="194">
        <v>55</v>
      </c>
      <c r="J60" s="144">
        <f t="shared" si="27"/>
        <v>0</v>
      </c>
      <c r="K60" s="144">
        <f t="shared" si="28"/>
        <v>0</v>
      </c>
      <c r="L60" s="144">
        <f t="shared" si="29"/>
        <v>70</v>
      </c>
      <c r="M60" s="144">
        <f t="shared" si="30"/>
        <v>0</v>
      </c>
      <c r="N60" s="144">
        <f t="shared" si="0"/>
        <v>0</v>
      </c>
      <c r="O60" s="145">
        <f t="shared" si="1"/>
        <v>256.66666666666669</v>
      </c>
      <c r="P60" s="194">
        <v>55</v>
      </c>
      <c r="Q60" s="144">
        <f t="shared" si="41"/>
        <v>-32.759999999999991</v>
      </c>
      <c r="R60" s="144">
        <f t="shared" si="31"/>
        <v>274.56000000000006</v>
      </c>
      <c r="S60" s="144">
        <f t="shared" si="32"/>
        <v>159.24480000000003</v>
      </c>
      <c r="T60" s="144">
        <f t="shared" si="2"/>
        <v>40.672131063901752</v>
      </c>
      <c r="U60" s="144">
        <f t="shared" si="16"/>
        <v>70</v>
      </c>
      <c r="V60" s="144">
        <f t="shared" si="3"/>
        <v>10</v>
      </c>
      <c r="W60" s="144">
        <v>0</v>
      </c>
      <c r="X60" s="144">
        <f t="shared" si="4"/>
        <v>641.52198826962888</v>
      </c>
      <c r="Y60" s="173">
        <f t="shared" si="5"/>
        <v>384.85532160296219</v>
      </c>
      <c r="AA60" s="210">
        <v>55</v>
      </c>
      <c r="AB60" s="144">
        <f t="shared" si="6"/>
        <v>45</v>
      </c>
      <c r="AC60" s="243">
        <f t="shared" si="7"/>
        <v>0.5</v>
      </c>
      <c r="AD60" s="243">
        <f t="shared" si="8"/>
        <v>0.28000000000000003</v>
      </c>
      <c r="AE60" s="243">
        <f t="shared" si="9"/>
        <v>0.22</v>
      </c>
      <c r="AF60" s="144">
        <f t="shared" si="42"/>
        <v>40.966949338104342</v>
      </c>
      <c r="AG60" s="144">
        <f t="shared" si="18"/>
        <v>22.066870637290371</v>
      </c>
      <c r="AH60" s="144">
        <f t="shared" si="43"/>
        <v>8.7157756208696817</v>
      </c>
      <c r="AI60" s="217">
        <f t="shared" si="33"/>
        <v>71.749595596264399</v>
      </c>
      <c r="AK60" s="210"/>
      <c r="AL60" s="144"/>
      <c r="AM60" s="144"/>
      <c r="AN60" s="144"/>
      <c r="AO60" s="144"/>
      <c r="AP60" s="144"/>
      <c r="AQ60" s="318"/>
      <c r="AR60" s="318"/>
      <c r="AS60" s="318"/>
      <c r="AT60" s="318"/>
      <c r="AU60" s="144"/>
      <c r="AV60" s="144"/>
      <c r="AW60" s="144"/>
      <c r="AX60" s="144"/>
      <c r="AY60" s="217"/>
    </row>
    <row r="61" spans="2:51" x14ac:dyDescent="0.25">
      <c r="B61" s="179">
        <f t="shared" si="44"/>
        <v>105</v>
      </c>
      <c r="C61" s="309">
        <f t="shared" si="40"/>
        <v>109</v>
      </c>
      <c r="D61" s="289">
        <f>266+19</f>
        <v>285</v>
      </c>
      <c r="E61" s="294">
        <f t="shared" si="34"/>
        <v>1.56</v>
      </c>
      <c r="F61" s="181">
        <f t="shared" si="45"/>
        <v>444.6</v>
      </c>
      <c r="G61" s="190">
        <f t="shared" si="46"/>
        <v>8.1899999999999977</v>
      </c>
      <c r="I61" s="194">
        <v>56</v>
      </c>
      <c r="J61" s="144">
        <f t="shared" si="27"/>
        <v>0</v>
      </c>
      <c r="K61" s="144">
        <f t="shared" si="28"/>
        <v>0</v>
      </c>
      <c r="L61" s="144">
        <f t="shared" si="29"/>
        <v>70</v>
      </c>
      <c r="M61" s="144">
        <f t="shared" si="30"/>
        <v>0</v>
      </c>
      <c r="N61" s="144">
        <f t="shared" si="0"/>
        <v>0</v>
      </c>
      <c r="O61" s="145">
        <f t="shared" si="1"/>
        <v>256.66666666666669</v>
      </c>
      <c r="P61" s="194">
        <v>56</v>
      </c>
      <c r="Q61" s="144">
        <f t="shared" si="41"/>
        <v>14.820000000000007</v>
      </c>
      <c r="R61" s="144">
        <f t="shared" si="31"/>
        <v>289.38000000000005</v>
      </c>
      <c r="S61" s="144">
        <f t="shared" si="32"/>
        <v>167.84040000000002</v>
      </c>
      <c r="T61" s="144">
        <f t="shared" si="2"/>
        <v>42.605985718279591</v>
      </c>
      <c r="U61" s="144">
        <f t="shared" si="16"/>
        <v>70</v>
      </c>
      <c r="V61" s="144">
        <f t="shared" si="3"/>
        <v>10</v>
      </c>
      <c r="W61" s="144">
        <v>0</v>
      </c>
      <c r="X61" s="144">
        <f t="shared" si="4"/>
        <v>659.86078845933696</v>
      </c>
      <c r="Y61" s="173">
        <f t="shared" si="5"/>
        <v>403.19412179267027</v>
      </c>
      <c r="AA61" s="210">
        <v>56</v>
      </c>
      <c r="AB61" s="144">
        <f t="shared" si="6"/>
        <v>0</v>
      </c>
      <c r="AC61" s="243">
        <f t="shared" si="7"/>
        <v>0</v>
      </c>
      <c r="AD61" s="243">
        <f t="shared" si="8"/>
        <v>0</v>
      </c>
      <c r="AE61" s="243">
        <f t="shared" si="9"/>
        <v>0</v>
      </c>
      <c r="AF61" s="144">
        <f t="shared" si="42"/>
        <v>40.163612448955917</v>
      </c>
      <c r="AG61" s="144">
        <f t="shared" si="18"/>
        <v>21.463450899267375</v>
      </c>
      <c r="AH61" s="144">
        <f t="shared" si="43"/>
        <v>6.1629840448173434</v>
      </c>
      <c r="AI61" s="217">
        <f t="shared" si="33"/>
        <v>67.790047393040638</v>
      </c>
      <c r="AK61" s="210"/>
      <c r="AL61" s="144"/>
      <c r="AM61" s="144"/>
      <c r="AN61" s="144"/>
      <c r="AO61" s="144"/>
      <c r="AP61" s="144"/>
      <c r="AQ61" s="318"/>
      <c r="AR61" s="318"/>
      <c r="AS61" s="318"/>
      <c r="AT61" s="318"/>
      <c r="AU61" s="144"/>
      <c r="AV61" s="144"/>
      <c r="AW61" s="144"/>
      <c r="AX61" s="144"/>
      <c r="AY61" s="217"/>
    </row>
    <row r="62" spans="2:51" x14ac:dyDescent="0.25">
      <c r="B62" s="179">
        <f t="shared" si="44"/>
        <v>109</v>
      </c>
      <c r="C62" s="309">
        <f t="shared" si="40"/>
        <v>110</v>
      </c>
      <c r="D62" s="289">
        <v>266</v>
      </c>
      <c r="E62" s="294">
        <f t="shared" si="34"/>
        <v>1.56</v>
      </c>
      <c r="F62" s="181">
        <f t="shared" si="45"/>
        <v>414.96000000000004</v>
      </c>
      <c r="G62" s="190">
        <f t="shared" si="46"/>
        <v>-29.639999999999986</v>
      </c>
      <c r="I62" s="194">
        <v>57</v>
      </c>
      <c r="J62" s="144">
        <f t="shared" si="27"/>
        <v>0</v>
      </c>
      <c r="K62" s="144">
        <f t="shared" si="28"/>
        <v>0</v>
      </c>
      <c r="L62" s="144">
        <f t="shared" si="29"/>
        <v>70</v>
      </c>
      <c r="M62" s="144">
        <f t="shared" si="30"/>
        <v>0</v>
      </c>
      <c r="N62" s="144">
        <f t="shared" si="0"/>
        <v>0</v>
      </c>
      <c r="O62" s="145">
        <f t="shared" si="1"/>
        <v>256.66666666666669</v>
      </c>
      <c r="P62" s="194">
        <v>57</v>
      </c>
      <c r="Q62" s="144">
        <f t="shared" si="41"/>
        <v>14.820000000000007</v>
      </c>
      <c r="R62" s="144">
        <f t="shared" si="31"/>
        <v>304.20000000000005</v>
      </c>
      <c r="S62" s="144">
        <f t="shared" si="32"/>
        <v>176.43600000000001</v>
      </c>
      <c r="T62" s="144">
        <f t="shared" si="2"/>
        <v>44.52834129105058</v>
      </c>
      <c r="U62" s="144">
        <f t="shared" si="16"/>
        <v>70</v>
      </c>
      <c r="V62" s="144">
        <f t="shared" si="3"/>
        <v>10</v>
      </c>
      <c r="W62" s="144">
        <v>0</v>
      </c>
      <c r="X62" s="144">
        <f t="shared" si="4"/>
        <v>678.17956108191299</v>
      </c>
      <c r="Y62" s="173">
        <f t="shared" si="5"/>
        <v>421.51289441524631</v>
      </c>
      <c r="AA62" s="210">
        <v>57</v>
      </c>
      <c r="AB62" s="144">
        <f t="shared" si="6"/>
        <v>0</v>
      </c>
      <c r="AC62" s="243">
        <f t="shared" si="7"/>
        <v>0</v>
      </c>
      <c r="AD62" s="243">
        <f t="shared" si="8"/>
        <v>0</v>
      </c>
      <c r="AE62" s="243">
        <f t="shared" si="9"/>
        <v>0</v>
      </c>
      <c r="AF62" s="144">
        <f t="shared" si="42"/>
        <v>39.376028506216571</v>
      </c>
      <c r="AG62" s="144">
        <f t="shared" si="18"/>
        <v>20.876531705713081</v>
      </c>
      <c r="AH62" s="144">
        <f t="shared" si="43"/>
        <v>4.3578878104348409</v>
      </c>
      <c r="AI62" s="217">
        <f t="shared" si="33"/>
        <v>64.610448022364494</v>
      </c>
      <c r="AK62" s="210"/>
      <c r="AL62" s="144"/>
      <c r="AM62" s="144"/>
      <c r="AN62" s="144"/>
      <c r="AO62" s="144"/>
      <c r="AP62" s="144"/>
      <c r="AQ62" s="318"/>
      <c r="AR62" s="318"/>
      <c r="AS62" s="318"/>
      <c r="AT62" s="318"/>
      <c r="AU62" s="144"/>
      <c r="AV62" s="144"/>
      <c r="AW62" s="144"/>
      <c r="AX62" s="144"/>
      <c r="AY62" s="217"/>
    </row>
    <row r="63" spans="2:51" x14ac:dyDescent="0.25">
      <c r="B63" s="179">
        <f t="shared" si="44"/>
        <v>110</v>
      </c>
      <c r="C63" s="309">
        <f t="shared" si="40"/>
        <v>114</v>
      </c>
      <c r="D63" s="289">
        <f>267+18</f>
        <v>285</v>
      </c>
      <c r="E63" s="294">
        <f t="shared" si="34"/>
        <v>1.56</v>
      </c>
      <c r="F63" s="181">
        <f t="shared" si="45"/>
        <v>444.6</v>
      </c>
      <c r="G63" s="190">
        <f t="shared" si="46"/>
        <v>7.4099999999999966</v>
      </c>
      <c r="I63" s="194">
        <v>58</v>
      </c>
      <c r="J63" s="144">
        <f t="shared" si="27"/>
        <v>0</v>
      </c>
      <c r="K63" s="144">
        <f t="shared" si="28"/>
        <v>0</v>
      </c>
      <c r="L63" s="144">
        <f t="shared" si="29"/>
        <v>70</v>
      </c>
      <c r="M63" s="144">
        <f t="shared" si="30"/>
        <v>0</v>
      </c>
      <c r="N63" s="144">
        <f t="shared" si="0"/>
        <v>0</v>
      </c>
      <c r="O63" s="145">
        <f t="shared" si="1"/>
        <v>256.66666666666669</v>
      </c>
      <c r="P63" s="194">
        <v>58</v>
      </c>
      <c r="Q63" s="144">
        <f t="shared" si="41"/>
        <v>14.820000000000007</v>
      </c>
      <c r="R63" s="144">
        <f t="shared" si="31"/>
        <v>319.02000000000004</v>
      </c>
      <c r="S63" s="144">
        <f t="shared" si="32"/>
        <v>185.0316</v>
      </c>
      <c r="T63" s="144">
        <f t="shared" si="2"/>
        <v>46.439821937925259</v>
      </c>
      <c r="U63" s="144">
        <f t="shared" si="16"/>
        <v>70</v>
      </c>
      <c r="V63" s="144">
        <f t="shared" si="3"/>
        <v>10</v>
      </c>
      <c r="W63" s="144">
        <v>0</v>
      </c>
      <c r="X63" s="144">
        <f t="shared" si="4"/>
        <v>696.47939320855312</v>
      </c>
      <c r="Y63" s="173">
        <f t="shared" si="5"/>
        <v>439.81272654188643</v>
      </c>
      <c r="AA63" s="210">
        <v>58</v>
      </c>
      <c r="AB63" s="144">
        <f t="shared" si="6"/>
        <v>0</v>
      </c>
      <c r="AC63" s="243">
        <f t="shared" si="7"/>
        <v>0</v>
      </c>
      <c r="AD63" s="243">
        <f t="shared" si="8"/>
        <v>0</v>
      </c>
      <c r="AE63" s="243">
        <f t="shared" si="9"/>
        <v>0</v>
      </c>
      <c r="AF63" s="144">
        <f t="shared" si="42"/>
        <v>38.60388860421557</v>
      </c>
      <c r="AG63" s="144">
        <f t="shared" si="18"/>
        <v>20.305661848371269</v>
      </c>
      <c r="AH63" s="144">
        <f t="shared" si="43"/>
        <v>3.0814920224086717</v>
      </c>
      <c r="AI63" s="217">
        <f t="shared" si="33"/>
        <v>61.991042474995517</v>
      </c>
      <c r="AK63" s="210"/>
      <c r="AL63" s="144"/>
      <c r="AM63" s="144"/>
      <c r="AN63" s="144"/>
      <c r="AO63" s="144"/>
      <c r="AP63" s="144"/>
      <c r="AQ63" s="318"/>
      <c r="AR63" s="318"/>
      <c r="AS63" s="318"/>
      <c r="AT63" s="318"/>
      <c r="AU63" s="144"/>
      <c r="AV63" s="144"/>
      <c r="AW63" s="144"/>
      <c r="AX63" s="144"/>
      <c r="AY63" s="217"/>
    </row>
    <row r="64" spans="2:51" x14ac:dyDescent="0.25">
      <c r="B64" s="179">
        <f t="shared" si="44"/>
        <v>114</v>
      </c>
      <c r="C64" s="309">
        <f t="shared" si="40"/>
        <v>115</v>
      </c>
      <c r="D64" s="289">
        <v>267</v>
      </c>
      <c r="E64" s="294">
        <f t="shared" si="34"/>
        <v>1.56</v>
      </c>
      <c r="F64" s="181">
        <f t="shared" si="45"/>
        <v>416.52000000000004</v>
      </c>
      <c r="G64" s="190">
        <f t="shared" si="46"/>
        <v>-28.079999999999984</v>
      </c>
      <c r="I64" s="194">
        <v>59</v>
      </c>
      <c r="J64" s="144">
        <f t="shared" si="27"/>
        <v>0</v>
      </c>
      <c r="K64" s="144">
        <f t="shared" si="28"/>
        <v>0</v>
      </c>
      <c r="L64" s="144">
        <f t="shared" si="29"/>
        <v>70</v>
      </c>
      <c r="M64" s="144">
        <f t="shared" si="30"/>
        <v>0</v>
      </c>
      <c r="N64" s="144">
        <f t="shared" si="0"/>
        <v>0</v>
      </c>
      <c r="O64" s="145">
        <f t="shared" si="1"/>
        <v>256.66666666666669</v>
      </c>
      <c r="P64" s="194">
        <v>59</v>
      </c>
      <c r="Q64" s="144">
        <f t="shared" si="41"/>
        <v>14.820000000000007</v>
      </c>
      <c r="R64" s="144">
        <f t="shared" si="31"/>
        <v>333.84000000000003</v>
      </c>
      <c r="S64" s="144">
        <f t="shared" si="32"/>
        <v>193.62720000000002</v>
      </c>
      <c r="T64" s="144">
        <f t="shared" si="2"/>
        <v>48.340990547231236</v>
      </c>
      <c r="U64" s="144">
        <f t="shared" si="16"/>
        <v>70</v>
      </c>
      <c r="V64" s="144">
        <f t="shared" si="3"/>
        <v>10</v>
      </c>
      <c r="W64" s="144">
        <v>0</v>
      </c>
      <c r="X64" s="144">
        <f t="shared" si="4"/>
        <v>714.76126520309435</v>
      </c>
      <c r="Y64" s="173">
        <f t="shared" si="5"/>
        <v>458.09459853642767</v>
      </c>
      <c r="AA64" s="210">
        <v>59</v>
      </c>
      <c r="AB64" s="144">
        <f t="shared" si="6"/>
        <v>0</v>
      </c>
      <c r="AC64" s="243">
        <f t="shared" si="7"/>
        <v>0</v>
      </c>
      <c r="AD64" s="243">
        <f t="shared" si="8"/>
        <v>0</v>
      </c>
      <c r="AE64" s="243">
        <f t="shared" si="9"/>
        <v>0</v>
      </c>
      <c r="AF64" s="144">
        <f t="shared" si="42"/>
        <v>37.84688989473397</v>
      </c>
      <c r="AG64" s="144">
        <f t="shared" si="18"/>
        <v>19.750402457299209</v>
      </c>
      <c r="AH64" s="144">
        <f t="shared" si="43"/>
        <v>2.1789439052174204</v>
      </c>
      <c r="AI64" s="217">
        <f t="shared" si="33"/>
        <v>59.776236257250602</v>
      </c>
      <c r="AK64" s="210"/>
      <c r="AL64" s="144"/>
      <c r="AM64" s="144"/>
      <c r="AN64" s="144"/>
      <c r="AO64" s="144"/>
      <c r="AP64" s="144"/>
      <c r="AQ64" s="318"/>
      <c r="AR64" s="318"/>
      <c r="AS64" s="318"/>
      <c r="AT64" s="318"/>
      <c r="AU64" s="144"/>
      <c r="AV64" s="144"/>
      <c r="AW64" s="144"/>
      <c r="AX64" s="144"/>
      <c r="AY64" s="217"/>
    </row>
    <row r="65" spans="2:51" x14ac:dyDescent="0.25">
      <c r="B65" s="179">
        <f t="shared" ref="B65:B70" si="47">C64</f>
        <v>115</v>
      </c>
      <c r="C65" s="309">
        <f t="shared" si="40"/>
        <v>119</v>
      </c>
      <c r="D65" s="289">
        <f>268+17</f>
        <v>285</v>
      </c>
      <c r="E65" s="294">
        <f t="shared" si="34"/>
        <v>1.56</v>
      </c>
      <c r="F65" s="181">
        <f t="shared" ref="F65:F70" si="48">D65*E65</f>
        <v>444.6</v>
      </c>
      <c r="G65" s="190">
        <f t="shared" ref="G65:G70" si="49">(F65-F64)/(C65-B65)</f>
        <v>7.019999999999996</v>
      </c>
      <c r="I65" s="194">
        <v>60</v>
      </c>
      <c r="J65" s="144">
        <f t="shared" si="27"/>
        <v>0</v>
      </c>
      <c r="K65" s="144">
        <f t="shared" si="28"/>
        <v>0</v>
      </c>
      <c r="L65" s="144">
        <f t="shared" si="29"/>
        <v>70</v>
      </c>
      <c r="M65" s="144">
        <f t="shared" si="30"/>
        <v>0</v>
      </c>
      <c r="N65" s="144">
        <f t="shared" si="0"/>
        <v>0</v>
      </c>
      <c r="O65" s="145">
        <f t="shared" si="1"/>
        <v>256.66666666666669</v>
      </c>
      <c r="P65" s="194">
        <v>60</v>
      </c>
      <c r="Q65" s="144">
        <f t="shared" si="41"/>
        <v>-32.760000000000048</v>
      </c>
      <c r="R65" s="144">
        <f t="shared" si="31"/>
        <v>301.08</v>
      </c>
      <c r="S65" s="144">
        <f t="shared" si="32"/>
        <v>174.62639999999999</v>
      </c>
      <c r="T65" s="144">
        <f t="shared" si="2"/>
        <v>44.124558536403974</v>
      </c>
      <c r="U65" s="144">
        <f t="shared" si="16"/>
        <v>70</v>
      </c>
      <c r="V65" s="144">
        <f t="shared" si="3"/>
        <v>10</v>
      </c>
      <c r="W65" s="144">
        <v>0</v>
      </c>
      <c r="X65" s="144">
        <f t="shared" si="4"/>
        <v>674.32458611757022</v>
      </c>
      <c r="Y65" s="173">
        <f t="shared" si="5"/>
        <v>417.65791945090353</v>
      </c>
      <c r="AA65" s="210">
        <v>60</v>
      </c>
      <c r="AB65" s="144">
        <f t="shared" si="6"/>
        <v>0</v>
      </c>
      <c r="AC65" s="243">
        <f t="shared" si="7"/>
        <v>0</v>
      </c>
      <c r="AD65" s="243">
        <f t="shared" si="8"/>
        <v>0</v>
      </c>
      <c r="AE65" s="243">
        <f t="shared" si="9"/>
        <v>0</v>
      </c>
      <c r="AF65" s="144">
        <f t="shared" si="42"/>
        <v>37.104735468221683</v>
      </c>
      <c r="AG65" s="144">
        <f t="shared" si="18"/>
        <v>19.210326663475836</v>
      </c>
      <c r="AH65" s="144">
        <f t="shared" si="43"/>
        <v>1.5407460112043359</v>
      </c>
      <c r="AI65" s="217">
        <f t="shared" si="33"/>
        <v>57.85580814290185</v>
      </c>
      <c r="AK65" s="210"/>
      <c r="AL65" s="144"/>
      <c r="AM65" s="144"/>
      <c r="AN65" s="144"/>
      <c r="AO65" s="144"/>
      <c r="AP65" s="144"/>
      <c r="AQ65" s="318"/>
      <c r="AR65" s="318"/>
      <c r="AS65" s="318"/>
      <c r="AT65" s="318"/>
      <c r="AU65" s="144"/>
      <c r="AV65" s="144"/>
      <c r="AW65" s="144"/>
      <c r="AX65" s="144"/>
      <c r="AY65" s="217"/>
    </row>
    <row r="66" spans="2:51" x14ac:dyDescent="0.25">
      <c r="B66" s="179">
        <f t="shared" si="47"/>
        <v>119</v>
      </c>
      <c r="C66" s="309">
        <f t="shared" si="40"/>
        <v>120</v>
      </c>
      <c r="D66" s="289">
        <v>268</v>
      </c>
      <c r="E66" s="294">
        <f t="shared" si="34"/>
        <v>1.56</v>
      </c>
      <c r="F66" s="181">
        <f t="shared" si="48"/>
        <v>418.08000000000004</v>
      </c>
      <c r="G66" s="190">
        <f t="shared" si="49"/>
        <v>-26.519999999999982</v>
      </c>
      <c r="I66" s="194">
        <v>61</v>
      </c>
      <c r="J66" s="144">
        <f t="shared" si="27"/>
        <v>0</v>
      </c>
      <c r="K66" s="144">
        <f t="shared" si="28"/>
        <v>0</v>
      </c>
      <c r="L66" s="144">
        <f t="shared" si="29"/>
        <v>70</v>
      </c>
      <c r="M66" s="144">
        <f t="shared" si="30"/>
        <v>0</v>
      </c>
      <c r="N66" s="144">
        <f t="shared" si="0"/>
        <v>0</v>
      </c>
      <c r="O66" s="145">
        <f t="shared" si="1"/>
        <v>256.66666666666669</v>
      </c>
      <c r="P66" s="194">
        <v>61</v>
      </c>
      <c r="Q66" s="144">
        <f t="shared" si="41"/>
        <v>13.260000000000005</v>
      </c>
      <c r="R66" s="144">
        <f t="shared" si="31"/>
        <v>314.33999999999997</v>
      </c>
      <c r="S66" s="144">
        <f t="shared" si="32"/>
        <v>182.31719999999999</v>
      </c>
      <c r="T66" s="144">
        <f t="shared" si="2"/>
        <v>45.837336059826363</v>
      </c>
      <c r="U66" s="144">
        <f t="shared" si="16"/>
        <v>70</v>
      </c>
      <c r="V66" s="144">
        <f t="shared" si="3"/>
        <v>10</v>
      </c>
      <c r="W66" s="144">
        <v>0</v>
      </c>
      <c r="X66" s="144">
        <f t="shared" si="4"/>
        <v>690.70248363753092</v>
      </c>
      <c r="Y66" s="173">
        <f t="shared" si="5"/>
        <v>434.03581697086423</v>
      </c>
      <c r="AA66" s="210">
        <v>61</v>
      </c>
      <c r="AB66" s="144">
        <f t="shared" si="6"/>
        <v>0</v>
      </c>
      <c r="AC66" s="243">
        <f t="shared" si="7"/>
        <v>0</v>
      </c>
      <c r="AD66" s="243">
        <f t="shared" si="8"/>
        <v>0</v>
      </c>
      <c r="AE66" s="243">
        <f t="shared" si="9"/>
        <v>0</v>
      </c>
      <c r="AF66" s="144">
        <f t="shared" si="42"/>
        <v>36.377134237343803</v>
      </c>
      <c r="AG66" s="144">
        <f t="shared" si="18"/>
        <v>18.685019270635916</v>
      </c>
      <c r="AH66" s="144">
        <f t="shared" si="43"/>
        <v>1.0894719526087102</v>
      </c>
      <c r="AI66" s="217">
        <f t="shared" si="33"/>
        <v>56.151625460588427</v>
      </c>
      <c r="AK66" s="210"/>
      <c r="AL66" s="144"/>
      <c r="AM66" s="144"/>
      <c r="AN66" s="144"/>
      <c r="AO66" s="144"/>
      <c r="AP66" s="144"/>
      <c r="AQ66" s="318"/>
      <c r="AR66" s="318"/>
      <c r="AS66" s="318"/>
      <c r="AT66" s="318"/>
      <c r="AU66" s="144"/>
      <c r="AV66" s="144"/>
      <c r="AW66" s="144"/>
      <c r="AX66" s="144"/>
      <c r="AY66" s="217"/>
    </row>
    <row r="67" spans="2:51" x14ac:dyDescent="0.25">
      <c r="B67" s="179">
        <f t="shared" si="47"/>
        <v>120</v>
      </c>
      <c r="C67" s="309">
        <f t="shared" si="40"/>
        <v>124</v>
      </c>
      <c r="D67" s="289">
        <f>268+16</f>
        <v>284</v>
      </c>
      <c r="E67" s="294">
        <f t="shared" si="34"/>
        <v>1.56</v>
      </c>
      <c r="F67" s="181">
        <f t="shared" si="48"/>
        <v>443.04</v>
      </c>
      <c r="G67" s="190">
        <f t="shared" si="49"/>
        <v>6.2399999999999949</v>
      </c>
      <c r="I67" s="194">
        <v>62</v>
      </c>
      <c r="J67" s="144">
        <f t="shared" si="27"/>
        <v>0</v>
      </c>
      <c r="K67" s="144">
        <f t="shared" si="28"/>
        <v>0</v>
      </c>
      <c r="L67" s="144">
        <f t="shared" si="29"/>
        <v>70</v>
      </c>
      <c r="M67" s="144">
        <f t="shared" si="30"/>
        <v>0</v>
      </c>
      <c r="N67" s="144">
        <f t="shared" si="0"/>
        <v>0</v>
      </c>
      <c r="O67" s="145">
        <f t="shared" si="1"/>
        <v>256.66666666666669</v>
      </c>
      <c r="P67" s="194">
        <v>62</v>
      </c>
      <c r="Q67" s="144">
        <f t="shared" si="41"/>
        <v>13.260000000000005</v>
      </c>
      <c r="R67" s="144">
        <f t="shared" si="31"/>
        <v>327.59999999999997</v>
      </c>
      <c r="S67" s="144">
        <f t="shared" si="32"/>
        <v>190.00799999999995</v>
      </c>
      <c r="T67" s="144">
        <f t="shared" si="2"/>
        <v>47.541721533308163</v>
      </c>
      <c r="U67" s="144">
        <f t="shared" si="16"/>
        <v>70</v>
      </c>
      <c r="V67" s="144">
        <f t="shared" si="3"/>
        <v>10</v>
      </c>
      <c r="W67" s="144">
        <v>0</v>
      </c>
      <c r="X67" s="144">
        <f t="shared" si="4"/>
        <v>707.06576500384506</v>
      </c>
      <c r="Y67" s="173">
        <f t="shared" si="5"/>
        <v>450.39909833717837</v>
      </c>
      <c r="AA67" s="210">
        <v>62</v>
      </c>
      <c r="AB67" s="144">
        <f t="shared" si="6"/>
        <v>0</v>
      </c>
      <c r="AC67" s="243">
        <f t="shared" si="7"/>
        <v>0</v>
      </c>
      <c r="AD67" s="243">
        <f t="shared" si="8"/>
        <v>0</v>
      </c>
      <c r="AE67" s="243">
        <f t="shared" si="9"/>
        <v>0</v>
      </c>
      <c r="AF67" s="144">
        <f t="shared" si="42"/>
        <v>35.663800822810508</v>
      </c>
      <c r="AG67" s="144">
        <f t="shared" si="18"/>
        <v>18.174076436077918</v>
      </c>
      <c r="AH67" s="144">
        <f t="shared" si="43"/>
        <v>0.77037300560216793</v>
      </c>
      <c r="AI67" s="217">
        <f t="shared" si="33"/>
        <v>54.608250264490593</v>
      </c>
      <c r="AK67" s="210"/>
      <c r="AL67" s="144"/>
      <c r="AM67" s="144"/>
      <c r="AN67" s="144"/>
      <c r="AO67" s="144"/>
      <c r="AP67" s="144"/>
      <c r="AQ67" s="318"/>
      <c r="AR67" s="318"/>
      <c r="AS67" s="318"/>
      <c r="AT67" s="318"/>
      <c r="AU67" s="144"/>
      <c r="AV67" s="144"/>
      <c r="AW67" s="144"/>
      <c r="AX67" s="144"/>
      <c r="AY67" s="217"/>
    </row>
    <row r="68" spans="2:51" x14ac:dyDescent="0.25">
      <c r="B68" s="179">
        <f t="shared" si="47"/>
        <v>124</v>
      </c>
      <c r="C68" s="309">
        <f t="shared" si="40"/>
        <v>125</v>
      </c>
      <c r="D68" s="289">
        <v>268</v>
      </c>
      <c r="E68" s="294">
        <f t="shared" si="34"/>
        <v>1.56</v>
      </c>
      <c r="F68" s="181">
        <f t="shared" si="48"/>
        <v>418.08000000000004</v>
      </c>
      <c r="G68" s="190">
        <f t="shared" si="49"/>
        <v>-24.95999999999998</v>
      </c>
      <c r="I68" s="194">
        <v>63</v>
      </c>
      <c r="J68" s="144">
        <f t="shared" si="27"/>
        <v>0</v>
      </c>
      <c r="K68" s="144">
        <f t="shared" si="28"/>
        <v>0</v>
      </c>
      <c r="L68" s="144">
        <f t="shared" si="29"/>
        <v>70</v>
      </c>
      <c r="M68" s="144">
        <f t="shared" si="30"/>
        <v>0</v>
      </c>
      <c r="N68" s="144">
        <f t="shared" si="0"/>
        <v>0</v>
      </c>
      <c r="O68" s="145">
        <f t="shared" si="1"/>
        <v>256.66666666666669</v>
      </c>
      <c r="P68" s="194">
        <v>63</v>
      </c>
      <c r="Q68" s="144">
        <f t="shared" si="41"/>
        <v>13.260000000000005</v>
      </c>
      <c r="R68" s="144">
        <f t="shared" si="31"/>
        <v>340.85999999999996</v>
      </c>
      <c r="S68" s="144">
        <f t="shared" si="32"/>
        <v>197.69879999999995</v>
      </c>
      <c r="T68" s="144">
        <f t="shared" si="2"/>
        <v>49.238093492363312</v>
      </c>
      <c r="U68" s="144">
        <f t="shared" si="16"/>
        <v>70</v>
      </c>
      <c r="V68" s="144">
        <f t="shared" si="3"/>
        <v>10</v>
      </c>
      <c r="W68" s="144">
        <v>0</v>
      </c>
      <c r="X68" s="144">
        <f t="shared" si="4"/>
        <v>723.41508949919933</v>
      </c>
      <c r="Y68" s="173">
        <f t="shared" si="5"/>
        <v>466.74842283253264</v>
      </c>
      <c r="AA68" s="210">
        <v>63</v>
      </c>
      <c r="AB68" s="144">
        <f t="shared" si="6"/>
        <v>0</v>
      </c>
      <c r="AC68" s="243">
        <f t="shared" si="7"/>
        <v>0</v>
      </c>
      <c r="AD68" s="243">
        <f t="shared" si="8"/>
        <v>0</v>
      </c>
      <c r="AE68" s="243">
        <f t="shared" si="9"/>
        <v>0</v>
      </c>
      <c r="AF68" s="144">
        <f t="shared" si="42"/>
        <v>34.964455441445786</v>
      </c>
      <c r="AG68" s="144">
        <f t="shared" si="18"/>
        <v>17.677105360200226</v>
      </c>
      <c r="AH68" s="144">
        <f t="shared" si="43"/>
        <v>0.54473597630435511</v>
      </c>
      <c r="AI68" s="217">
        <f t="shared" si="33"/>
        <v>53.186296777950361</v>
      </c>
      <c r="AK68" s="210"/>
      <c r="AL68" s="144"/>
      <c r="AM68" s="144"/>
      <c r="AN68" s="144"/>
      <c r="AO68" s="144"/>
      <c r="AP68" s="144"/>
      <c r="AQ68" s="318"/>
      <c r="AR68" s="318"/>
      <c r="AS68" s="318"/>
      <c r="AT68" s="318"/>
      <c r="AU68" s="144"/>
      <c r="AV68" s="144"/>
      <c r="AW68" s="144"/>
      <c r="AX68" s="144"/>
      <c r="AY68" s="217"/>
    </row>
    <row r="69" spans="2:51" x14ac:dyDescent="0.25">
      <c r="B69" s="179">
        <f t="shared" si="47"/>
        <v>125</v>
      </c>
      <c r="C69" s="309">
        <f t="shared" si="40"/>
        <v>129</v>
      </c>
      <c r="D69" s="289">
        <f>269+15</f>
        <v>284</v>
      </c>
      <c r="E69" s="294">
        <f t="shared" si="34"/>
        <v>1.56</v>
      </c>
      <c r="F69" s="181">
        <f t="shared" si="48"/>
        <v>443.04</v>
      </c>
      <c r="G69" s="190">
        <f t="shared" si="49"/>
        <v>6.2399999999999949</v>
      </c>
      <c r="I69" s="194">
        <v>64</v>
      </c>
      <c r="J69" s="144">
        <f t="shared" si="27"/>
        <v>0</v>
      </c>
      <c r="K69" s="144">
        <f t="shared" si="28"/>
        <v>0</v>
      </c>
      <c r="L69" s="144">
        <f t="shared" si="29"/>
        <v>70</v>
      </c>
      <c r="M69" s="144">
        <f t="shared" si="30"/>
        <v>0</v>
      </c>
      <c r="N69" s="144">
        <f t="shared" ref="N69:N132" si="50">IF(P70&lt;=$F$18,0,)</f>
        <v>0</v>
      </c>
      <c r="O69" s="145">
        <f t="shared" ref="O69:O132" si="51">((J69+K69)*0.475+L69+M69+N69)*44/12</f>
        <v>256.66666666666669</v>
      </c>
      <c r="P69" s="194">
        <v>64</v>
      </c>
      <c r="Q69" s="144">
        <f t="shared" si="41"/>
        <v>13.260000000000005</v>
      </c>
      <c r="R69" s="144">
        <f t="shared" si="31"/>
        <v>354.11999999999995</v>
      </c>
      <c r="S69" s="144">
        <f t="shared" si="32"/>
        <v>205.38959999999994</v>
      </c>
      <c r="T69" s="144">
        <f t="shared" ref="T69:T132" si="52">IF(S69=0,0,EXP(-1.0587+0.8836*LN(S69)+0.284))</f>
        <v>50.926799353611955</v>
      </c>
      <c r="U69" s="144">
        <f t="shared" si="16"/>
        <v>70</v>
      </c>
      <c r="V69" s="144">
        <f t="shared" ref="V69:V132" si="53">IF(P69&lt;=$F$18,IF(P69&lt;=30,P69*($F$16-$F$6)/30,$F$16-$F$6),)</f>
        <v>10</v>
      </c>
      <c r="W69" s="144">
        <v>0</v>
      </c>
      <c r="X69" s="144">
        <f t="shared" ref="X69:X132" si="54">((S69+T69)*0.475+U69+V69+W69)*44/12</f>
        <v>739.75106220754094</v>
      </c>
      <c r="Y69" s="173">
        <f t="shared" ref="Y69:Y132" si="55">IF(P69&lt;=$F$18,X69-O69,)</f>
        <v>483.08439554087425</v>
      </c>
      <c r="AA69" s="210">
        <v>64</v>
      </c>
      <c r="AB69" s="144">
        <f t="shared" ref="AB69:AB132" si="56">IF(AA69&lt;=$F$18,IFERROR(VLOOKUP($AA69,$B$82:$G$94,2,FALSE),0),)</f>
        <v>0</v>
      </c>
      <c r="AC69" s="243">
        <f t="shared" ref="AC69:AC132" si="57">IF(AA69&lt;=$F$18,IFERROR(VLOOKUP($AA69,$B$82:$G$94,3,FALSE),0),)</f>
        <v>0</v>
      </c>
      <c r="AD69" s="243">
        <f t="shared" ref="AD69:AD132" si="58">IF(AA69&lt;=$F$18,IFERROR(VLOOKUP($AA69,$B$82:$G$94,4,FALSE),0),)</f>
        <v>0</v>
      </c>
      <c r="AE69" s="243">
        <f t="shared" ref="AE69:AE132" si="59">IF(AA69&lt;=$F$18,IFERROR(VLOOKUP($AA69,$B$82:$G$94,5,FALSE),0),)</f>
        <v>0</v>
      </c>
      <c r="AF69" s="144">
        <f t="shared" si="42"/>
        <v>34.278823796451064</v>
      </c>
      <c r="AG69" s="144">
        <f t="shared" si="18"/>
        <v>17.193723984526983</v>
      </c>
      <c r="AH69" s="144">
        <f t="shared" si="43"/>
        <v>0.38518650280108396</v>
      </c>
      <c r="AI69" s="217">
        <f t="shared" si="33"/>
        <v>51.857734283779131</v>
      </c>
      <c r="AK69" s="210"/>
      <c r="AL69" s="144"/>
      <c r="AM69" s="144"/>
      <c r="AN69" s="144"/>
      <c r="AO69" s="144"/>
      <c r="AP69" s="144"/>
      <c r="AQ69" s="318"/>
      <c r="AR69" s="318"/>
      <c r="AS69" s="318"/>
      <c r="AT69" s="318"/>
      <c r="AU69" s="144"/>
      <c r="AV69" s="144"/>
      <c r="AW69" s="144"/>
      <c r="AX69" s="144"/>
      <c r="AY69" s="217"/>
    </row>
    <row r="70" spans="2:51" x14ac:dyDescent="0.25">
      <c r="B70" s="179">
        <f t="shared" si="47"/>
        <v>129</v>
      </c>
      <c r="C70" s="309">
        <f t="shared" si="40"/>
        <v>130</v>
      </c>
      <c r="D70" s="289">
        <v>269</v>
      </c>
      <c r="E70" s="294">
        <f t="shared" si="34"/>
        <v>1.56</v>
      </c>
      <c r="F70" s="181">
        <f t="shared" si="48"/>
        <v>419.64</v>
      </c>
      <c r="G70" s="190">
        <f t="shared" si="49"/>
        <v>-23.400000000000034</v>
      </c>
      <c r="I70" s="194">
        <v>65</v>
      </c>
      <c r="J70" s="144">
        <f t="shared" si="27"/>
        <v>0</v>
      </c>
      <c r="K70" s="144">
        <f t="shared" si="28"/>
        <v>0</v>
      </c>
      <c r="L70" s="144">
        <f t="shared" si="29"/>
        <v>70</v>
      </c>
      <c r="M70" s="144">
        <f t="shared" si="30"/>
        <v>0</v>
      </c>
      <c r="N70" s="144">
        <f t="shared" si="50"/>
        <v>0</v>
      </c>
      <c r="O70" s="145">
        <f t="shared" si="51"/>
        <v>256.66666666666669</v>
      </c>
      <c r="P70" s="194">
        <v>65</v>
      </c>
      <c r="Q70" s="144">
        <f t="shared" ref="Q70:Q101" si="60">IF(P70&lt;=$F$18,LOOKUP(P70-1,$B$25:$B$78,$G$25:$G$78),)</f>
        <v>-32.759999999999991</v>
      </c>
      <c r="R70" s="144">
        <f t="shared" si="31"/>
        <v>321.35999999999996</v>
      </c>
      <c r="S70" s="144">
        <f t="shared" si="32"/>
        <v>186.38879999999997</v>
      </c>
      <c r="T70" s="144">
        <f t="shared" si="52"/>
        <v>46.740678346193498</v>
      </c>
      <c r="U70" s="144">
        <f t="shared" ref="U70:U133" si="61">IF(P70&lt;=$F$18,$F$5+($F$15-$F$5)*(1-EXP(-0.0175*P70)),)</f>
        <v>70</v>
      </c>
      <c r="V70" s="144">
        <f t="shared" si="53"/>
        <v>10</v>
      </c>
      <c r="W70" s="144">
        <v>0</v>
      </c>
      <c r="X70" s="144">
        <f t="shared" si="54"/>
        <v>699.36717478628691</v>
      </c>
      <c r="Y70" s="173">
        <f t="shared" si="55"/>
        <v>442.70050811962022</v>
      </c>
      <c r="AA70" s="210">
        <v>65</v>
      </c>
      <c r="AB70" s="144">
        <f t="shared" si="56"/>
        <v>45</v>
      </c>
      <c r="AC70" s="243">
        <f t="shared" si="57"/>
        <v>0.5</v>
      </c>
      <c r="AD70" s="243">
        <f t="shared" si="58"/>
        <v>0.28000000000000003</v>
      </c>
      <c r="AE70" s="243">
        <f t="shared" si="59"/>
        <v>0.22</v>
      </c>
      <c r="AF70" s="144">
        <f t="shared" ref="AF70:AF101" si="62">IF(AA70&lt;=$F$18,EXP(-LN(2)/$D$104)*AF69+((1-EXP(-LN(2)/$D$104))/(LN(2)/$D$104))*$AB70*AC70*0.475*$F$19*44/12,)</f>
        <v>56.111802956352477</v>
      </c>
      <c r="AG70" s="144">
        <f t="shared" ref="AG70:AG133" si="63">IF(AA70&lt;=$F$18,EXP(-LN(2)/$D$106)*AG69+((1-EXP(-LN(2)/$D$106))/(LN(2)/$D$106))*$AB70*AD70*0.475*$F$19*44/12,)</f>
        <v>29.276831258816735</v>
      </c>
      <c r="AH70" s="144">
        <f t="shared" ref="AH70:AH101" si="64">IF(AA70&lt;=$F$18,EXP(-LN(2)/$D$105)*AH69+((1-EXP(-LN(2)/$D$105))/(LN(2)/$D$105))*$AB70*AE70*0.475*$F$19*44/12,)</f>
        <v>8.7240291962682335</v>
      </c>
      <c r="AI70" s="217">
        <f t="shared" si="33"/>
        <v>94.112663411437453</v>
      </c>
      <c r="AK70" s="210"/>
      <c r="AL70" s="144"/>
      <c r="AM70" s="144"/>
      <c r="AN70" s="144"/>
      <c r="AO70" s="144"/>
      <c r="AP70" s="144"/>
      <c r="AQ70" s="318"/>
      <c r="AR70" s="318"/>
      <c r="AS70" s="318"/>
      <c r="AT70" s="318"/>
      <c r="AU70" s="144"/>
      <c r="AV70" s="144"/>
      <c r="AW70" s="144"/>
      <c r="AX70" s="144"/>
      <c r="AY70" s="217"/>
    </row>
    <row r="71" spans="2:51" x14ac:dyDescent="0.25">
      <c r="B71" s="179">
        <f t="shared" ref="B71:B75" si="65">C70</f>
        <v>130</v>
      </c>
      <c r="C71" s="309">
        <f t="shared" si="40"/>
        <v>134</v>
      </c>
      <c r="D71" s="289">
        <f>269+14</f>
        <v>283</v>
      </c>
      <c r="E71" s="294">
        <f t="shared" si="34"/>
        <v>1.56</v>
      </c>
      <c r="F71" s="181">
        <f t="shared" ref="F71:F75" si="66">D71*E71</f>
        <v>441.48</v>
      </c>
      <c r="G71" s="190">
        <f t="shared" ref="G71:G75" si="67">(F71-F70)/(C71-B71)</f>
        <v>5.460000000000008</v>
      </c>
      <c r="I71" s="194">
        <v>66</v>
      </c>
      <c r="J71" s="144">
        <f t="shared" ref="J71:J134" si="68">IF($I71&lt;=$F$10,$F$11*$F$13+J70,)</f>
        <v>0</v>
      </c>
      <c r="K71" s="144">
        <f t="shared" ref="K71:K134" si="69">IF(J71=0,0,EXP(-1.0587+0.8836*LN(J71)+0.284))</f>
        <v>0</v>
      </c>
      <c r="L71" s="144">
        <f t="shared" ref="L71:L134" si="70">IF(I71&lt;=$F$10,$F$5+($F$8-$F$5)*(1-EXP(-0.0175*I71)),)</f>
        <v>70</v>
      </c>
      <c r="M71" s="144">
        <f t="shared" ref="M71:M134" si="71">IF(I71&lt;=$F$10,IF(I71&lt;=30,I71*($F$9-$F$6)/30,$F$9-$F$6),)</f>
        <v>0</v>
      </c>
      <c r="N71" s="144">
        <f t="shared" si="50"/>
        <v>0</v>
      </c>
      <c r="O71" s="145">
        <f t="shared" si="51"/>
        <v>256.66666666666669</v>
      </c>
      <c r="P71" s="194">
        <v>66</v>
      </c>
      <c r="Q71" s="144">
        <f t="shared" si="60"/>
        <v>14.040000000000006</v>
      </c>
      <c r="R71" s="144">
        <f t="shared" ref="R71:R134" si="72">IF(P71&lt;=$F$18,Q71+R70,)</f>
        <v>335.4</v>
      </c>
      <c r="S71" s="144">
        <f t="shared" ref="S71:S134" si="73">$F$19*R71</f>
        <v>194.53199999999998</v>
      </c>
      <c r="T71" s="144">
        <f t="shared" si="52"/>
        <v>48.540534952652578</v>
      </c>
      <c r="U71" s="144">
        <f t="shared" si="61"/>
        <v>70</v>
      </c>
      <c r="V71" s="144">
        <f t="shared" si="53"/>
        <v>10</v>
      </c>
      <c r="W71" s="144">
        <v>0</v>
      </c>
      <c r="X71" s="144">
        <f t="shared" si="54"/>
        <v>716.68466504253649</v>
      </c>
      <c r="Y71" s="173">
        <f t="shared" si="55"/>
        <v>460.01799837586981</v>
      </c>
      <c r="AA71" s="210">
        <v>66</v>
      </c>
      <c r="AB71" s="144">
        <f t="shared" si="56"/>
        <v>0</v>
      </c>
      <c r="AC71" s="243">
        <f t="shared" si="57"/>
        <v>0</v>
      </c>
      <c r="AD71" s="243">
        <f t="shared" si="58"/>
        <v>0</v>
      </c>
      <c r="AE71" s="243">
        <f t="shared" si="59"/>
        <v>0</v>
      </c>
      <c r="AF71" s="144">
        <f t="shared" si="62"/>
        <v>55.011484725198791</v>
      </c>
      <c r="AG71" s="144">
        <f t="shared" si="63"/>
        <v>28.476254768442747</v>
      </c>
      <c r="AH71" s="144">
        <f t="shared" si="64"/>
        <v>6.1688202039506939</v>
      </c>
      <c r="AI71" s="217">
        <f t="shared" ref="AI71:AI134" si="74">IF(AA71&lt;=$F$18,SUM(AF71:AH71),)</f>
        <v>89.656559697592229</v>
      </c>
      <c r="AK71" s="210"/>
      <c r="AL71" s="144"/>
      <c r="AM71" s="144"/>
      <c r="AN71" s="144"/>
      <c r="AO71" s="144"/>
      <c r="AP71" s="144"/>
      <c r="AQ71" s="318"/>
      <c r="AR71" s="318"/>
      <c r="AS71" s="318"/>
      <c r="AT71" s="318"/>
      <c r="AU71" s="144"/>
      <c r="AV71" s="144"/>
      <c r="AW71" s="144"/>
      <c r="AX71" s="144"/>
      <c r="AY71" s="217"/>
    </row>
    <row r="72" spans="2:51" x14ac:dyDescent="0.25">
      <c r="B72" s="179">
        <f t="shared" si="65"/>
        <v>134</v>
      </c>
      <c r="C72" s="309">
        <f t="shared" si="40"/>
        <v>135</v>
      </c>
      <c r="D72" s="289">
        <v>269</v>
      </c>
      <c r="E72" s="294">
        <f t="shared" si="34"/>
        <v>1.56</v>
      </c>
      <c r="F72" s="181">
        <f t="shared" si="66"/>
        <v>419.64</v>
      </c>
      <c r="G72" s="190">
        <f t="shared" si="67"/>
        <v>-21.840000000000032</v>
      </c>
      <c r="I72" s="194">
        <v>67</v>
      </c>
      <c r="J72" s="144">
        <f t="shared" si="68"/>
        <v>0</v>
      </c>
      <c r="K72" s="144">
        <f t="shared" si="69"/>
        <v>0</v>
      </c>
      <c r="L72" s="144">
        <f t="shared" si="70"/>
        <v>70</v>
      </c>
      <c r="M72" s="144">
        <f t="shared" si="71"/>
        <v>0</v>
      </c>
      <c r="N72" s="144">
        <f t="shared" si="50"/>
        <v>0</v>
      </c>
      <c r="O72" s="145">
        <f t="shared" si="51"/>
        <v>256.66666666666669</v>
      </c>
      <c r="P72" s="194">
        <v>67</v>
      </c>
      <c r="Q72" s="144">
        <f t="shared" si="60"/>
        <v>14.040000000000006</v>
      </c>
      <c r="R72" s="144">
        <f t="shared" si="72"/>
        <v>349.44</v>
      </c>
      <c r="S72" s="144">
        <f t="shared" si="73"/>
        <v>202.67519999999999</v>
      </c>
      <c r="T72" s="144">
        <f t="shared" si="52"/>
        <v>50.33164028531364</v>
      </c>
      <c r="U72" s="144">
        <f t="shared" si="61"/>
        <v>70</v>
      </c>
      <c r="V72" s="144">
        <f t="shared" si="53"/>
        <v>10</v>
      </c>
      <c r="W72" s="144">
        <v>0</v>
      </c>
      <c r="X72" s="144">
        <f t="shared" si="54"/>
        <v>733.98691349692126</v>
      </c>
      <c r="Y72" s="173">
        <f t="shared" si="55"/>
        <v>477.32024683025458</v>
      </c>
      <c r="AA72" s="210">
        <v>67</v>
      </c>
      <c r="AB72" s="144">
        <f t="shared" si="56"/>
        <v>0</v>
      </c>
      <c r="AC72" s="243">
        <f t="shared" si="57"/>
        <v>0</v>
      </c>
      <c r="AD72" s="243">
        <f t="shared" si="58"/>
        <v>0</v>
      </c>
      <c r="AE72" s="243">
        <f t="shared" si="59"/>
        <v>0</v>
      </c>
      <c r="AF72" s="144">
        <f t="shared" si="62"/>
        <v>53.932743063430173</v>
      </c>
      <c r="AG72" s="144">
        <f t="shared" si="63"/>
        <v>27.697570084298526</v>
      </c>
      <c r="AH72" s="144">
        <f t="shared" si="64"/>
        <v>4.3620145981341167</v>
      </c>
      <c r="AI72" s="217">
        <f t="shared" si="74"/>
        <v>85.992327745862809</v>
      </c>
      <c r="AK72" s="210"/>
      <c r="AL72" s="144"/>
      <c r="AM72" s="144"/>
      <c r="AN72" s="144"/>
      <c r="AO72" s="144"/>
      <c r="AP72" s="144"/>
      <c r="AQ72" s="318"/>
      <c r="AR72" s="318"/>
      <c r="AS72" s="318"/>
      <c r="AT72" s="318"/>
      <c r="AU72" s="144"/>
      <c r="AV72" s="144"/>
      <c r="AW72" s="144"/>
      <c r="AX72" s="144"/>
      <c r="AY72" s="217"/>
    </row>
    <row r="73" spans="2:51" x14ac:dyDescent="0.25">
      <c r="B73" s="179">
        <f t="shared" si="65"/>
        <v>135</v>
      </c>
      <c r="C73" s="309">
        <f t="shared" si="40"/>
        <v>139</v>
      </c>
      <c r="D73" s="289">
        <f>269+13</f>
        <v>282</v>
      </c>
      <c r="E73" s="294">
        <f t="shared" si="34"/>
        <v>1.56</v>
      </c>
      <c r="F73" s="181">
        <f t="shared" si="66"/>
        <v>439.92</v>
      </c>
      <c r="G73" s="190">
        <f t="shared" si="67"/>
        <v>5.0700000000000074</v>
      </c>
      <c r="I73" s="194">
        <v>68</v>
      </c>
      <c r="J73" s="144">
        <f t="shared" si="68"/>
        <v>0</v>
      </c>
      <c r="K73" s="144">
        <f t="shared" si="69"/>
        <v>0</v>
      </c>
      <c r="L73" s="144">
        <f t="shared" si="70"/>
        <v>70</v>
      </c>
      <c r="M73" s="144">
        <f t="shared" si="71"/>
        <v>0</v>
      </c>
      <c r="N73" s="144">
        <f t="shared" si="50"/>
        <v>0</v>
      </c>
      <c r="O73" s="145">
        <f t="shared" si="51"/>
        <v>256.66666666666669</v>
      </c>
      <c r="P73" s="194">
        <v>68</v>
      </c>
      <c r="Q73" s="144">
        <f t="shared" si="60"/>
        <v>14.040000000000006</v>
      </c>
      <c r="R73" s="144">
        <f t="shared" si="72"/>
        <v>363.48</v>
      </c>
      <c r="S73" s="144">
        <f t="shared" si="73"/>
        <v>210.8184</v>
      </c>
      <c r="T73" s="144">
        <f t="shared" si="52"/>
        <v>52.114386184062198</v>
      </c>
      <c r="U73" s="144">
        <f t="shared" si="61"/>
        <v>70</v>
      </c>
      <c r="V73" s="144">
        <f t="shared" si="53"/>
        <v>10</v>
      </c>
      <c r="W73" s="144">
        <v>0</v>
      </c>
      <c r="X73" s="144">
        <f t="shared" si="54"/>
        <v>751.27460260390819</v>
      </c>
      <c r="Y73" s="173">
        <f t="shared" si="55"/>
        <v>494.60793593724151</v>
      </c>
      <c r="AA73" s="210">
        <v>68</v>
      </c>
      <c r="AB73" s="144">
        <f t="shared" si="56"/>
        <v>0</v>
      </c>
      <c r="AC73" s="243">
        <f t="shared" si="57"/>
        <v>0</v>
      </c>
      <c r="AD73" s="243">
        <f t="shared" si="58"/>
        <v>0</v>
      </c>
      <c r="AE73" s="243">
        <f t="shared" si="59"/>
        <v>0</v>
      </c>
      <c r="AF73" s="144">
        <f t="shared" si="62"/>
        <v>52.875154867681395</v>
      </c>
      <c r="AG73" s="144">
        <f t="shared" si="63"/>
        <v>26.940178573791474</v>
      </c>
      <c r="AH73" s="144">
        <f t="shared" si="64"/>
        <v>3.0844101019753469</v>
      </c>
      <c r="AI73" s="217">
        <f t="shared" si="74"/>
        <v>82.899743543448224</v>
      </c>
      <c r="AK73" s="210"/>
      <c r="AL73" s="144"/>
      <c r="AM73" s="144"/>
      <c r="AN73" s="144"/>
      <c r="AO73" s="144"/>
      <c r="AP73" s="144"/>
      <c r="AQ73" s="318"/>
      <c r="AR73" s="318"/>
      <c r="AS73" s="318"/>
      <c r="AT73" s="318"/>
      <c r="AU73" s="144"/>
      <c r="AV73" s="144"/>
      <c r="AW73" s="144"/>
      <c r="AX73" s="144"/>
      <c r="AY73" s="217"/>
    </row>
    <row r="74" spans="2:51" x14ac:dyDescent="0.25">
      <c r="B74" s="179">
        <f t="shared" si="65"/>
        <v>139</v>
      </c>
      <c r="C74" s="309">
        <f t="shared" si="40"/>
        <v>140</v>
      </c>
      <c r="D74" s="289">
        <v>269</v>
      </c>
      <c r="E74" s="294">
        <f t="shared" si="34"/>
        <v>1.56</v>
      </c>
      <c r="F74" s="181">
        <f t="shared" si="66"/>
        <v>419.64</v>
      </c>
      <c r="G74" s="190">
        <f t="shared" si="67"/>
        <v>-20.28000000000003</v>
      </c>
      <c r="I74" s="194">
        <v>69</v>
      </c>
      <c r="J74" s="144">
        <f t="shared" si="68"/>
        <v>0</v>
      </c>
      <c r="K74" s="144">
        <f t="shared" si="69"/>
        <v>0</v>
      </c>
      <c r="L74" s="144">
        <f t="shared" si="70"/>
        <v>70</v>
      </c>
      <c r="M74" s="144">
        <f t="shared" si="71"/>
        <v>0</v>
      </c>
      <c r="N74" s="144">
        <f t="shared" si="50"/>
        <v>0</v>
      </c>
      <c r="O74" s="145">
        <f t="shared" si="51"/>
        <v>256.66666666666669</v>
      </c>
      <c r="P74" s="194">
        <v>69</v>
      </c>
      <c r="Q74" s="144">
        <f t="shared" si="60"/>
        <v>14.040000000000006</v>
      </c>
      <c r="R74" s="144">
        <f t="shared" si="72"/>
        <v>377.52000000000004</v>
      </c>
      <c r="S74" s="144">
        <f t="shared" si="73"/>
        <v>218.9616</v>
      </c>
      <c r="T74" s="144">
        <f t="shared" si="52"/>
        <v>53.88913250370743</v>
      </c>
      <c r="U74" s="144">
        <f t="shared" si="61"/>
        <v>70</v>
      </c>
      <c r="V74" s="144">
        <f t="shared" si="53"/>
        <v>10</v>
      </c>
      <c r="W74" s="144">
        <v>0</v>
      </c>
      <c r="X74" s="144">
        <f t="shared" si="54"/>
        <v>768.54835911062389</v>
      </c>
      <c r="Y74" s="173">
        <f t="shared" si="55"/>
        <v>511.88169244395721</v>
      </c>
      <c r="AA74" s="210">
        <v>69</v>
      </c>
      <c r="AB74" s="144">
        <f t="shared" si="56"/>
        <v>0</v>
      </c>
      <c r="AC74" s="243">
        <f t="shared" si="57"/>
        <v>0</v>
      </c>
      <c r="AD74" s="243">
        <f t="shared" si="58"/>
        <v>0</v>
      </c>
      <c r="AE74" s="243">
        <f t="shared" si="59"/>
        <v>0</v>
      </c>
      <c r="AF74" s="144">
        <f t="shared" si="62"/>
        <v>51.838305331386145</v>
      </c>
      <c r="AG74" s="144">
        <f t="shared" si="63"/>
        <v>26.203497973968727</v>
      </c>
      <c r="AH74" s="144">
        <f t="shared" si="64"/>
        <v>2.1810072990670584</v>
      </c>
      <c r="AI74" s="217">
        <f t="shared" si="74"/>
        <v>80.222810604421937</v>
      </c>
      <c r="AK74" s="210"/>
      <c r="AL74" s="144"/>
      <c r="AM74" s="144"/>
      <c r="AN74" s="144"/>
      <c r="AO74" s="144"/>
      <c r="AP74" s="144"/>
      <c r="AQ74" s="318"/>
      <c r="AR74" s="318"/>
      <c r="AS74" s="318"/>
      <c r="AT74" s="318"/>
      <c r="AU74" s="144"/>
      <c r="AV74" s="144"/>
      <c r="AW74" s="144"/>
      <c r="AX74" s="144"/>
      <c r="AY74" s="217"/>
    </row>
    <row r="75" spans="2:51" x14ac:dyDescent="0.25">
      <c r="B75" s="179">
        <f t="shared" si="65"/>
        <v>140</v>
      </c>
      <c r="C75" s="309">
        <f t="shared" si="40"/>
        <v>144</v>
      </c>
      <c r="D75" s="289">
        <f>269+13</f>
        <v>282</v>
      </c>
      <c r="E75" s="294">
        <f t="shared" si="34"/>
        <v>1.56</v>
      </c>
      <c r="F75" s="181">
        <f t="shared" si="66"/>
        <v>439.92</v>
      </c>
      <c r="G75" s="190">
        <f t="shared" si="67"/>
        <v>5.0700000000000074</v>
      </c>
      <c r="I75" s="194">
        <v>70</v>
      </c>
      <c r="J75" s="144">
        <f t="shared" si="68"/>
        <v>0</v>
      </c>
      <c r="K75" s="144">
        <f t="shared" si="69"/>
        <v>0</v>
      </c>
      <c r="L75" s="144">
        <f t="shared" si="70"/>
        <v>70</v>
      </c>
      <c r="M75" s="144">
        <f t="shared" si="71"/>
        <v>0</v>
      </c>
      <c r="N75" s="144">
        <f t="shared" si="50"/>
        <v>0</v>
      </c>
      <c r="O75" s="145">
        <f t="shared" si="51"/>
        <v>256.66666666666669</v>
      </c>
      <c r="P75" s="194">
        <v>70</v>
      </c>
      <c r="Q75" s="144">
        <f t="shared" si="60"/>
        <v>-32.760000000000048</v>
      </c>
      <c r="R75" s="144">
        <f t="shared" si="72"/>
        <v>344.76</v>
      </c>
      <c r="S75" s="144">
        <f t="shared" si="73"/>
        <v>199.96079999999998</v>
      </c>
      <c r="T75" s="144">
        <f t="shared" si="52"/>
        <v>49.735552653569222</v>
      </c>
      <c r="U75" s="144">
        <f t="shared" si="61"/>
        <v>70</v>
      </c>
      <c r="V75" s="144">
        <f t="shared" si="53"/>
        <v>10</v>
      </c>
      <c r="W75" s="144">
        <v>0</v>
      </c>
      <c r="X75" s="144">
        <f t="shared" si="54"/>
        <v>728.22114753829965</v>
      </c>
      <c r="Y75" s="173">
        <f t="shared" si="55"/>
        <v>471.55448087163296</v>
      </c>
      <c r="AA75" s="210">
        <v>70</v>
      </c>
      <c r="AB75" s="144">
        <f t="shared" si="56"/>
        <v>0</v>
      </c>
      <c r="AC75" s="243">
        <f t="shared" si="57"/>
        <v>0</v>
      </c>
      <c r="AD75" s="243">
        <f t="shared" si="58"/>
        <v>0</v>
      </c>
      <c r="AE75" s="243">
        <f t="shared" si="59"/>
        <v>0</v>
      </c>
      <c r="AF75" s="144">
        <f t="shared" si="62"/>
        <v>50.82178778208187</v>
      </c>
      <c r="AG75" s="144">
        <f t="shared" si="63"/>
        <v>25.486961943888481</v>
      </c>
      <c r="AH75" s="144">
        <f t="shared" si="64"/>
        <v>1.5422050509876735</v>
      </c>
      <c r="AI75" s="217">
        <f t="shared" si="74"/>
        <v>77.850954776958034</v>
      </c>
      <c r="AK75" s="210"/>
      <c r="AL75" s="144"/>
      <c r="AM75" s="144"/>
      <c r="AN75" s="144"/>
      <c r="AO75" s="144"/>
      <c r="AP75" s="144"/>
      <c r="AQ75" s="318"/>
      <c r="AR75" s="318"/>
      <c r="AS75" s="318"/>
      <c r="AT75" s="318"/>
      <c r="AU75" s="144"/>
      <c r="AV75" s="144"/>
      <c r="AW75" s="144"/>
      <c r="AX75" s="144"/>
      <c r="AY75" s="217"/>
    </row>
    <row r="76" spans="2:51" x14ac:dyDescent="0.25">
      <c r="B76" s="179">
        <f t="shared" ref="B76:B77" si="75">C75</f>
        <v>144</v>
      </c>
      <c r="C76" s="309">
        <f t="shared" si="40"/>
        <v>145</v>
      </c>
      <c r="D76" s="289">
        <v>269</v>
      </c>
      <c r="E76" s="294">
        <f t="shared" si="34"/>
        <v>1.56</v>
      </c>
      <c r="F76" s="181">
        <f t="shared" ref="F76:F77" si="76">D76*E76</f>
        <v>419.64</v>
      </c>
      <c r="G76" s="190">
        <f t="shared" ref="G76:G77" si="77">(F76-F75)/(C76-B76)</f>
        <v>-20.28000000000003</v>
      </c>
      <c r="I76" s="194">
        <v>71</v>
      </c>
      <c r="J76" s="144">
        <f t="shared" si="68"/>
        <v>0</v>
      </c>
      <c r="K76" s="144">
        <f t="shared" si="69"/>
        <v>0</v>
      </c>
      <c r="L76" s="144">
        <f t="shared" si="70"/>
        <v>70</v>
      </c>
      <c r="M76" s="144">
        <f t="shared" si="71"/>
        <v>0</v>
      </c>
      <c r="N76" s="144">
        <f t="shared" si="50"/>
        <v>0</v>
      </c>
      <c r="O76" s="145">
        <f t="shared" si="51"/>
        <v>256.66666666666669</v>
      </c>
      <c r="P76" s="194">
        <v>71</v>
      </c>
      <c r="Q76" s="144">
        <f t="shared" si="60"/>
        <v>12.090000000000003</v>
      </c>
      <c r="R76" s="144">
        <f t="shared" si="72"/>
        <v>356.85</v>
      </c>
      <c r="S76" s="144">
        <f t="shared" si="73"/>
        <v>206.97299999999998</v>
      </c>
      <c r="T76" s="144">
        <f t="shared" si="52"/>
        <v>51.273552121085558</v>
      </c>
      <c r="U76" s="144">
        <f t="shared" si="61"/>
        <v>70</v>
      </c>
      <c r="V76" s="144">
        <f t="shared" si="53"/>
        <v>10</v>
      </c>
      <c r="W76" s="144">
        <v>0</v>
      </c>
      <c r="X76" s="144">
        <f t="shared" si="54"/>
        <v>743.11274494422389</v>
      </c>
      <c r="Y76" s="173">
        <f t="shared" si="55"/>
        <v>486.44607827755721</v>
      </c>
      <c r="AA76" s="210">
        <v>71</v>
      </c>
      <c r="AB76" s="144">
        <f t="shared" si="56"/>
        <v>0</v>
      </c>
      <c r="AC76" s="243">
        <f t="shared" si="57"/>
        <v>0</v>
      </c>
      <c r="AD76" s="243">
        <f t="shared" si="58"/>
        <v>0</v>
      </c>
      <c r="AE76" s="243">
        <f t="shared" si="59"/>
        <v>0</v>
      </c>
      <c r="AF76" s="144">
        <f t="shared" si="62"/>
        <v>49.825203521904967</v>
      </c>
      <c r="AG76" s="144">
        <f t="shared" si="63"/>
        <v>24.790019629231772</v>
      </c>
      <c r="AH76" s="144">
        <f t="shared" si="64"/>
        <v>1.0905036495335292</v>
      </c>
      <c r="AI76" s="217">
        <f t="shared" si="74"/>
        <v>75.705726800670277</v>
      </c>
      <c r="AK76" s="210"/>
      <c r="AL76" s="144"/>
      <c r="AM76" s="144"/>
      <c r="AN76" s="144"/>
      <c r="AO76" s="144"/>
      <c r="AP76" s="144"/>
      <c r="AQ76" s="318"/>
      <c r="AR76" s="318"/>
      <c r="AS76" s="318"/>
      <c r="AT76" s="318"/>
      <c r="AU76" s="144"/>
      <c r="AV76" s="144"/>
      <c r="AW76" s="144"/>
      <c r="AX76" s="144"/>
      <c r="AY76" s="217"/>
    </row>
    <row r="77" spans="2:51" x14ac:dyDescent="0.25">
      <c r="B77" s="179">
        <f t="shared" si="75"/>
        <v>145</v>
      </c>
      <c r="C77" s="309">
        <f t="shared" si="40"/>
        <v>149</v>
      </c>
      <c r="D77" s="289">
        <f>268+12</f>
        <v>280</v>
      </c>
      <c r="E77" s="294">
        <f t="shared" si="34"/>
        <v>1.56</v>
      </c>
      <c r="F77" s="181">
        <f t="shared" si="76"/>
        <v>436.8</v>
      </c>
      <c r="G77" s="190">
        <f t="shared" si="77"/>
        <v>4.2900000000000063</v>
      </c>
      <c r="I77" s="194">
        <v>72</v>
      </c>
      <c r="J77" s="144">
        <f t="shared" si="68"/>
        <v>0</v>
      </c>
      <c r="K77" s="144">
        <f t="shared" si="69"/>
        <v>0</v>
      </c>
      <c r="L77" s="144">
        <f t="shared" si="70"/>
        <v>70</v>
      </c>
      <c r="M77" s="144">
        <f t="shared" si="71"/>
        <v>0</v>
      </c>
      <c r="N77" s="144">
        <f t="shared" si="50"/>
        <v>0</v>
      </c>
      <c r="O77" s="145">
        <f t="shared" si="51"/>
        <v>256.66666666666669</v>
      </c>
      <c r="P77" s="194">
        <v>72</v>
      </c>
      <c r="Q77" s="144">
        <f t="shared" si="60"/>
        <v>12.090000000000003</v>
      </c>
      <c r="R77" s="144">
        <f t="shared" si="72"/>
        <v>368.94000000000005</v>
      </c>
      <c r="S77" s="144">
        <f t="shared" si="73"/>
        <v>213.98520000000002</v>
      </c>
      <c r="T77" s="144">
        <f t="shared" si="52"/>
        <v>52.805497044008654</v>
      </c>
      <c r="U77" s="144">
        <f t="shared" si="61"/>
        <v>70</v>
      </c>
      <c r="V77" s="144">
        <f t="shared" si="53"/>
        <v>10</v>
      </c>
      <c r="W77" s="144">
        <v>0</v>
      </c>
      <c r="X77" s="144">
        <f t="shared" si="54"/>
        <v>757.99379735164837</v>
      </c>
      <c r="Y77" s="173">
        <f t="shared" si="55"/>
        <v>501.32713068498168</v>
      </c>
      <c r="AA77" s="210">
        <v>72</v>
      </c>
      <c r="AB77" s="144">
        <f t="shared" si="56"/>
        <v>0</v>
      </c>
      <c r="AC77" s="243">
        <f t="shared" si="57"/>
        <v>0</v>
      </c>
      <c r="AD77" s="243">
        <f t="shared" si="58"/>
        <v>0</v>
      </c>
      <c r="AE77" s="243">
        <f t="shared" si="59"/>
        <v>0</v>
      </c>
      <c r="AF77" s="144">
        <f t="shared" si="62"/>
        <v>48.848161671213759</v>
      </c>
      <c r="AG77" s="144">
        <f t="shared" si="63"/>
        <v>24.112135238819956</v>
      </c>
      <c r="AH77" s="144">
        <f t="shared" si="64"/>
        <v>0.77110252549383673</v>
      </c>
      <c r="AI77" s="217">
        <f t="shared" si="74"/>
        <v>73.73139943552755</v>
      </c>
      <c r="AK77" s="210"/>
      <c r="AL77" s="144"/>
      <c r="AM77" s="144"/>
      <c r="AN77" s="144"/>
      <c r="AO77" s="144"/>
      <c r="AP77" s="144"/>
      <c r="AQ77" s="318"/>
      <c r="AR77" s="318"/>
      <c r="AS77" s="318"/>
      <c r="AT77" s="318"/>
      <c r="AU77" s="144"/>
      <c r="AV77" s="144"/>
      <c r="AW77" s="144"/>
      <c r="AX77" s="144"/>
      <c r="AY77" s="217"/>
    </row>
    <row r="78" spans="2:51" x14ac:dyDescent="0.25">
      <c r="B78" s="182">
        <f t="shared" ref="B78" si="78">C77</f>
        <v>149</v>
      </c>
      <c r="C78" s="310">
        <f t="shared" ref="C78" si="79">C76+5</f>
        <v>150</v>
      </c>
      <c r="D78" s="311">
        <v>268</v>
      </c>
      <c r="E78" s="298">
        <f t="shared" si="34"/>
        <v>1.56</v>
      </c>
      <c r="F78" s="183">
        <f t="shared" ref="F78" si="80">D78*E78</f>
        <v>418.08000000000004</v>
      </c>
      <c r="G78" s="191">
        <f t="shared" ref="G78" si="81">(F78-F77)/(C78-B78)</f>
        <v>-18.71999999999997</v>
      </c>
      <c r="I78" s="194">
        <v>73</v>
      </c>
      <c r="J78" s="144">
        <f t="shared" si="68"/>
        <v>0</v>
      </c>
      <c r="K78" s="144">
        <f t="shared" si="69"/>
        <v>0</v>
      </c>
      <c r="L78" s="144">
        <f t="shared" si="70"/>
        <v>70</v>
      </c>
      <c r="M78" s="144">
        <f t="shared" si="71"/>
        <v>0</v>
      </c>
      <c r="N78" s="144">
        <f t="shared" si="50"/>
        <v>0</v>
      </c>
      <c r="O78" s="145">
        <f t="shared" si="51"/>
        <v>256.66666666666669</v>
      </c>
      <c r="P78" s="194">
        <v>73</v>
      </c>
      <c r="Q78" s="144">
        <f t="shared" si="60"/>
        <v>12.090000000000003</v>
      </c>
      <c r="R78" s="144">
        <f t="shared" si="72"/>
        <v>381.03000000000009</v>
      </c>
      <c r="S78" s="144">
        <f t="shared" si="73"/>
        <v>220.99740000000003</v>
      </c>
      <c r="T78" s="144">
        <f t="shared" si="52"/>
        <v>54.331608579858553</v>
      </c>
      <c r="U78" s="144">
        <f t="shared" si="61"/>
        <v>70</v>
      </c>
      <c r="V78" s="144">
        <f t="shared" si="53"/>
        <v>10</v>
      </c>
      <c r="W78" s="144">
        <v>0</v>
      </c>
      <c r="X78" s="144">
        <f t="shared" si="54"/>
        <v>772.86468994325367</v>
      </c>
      <c r="Y78" s="173">
        <f t="shared" si="55"/>
        <v>516.19802327658704</v>
      </c>
      <c r="AA78" s="210">
        <v>73</v>
      </c>
      <c r="AB78" s="144">
        <f t="shared" si="56"/>
        <v>0</v>
      </c>
      <c r="AC78" s="243">
        <f t="shared" si="57"/>
        <v>0</v>
      </c>
      <c r="AD78" s="243">
        <f t="shared" si="58"/>
        <v>0</v>
      </c>
      <c r="AE78" s="243">
        <f t="shared" si="59"/>
        <v>0</v>
      </c>
      <c r="AF78" s="144">
        <f t="shared" si="62"/>
        <v>47.890279015277919</v>
      </c>
      <c r="AG78" s="144">
        <f t="shared" si="63"/>
        <v>23.45278763271234</v>
      </c>
      <c r="AH78" s="144">
        <f t="shared" si="64"/>
        <v>0.54525182476676459</v>
      </c>
      <c r="AI78" s="217">
        <f t="shared" si="74"/>
        <v>71.888318472757021</v>
      </c>
      <c r="AK78" s="210"/>
      <c r="AL78" s="144"/>
      <c r="AM78" s="144"/>
      <c r="AN78" s="144"/>
      <c r="AO78" s="144"/>
      <c r="AP78" s="144"/>
      <c r="AQ78" s="318"/>
      <c r="AR78" s="318"/>
      <c r="AS78" s="318"/>
      <c r="AT78" s="318"/>
      <c r="AU78" s="144"/>
      <c r="AV78" s="144"/>
      <c r="AW78" s="144"/>
      <c r="AX78" s="144"/>
      <c r="AY78" s="217"/>
    </row>
    <row r="79" spans="2:51" x14ac:dyDescent="0.25">
      <c r="I79" s="194">
        <v>74</v>
      </c>
      <c r="J79" s="144">
        <f t="shared" si="68"/>
        <v>0</v>
      </c>
      <c r="K79" s="144">
        <f t="shared" si="69"/>
        <v>0</v>
      </c>
      <c r="L79" s="144">
        <f t="shared" si="70"/>
        <v>70</v>
      </c>
      <c r="M79" s="144">
        <f t="shared" si="71"/>
        <v>0</v>
      </c>
      <c r="N79" s="144">
        <f t="shared" si="50"/>
        <v>0</v>
      </c>
      <c r="O79" s="145">
        <f t="shared" si="51"/>
        <v>256.66666666666669</v>
      </c>
      <c r="P79" s="194">
        <v>74</v>
      </c>
      <c r="Q79" s="144">
        <f t="shared" si="60"/>
        <v>12.090000000000003</v>
      </c>
      <c r="R79" s="144">
        <f t="shared" si="72"/>
        <v>393.12000000000012</v>
      </c>
      <c r="S79" s="144">
        <f t="shared" si="73"/>
        <v>228.00960000000006</v>
      </c>
      <c r="T79" s="144">
        <f t="shared" si="52"/>
        <v>55.852093054619829</v>
      </c>
      <c r="U79" s="144">
        <f t="shared" si="61"/>
        <v>70</v>
      </c>
      <c r="V79" s="144">
        <f t="shared" si="53"/>
        <v>10</v>
      </c>
      <c r="W79" s="144">
        <v>0</v>
      </c>
      <c r="X79" s="144">
        <f t="shared" si="54"/>
        <v>787.72578207012964</v>
      </c>
      <c r="Y79" s="173">
        <f t="shared" si="55"/>
        <v>531.05911540346301</v>
      </c>
      <c r="AA79" s="210">
        <v>74</v>
      </c>
      <c r="AB79" s="144">
        <f t="shared" si="56"/>
        <v>0</v>
      </c>
      <c r="AC79" s="243">
        <f t="shared" si="57"/>
        <v>0</v>
      </c>
      <c r="AD79" s="243">
        <f t="shared" si="58"/>
        <v>0</v>
      </c>
      <c r="AE79" s="243">
        <f t="shared" si="59"/>
        <v>0</v>
      </c>
      <c r="AF79" s="144">
        <f t="shared" si="62"/>
        <v>46.951179853974253</v>
      </c>
      <c r="AG79" s="144">
        <f t="shared" si="63"/>
        <v>22.811469921567323</v>
      </c>
      <c r="AH79" s="144">
        <f t="shared" si="64"/>
        <v>0.38555126274691837</v>
      </c>
      <c r="AI79" s="217">
        <f t="shared" si="74"/>
        <v>70.148201038288491</v>
      </c>
      <c r="AK79" s="210"/>
      <c r="AL79" s="144"/>
      <c r="AM79" s="144"/>
      <c r="AN79" s="144"/>
      <c r="AO79" s="144"/>
      <c r="AP79" s="144"/>
      <c r="AQ79" s="318"/>
      <c r="AR79" s="318"/>
      <c r="AS79" s="318"/>
      <c r="AT79" s="318"/>
      <c r="AU79" s="144"/>
      <c r="AV79" s="144"/>
      <c r="AW79" s="144"/>
      <c r="AX79" s="144"/>
      <c r="AY79" s="217"/>
    </row>
    <row r="80" spans="2:51" x14ac:dyDescent="0.25">
      <c r="B80" s="382" t="s">
        <v>320</v>
      </c>
      <c r="C80" s="383"/>
      <c r="D80" s="383"/>
      <c r="E80" s="383"/>
      <c r="F80" s="383"/>
      <c r="G80" s="384"/>
      <c r="H80" s="109"/>
      <c r="I80" s="194">
        <v>75</v>
      </c>
      <c r="J80" s="144">
        <f t="shared" si="68"/>
        <v>0</v>
      </c>
      <c r="K80" s="144">
        <f t="shared" si="69"/>
        <v>0</v>
      </c>
      <c r="L80" s="144">
        <f t="shared" si="70"/>
        <v>70</v>
      </c>
      <c r="M80" s="144">
        <f t="shared" si="71"/>
        <v>0</v>
      </c>
      <c r="N80" s="144">
        <f t="shared" si="50"/>
        <v>0</v>
      </c>
      <c r="O80" s="145">
        <f t="shared" si="51"/>
        <v>256.66666666666669</v>
      </c>
      <c r="P80" s="194">
        <v>75</v>
      </c>
      <c r="Q80" s="144">
        <f t="shared" si="60"/>
        <v>-32.759999999999991</v>
      </c>
      <c r="R80" s="144">
        <f t="shared" si="72"/>
        <v>360.36000000000013</v>
      </c>
      <c r="S80" s="144">
        <f t="shared" si="73"/>
        <v>209.00880000000006</v>
      </c>
      <c r="T80" s="144">
        <f t="shared" si="52"/>
        <v>51.718923953824252</v>
      </c>
      <c r="U80" s="144">
        <f t="shared" si="61"/>
        <v>70</v>
      </c>
      <c r="V80" s="144">
        <f t="shared" si="53"/>
        <v>10</v>
      </c>
      <c r="W80" s="144">
        <v>0</v>
      </c>
      <c r="X80" s="144">
        <f t="shared" si="54"/>
        <v>747.43411921957738</v>
      </c>
      <c r="Y80" s="173">
        <f t="shared" si="55"/>
        <v>490.7674525529107</v>
      </c>
      <c r="AA80" s="210">
        <v>75</v>
      </c>
      <c r="AB80" s="144">
        <f t="shared" si="56"/>
        <v>45</v>
      </c>
      <c r="AC80" s="243">
        <f t="shared" si="57"/>
        <v>0.5</v>
      </c>
      <c r="AD80" s="243">
        <f t="shared" si="58"/>
        <v>0.28000000000000003</v>
      </c>
      <c r="AE80" s="243">
        <f t="shared" si="59"/>
        <v>0.22</v>
      </c>
      <c r="AF80" s="144">
        <f t="shared" si="62"/>
        <v>68.535661840961623</v>
      </c>
      <c r="AG80" s="144">
        <f t="shared" si="63"/>
        <v>34.740959637784286</v>
      </c>
      <c r="AH80" s="144">
        <f t="shared" si="64"/>
        <v>8.7242871204994383</v>
      </c>
      <c r="AI80" s="217">
        <f t="shared" si="74"/>
        <v>112.00090859924535</v>
      </c>
      <c r="AK80" s="210"/>
      <c r="AL80" s="144"/>
      <c r="AM80" s="144"/>
      <c r="AN80" s="144"/>
      <c r="AO80" s="144"/>
      <c r="AP80" s="144"/>
      <c r="AQ80" s="318"/>
      <c r="AR80" s="318"/>
      <c r="AS80" s="318"/>
      <c r="AT80" s="318"/>
      <c r="AU80" s="144"/>
      <c r="AV80" s="144"/>
      <c r="AW80" s="144"/>
      <c r="AX80" s="144"/>
      <c r="AY80" s="217"/>
    </row>
    <row r="81" spans="2:51" x14ac:dyDescent="0.25">
      <c r="B81" s="287" t="s">
        <v>129</v>
      </c>
      <c r="C81" s="277" t="s">
        <v>316</v>
      </c>
      <c r="D81" s="275" t="s">
        <v>163</v>
      </c>
      <c r="E81" s="275" t="s">
        <v>166</v>
      </c>
      <c r="F81" s="275" t="s">
        <v>165</v>
      </c>
      <c r="G81" s="276" t="s">
        <v>164</v>
      </c>
      <c r="H81" s="196"/>
      <c r="I81" s="194">
        <v>76</v>
      </c>
      <c r="J81" s="144">
        <f t="shared" si="68"/>
        <v>0</v>
      </c>
      <c r="K81" s="144">
        <f t="shared" si="69"/>
        <v>0</v>
      </c>
      <c r="L81" s="144">
        <f t="shared" si="70"/>
        <v>70</v>
      </c>
      <c r="M81" s="144">
        <f t="shared" si="71"/>
        <v>0</v>
      </c>
      <c r="N81" s="144">
        <f t="shared" si="50"/>
        <v>0</v>
      </c>
      <c r="O81" s="145">
        <f t="shared" si="51"/>
        <v>256.66666666666669</v>
      </c>
      <c r="P81" s="194">
        <v>76</v>
      </c>
      <c r="Q81" s="144">
        <f t="shared" si="60"/>
        <v>11.700000000000003</v>
      </c>
      <c r="R81" s="144">
        <f t="shared" si="72"/>
        <v>372.06000000000012</v>
      </c>
      <c r="S81" s="144">
        <f t="shared" si="73"/>
        <v>215.79480000000007</v>
      </c>
      <c r="T81" s="144">
        <f t="shared" si="52"/>
        <v>53.199882199632363</v>
      </c>
      <c r="U81" s="144">
        <f t="shared" si="61"/>
        <v>70</v>
      </c>
      <c r="V81" s="144">
        <f t="shared" si="53"/>
        <v>10</v>
      </c>
      <c r="W81" s="144">
        <v>0</v>
      </c>
      <c r="X81" s="144">
        <f t="shared" si="54"/>
        <v>761.83240483102645</v>
      </c>
      <c r="Y81" s="173">
        <f t="shared" si="55"/>
        <v>505.16573816435977</v>
      </c>
      <c r="AA81" s="210">
        <v>76</v>
      </c>
      <c r="AB81" s="144">
        <f t="shared" si="56"/>
        <v>0</v>
      </c>
      <c r="AC81" s="243">
        <f t="shared" si="57"/>
        <v>0</v>
      </c>
      <c r="AD81" s="243">
        <f t="shared" si="58"/>
        <v>0</v>
      </c>
      <c r="AE81" s="243">
        <f t="shared" si="59"/>
        <v>0</v>
      </c>
      <c r="AF81" s="144">
        <f t="shared" si="62"/>
        <v>67.191719314886427</v>
      </c>
      <c r="AG81" s="144">
        <f t="shared" si="63"/>
        <v>33.790966269541407</v>
      </c>
      <c r="AH81" s="144">
        <f t="shared" si="64"/>
        <v>6.1690025839236116</v>
      </c>
      <c r="AI81" s="217">
        <f t="shared" si="74"/>
        <v>107.15168816835144</v>
      </c>
      <c r="AK81" s="210"/>
      <c r="AL81" s="144"/>
      <c r="AM81" s="144"/>
      <c r="AN81" s="144"/>
      <c r="AO81" s="144"/>
      <c r="AP81" s="144"/>
      <c r="AQ81" s="318"/>
      <c r="AR81" s="318"/>
      <c r="AS81" s="318"/>
      <c r="AT81" s="318"/>
      <c r="AU81" s="144"/>
      <c r="AV81" s="144"/>
      <c r="AW81" s="144"/>
      <c r="AX81" s="144"/>
      <c r="AY81" s="217"/>
    </row>
    <row r="82" spans="2:51" x14ac:dyDescent="0.25">
      <c r="B82" s="299">
        <v>25</v>
      </c>
      <c r="C82" s="300">
        <v>25</v>
      </c>
      <c r="D82" s="301"/>
      <c r="E82" s="314">
        <f>IF(G82+D82&lt;&gt;1,(1-(G82+D82))*56%,0)</f>
        <v>0</v>
      </c>
      <c r="F82" s="314">
        <f>IF(G82+D82&lt;&gt;1,(1-(G82+D82))*44%,0)</f>
        <v>0</v>
      </c>
      <c r="G82" s="302">
        <v>1</v>
      </c>
      <c r="H82" s="197">
        <f t="shared" ref="H82:H94" si="82">IF(C82=0,0,IF(SUM(D82:G82)&lt;&gt;1,"erreur",))</f>
        <v>0</v>
      </c>
      <c r="I82" s="194">
        <v>77</v>
      </c>
      <c r="J82" s="144">
        <f t="shared" si="68"/>
        <v>0</v>
      </c>
      <c r="K82" s="144">
        <f t="shared" si="69"/>
        <v>0</v>
      </c>
      <c r="L82" s="144">
        <f t="shared" si="70"/>
        <v>70</v>
      </c>
      <c r="M82" s="144">
        <f t="shared" si="71"/>
        <v>0</v>
      </c>
      <c r="N82" s="144">
        <f t="shared" si="50"/>
        <v>0</v>
      </c>
      <c r="O82" s="145">
        <f t="shared" si="51"/>
        <v>256.66666666666669</v>
      </c>
      <c r="P82" s="194">
        <v>77</v>
      </c>
      <c r="Q82" s="144">
        <f t="shared" si="60"/>
        <v>11.700000000000003</v>
      </c>
      <c r="R82" s="144">
        <f t="shared" si="72"/>
        <v>383.7600000000001</v>
      </c>
      <c r="S82" s="144">
        <f t="shared" si="73"/>
        <v>222.58080000000004</v>
      </c>
      <c r="T82" s="144">
        <f t="shared" si="52"/>
        <v>54.675428546153249</v>
      </c>
      <c r="U82" s="144">
        <f t="shared" si="61"/>
        <v>70</v>
      </c>
      <c r="V82" s="144">
        <f t="shared" si="53"/>
        <v>10</v>
      </c>
      <c r="W82" s="144">
        <v>0</v>
      </c>
      <c r="X82" s="144">
        <f t="shared" si="54"/>
        <v>776.22126471788363</v>
      </c>
      <c r="Y82" s="173">
        <f t="shared" si="55"/>
        <v>519.554598051217</v>
      </c>
      <c r="AA82" s="210">
        <v>77</v>
      </c>
      <c r="AB82" s="144">
        <f t="shared" si="56"/>
        <v>0</v>
      </c>
      <c r="AC82" s="243">
        <f t="shared" si="57"/>
        <v>0</v>
      </c>
      <c r="AD82" s="243">
        <f t="shared" si="58"/>
        <v>0</v>
      </c>
      <c r="AE82" s="243">
        <f t="shared" si="59"/>
        <v>0</v>
      </c>
      <c r="AF82" s="144">
        <f t="shared" si="62"/>
        <v>65.874130682023562</v>
      </c>
      <c r="AG82" s="144">
        <f t="shared" si="63"/>
        <v>32.866950519911114</v>
      </c>
      <c r="AH82" s="144">
        <f t="shared" si="64"/>
        <v>4.3621435602497201</v>
      </c>
      <c r="AI82" s="217">
        <f t="shared" si="74"/>
        <v>103.1032247621844</v>
      </c>
      <c r="AK82" s="210"/>
      <c r="AL82" s="144"/>
      <c r="AM82" s="144"/>
      <c r="AN82" s="144"/>
      <c r="AO82" s="144"/>
      <c r="AP82" s="144"/>
      <c r="AQ82" s="318"/>
      <c r="AR82" s="318"/>
      <c r="AS82" s="318"/>
      <c r="AT82" s="318"/>
      <c r="AU82" s="144"/>
      <c r="AV82" s="144"/>
      <c r="AW82" s="144"/>
      <c r="AX82" s="144"/>
      <c r="AY82" s="217"/>
    </row>
    <row r="83" spans="2:51" x14ac:dyDescent="0.25">
      <c r="B83" s="278">
        <v>35</v>
      </c>
      <c r="C83" s="303">
        <v>35</v>
      </c>
      <c r="D83" s="304"/>
      <c r="E83" s="315">
        <f t="shared" ref="E83:E86" si="83">IF(G83+D83&lt;&gt;1,(1-(G83+D83))*56%,0)</f>
        <v>0</v>
      </c>
      <c r="F83" s="315">
        <f t="shared" ref="F83:F86" si="84">IF(G83+D83&lt;&gt;1,(1-(G83+D83))*44%,0)</f>
        <v>0</v>
      </c>
      <c r="G83" s="305">
        <v>1</v>
      </c>
      <c r="H83" s="197">
        <f t="shared" si="82"/>
        <v>0</v>
      </c>
      <c r="I83" s="194">
        <v>78</v>
      </c>
      <c r="J83" s="144">
        <f t="shared" si="68"/>
        <v>0</v>
      </c>
      <c r="K83" s="144">
        <f t="shared" si="69"/>
        <v>0</v>
      </c>
      <c r="L83" s="144">
        <f t="shared" si="70"/>
        <v>70</v>
      </c>
      <c r="M83" s="144">
        <f t="shared" si="71"/>
        <v>0</v>
      </c>
      <c r="N83" s="144">
        <f t="shared" si="50"/>
        <v>0</v>
      </c>
      <c r="O83" s="145">
        <f t="shared" si="51"/>
        <v>256.66666666666669</v>
      </c>
      <c r="P83" s="194">
        <v>78</v>
      </c>
      <c r="Q83" s="144">
        <f t="shared" si="60"/>
        <v>11.700000000000003</v>
      </c>
      <c r="R83" s="144">
        <f t="shared" si="72"/>
        <v>395.46000000000009</v>
      </c>
      <c r="S83" s="144">
        <f t="shared" si="73"/>
        <v>229.36680000000004</v>
      </c>
      <c r="T83" s="144">
        <f t="shared" si="52"/>
        <v>56.14574692729505</v>
      </c>
      <c r="U83" s="144">
        <f t="shared" si="61"/>
        <v>70</v>
      </c>
      <c r="V83" s="144">
        <f t="shared" si="53"/>
        <v>10</v>
      </c>
      <c r="W83" s="144">
        <v>0</v>
      </c>
      <c r="X83" s="144">
        <f t="shared" si="54"/>
        <v>790.60101923170566</v>
      </c>
      <c r="Y83" s="173">
        <f t="shared" si="55"/>
        <v>533.93435256503903</v>
      </c>
      <c r="AA83" s="210">
        <v>78</v>
      </c>
      <c r="AB83" s="144">
        <f t="shared" si="56"/>
        <v>0</v>
      </c>
      <c r="AC83" s="243">
        <f t="shared" si="57"/>
        <v>0</v>
      </c>
      <c r="AD83" s="243">
        <f t="shared" si="58"/>
        <v>0</v>
      </c>
      <c r="AE83" s="243">
        <f t="shared" si="59"/>
        <v>0</v>
      </c>
      <c r="AF83" s="144">
        <f t="shared" si="62"/>
        <v>64.582379158601427</v>
      </c>
      <c r="AG83" s="144">
        <f t="shared" si="63"/>
        <v>31.968202029546337</v>
      </c>
      <c r="AH83" s="144">
        <f t="shared" si="64"/>
        <v>3.0845012919618062</v>
      </c>
      <c r="AI83" s="217">
        <f t="shared" si="74"/>
        <v>99.63508248010956</v>
      </c>
      <c r="AK83" s="210"/>
      <c r="AL83" s="144"/>
      <c r="AM83" s="144"/>
      <c r="AN83" s="144"/>
      <c r="AO83" s="144"/>
      <c r="AP83" s="144"/>
      <c r="AQ83" s="318"/>
      <c r="AR83" s="318"/>
      <c r="AS83" s="318"/>
      <c r="AT83" s="318"/>
      <c r="AU83" s="144"/>
      <c r="AV83" s="144"/>
      <c r="AW83" s="144"/>
      <c r="AX83" s="144"/>
      <c r="AY83" s="217"/>
    </row>
    <row r="84" spans="2:51" x14ac:dyDescent="0.25">
      <c r="B84" s="278">
        <v>45</v>
      </c>
      <c r="C84" s="303">
        <v>45</v>
      </c>
      <c r="D84" s="304">
        <v>0.5</v>
      </c>
      <c r="E84" s="315">
        <f t="shared" si="83"/>
        <v>0.28000000000000003</v>
      </c>
      <c r="F84" s="315">
        <f t="shared" si="84"/>
        <v>0.22</v>
      </c>
      <c r="G84" s="305"/>
      <c r="H84" s="197">
        <f t="shared" si="82"/>
        <v>0</v>
      </c>
      <c r="I84" s="194">
        <v>79</v>
      </c>
      <c r="J84" s="144">
        <f t="shared" si="68"/>
        <v>0</v>
      </c>
      <c r="K84" s="144">
        <f t="shared" si="69"/>
        <v>0</v>
      </c>
      <c r="L84" s="144">
        <f t="shared" si="70"/>
        <v>70</v>
      </c>
      <c r="M84" s="144">
        <f t="shared" si="71"/>
        <v>0</v>
      </c>
      <c r="N84" s="144">
        <f t="shared" si="50"/>
        <v>0</v>
      </c>
      <c r="O84" s="145">
        <f t="shared" si="51"/>
        <v>256.66666666666669</v>
      </c>
      <c r="P84" s="194">
        <v>79</v>
      </c>
      <c r="Q84" s="144">
        <f t="shared" si="60"/>
        <v>11.700000000000003</v>
      </c>
      <c r="R84" s="144">
        <f t="shared" si="72"/>
        <v>407.16000000000008</v>
      </c>
      <c r="S84" s="144">
        <f t="shared" si="73"/>
        <v>236.15280000000004</v>
      </c>
      <c r="T84" s="144">
        <f t="shared" si="52"/>
        <v>57.61100977459936</v>
      </c>
      <c r="U84" s="144">
        <f t="shared" si="61"/>
        <v>70</v>
      </c>
      <c r="V84" s="144">
        <f t="shared" si="53"/>
        <v>10</v>
      </c>
      <c r="W84" s="144">
        <v>0</v>
      </c>
      <c r="X84" s="144">
        <f t="shared" si="54"/>
        <v>804.9719686907606</v>
      </c>
      <c r="Y84" s="173">
        <f t="shared" si="55"/>
        <v>548.30530202409386</v>
      </c>
      <c r="AA84" s="210">
        <v>79</v>
      </c>
      <c r="AB84" s="144">
        <f t="shared" si="56"/>
        <v>0</v>
      </c>
      <c r="AC84" s="243">
        <f t="shared" si="57"/>
        <v>0</v>
      </c>
      <c r="AD84" s="243">
        <f t="shared" si="58"/>
        <v>0</v>
      </c>
      <c r="AE84" s="243">
        <f t="shared" si="59"/>
        <v>0</v>
      </c>
      <c r="AF84" s="144">
        <f t="shared" si="62"/>
        <v>63.315958094662967</v>
      </c>
      <c r="AG84" s="144">
        <f t="shared" si="63"/>
        <v>31.094029863913711</v>
      </c>
      <c r="AH84" s="144">
        <f t="shared" si="64"/>
        <v>2.18107178012486</v>
      </c>
      <c r="AI84" s="217">
        <f t="shared" si="74"/>
        <v>96.591059738701546</v>
      </c>
      <c r="AK84" s="210"/>
      <c r="AL84" s="144"/>
      <c r="AM84" s="144"/>
      <c r="AN84" s="144"/>
      <c r="AO84" s="144"/>
      <c r="AP84" s="144"/>
      <c r="AQ84" s="318"/>
      <c r="AR84" s="318"/>
      <c r="AS84" s="318"/>
      <c r="AT84" s="318"/>
      <c r="AU84" s="144"/>
      <c r="AV84" s="144"/>
      <c r="AW84" s="144"/>
      <c r="AX84" s="144"/>
      <c r="AY84" s="217"/>
    </row>
    <row r="85" spans="2:51" x14ac:dyDescent="0.25">
      <c r="B85" s="278">
        <v>55</v>
      </c>
      <c r="C85" s="303">
        <v>45</v>
      </c>
      <c r="D85" s="304">
        <v>0.5</v>
      </c>
      <c r="E85" s="315">
        <f t="shared" si="83"/>
        <v>0.28000000000000003</v>
      </c>
      <c r="F85" s="315">
        <f t="shared" si="84"/>
        <v>0.22</v>
      </c>
      <c r="G85" s="305"/>
      <c r="H85" s="197">
        <f t="shared" si="82"/>
        <v>0</v>
      </c>
      <c r="I85" s="194">
        <v>80</v>
      </c>
      <c r="J85" s="144">
        <f t="shared" si="68"/>
        <v>0</v>
      </c>
      <c r="K85" s="144">
        <f t="shared" si="69"/>
        <v>0</v>
      </c>
      <c r="L85" s="144">
        <f t="shared" si="70"/>
        <v>70</v>
      </c>
      <c r="M85" s="144">
        <f t="shared" si="71"/>
        <v>0</v>
      </c>
      <c r="N85" s="144">
        <f t="shared" si="50"/>
        <v>0</v>
      </c>
      <c r="O85" s="145">
        <f t="shared" si="51"/>
        <v>256.66666666666669</v>
      </c>
      <c r="P85" s="194">
        <v>80</v>
      </c>
      <c r="Q85" s="144">
        <f t="shared" si="60"/>
        <v>-32.759999999999991</v>
      </c>
      <c r="R85" s="144">
        <f t="shared" si="72"/>
        <v>374.40000000000009</v>
      </c>
      <c r="S85" s="144">
        <f t="shared" si="73"/>
        <v>217.15200000000004</v>
      </c>
      <c r="T85" s="144">
        <f t="shared" si="52"/>
        <v>53.495418360394275</v>
      </c>
      <c r="U85" s="144">
        <f t="shared" si="61"/>
        <v>70</v>
      </c>
      <c r="V85" s="144">
        <f t="shared" si="53"/>
        <v>10</v>
      </c>
      <c r="W85" s="144">
        <v>0</v>
      </c>
      <c r="X85" s="144">
        <f t="shared" si="54"/>
        <v>764.71092031102</v>
      </c>
      <c r="Y85" s="173">
        <f t="shared" si="55"/>
        <v>508.04425364435332</v>
      </c>
      <c r="AA85" s="210">
        <v>80</v>
      </c>
      <c r="AB85" s="144">
        <f t="shared" si="56"/>
        <v>0</v>
      </c>
      <c r="AC85" s="243">
        <f t="shared" si="57"/>
        <v>0</v>
      </c>
      <c r="AD85" s="243">
        <f t="shared" si="58"/>
        <v>0</v>
      </c>
      <c r="AE85" s="243">
        <f t="shared" si="59"/>
        <v>0</v>
      </c>
      <c r="AF85" s="144">
        <f t="shared" si="62"/>
        <v>62.074370775347759</v>
      </c>
      <c r="AG85" s="144">
        <f t="shared" si="63"/>
        <v>30.243761982121026</v>
      </c>
      <c r="AH85" s="144">
        <f t="shared" si="64"/>
        <v>1.5422506459809031</v>
      </c>
      <c r="AI85" s="217">
        <f t="shared" si="74"/>
        <v>93.860383403449688</v>
      </c>
      <c r="AK85" s="210"/>
      <c r="AL85" s="144"/>
      <c r="AM85" s="144"/>
      <c r="AN85" s="144"/>
      <c r="AO85" s="144"/>
      <c r="AP85" s="144"/>
      <c r="AQ85" s="318"/>
      <c r="AR85" s="318"/>
      <c r="AS85" s="318"/>
      <c r="AT85" s="318"/>
      <c r="AU85" s="144"/>
      <c r="AV85" s="144"/>
      <c r="AW85" s="144"/>
      <c r="AX85" s="144"/>
      <c r="AY85" s="217"/>
    </row>
    <row r="86" spans="2:51" x14ac:dyDescent="0.25">
      <c r="B86" s="278">
        <v>65</v>
      </c>
      <c r="C86" s="303">
        <v>45</v>
      </c>
      <c r="D86" s="304">
        <v>0.5</v>
      </c>
      <c r="E86" s="315">
        <f t="shared" si="83"/>
        <v>0.28000000000000003</v>
      </c>
      <c r="F86" s="315">
        <f t="shared" si="84"/>
        <v>0.22</v>
      </c>
      <c r="G86" s="305"/>
      <c r="H86" s="197">
        <f t="shared" si="82"/>
        <v>0</v>
      </c>
      <c r="I86" s="194">
        <v>81</v>
      </c>
      <c r="J86" s="144">
        <f t="shared" si="68"/>
        <v>0</v>
      </c>
      <c r="K86" s="144">
        <f t="shared" si="69"/>
        <v>0</v>
      </c>
      <c r="L86" s="144">
        <f t="shared" si="70"/>
        <v>70</v>
      </c>
      <c r="M86" s="144">
        <f t="shared" si="71"/>
        <v>0</v>
      </c>
      <c r="N86" s="144">
        <f t="shared" si="50"/>
        <v>0</v>
      </c>
      <c r="O86" s="145">
        <f t="shared" si="51"/>
        <v>256.66666666666669</v>
      </c>
      <c r="P86" s="194">
        <v>81</v>
      </c>
      <c r="Q86" s="144">
        <f t="shared" si="60"/>
        <v>11.309999999999988</v>
      </c>
      <c r="R86" s="144">
        <f t="shared" si="72"/>
        <v>385.71000000000009</v>
      </c>
      <c r="S86" s="144">
        <f t="shared" si="73"/>
        <v>223.71180000000004</v>
      </c>
      <c r="T86" s="144">
        <f t="shared" si="52"/>
        <v>54.920839869581336</v>
      </c>
      <c r="U86" s="144">
        <f t="shared" si="61"/>
        <v>70</v>
      </c>
      <c r="V86" s="144">
        <f t="shared" si="53"/>
        <v>10</v>
      </c>
      <c r="W86" s="144">
        <v>0</v>
      </c>
      <c r="X86" s="144">
        <f t="shared" si="54"/>
        <v>778.61851443952094</v>
      </c>
      <c r="Y86" s="173">
        <f t="shared" si="55"/>
        <v>521.95184777285431</v>
      </c>
      <c r="AA86" s="210">
        <v>81</v>
      </c>
      <c r="AB86" s="144">
        <f t="shared" si="56"/>
        <v>0</v>
      </c>
      <c r="AC86" s="243">
        <f t="shared" si="57"/>
        <v>0</v>
      </c>
      <c r="AD86" s="243">
        <f t="shared" si="58"/>
        <v>0</v>
      </c>
      <c r="AE86" s="243">
        <f t="shared" si="59"/>
        <v>0</v>
      </c>
      <c r="AF86" s="144">
        <f t="shared" si="62"/>
        <v>60.857130226070836</v>
      </c>
      <c r="AG86" s="144">
        <f t="shared" si="63"/>
        <v>29.416744720269605</v>
      </c>
      <c r="AH86" s="144">
        <f t="shared" si="64"/>
        <v>1.09053589006243</v>
      </c>
      <c r="AI86" s="217">
        <f t="shared" si="74"/>
        <v>91.364410836402868</v>
      </c>
      <c r="AK86" s="210"/>
      <c r="AL86" s="144"/>
      <c r="AM86" s="144"/>
      <c r="AN86" s="144"/>
      <c r="AO86" s="144"/>
      <c r="AP86" s="144"/>
      <c r="AQ86" s="318"/>
      <c r="AR86" s="318"/>
      <c r="AS86" s="318"/>
      <c r="AT86" s="318"/>
      <c r="AU86" s="144"/>
      <c r="AV86" s="144"/>
      <c r="AW86" s="144"/>
      <c r="AX86" s="144"/>
      <c r="AY86" s="217"/>
    </row>
    <row r="87" spans="2:51" x14ac:dyDescent="0.25">
      <c r="B87" s="278">
        <v>75</v>
      </c>
      <c r="C87" s="303">
        <v>45</v>
      </c>
      <c r="D87" s="304">
        <v>0.5</v>
      </c>
      <c r="E87" s="314">
        <f>IF(G87+D87&lt;&gt;1,(1-(G87+D87))*56%,0)</f>
        <v>0.28000000000000003</v>
      </c>
      <c r="F87" s="314">
        <f>IF(G87+D87&lt;&gt;1,(1-(G87+D87))*44%,0)</f>
        <v>0.22</v>
      </c>
      <c r="G87" s="305"/>
      <c r="H87" s="197">
        <f t="shared" si="82"/>
        <v>0</v>
      </c>
      <c r="I87" s="194">
        <v>82</v>
      </c>
      <c r="J87" s="144">
        <f t="shared" si="68"/>
        <v>0</v>
      </c>
      <c r="K87" s="144">
        <f t="shared" si="69"/>
        <v>0</v>
      </c>
      <c r="L87" s="144">
        <f t="shared" si="70"/>
        <v>70</v>
      </c>
      <c r="M87" s="144">
        <f t="shared" si="71"/>
        <v>0</v>
      </c>
      <c r="N87" s="144">
        <f t="shared" si="50"/>
        <v>0</v>
      </c>
      <c r="O87" s="145">
        <f t="shared" si="51"/>
        <v>256.66666666666669</v>
      </c>
      <c r="P87" s="194">
        <v>82</v>
      </c>
      <c r="Q87" s="144">
        <f t="shared" si="60"/>
        <v>11.309999999999988</v>
      </c>
      <c r="R87" s="144">
        <f t="shared" si="72"/>
        <v>397.0200000000001</v>
      </c>
      <c r="S87" s="144">
        <f t="shared" si="73"/>
        <v>230.27160000000003</v>
      </c>
      <c r="T87" s="144">
        <f t="shared" si="52"/>
        <v>56.341403766865255</v>
      </c>
      <c r="U87" s="144">
        <f t="shared" si="61"/>
        <v>70</v>
      </c>
      <c r="V87" s="144">
        <f t="shared" si="53"/>
        <v>10</v>
      </c>
      <c r="W87" s="144">
        <v>0</v>
      </c>
      <c r="X87" s="144">
        <f t="shared" si="54"/>
        <v>792.51764822729035</v>
      </c>
      <c r="Y87" s="173">
        <f t="shared" si="55"/>
        <v>535.85098156062372</v>
      </c>
      <c r="AA87" s="210">
        <v>82</v>
      </c>
      <c r="AB87" s="144">
        <f t="shared" si="56"/>
        <v>0</v>
      </c>
      <c r="AC87" s="243">
        <f t="shared" si="57"/>
        <v>0</v>
      </c>
      <c r="AD87" s="243">
        <f t="shared" si="58"/>
        <v>0</v>
      </c>
      <c r="AE87" s="243">
        <f t="shared" si="59"/>
        <v>0</v>
      </c>
      <c r="AF87" s="144">
        <f t="shared" si="62"/>
        <v>59.663759021521813</v>
      </c>
      <c r="AG87" s="144">
        <f t="shared" si="63"/>
        <v>28.61234228893446</v>
      </c>
      <c r="AH87" s="144">
        <f t="shared" si="64"/>
        <v>0.77112532299045156</v>
      </c>
      <c r="AI87" s="217">
        <f t="shared" si="74"/>
        <v>89.047226633446726</v>
      </c>
      <c r="AK87" s="210"/>
      <c r="AL87" s="144"/>
      <c r="AM87" s="144"/>
      <c r="AN87" s="144"/>
      <c r="AO87" s="144"/>
      <c r="AP87" s="144"/>
      <c r="AQ87" s="318"/>
      <c r="AR87" s="318"/>
      <c r="AS87" s="318"/>
      <c r="AT87" s="318"/>
      <c r="AU87" s="144"/>
      <c r="AV87" s="144"/>
      <c r="AW87" s="144"/>
      <c r="AX87" s="144"/>
      <c r="AY87" s="217"/>
    </row>
    <row r="88" spans="2:51" x14ac:dyDescent="0.25">
      <c r="B88" s="278">
        <v>85</v>
      </c>
      <c r="C88" s="303">
        <v>45</v>
      </c>
      <c r="D88" s="304">
        <v>0.5</v>
      </c>
      <c r="E88" s="315">
        <f t="shared" ref="E88:E91" si="85">IF(G88+D88&lt;&gt;1,(1-(G88+D88))*56%,0)</f>
        <v>0.28000000000000003</v>
      </c>
      <c r="F88" s="315">
        <f t="shared" ref="F88:F91" si="86">IF(G88+D88&lt;&gt;1,(1-(G88+D88))*44%,0)</f>
        <v>0.22</v>
      </c>
      <c r="G88" s="305"/>
      <c r="H88" s="197">
        <f t="shared" si="82"/>
        <v>0</v>
      </c>
      <c r="I88" s="194">
        <v>83</v>
      </c>
      <c r="J88" s="144">
        <f t="shared" si="68"/>
        <v>0</v>
      </c>
      <c r="K88" s="144">
        <f t="shared" si="69"/>
        <v>0</v>
      </c>
      <c r="L88" s="144">
        <f t="shared" si="70"/>
        <v>70</v>
      </c>
      <c r="M88" s="144">
        <f t="shared" si="71"/>
        <v>0</v>
      </c>
      <c r="N88" s="144">
        <f t="shared" si="50"/>
        <v>0</v>
      </c>
      <c r="O88" s="145">
        <f t="shared" si="51"/>
        <v>256.66666666666669</v>
      </c>
      <c r="P88" s="194">
        <v>83</v>
      </c>
      <c r="Q88" s="144">
        <f t="shared" si="60"/>
        <v>11.309999999999988</v>
      </c>
      <c r="R88" s="144">
        <f t="shared" si="72"/>
        <v>408.3300000000001</v>
      </c>
      <c r="S88" s="144">
        <f t="shared" si="73"/>
        <v>236.83140000000003</v>
      </c>
      <c r="T88" s="144">
        <f t="shared" si="52"/>
        <v>57.757264326006492</v>
      </c>
      <c r="U88" s="144">
        <f t="shared" si="61"/>
        <v>70</v>
      </c>
      <c r="V88" s="144">
        <f t="shared" si="53"/>
        <v>10</v>
      </c>
      <c r="W88" s="144">
        <v>0</v>
      </c>
      <c r="X88" s="144">
        <f t="shared" si="54"/>
        <v>806.40859036779477</v>
      </c>
      <c r="Y88" s="173">
        <f t="shared" si="55"/>
        <v>549.74192370112814</v>
      </c>
      <c r="AA88" s="210">
        <v>83</v>
      </c>
      <c r="AB88" s="144">
        <f t="shared" si="56"/>
        <v>0</v>
      </c>
      <c r="AC88" s="243">
        <f t="shared" si="57"/>
        <v>0</v>
      </c>
      <c r="AD88" s="243">
        <f t="shared" si="58"/>
        <v>0</v>
      </c>
      <c r="AE88" s="243">
        <f t="shared" si="59"/>
        <v>0</v>
      </c>
      <c r="AF88" s="144">
        <f t="shared" si="62"/>
        <v>58.49378909840943</v>
      </c>
      <c r="AG88" s="144">
        <f t="shared" si="63"/>
        <v>27.829936284385862</v>
      </c>
      <c r="AH88" s="144">
        <f t="shared" si="64"/>
        <v>0.54526794503121501</v>
      </c>
      <c r="AI88" s="217">
        <f t="shared" si="74"/>
        <v>86.868993327826502</v>
      </c>
      <c r="AK88" s="210"/>
      <c r="AL88" s="144"/>
      <c r="AM88" s="144"/>
      <c r="AN88" s="144"/>
      <c r="AO88" s="144"/>
      <c r="AP88" s="144"/>
      <c r="AQ88" s="318"/>
      <c r="AR88" s="318"/>
      <c r="AS88" s="318"/>
      <c r="AT88" s="318"/>
      <c r="AU88" s="144"/>
      <c r="AV88" s="144"/>
      <c r="AW88" s="144"/>
      <c r="AX88" s="144"/>
      <c r="AY88" s="217"/>
    </row>
    <row r="89" spans="2:51" x14ac:dyDescent="0.25">
      <c r="B89" s="278">
        <v>95</v>
      </c>
      <c r="C89" s="303">
        <v>45</v>
      </c>
      <c r="D89" s="304">
        <v>0.5</v>
      </c>
      <c r="E89" s="315">
        <f t="shared" si="85"/>
        <v>0.28000000000000003</v>
      </c>
      <c r="F89" s="315">
        <f t="shared" si="86"/>
        <v>0.22</v>
      </c>
      <c r="G89" s="305"/>
      <c r="H89" s="197">
        <f t="shared" si="82"/>
        <v>0</v>
      </c>
      <c r="I89" s="194">
        <v>84</v>
      </c>
      <c r="J89" s="144">
        <f t="shared" si="68"/>
        <v>0</v>
      </c>
      <c r="K89" s="144">
        <f t="shared" si="69"/>
        <v>0</v>
      </c>
      <c r="L89" s="144">
        <f t="shared" si="70"/>
        <v>70</v>
      </c>
      <c r="M89" s="144">
        <f t="shared" si="71"/>
        <v>0</v>
      </c>
      <c r="N89" s="144">
        <f t="shared" si="50"/>
        <v>0</v>
      </c>
      <c r="O89" s="145">
        <f t="shared" si="51"/>
        <v>256.66666666666669</v>
      </c>
      <c r="P89" s="194">
        <v>84</v>
      </c>
      <c r="Q89" s="144">
        <f t="shared" si="60"/>
        <v>11.309999999999988</v>
      </c>
      <c r="R89" s="144">
        <f t="shared" si="72"/>
        <v>419.6400000000001</v>
      </c>
      <c r="S89" s="144">
        <f t="shared" si="73"/>
        <v>243.39120000000005</v>
      </c>
      <c r="T89" s="144">
        <f t="shared" si="52"/>
        <v>59.168566788241527</v>
      </c>
      <c r="U89" s="144">
        <f t="shared" si="61"/>
        <v>70</v>
      </c>
      <c r="V89" s="144">
        <f t="shared" si="53"/>
        <v>10</v>
      </c>
      <c r="W89" s="144">
        <v>0</v>
      </c>
      <c r="X89" s="144">
        <f t="shared" si="54"/>
        <v>820.291593822854</v>
      </c>
      <c r="Y89" s="173">
        <f t="shared" si="55"/>
        <v>563.62492715618737</v>
      </c>
      <c r="AA89" s="210">
        <v>84</v>
      </c>
      <c r="AB89" s="144">
        <f t="shared" si="56"/>
        <v>0</v>
      </c>
      <c r="AC89" s="243">
        <f t="shared" si="57"/>
        <v>0</v>
      </c>
      <c r="AD89" s="243">
        <f t="shared" si="58"/>
        <v>0</v>
      </c>
      <c r="AE89" s="243">
        <f t="shared" si="59"/>
        <v>0</v>
      </c>
      <c r="AF89" s="144">
        <f t="shared" si="62"/>
        <v>57.346761571878091</v>
      </c>
      <c r="AG89" s="144">
        <f t="shared" si="63"/>
        <v>27.068925213176588</v>
      </c>
      <c r="AH89" s="144">
        <f t="shared" si="64"/>
        <v>0.38556266149522578</v>
      </c>
      <c r="AI89" s="217">
        <f t="shared" si="74"/>
        <v>84.801249446549903</v>
      </c>
      <c r="AK89" s="210"/>
      <c r="AL89" s="144"/>
      <c r="AM89" s="144"/>
      <c r="AN89" s="144"/>
      <c r="AO89" s="144"/>
      <c r="AP89" s="144"/>
      <c r="AQ89" s="318"/>
      <c r="AR89" s="318"/>
      <c r="AS89" s="318"/>
      <c r="AT89" s="318"/>
      <c r="AU89" s="144"/>
      <c r="AV89" s="144"/>
      <c r="AW89" s="144"/>
      <c r="AX89" s="144"/>
      <c r="AY89" s="217"/>
    </row>
    <row r="90" spans="2:51" x14ac:dyDescent="0.25">
      <c r="B90" s="278">
        <v>105</v>
      </c>
      <c r="C90" s="303">
        <v>45</v>
      </c>
      <c r="D90" s="304">
        <v>0.5</v>
      </c>
      <c r="E90" s="315">
        <f t="shared" si="85"/>
        <v>0.28000000000000003</v>
      </c>
      <c r="F90" s="315">
        <f t="shared" si="86"/>
        <v>0.22</v>
      </c>
      <c r="G90" s="305"/>
      <c r="H90" s="197">
        <f t="shared" si="82"/>
        <v>0</v>
      </c>
      <c r="I90" s="194">
        <v>85</v>
      </c>
      <c r="J90" s="144">
        <f t="shared" si="68"/>
        <v>0</v>
      </c>
      <c r="K90" s="144">
        <f t="shared" si="69"/>
        <v>0</v>
      </c>
      <c r="L90" s="144">
        <f t="shared" si="70"/>
        <v>70</v>
      </c>
      <c r="M90" s="144">
        <f t="shared" si="71"/>
        <v>0</v>
      </c>
      <c r="N90" s="144">
        <f t="shared" si="50"/>
        <v>0</v>
      </c>
      <c r="O90" s="145">
        <f t="shared" si="51"/>
        <v>256.66666666666669</v>
      </c>
      <c r="P90" s="194">
        <v>85</v>
      </c>
      <c r="Q90" s="144">
        <f t="shared" si="60"/>
        <v>-32.759999999999991</v>
      </c>
      <c r="R90" s="144">
        <f t="shared" si="72"/>
        <v>386.88000000000011</v>
      </c>
      <c r="S90" s="144">
        <f t="shared" si="73"/>
        <v>224.39040000000006</v>
      </c>
      <c r="T90" s="144">
        <f t="shared" si="52"/>
        <v>55.068017311015858</v>
      </c>
      <c r="U90" s="144">
        <f t="shared" si="61"/>
        <v>70</v>
      </c>
      <c r="V90" s="144">
        <f t="shared" si="53"/>
        <v>10</v>
      </c>
      <c r="W90" s="144">
        <v>0</v>
      </c>
      <c r="X90" s="144">
        <f t="shared" si="54"/>
        <v>780.05674348335276</v>
      </c>
      <c r="Y90" s="173">
        <f t="shared" si="55"/>
        <v>523.39007681668613</v>
      </c>
      <c r="AA90" s="210">
        <v>85</v>
      </c>
      <c r="AB90" s="144">
        <f t="shared" si="56"/>
        <v>45</v>
      </c>
      <c r="AC90" s="243">
        <f t="shared" si="57"/>
        <v>0.5</v>
      </c>
      <c r="AD90" s="243">
        <f t="shared" si="58"/>
        <v>0.28000000000000003</v>
      </c>
      <c r="AE90" s="243">
        <f t="shared" si="59"/>
        <v>0.22</v>
      </c>
      <c r="AF90" s="144">
        <f t="shared" si="62"/>
        <v>78.727392542056123</v>
      </c>
      <c r="AG90" s="144">
        <f t="shared" si="63"/>
        <v>38.881994590554655</v>
      </c>
      <c r="AH90" s="144">
        <f t="shared" si="64"/>
        <v>8.724295180631664</v>
      </c>
      <c r="AI90" s="217">
        <f t="shared" si="74"/>
        <v>126.33368231324243</v>
      </c>
      <c r="AK90" s="210"/>
      <c r="AL90" s="144"/>
      <c r="AM90" s="144"/>
      <c r="AN90" s="144"/>
      <c r="AO90" s="144"/>
      <c r="AP90" s="144"/>
      <c r="AQ90" s="318"/>
      <c r="AR90" s="318"/>
      <c r="AS90" s="318"/>
      <c r="AT90" s="318"/>
      <c r="AU90" s="144"/>
      <c r="AV90" s="144"/>
      <c r="AW90" s="144"/>
      <c r="AX90" s="144"/>
      <c r="AY90" s="217"/>
    </row>
    <row r="91" spans="2:51" x14ac:dyDescent="0.25">
      <c r="B91" s="278">
        <v>115</v>
      </c>
      <c r="C91" s="303">
        <v>45</v>
      </c>
      <c r="D91" s="304">
        <v>0.5</v>
      </c>
      <c r="E91" s="315">
        <f t="shared" si="85"/>
        <v>0.28000000000000003</v>
      </c>
      <c r="F91" s="315">
        <f t="shared" si="86"/>
        <v>0.22</v>
      </c>
      <c r="G91" s="305"/>
      <c r="H91" s="197">
        <f t="shared" si="82"/>
        <v>0</v>
      </c>
      <c r="I91" s="194">
        <v>86</v>
      </c>
      <c r="J91" s="144">
        <f t="shared" si="68"/>
        <v>0</v>
      </c>
      <c r="K91" s="144">
        <f t="shared" si="69"/>
        <v>0</v>
      </c>
      <c r="L91" s="144">
        <f t="shared" si="70"/>
        <v>70</v>
      </c>
      <c r="M91" s="144">
        <f t="shared" si="71"/>
        <v>0</v>
      </c>
      <c r="N91" s="144">
        <f t="shared" si="50"/>
        <v>0</v>
      </c>
      <c r="O91" s="145">
        <f t="shared" si="51"/>
        <v>256.66666666666669</v>
      </c>
      <c r="P91" s="194">
        <v>86</v>
      </c>
      <c r="Q91" s="144">
        <f t="shared" si="60"/>
        <v>10.530000000000001</v>
      </c>
      <c r="R91" s="144">
        <f t="shared" si="72"/>
        <v>397.41000000000008</v>
      </c>
      <c r="S91" s="144">
        <f t="shared" si="73"/>
        <v>230.49780000000004</v>
      </c>
      <c r="T91" s="144">
        <f t="shared" si="52"/>
        <v>56.39030398224152</v>
      </c>
      <c r="U91" s="144">
        <f t="shared" si="61"/>
        <v>70</v>
      </c>
      <c r="V91" s="144">
        <f t="shared" si="53"/>
        <v>10</v>
      </c>
      <c r="W91" s="144">
        <v>0</v>
      </c>
      <c r="X91" s="144">
        <f t="shared" si="54"/>
        <v>792.99678110240404</v>
      </c>
      <c r="Y91" s="173">
        <f t="shared" si="55"/>
        <v>536.33011443573741</v>
      </c>
      <c r="AA91" s="210">
        <v>86</v>
      </c>
      <c r="AB91" s="144">
        <f t="shared" si="56"/>
        <v>0</v>
      </c>
      <c r="AC91" s="243">
        <f t="shared" si="57"/>
        <v>0</v>
      </c>
      <c r="AD91" s="243">
        <f t="shared" si="58"/>
        <v>0</v>
      </c>
      <c r="AE91" s="243">
        <f t="shared" si="59"/>
        <v>0</v>
      </c>
      <c r="AF91" s="144">
        <f t="shared" si="62"/>
        <v>77.183596393274371</v>
      </c>
      <c r="AG91" s="144">
        <f t="shared" si="63"/>
        <v>37.81876440376071</v>
      </c>
      <c r="AH91" s="144">
        <f t="shared" si="64"/>
        <v>6.1690082832977655</v>
      </c>
      <c r="AI91" s="217">
        <f t="shared" si="74"/>
        <v>121.17136908033285</v>
      </c>
      <c r="AK91" s="210"/>
      <c r="AL91" s="144"/>
      <c r="AM91" s="144"/>
      <c r="AN91" s="144"/>
      <c r="AO91" s="144"/>
      <c r="AP91" s="144"/>
      <c r="AQ91" s="318"/>
      <c r="AR91" s="318"/>
      <c r="AS91" s="318"/>
      <c r="AT91" s="318"/>
      <c r="AU91" s="144"/>
      <c r="AV91" s="144"/>
      <c r="AW91" s="144"/>
      <c r="AX91" s="144"/>
      <c r="AY91" s="217"/>
    </row>
    <row r="92" spans="2:51" x14ac:dyDescent="0.25">
      <c r="B92" s="278"/>
      <c r="C92" s="303"/>
      <c r="D92" s="304"/>
      <c r="E92" s="274"/>
      <c r="F92" s="274"/>
      <c r="G92" s="305"/>
      <c r="H92" s="197">
        <f t="shared" si="82"/>
        <v>0</v>
      </c>
      <c r="I92" s="194">
        <v>87</v>
      </c>
      <c r="J92" s="144">
        <f t="shared" si="68"/>
        <v>0</v>
      </c>
      <c r="K92" s="144">
        <f t="shared" si="69"/>
        <v>0</v>
      </c>
      <c r="L92" s="144">
        <f t="shared" si="70"/>
        <v>70</v>
      </c>
      <c r="M92" s="144">
        <f t="shared" si="71"/>
        <v>0</v>
      </c>
      <c r="N92" s="144">
        <f t="shared" si="50"/>
        <v>0</v>
      </c>
      <c r="O92" s="145">
        <f t="shared" si="51"/>
        <v>256.66666666666669</v>
      </c>
      <c r="P92" s="194">
        <v>87</v>
      </c>
      <c r="Q92" s="144">
        <f t="shared" si="60"/>
        <v>10.530000000000001</v>
      </c>
      <c r="R92" s="144">
        <f t="shared" si="72"/>
        <v>407.94000000000005</v>
      </c>
      <c r="S92" s="144">
        <f t="shared" si="73"/>
        <v>236.60520000000002</v>
      </c>
      <c r="T92" s="144">
        <f t="shared" si="52"/>
        <v>57.708518235622542</v>
      </c>
      <c r="U92" s="144">
        <f t="shared" si="61"/>
        <v>70</v>
      </c>
      <c r="V92" s="144">
        <f t="shared" si="53"/>
        <v>10</v>
      </c>
      <c r="W92" s="144">
        <v>0</v>
      </c>
      <c r="X92" s="144">
        <f t="shared" si="54"/>
        <v>805.92972592704257</v>
      </c>
      <c r="Y92" s="173">
        <f t="shared" si="55"/>
        <v>549.26305926037594</v>
      </c>
      <c r="AA92" s="210">
        <v>87</v>
      </c>
      <c r="AB92" s="144">
        <f t="shared" si="56"/>
        <v>0</v>
      </c>
      <c r="AC92" s="243">
        <f t="shared" si="57"/>
        <v>0</v>
      </c>
      <c r="AD92" s="243">
        <f t="shared" si="58"/>
        <v>0</v>
      </c>
      <c r="AE92" s="243">
        <f t="shared" si="59"/>
        <v>0</v>
      </c>
      <c r="AF92" s="144">
        <f t="shared" si="62"/>
        <v>75.670073145347558</v>
      </c>
      <c r="AG92" s="144">
        <f t="shared" si="63"/>
        <v>36.784608302337489</v>
      </c>
      <c r="AH92" s="144">
        <f t="shared" si="64"/>
        <v>4.3621475903158329</v>
      </c>
      <c r="AI92" s="217">
        <f t="shared" si="74"/>
        <v>116.81682903800088</v>
      </c>
      <c r="AK92" s="210"/>
      <c r="AL92" s="144"/>
      <c r="AM92" s="144"/>
      <c r="AN92" s="144"/>
      <c r="AO92" s="144"/>
      <c r="AP92" s="144"/>
      <c r="AQ92" s="318"/>
      <c r="AR92" s="318"/>
      <c r="AS92" s="318"/>
      <c r="AT92" s="318"/>
      <c r="AU92" s="144"/>
      <c r="AV92" s="144"/>
      <c r="AW92" s="144"/>
      <c r="AX92" s="144"/>
      <c r="AY92" s="217"/>
    </row>
    <row r="93" spans="2:51" x14ac:dyDescent="0.25">
      <c r="B93" s="278"/>
      <c r="C93" s="303"/>
      <c r="D93" s="304"/>
      <c r="E93" s="274"/>
      <c r="F93" s="274"/>
      <c r="G93" s="305"/>
      <c r="H93" s="197">
        <f t="shared" si="82"/>
        <v>0</v>
      </c>
      <c r="I93" s="194">
        <v>88</v>
      </c>
      <c r="J93" s="144">
        <f t="shared" si="68"/>
        <v>0</v>
      </c>
      <c r="K93" s="144">
        <f t="shared" si="69"/>
        <v>0</v>
      </c>
      <c r="L93" s="144">
        <f t="shared" si="70"/>
        <v>70</v>
      </c>
      <c r="M93" s="144">
        <f t="shared" si="71"/>
        <v>0</v>
      </c>
      <c r="N93" s="144">
        <f t="shared" si="50"/>
        <v>0</v>
      </c>
      <c r="O93" s="145">
        <f t="shared" si="51"/>
        <v>256.66666666666669</v>
      </c>
      <c r="P93" s="194">
        <v>88</v>
      </c>
      <c r="Q93" s="144">
        <f t="shared" si="60"/>
        <v>10.530000000000001</v>
      </c>
      <c r="R93" s="144">
        <f t="shared" si="72"/>
        <v>418.47</v>
      </c>
      <c r="S93" s="144">
        <f t="shared" si="73"/>
        <v>242.71260000000001</v>
      </c>
      <c r="T93" s="144">
        <f t="shared" si="52"/>
        <v>59.022777277087158</v>
      </c>
      <c r="U93" s="144">
        <f t="shared" si="61"/>
        <v>70</v>
      </c>
      <c r="V93" s="144">
        <f t="shared" si="53"/>
        <v>10</v>
      </c>
      <c r="W93" s="144">
        <v>0</v>
      </c>
      <c r="X93" s="144">
        <f t="shared" si="54"/>
        <v>818.85578209092682</v>
      </c>
      <c r="Y93" s="173">
        <f t="shared" si="55"/>
        <v>562.18911542426008</v>
      </c>
      <c r="AA93" s="210">
        <v>88</v>
      </c>
      <c r="AB93" s="144">
        <f t="shared" si="56"/>
        <v>0</v>
      </c>
      <c r="AC93" s="243">
        <f t="shared" si="57"/>
        <v>0</v>
      </c>
      <c r="AD93" s="243">
        <f t="shared" si="58"/>
        <v>0</v>
      </c>
      <c r="AE93" s="243">
        <f t="shared" si="59"/>
        <v>0</v>
      </c>
      <c r="AF93" s="144">
        <f t="shared" si="62"/>
        <v>74.186229165154558</v>
      </c>
      <c r="AG93" s="144">
        <f t="shared" si="63"/>
        <v>35.778731253891593</v>
      </c>
      <c r="AH93" s="144">
        <f t="shared" si="64"/>
        <v>3.0845041416488832</v>
      </c>
      <c r="AI93" s="217">
        <f t="shared" si="74"/>
        <v>113.04946456069503</v>
      </c>
      <c r="AK93" s="210"/>
      <c r="AL93" s="144"/>
      <c r="AM93" s="144"/>
      <c r="AN93" s="144"/>
      <c r="AO93" s="144"/>
      <c r="AP93" s="144"/>
      <c r="AQ93" s="318"/>
      <c r="AR93" s="318"/>
      <c r="AS93" s="318"/>
      <c r="AT93" s="318"/>
      <c r="AU93" s="144"/>
      <c r="AV93" s="144"/>
      <c r="AW93" s="144"/>
      <c r="AX93" s="144"/>
      <c r="AY93" s="217"/>
    </row>
    <row r="94" spans="2:51" x14ac:dyDescent="0.25">
      <c r="B94" s="279"/>
      <c r="C94" s="306"/>
      <c r="D94" s="307"/>
      <c r="E94" s="273"/>
      <c r="F94" s="273"/>
      <c r="G94" s="308"/>
      <c r="H94" s="197">
        <f t="shared" si="82"/>
        <v>0</v>
      </c>
      <c r="I94" s="194">
        <v>89</v>
      </c>
      <c r="J94" s="144">
        <f t="shared" si="68"/>
        <v>0</v>
      </c>
      <c r="K94" s="144">
        <f t="shared" si="69"/>
        <v>0</v>
      </c>
      <c r="L94" s="144">
        <f t="shared" si="70"/>
        <v>70</v>
      </c>
      <c r="M94" s="144">
        <f t="shared" si="71"/>
        <v>0</v>
      </c>
      <c r="N94" s="144">
        <f t="shared" si="50"/>
        <v>0</v>
      </c>
      <c r="O94" s="145">
        <f t="shared" si="51"/>
        <v>256.66666666666669</v>
      </c>
      <c r="P94" s="194">
        <v>89</v>
      </c>
      <c r="Q94" s="144">
        <f t="shared" si="60"/>
        <v>10.530000000000001</v>
      </c>
      <c r="R94" s="144">
        <f t="shared" si="72"/>
        <v>429</v>
      </c>
      <c r="S94" s="144">
        <f t="shared" si="73"/>
        <v>248.82</v>
      </c>
      <c r="T94" s="144">
        <f t="shared" si="52"/>
        <v>60.333192077890068</v>
      </c>
      <c r="U94" s="144">
        <f t="shared" si="61"/>
        <v>70</v>
      </c>
      <c r="V94" s="144">
        <f t="shared" si="53"/>
        <v>10</v>
      </c>
      <c r="W94" s="144">
        <v>0</v>
      </c>
      <c r="X94" s="144">
        <f t="shared" si="54"/>
        <v>831.77514286899179</v>
      </c>
      <c r="Y94" s="173">
        <f t="shared" si="55"/>
        <v>575.10847620232516</v>
      </c>
      <c r="AA94" s="210">
        <v>89</v>
      </c>
      <c r="AB94" s="144">
        <f t="shared" si="56"/>
        <v>0</v>
      </c>
      <c r="AC94" s="243">
        <f t="shared" si="57"/>
        <v>0</v>
      </c>
      <c r="AD94" s="243">
        <f t="shared" si="58"/>
        <v>0</v>
      </c>
      <c r="AE94" s="243">
        <f t="shared" si="59"/>
        <v>0</v>
      </c>
      <c r="AF94" s="144">
        <f t="shared" si="62"/>
        <v>72.731482460357682</v>
      </c>
      <c r="AG94" s="144">
        <f t="shared" si="63"/>
        <v>34.800359966232222</v>
      </c>
      <c r="AH94" s="144">
        <f t="shared" si="64"/>
        <v>2.1810737951579164</v>
      </c>
      <c r="AI94" s="217">
        <f t="shared" si="74"/>
        <v>109.71291622174782</v>
      </c>
      <c r="AK94" s="210"/>
      <c r="AL94" s="144"/>
      <c r="AM94" s="144"/>
      <c r="AN94" s="144"/>
      <c r="AO94" s="144"/>
      <c r="AP94" s="144"/>
      <c r="AQ94" s="318"/>
      <c r="AR94" s="318"/>
      <c r="AS94" s="318"/>
      <c r="AT94" s="318"/>
      <c r="AU94" s="144"/>
      <c r="AV94" s="144"/>
      <c r="AW94" s="144"/>
      <c r="AX94" s="144"/>
      <c r="AY94" s="217"/>
    </row>
    <row r="95" spans="2:51" x14ac:dyDescent="0.25">
      <c r="I95" s="194">
        <v>90</v>
      </c>
      <c r="J95" s="144">
        <f t="shared" si="68"/>
        <v>0</v>
      </c>
      <c r="K95" s="144">
        <f t="shared" si="69"/>
        <v>0</v>
      </c>
      <c r="L95" s="144">
        <f t="shared" si="70"/>
        <v>70</v>
      </c>
      <c r="M95" s="144">
        <f t="shared" si="71"/>
        <v>0</v>
      </c>
      <c r="N95" s="144">
        <f t="shared" si="50"/>
        <v>0</v>
      </c>
      <c r="O95" s="145">
        <f t="shared" si="51"/>
        <v>256.66666666666669</v>
      </c>
      <c r="P95" s="194">
        <v>90</v>
      </c>
      <c r="Q95" s="144">
        <f t="shared" si="60"/>
        <v>-32.759999999999991</v>
      </c>
      <c r="R95" s="144">
        <f t="shared" si="72"/>
        <v>396.24</v>
      </c>
      <c r="S95" s="144">
        <f t="shared" si="73"/>
        <v>229.8192</v>
      </c>
      <c r="T95" s="144">
        <f t="shared" si="52"/>
        <v>56.243586554989342</v>
      </c>
      <c r="U95" s="144">
        <f t="shared" si="61"/>
        <v>70</v>
      </c>
      <c r="V95" s="144">
        <f t="shared" si="53"/>
        <v>10</v>
      </c>
      <c r="W95" s="144">
        <v>0</v>
      </c>
      <c r="X95" s="144">
        <f t="shared" si="54"/>
        <v>791.5593532499397</v>
      </c>
      <c r="Y95" s="173">
        <f t="shared" si="55"/>
        <v>534.89268658327296</v>
      </c>
      <c r="AA95" s="210">
        <v>90</v>
      </c>
      <c r="AB95" s="144">
        <f t="shared" si="56"/>
        <v>0</v>
      </c>
      <c r="AC95" s="243">
        <f t="shared" si="57"/>
        <v>0</v>
      </c>
      <c r="AD95" s="243">
        <f t="shared" si="58"/>
        <v>0</v>
      </c>
      <c r="AE95" s="243">
        <f t="shared" si="59"/>
        <v>0</v>
      </c>
      <c r="AF95" s="144">
        <f t="shared" si="62"/>
        <v>71.305262451133999</v>
      </c>
      <c r="AG95" s="144">
        <f t="shared" si="63"/>
        <v>33.848742292884211</v>
      </c>
      <c r="AH95" s="144">
        <f t="shared" si="64"/>
        <v>1.5422520708244416</v>
      </c>
      <c r="AI95" s="217">
        <f t="shared" si="74"/>
        <v>106.69625681484266</v>
      </c>
      <c r="AK95" s="210"/>
      <c r="AL95" s="144"/>
      <c r="AM95" s="144"/>
      <c r="AN95" s="144"/>
      <c r="AO95" s="144"/>
      <c r="AP95" s="144"/>
      <c r="AQ95" s="318"/>
      <c r="AR95" s="318"/>
      <c r="AS95" s="318"/>
      <c r="AT95" s="318"/>
      <c r="AU95" s="144"/>
      <c r="AV95" s="144"/>
      <c r="AW95" s="144"/>
      <c r="AX95" s="144"/>
      <c r="AY95" s="217"/>
    </row>
    <row r="96" spans="2:51" x14ac:dyDescent="0.25">
      <c r="C96" s="206" t="s">
        <v>314</v>
      </c>
      <c r="D96" t="s">
        <v>297</v>
      </c>
      <c r="E96" s="11"/>
      <c r="I96" s="194">
        <v>91</v>
      </c>
      <c r="J96" s="144">
        <f t="shared" si="68"/>
        <v>0</v>
      </c>
      <c r="K96" s="144">
        <f t="shared" si="69"/>
        <v>0</v>
      </c>
      <c r="L96" s="144">
        <f t="shared" si="70"/>
        <v>70</v>
      </c>
      <c r="M96" s="144">
        <f t="shared" si="71"/>
        <v>0</v>
      </c>
      <c r="N96" s="144">
        <f t="shared" si="50"/>
        <v>0</v>
      </c>
      <c r="O96" s="145">
        <f t="shared" si="51"/>
        <v>256.66666666666669</v>
      </c>
      <c r="P96" s="194">
        <v>91</v>
      </c>
      <c r="Q96" s="144">
        <f t="shared" si="60"/>
        <v>9.75</v>
      </c>
      <c r="R96" s="144">
        <f t="shared" si="72"/>
        <v>405.99</v>
      </c>
      <c r="S96" s="144">
        <f t="shared" si="73"/>
        <v>235.4742</v>
      </c>
      <c r="T96" s="144">
        <f t="shared" si="52"/>
        <v>57.464706295312858</v>
      </c>
      <c r="U96" s="144">
        <f t="shared" si="61"/>
        <v>70</v>
      </c>
      <c r="V96" s="144">
        <f t="shared" si="53"/>
        <v>10</v>
      </c>
      <c r="W96" s="144">
        <v>0</v>
      </c>
      <c r="X96" s="144">
        <f t="shared" si="54"/>
        <v>803.53526179766993</v>
      </c>
      <c r="Y96" s="173">
        <f t="shared" si="55"/>
        <v>546.8685951310033</v>
      </c>
      <c r="AA96" s="210">
        <v>91</v>
      </c>
      <c r="AB96" s="144">
        <f t="shared" si="56"/>
        <v>0</v>
      </c>
      <c r="AC96" s="243">
        <f t="shared" si="57"/>
        <v>0</v>
      </c>
      <c r="AD96" s="243">
        <f t="shared" si="58"/>
        <v>0</v>
      </c>
      <c r="AE96" s="243">
        <f t="shared" si="59"/>
        <v>0</v>
      </c>
      <c r="AF96" s="144">
        <f t="shared" si="62"/>
        <v>69.907009746382883</v>
      </c>
      <c r="AG96" s="144">
        <f t="shared" si="63"/>
        <v>32.923146654857298</v>
      </c>
      <c r="AH96" s="144">
        <f t="shared" si="64"/>
        <v>1.0905368975789582</v>
      </c>
      <c r="AI96" s="217">
        <f t="shared" si="74"/>
        <v>103.92069329881913</v>
      </c>
      <c r="AK96" s="210"/>
      <c r="AL96" s="144"/>
      <c r="AM96" s="144"/>
      <c r="AN96" s="144"/>
      <c r="AO96" s="144"/>
      <c r="AP96" s="144"/>
      <c r="AQ96" s="318"/>
      <c r="AR96" s="318"/>
      <c r="AS96" s="318"/>
      <c r="AT96" s="318"/>
      <c r="AU96" s="144"/>
      <c r="AV96" s="144"/>
      <c r="AW96" s="144"/>
      <c r="AX96" s="144"/>
      <c r="AY96" s="217"/>
    </row>
    <row r="97" spans="2:51" x14ac:dyDescent="0.25">
      <c r="B97" s="2" t="s">
        <v>4</v>
      </c>
      <c r="C97">
        <v>32</v>
      </c>
      <c r="D97">
        <v>0</v>
      </c>
      <c r="E97" s="11"/>
      <c r="I97" s="194">
        <v>92</v>
      </c>
      <c r="J97" s="144">
        <f t="shared" si="68"/>
        <v>0</v>
      </c>
      <c r="K97" s="144">
        <f t="shared" si="69"/>
        <v>0</v>
      </c>
      <c r="L97" s="144">
        <f t="shared" si="70"/>
        <v>70</v>
      </c>
      <c r="M97" s="144">
        <f t="shared" si="71"/>
        <v>0</v>
      </c>
      <c r="N97" s="144">
        <f t="shared" si="50"/>
        <v>0</v>
      </c>
      <c r="O97" s="145">
        <f t="shared" si="51"/>
        <v>256.66666666666669</v>
      </c>
      <c r="P97" s="194">
        <v>92</v>
      </c>
      <c r="Q97" s="144">
        <f t="shared" si="60"/>
        <v>9.75</v>
      </c>
      <c r="R97" s="144">
        <f t="shared" si="72"/>
        <v>415.74</v>
      </c>
      <c r="S97" s="144">
        <f t="shared" si="73"/>
        <v>241.1292</v>
      </c>
      <c r="T97" s="144">
        <f t="shared" si="52"/>
        <v>58.68241695115406</v>
      </c>
      <c r="U97" s="144">
        <f t="shared" si="61"/>
        <v>70</v>
      </c>
      <c r="V97" s="144">
        <f t="shared" si="53"/>
        <v>10</v>
      </c>
      <c r="W97" s="144">
        <v>0</v>
      </c>
      <c r="X97" s="144">
        <f t="shared" si="54"/>
        <v>815.50523285659335</v>
      </c>
      <c r="Y97" s="173">
        <f t="shared" si="55"/>
        <v>558.83856618992672</v>
      </c>
      <c r="AA97" s="210">
        <v>92</v>
      </c>
      <c r="AB97" s="144">
        <f t="shared" si="56"/>
        <v>0</v>
      </c>
      <c r="AC97" s="243">
        <f t="shared" si="57"/>
        <v>0</v>
      </c>
      <c r="AD97" s="243">
        <f t="shared" si="58"/>
        <v>0</v>
      </c>
      <c r="AE97" s="243">
        <f t="shared" si="59"/>
        <v>0</v>
      </c>
      <c r="AF97" s="144">
        <f t="shared" si="62"/>
        <v>68.536175924321995</v>
      </c>
      <c r="AG97" s="144">
        <f t="shared" si="63"/>
        <v>32.022861478227192</v>
      </c>
      <c r="AH97" s="144">
        <f t="shared" si="64"/>
        <v>0.7711260354122208</v>
      </c>
      <c r="AI97" s="217">
        <f t="shared" si="74"/>
        <v>101.33016343796142</v>
      </c>
      <c r="AK97" s="210"/>
      <c r="AL97" s="144"/>
      <c r="AM97" s="144"/>
      <c r="AN97" s="144"/>
      <c r="AO97" s="144"/>
      <c r="AP97" s="144"/>
      <c r="AQ97" s="318"/>
      <c r="AR97" s="318"/>
      <c r="AS97" s="318"/>
      <c r="AT97" s="318"/>
      <c r="AU97" s="144"/>
      <c r="AV97" s="144"/>
      <c r="AW97" s="144"/>
      <c r="AX97" s="144"/>
      <c r="AY97" s="217"/>
    </row>
    <row r="98" spans="2:51" x14ac:dyDescent="0.25">
      <c r="B98" s="2" t="s">
        <v>5</v>
      </c>
      <c r="C98">
        <v>45</v>
      </c>
      <c r="D98">
        <v>0</v>
      </c>
      <c r="E98" s="11"/>
      <c r="I98" s="194">
        <v>93</v>
      </c>
      <c r="J98" s="144">
        <f t="shared" si="68"/>
        <v>0</v>
      </c>
      <c r="K98" s="144">
        <f t="shared" si="69"/>
        <v>0</v>
      </c>
      <c r="L98" s="144">
        <f t="shared" si="70"/>
        <v>70</v>
      </c>
      <c r="M98" s="144">
        <f t="shared" si="71"/>
        <v>0</v>
      </c>
      <c r="N98" s="144">
        <f t="shared" si="50"/>
        <v>0</v>
      </c>
      <c r="O98" s="145">
        <f t="shared" si="51"/>
        <v>256.66666666666669</v>
      </c>
      <c r="P98" s="194">
        <v>93</v>
      </c>
      <c r="Q98" s="144">
        <f t="shared" si="60"/>
        <v>9.75</v>
      </c>
      <c r="R98" s="144">
        <f t="shared" si="72"/>
        <v>425.49</v>
      </c>
      <c r="S98" s="144">
        <f t="shared" si="73"/>
        <v>246.7842</v>
      </c>
      <c r="T98" s="144">
        <f t="shared" si="52"/>
        <v>59.896807673928095</v>
      </c>
      <c r="U98" s="144">
        <f t="shared" si="61"/>
        <v>70</v>
      </c>
      <c r="V98" s="144">
        <f t="shared" si="53"/>
        <v>10</v>
      </c>
      <c r="W98" s="144">
        <v>0</v>
      </c>
      <c r="X98" s="144">
        <f t="shared" si="54"/>
        <v>827.46942169875808</v>
      </c>
      <c r="Y98" s="173">
        <f t="shared" si="55"/>
        <v>570.80275503209145</v>
      </c>
      <c r="AA98" s="210">
        <v>93</v>
      </c>
      <c r="AB98" s="144">
        <f t="shared" si="56"/>
        <v>0</v>
      </c>
      <c r="AC98" s="243">
        <f t="shared" si="57"/>
        <v>0</v>
      </c>
      <c r="AD98" s="243">
        <f t="shared" si="58"/>
        <v>0</v>
      </c>
      <c r="AE98" s="243">
        <f t="shared" si="59"/>
        <v>0</v>
      </c>
      <c r="AF98" s="144">
        <f t="shared" si="62"/>
        <v>67.192223317385654</v>
      </c>
      <c r="AG98" s="144">
        <f t="shared" si="63"/>
        <v>31.147194647095972</v>
      </c>
      <c r="AH98" s="144">
        <f t="shared" si="64"/>
        <v>0.54526844878947911</v>
      </c>
      <c r="AI98" s="217">
        <f t="shared" si="74"/>
        <v>98.884686413271112</v>
      </c>
      <c r="AK98" s="210"/>
      <c r="AL98" s="144"/>
      <c r="AM98" s="144"/>
      <c r="AN98" s="144"/>
      <c r="AO98" s="144"/>
      <c r="AP98" s="144"/>
      <c r="AQ98" s="318"/>
      <c r="AR98" s="318"/>
      <c r="AS98" s="318"/>
      <c r="AT98" s="318"/>
      <c r="AU98" s="144"/>
      <c r="AV98" s="144"/>
      <c r="AW98" s="144"/>
      <c r="AX98" s="144"/>
      <c r="AY98" s="217"/>
    </row>
    <row r="99" spans="2:51" x14ac:dyDescent="0.25">
      <c r="B99" s="2" t="s">
        <v>6</v>
      </c>
      <c r="C99">
        <v>70</v>
      </c>
      <c r="D99">
        <v>0</v>
      </c>
      <c r="E99" s="11"/>
      <c r="I99" s="194">
        <v>94</v>
      </c>
      <c r="J99" s="144">
        <f t="shared" si="68"/>
        <v>0</v>
      </c>
      <c r="K99" s="144">
        <f t="shared" si="69"/>
        <v>0</v>
      </c>
      <c r="L99" s="144">
        <f t="shared" si="70"/>
        <v>70</v>
      </c>
      <c r="M99" s="144">
        <f t="shared" si="71"/>
        <v>0</v>
      </c>
      <c r="N99" s="144">
        <f t="shared" si="50"/>
        <v>0</v>
      </c>
      <c r="O99" s="145">
        <f t="shared" si="51"/>
        <v>256.66666666666669</v>
      </c>
      <c r="P99" s="194">
        <v>94</v>
      </c>
      <c r="Q99" s="144">
        <f t="shared" si="60"/>
        <v>9.75</v>
      </c>
      <c r="R99" s="144">
        <f t="shared" si="72"/>
        <v>435.24</v>
      </c>
      <c r="S99" s="144">
        <f t="shared" si="73"/>
        <v>252.4392</v>
      </c>
      <c r="T99" s="144">
        <f t="shared" si="52"/>
        <v>61.107963296116218</v>
      </c>
      <c r="U99" s="144">
        <f t="shared" si="61"/>
        <v>70</v>
      </c>
      <c r="V99" s="144">
        <f t="shared" si="53"/>
        <v>10</v>
      </c>
      <c r="W99" s="144">
        <v>0</v>
      </c>
      <c r="X99" s="144">
        <f t="shared" si="54"/>
        <v>839.42797607406908</v>
      </c>
      <c r="Y99" s="173">
        <f t="shared" si="55"/>
        <v>582.76130940740245</v>
      </c>
      <c r="AA99" s="210">
        <v>94</v>
      </c>
      <c r="AB99" s="144">
        <f t="shared" si="56"/>
        <v>0</v>
      </c>
      <c r="AC99" s="243">
        <f t="shared" si="57"/>
        <v>0</v>
      </c>
      <c r="AD99" s="243">
        <f t="shared" si="58"/>
        <v>0</v>
      </c>
      <c r="AE99" s="243">
        <f t="shared" si="59"/>
        <v>0</v>
      </c>
      <c r="AF99" s="144">
        <f t="shared" si="62"/>
        <v>65.874624801341184</v>
      </c>
      <c r="AG99" s="144">
        <f t="shared" si="63"/>
        <v>30.295472971511355</v>
      </c>
      <c r="AH99" s="144">
        <f t="shared" si="64"/>
        <v>0.3855630177061104</v>
      </c>
      <c r="AI99" s="217">
        <f t="shared" si="74"/>
        <v>96.555660790558647</v>
      </c>
      <c r="AK99" s="210"/>
      <c r="AL99" s="144"/>
      <c r="AM99" s="144"/>
      <c r="AN99" s="144"/>
      <c r="AO99" s="144"/>
      <c r="AP99" s="144"/>
      <c r="AQ99" s="318"/>
      <c r="AR99" s="318"/>
      <c r="AS99" s="318"/>
      <c r="AT99" s="318"/>
      <c r="AU99" s="144"/>
      <c r="AV99" s="144"/>
      <c r="AW99" s="144"/>
      <c r="AX99" s="144"/>
      <c r="AY99" s="217"/>
    </row>
    <row r="100" spans="2:51" x14ac:dyDescent="0.25">
      <c r="B100" s="2" t="s">
        <v>295</v>
      </c>
      <c r="C100">
        <v>70</v>
      </c>
      <c r="D100">
        <v>5</v>
      </c>
      <c r="E100" s="11"/>
      <c r="I100" s="194">
        <v>95</v>
      </c>
      <c r="J100" s="144">
        <f t="shared" si="68"/>
        <v>0</v>
      </c>
      <c r="K100" s="144">
        <f t="shared" si="69"/>
        <v>0</v>
      </c>
      <c r="L100" s="144">
        <f t="shared" si="70"/>
        <v>70</v>
      </c>
      <c r="M100" s="144">
        <f t="shared" si="71"/>
        <v>0</v>
      </c>
      <c r="N100" s="144">
        <f t="shared" si="50"/>
        <v>0</v>
      </c>
      <c r="O100" s="145">
        <f t="shared" si="51"/>
        <v>256.66666666666669</v>
      </c>
      <c r="P100" s="194">
        <v>95</v>
      </c>
      <c r="Q100" s="144">
        <f t="shared" si="60"/>
        <v>-32.759999999999991</v>
      </c>
      <c r="R100" s="144">
        <f t="shared" si="72"/>
        <v>402.48</v>
      </c>
      <c r="S100" s="144">
        <f t="shared" si="73"/>
        <v>233.4384</v>
      </c>
      <c r="T100" s="144">
        <f t="shared" si="52"/>
        <v>57.025500710931624</v>
      </c>
      <c r="U100" s="144">
        <f t="shared" si="61"/>
        <v>70</v>
      </c>
      <c r="V100" s="144">
        <f t="shared" si="53"/>
        <v>10</v>
      </c>
      <c r="W100" s="144">
        <v>0</v>
      </c>
      <c r="X100" s="144">
        <f t="shared" si="54"/>
        <v>799.2246270715392</v>
      </c>
      <c r="Y100" s="173">
        <f t="shared" si="55"/>
        <v>542.55796040487257</v>
      </c>
      <c r="AA100" s="210">
        <v>95</v>
      </c>
      <c r="AB100" s="144">
        <f t="shared" si="56"/>
        <v>45</v>
      </c>
      <c r="AC100" s="243">
        <f t="shared" si="57"/>
        <v>0.5</v>
      </c>
      <c r="AD100" s="243">
        <f t="shared" si="58"/>
        <v>0.28000000000000003</v>
      </c>
      <c r="AE100" s="243">
        <f t="shared" si="59"/>
        <v>0.22</v>
      </c>
      <c r="AF100" s="144">
        <f t="shared" si="62"/>
        <v>87.088029575072397</v>
      </c>
      <c r="AG100" s="144">
        <f t="shared" si="63"/>
        <v>42.020312230760986</v>
      </c>
      <c r="AH100" s="144">
        <f t="shared" si="64"/>
        <v>8.7242954325107949</v>
      </c>
      <c r="AI100" s="217">
        <f t="shared" si="74"/>
        <v>137.83263723834418</v>
      </c>
      <c r="AK100" s="210"/>
      <c r="AL100" s="144"/>
      <c r="AM100" s="144"/>
      <c r="AN100" s="144"/>
      <c r="AO100" s="144"/>
      <c r="AP100" s="144"/>
      <c r="AQ100" s="318"/>
      <c r="AR100" s="318"/>
      <c r="AS100" s="318"/>
      <c r="AT100" s="318"/>
      <c r="AU100" s="144"/>
      <c r="AV100" s="144"/>
      <c r="AW100" s="144"/>
      <c r="AX100" s="144"/>
      <c r="AY100" s="217"/>
    </row>
    <row r="101" spans="2:51" x14ac:dyDescent="0.25">
      <c r="C101" s="128"/>
      <c r="E101" s="11"/>
      <c r="I101" s="194">
        <v>96</v>
      </c>
      <c r="J101" s="144">
        <f t="shared" si="68"/>
        <v>0</v>
      </c>
      <c r="K101" s="144">
        <f t="shared" si="69"/>
        <v>0</v>
      </c>
      <c r="L101" s="144">
        <f t="shared" si="70"/>
        <v>70</v>
      </c>
      <c r="M101" s="144">
        <f t="shared" si="71"/>
        <v>0</v>
      </c>
      <c r="N101" s="144">
        <f t="shared" si="50"/>
        <v>0</v>
      </c>
      <c r="O101" s="145">
        <f t="shared" si="51"/>
        <v>256.66666666666669</v>
      </c>
      <c r="P101" s="194">
        <v>96</v>
      </c>
      <c r="Q101" s="144">
        <f t="shared" si="60"/>
        <v>9.36</v>
      </c>
      <c r="R101" s="144">
        <f t="shared" si="72"/>
        <v>411.84000000000003</v>
      </c>
      <c r="S101" s="144">
        <f t="shared" si="73"/>
        <v>238.8672</v>
      </c>
      <c r="T101" s="144">
        <f t="shared" si="52"/>
        <v>58.195735973104156</v>
      </c>
      <c r="U101" s="144">
        <f t="shared" si="61"/>
        <v>70</v>
      </c>
      <c r="V101" s="144">
        <f t="shared" si="53"/>
        <v>10</v>
      </c>
      <c r="W101" s="144">
        <v>0</v>
      </c>
      <c r="X101" s="144">
        <f t="shared" si="54"/>
        <v>810.71794681982294</v>
      </c>
      <c r="Y101" s="173">
        <f t="shared" si="55"/>
        <v>554.05128015315631</v>
      </c>
      <c r="AA101" s="210">
        <v>96</v>
      </c>
      <c r="AB101" s="144">
        <f t="shared" si="56"/>
        <v>0</v>
      </c>
      <c r="AC101" s="243">
        <f t="shared" si="57"/>
        <v>0</v>
      </c>
      <c r="AD101" s="243">
        <f t="shared" si="58"/>
        <v>0</v>
      </c>
      <c r="AE101" s="243">
        <f t="shared" si="59"/>
        <v>0</v>
      </c>
      <c r="AF101" s="144">
        <f t="shared" si="62"/>
        <v>85.380286433558254</v>
      </c>
      <c r="AG101" s="144">
        <f t="shared" si="63"/>
        <v>40.871264583058647</v>
      </c>
      <c r="AH101" s="144">
        <f t="shared" si="64"/>
        <v>6.169008461403207</v>
      </c>
      <c r="AI101" s="217">
        <f t="shared" si="74"/>
        <v>132.4205594780201</v>
      </c>
      <c r="AK101" s="210"/>
      <c r="AL101" s="144"/>
      <c r="AM101" s="144"/>
      <c r="AN101" s="144"/>
      <c r="AO101" s="144"/>
      <c r="AP101" s="144"/>
      <c r="AQ101" s="318"/>
      <c r="AR101" s="318"/>
      <c r="AS101" s="318"/>
      <c r="AT101" s="318"/>
      <c r="AU101" s="144"/>
      <c r="AV101" s="144"/>
      <c r="AW101" s="144"/>
      <c r="AX101" s="144"/>
      <c r="AY101" s="217"/>
    </row>
    <row r="102" spans="2:51" x14ac:dyDescent="0.25">
      <c r="C102" s="128"/>
      <c r="E102" s="11"/>
      <c r="I102" s="194">
        <v>97</v>
      </c>
      <c r="J102" s="144">
        <f t="shared" si="68"/>
        <v>0</v>
      </c>
      <c r="K102" s="144">
        <f t="shared" si="69"/>
        <v>0</v>
      </c>
      <c r="L102" s="144">
        <f t="shared" si="70"/>
        <v>70</v>
      </c>
      <c r="M102" s="144">
        <f t="shared" si="71"/>
        <v>0</v>
      </c>
      <c r="N102" s="144">
        <f t="shared" si="50"/>
        <v>0</v>
      </c>
      <c r="O102" s="145">
        <f t="shared" si="51"/>
        <v>256.66666666666669</v>
      </c>
      <c r="P102" s="194">
        <v>97</v>
      </c>
      <c r="Q102" s="144">
        <f t="shared" ref="Q102:Q133" si="87">IF(P102&lt;=$F$18,LOOKUP(P102-1,$B$25:$B$78,$G$25:$G$78),)</f>
        <v>9.36</v>
      </c>
      <c r="R102" s="144">
        <f t="shared" si="72"/>
        <v>421.20000000000005</v>
      </c>
      <c r="S102" s="144">
        <f t="shared" si="73"/>
        <v>244.29600000000002</v>
      </c>
      <c r="T102" s="144">
        <f t="shared" si="52"/>
        <v>59.362879241040368</v>
      </c>
      <c r="U102" s="144">
        <f t="shared" si="61"/>
        <v>70</v>
      </c>
      <c r="V102" s="144">
        <f t="shared" si="53"/>
        <v>10</v>
      </c>
      <c r="W102" s="144">
        <v>0</v>
      </c>
      <c r="X102" s="144">
        <f t="shared" si="54"/>
        <v>822.20588134481204</v>
      </c>
      <c r="Y102" s="173">
        <f t="shared" si="55"/>
        <v>565.5392146781453</v>
      </c>
      <c r="AA102" s="210">
        <v>97</v>
      </c>
      <c r="AB102" s="144">
        <f t="shared" si="56"/>
        <v>0</v>
      </c>
      <c r="AC102" s="243">
        <f t="shared" si="57"/>
        <v>0</v>
      </c>
      <c r="AD102" s="243">
        <f t="shared" si="58"/>
        <v>0</v>
      </c>
      <c r="AE102" s="243">
        <f t="shared" si="59"/>
        <v>0</v>
      </c>
      <c r="AF102" s="144">
        <f t="shared" ref="AF102:AF133" si="88">IF(AA102&lt;=$F$18,EXP(-LN(2)/$D$104)*AF101+((1-EXP(-LN(2)/$D$104))/(LN(2)/$D$104))*$AB102*AC102*0.475*$F$19*44/12,)</f>
        <v>83.706031093428734</v>
      </c>
      <c r="AG102" s="144">
        <f t="shared" si="63"/>
        <v>39.753637703708513</v>
      </c>
      <c r="AH102" s="144">
        <f t="shared" ref="AH102:AH133" si="89">IF(AA102&lt;=$F$18,EXP(-LN(2)/$D$105)*AH101+((1-EXP(-LN(2)/$D$105))/(LN(2)/$D$105))*$AB102*AE102*0.475*$F$19*44/12,)</f>
        <v>4.3621477162553983</v>
      </c>
      <c r="AI102" s="217">
        <f t="shared" si="74"/>
        <v>127.82181651339265</v>
      </c>
      <c r="AK102" s="210"/>
      <c r="AL102" s="144"/>
      <c r="AM102" s="144"/>
      <c r="AN102" s="144"/>
      <c r="AO102" s="144"/>
      <c r="AP102" s="144"/>
      <c r="AQ102" s="318"/>
      <c r="AR102" s="318"/>
      <c r="AS102" s="318"/>
      <c r="AT102" s="318"/>
      <c r="AU102" s="144"/>
      <c r="AV102" s="144"/>
      <c r="AW102" s="144"/>
      <c r="AX102" s="144"/>
      <c r="AY102" s="217"/>
    </row>
    <row r="103" spans="2:51" x14ac:dyDescent="0.25">
      <c r="C103" s="114" t="s">
        <v>317</v>
      </c>
      <c r="D103" s="286" t="s">
        <v>318</v>
      </c>
      <c r="F103"/>
      <c r="I103" s="194">
        <v>98</v>
      </c>
      <c r="J103" s="144">
        <f t="shared" si="68"/>
        <v>0</v>
      </c>
      <c r="K103" s="144">
        <f t="shared" si="69"/>
        <v>0</v>
      </c>
      <c r="L103" s="144">
        <f t="shared" si="70"/>
        <v>70</v>
      </c>
      <c r="M103" s="144">
        <f t="shared" si="71"/>
        <v>0</v>
      </c>
      <c r="N103" s="144">
        <f t="shared" si="50"/>
        <v>0</v>
      </c>
      <c r="O103" s="145">
        <f t="shared" si="51"/>
        <v>256.66666666666669</v>
      </c>
      <c r="P103" s="194">
        <v>98</v>
      </c>
      <c r="Q103" s="144">
        <f t="shared" si="87"/>
        <v>9.36</v>
      </c>
      <c r="R103" s="144">
        <f t="shared" si="72"/>
        <v>430.56000000000006</v>
      </c>
      <c r="S103" s="144">
        <f t="shared" si="73"/>
        <v>249.72480000000002</v>
      </c>
      <c r="T103" s="144">
        <f t="shared" si="52"/>
        <v>60.527007137298142</v>
      </c>
      <c r="U103" s="144">
        <f t="shared" si="61"/>
        <v>70</v>
      </c>
      <c r="V103" s="144">
        <f t="shared" si="53"/>
        <v>10</v>
      </c>
      <c r="W103" s="144">
        <v>0</v>
      </c>
      <c r="X103" s="144">
        <f t="shared" si="54"/>
        <v>833.68856409746093</v>
      </c>
      <c r="Y103" s="173">
        <f t="shared" si="55"/>
        <v>577.0218974307943</v>
      </c>
      <c r="AA103" s="210">
        <v>98</v>
      </c>
      <c r="AB103" s="144">
        <f t="shared" si="56"/>
        <v>0</v>
      </c>
      <c r="AC103" s="243">
        <f t="shared" si="57"/>
        <v>0</v>
      </c>
      <c r="AD103" s="243">
        <f t="shared" si="58"/>
        <v>0</v>
      </c>
      <c r="AE103" s="243">
        <f t="shared" si="59"/>
        <v>0</v>
      </c>
      <c r="AF103" s="144">
        <f t="shared" si="88"/>
        <v>82.064606879324245</v>
      </c>
      <c r="AG103" s="144">
        <f t="shared" si="63"/>
        <v>38.666572390147657</v>
      </c>
      <c r="AH103" s="144">
        <f t="shared" si="89"/>
        <v>3.084504230701604</v>
      </c>
      <c r="AI103" s="217">
        <f t="shared" si="74"/>
        <v>123.81568350017351</v>
      </c>
      <c r="AK103" s="210"/>
      <c r="AL103" s="144"/>
      <c r="AM103" s="144"/>
      <c r="AN103" s="144"/>
      <c r="AO103" s="144"/>
      <c r="AP103" s="144"/>
      <c r="AQ103" s="318"/>
      <c r="AR103" s="318"/>
      <c r="AS103" s="318"/>
      <c r="AT103" s="318"/>
      <c r="AU103" s="144"/>
      <c r="AV103" s="144"/>
      <c r="AW103" s="144"/>
      <c r="AX103" s="144"/>
      <c r="AY103" s="217"/>
    </row>
    <row r="104" spans="2:51" x14ac:dyDescent="0.25">
      <c r="B104" t="s">
        <v>163</v>
      </c>
      <c r="C104">
        <v>1.52</v>
      </c>
      <c r="D104">
        <v>35</v>
      </c>
      <c r="F104"/>
      <c r="I104" s="194">
        <v>99</v>
      </c>
      <c r="J104" s="144">
        <f t="shared" si="68"/>
        <v>0</v>
      </c>
      <c r="K104" s="144">
        <f t="shared" si="69"/>
        <v>0</v>
      </c>
      <c r="L104" s="144">
        <f t="shared" si="70"/>
        <v>70</v>
      </c>
      <c r="M104" s="144">
        <f t="shared" si="71"/>
        <v>0</v>
      </c>
      <c r="N104" s="144">
        <f t="shared" si="50"/>
        <v>0</v>
      </c>
      <c r="O104" s="145">
        <f t="shared" si="51"/>
        <v>256.66666666666669</v>
      </c>
      <c r="P104" s="194">
        <v>99</v>
      </c>
      <c r="Q104" s="144">
        <f t="shared" si="87"/>
        <v>9.36</v>
      </c>
      <c r="R104" s="144">
        <f t="shared" si="72"/>
        <v>439.92000000000007</v>
      </c>
      <c r="S104" s="144">
        <f t="shared" si="73"/>
        <v>255.15360000000001</v>
      </c>
      <c r="T104" s="144">
        <f t="shared" si="52"/>
        <v>61.688192762754426</v>
      </c>
      <c r="U104" s="144">
        <f t="shared" si="61"/>
        <v>70</v>
      </c>
      <c r="V104" s="144">
        <f t="shared" si="53"/>
        <v>10</v>
      </c>
      <c r="W104" s="144">
        <v>0</v>
      </c>
      <c r="X104" s="144">
        <f t="shared" si="54"/>
        <v>845.16612239513063</v>
      </c>
      <c r="Y104" s="173">
        <f t="shared" si="55"/>
        <v>588.499455728464</v>
      </c>
      <c r="AA104" s="210">
        <v>99</v>
      </c>
      <c r="AB104" s="144">
        <f t="shared" si="56"/>
        <v>0</v>
      </c>
      <c r="AC104" s="243">
        <f t="shared" si="57"/>
        <v>0</v>
      </c>
      <c r="AD104" s="243">
        <f t="shared" si="58"/>
        <v>0</v>
      </c>
      <c r="AE104" s="243">
        <f t="shared" si="59"/>
        <v>0</v>
      </c>
      <c r="AF104" s="144">
        <f t="shared" si="88"/>
        <v>80.455369992888421</v>
      </c>
      <c r="AG104" s="144">
        <f t="shared" si="63"/>
        <v>37.609232934752399</v>
      </c>
      <c r="AH104" s="144">
        <f t="shared" si="89"/>
        <v>2.1810738581276992</v>
      </c>
      <c r="AI104" s="217">
        <f t="shared" si="74"/>
        <v>120.24567678576852</v>
      </c>
      <c r="AK104" s="210"/>
      <c r="AL104" s="144"/>
      <c r="AM104" s="144"/>
      <c r="AN104" s="144"/>
      <c r="AO104" s="144"/>
      <c r="AP104" s="144"/>
      <c r="AQ104" s="318"/>
      <c r="AR104" s="318"/>
      <c r="AS104" s="318"/>
      <c r="AT104" s="318"/>
      <c r="AU104" s="144"/>
      <c r="AV104" s="144"/>
      <c r="AW104" s="144"/>
      <c r="AX104" s="144"/>
      <c r="AY104" s="217"/>
    </row>
    <row r="105" spans="2:51" x14ac:dyDescent="0.25">
      <c r="B105" t="s">
        <v>165</v>
      </c>
      <c r="C105">
        <v>0</v>
      </c>
      <c r="D105">
        <v>2</v>
      </c>
      <c r="F105"/>
      <c r="I105" s="194">
        <v>100</v>
      </c>
      <c r="J105" s="144">
        <f t="shared" si="68"/>
        <v>0</v>
      </c>
      <c r="K105" s="144">
        <f t="shared" si="69"/>
        <v>0</v>
      </c>
      <c r="L105" s="144">
        <f t="shared" si="70"/>
        <v>70</v>
      </c>
      <c r="M105" s="144">
        <f t="shared" si="71"/>
        <v>0</v>
      </c>
      <c r="N105" s="144">
        <f t="shared" si="50"/>
        <v>0</v>
      </c>
      <c r="O105" s="145">
        <f t="shared" si="51"/>
        <v>256.66666666666669</v>
      </c>
      <c r="P105" s="194">
        <v>100</v>
      </c>
      <c r="Q105" s="144">
        <f t="shared" si="87"/>
        <v>-32.759999999999991</v>
      </c>
      <c r="R105" s="144">
        <f t="shared" si="72"/>
        <v>407.16000000000008</v>
      </c>
      <c r="S105" s="144">
        <f t="shared" si="73"/>
        <v>236.15280000000004</v>
      </c>
      <c r="T105" s="144">
        <f t="shared" si="52"/>
        <v>57.61100977459936</v>
      </c>
      <c r="U105" s="144">
        <f t="shared" si="61"/>
        <v>70</v>
      </c>
      <c r="V105" s="144">
        <f t="shared" si="53"/>
        <v>10</v>
      </c>
      <c r="W105" s="144">
        <v>0</v>
      </c>
      <c r="X105" s="144">
        <f t="shared" si="54"/>
        <v>804.9719686907606</v>
      </c>
      <c r="Y105" s="173">
        <f t="shared" si="55"/>
        <v>548.30530202409386</v>
      </c>
      <c r="AA105" s="210">
        <v>100</v>
      </c>
      <c r="AB105" s="144">
        <f t="shared" si="56"/>
        <v>0</v>
      </c>
      <c r="AC105" s="243">
        <f t="shared" si="57"/>
        <v>0</v>
      </c>
      <c r="AD105" s="243">
        <f t="shared" si="58"/>
        <v>0</v>
      </c>
      <c r="AE105" s="243">
        <f t="shared" si="59"/>
        <v>0</v>
      </c>
      <c r="AF105" s="144">
        <f t="shared" si="88"/>
        <v>78.877689260258023</v>
      </c>
      <c r="AG105" s="144">
        <f t="shared" si="63"/>
        <v>36.58080648236799</v>
      </c>
      <c r="AH105" s="144">
        <f t="shared" si="89"/>
        <v>1.542252115350802</v>
      </c>
      <c r="AI105" s="217">
        <f t="shared" si="74"/>
        <v>117.00074785797682</v>
      </c>
      <c r="AK105" s="210"/>
      <c r="AL105" s="144"/>
      <c r="AM105" s="144"/>
      <c r="AN105" s="144"/>
      <c r="AO105" s="144"/>
      <c r="AP105" s="144"/>
      <c r="AQ105" s="318"/>
      <c r="AR105" s="318"/>
      <c r="AS105" s="318"/>
      <c r="AT105" s="318"/>
      <c r="AU105" s="144"/>
      <c r="AV105" s="144"/>
      <c r="AW105" s="144"/>
      <c r="AX105" s="144"/>
      <c r="AY105" s="217"/>
    </row>
    <row r="106" spans="2:51" x14ac:dyDescent="0.25">
      <c r="B106" t="s">
        <v>166</v>
      </c>
      <c r="C106">
        <v>0.77</v>
      </c>
      <c r="D106">
        <v>25</v>
      </c>
      <c r="F106"/>
      <c r="I106" s="194">
        <v>101</v>
      </c>
      <c r="J106" s="144">
        <f t="shared" si="68"/>
        <v>0</v>
      </c>
      <c r="K106" s="144">
        <f t="shared" si="69"/>
        <v>0</v>
      </c>
      <c r="L106" s="144">
        <f t="shared" si="70"/>
        <v>70</v>
      </c>
      <c r="M106" s="144">
        <f t="shared" si="71"/>
        <v>0</v>
      </c>
      <c r="N106" s="144">
        <f t="shared" si="50"/>
        <v>0</v>
      </c>
      <c r="O106" s="145">
        <f t="shared" si="51"/>
        <v>256.66666666666669</v>
      </c>
      <c r="P106" s="194">
        <v>101</v>
      </c>
      <c r="Q106" s="144">
        <f t="shared" si="87"/>
        <v>8.9699999999999989</v>
      </c>
      <c r="R106" s="144">
        <f t="shared" si="72"/>
        <v>416.13000000000011</v>
      </c>
      <c r="S106" s="144">
        <f t="shared" si="73"/>
        <v>241.35540000000006</v>
      </c>
      <c r="T106" s="144">
        <f t="shared" si="52"/>
        <v>58.731055744468854</v>
      </c>
      <c r="U106" s="144">
        <f t="shared" si="61"/>
        <v>70</v>
      </c>
      <c r="V106" s="144">
        <f t="shared" si="53"/>
        <v>10</v>
      </c>
      <c r="W106" s="144">
        <v>0</v>
      </c>
      <c r="X106" s="144">
        <f t="shared" si="54"/>
        <v>815.98391042161666</v>
      </c>
      <c r="Y106" s="173">
        <f t="shared" si="55"/>
        <v>559.31724375494991</v>
      </c>
      <c r="AA106" s="210">
        <v>101</v>
      </c>
      <c r="AB106" s="144">
        <f t="shared" si="56"/>
        <v>0</v>
      </c>
      <c r="AC106" s="243">
        <f t="shared" si="57"/>
        <v>0</v>
      </c>
      <c r="AD106" s="243">
        <f t="shared" si="58"/>
        <v>0</v>
      </c>
      <c r="AE106" s="243">
        <f t="shared" si="59"/>
        <v>0</v>
      </c>
      <c r="AF106" s="144">
        <f t="shared" si="88"/>
        <v>77.330945884504274</v>
      </c>
      <c r="AG106" s="144">
        <f t="shared" si="63"/>
        <v>35.580502405406634</v>
      </c>
      <c r="AH106" s="144">
        <f t="shared" si="89"/>
        <v>1.0905369290638496</v>
      </c>
      <c r="AI106" s="217">
        <f t="shared" si="74"/>
        <v>114.00198521897475</v>
      </c>
      <c r="AK106" s="210"/>
      <c r="AL106" s="144"/>
      <c r="AM106" s="144"/>
      <c r="AN106" s="144"/>
      <c r="AO106" s="144"/>
      <c r="AP106" s="144"/>
      <c r="AQ106" s="318"/>
      <c r="AR106" s="318"/>
      <c r="AS106" s="318"/>
      <c r="AT106" s="318"/>
      <c r="AU106" s="144"/>
      <c r="AV106" s="144"/>
      <c r="AW106" s="144"/>
      <c r="AX106" s="144"/>
      <c r="AY106" s="217"/>
    </row>
    <row r="107" spans="2:51" x14ac:dyDescent="0.25">
      <c r="B107" t="s">
        <v>169</v>
      </c>
      <c r="C107">
        <f>44%*C105+56%*C106</f>
        <v>0.43120000000000003</v>
      </c>
      <c r="D107">
        <f>44%*D105+56%*D106</f>
        <v>14.880000000000003</v>
      </c>
      <c r="F107"/>
      <c r="I107" s="194">
        <v>102</v>
      </c>
      <c r="J107" s="144">
        <f t="shared" si="68"/>
        <v>0</v>
      </c>
      <c r="K107" s="144">
        <f t="shared" si="69"/>
        <v>0</v>
      </c>
      <c r="L107" s="144">
        <f t="shared" si="70"/>
        <v>70</v>
      </c>
      <c r="M107" s="144">
        <f t="shared" si="71"/>
        <v>0</v>
      </c>
      <c r="N107" s="144">
        <f t="shared" si="50"/>
        <v>0</v>
      </c>
      <c r="O107" s="145">
        <f t="shared" si="51"/>
        <v>256.66666666666669</v>
      </c>
      <c r="P107" s="194">
        <v>102</v>
      </c>
      <c r="Q107" s="144">
        <f t="shared" si="87"/>
        <v>8.9699999999999989</v>
      </c>
      <c r="R107" s="144">
        <f t="shared" si="72"/>
        <v>425.10000000000014</v>
      </c>
      <c r="S107" s="144">
        <f t="shared" si="73"/>
        <v>246.55800000000005</v>
      </c>
      <c r="T107" s="144">
        <f t="shared" si="52"/>
        <v>59.848294710107773</v>
      </c>
      <c r="U107" s="144">
        <f t="shared" si="61"/>
        <v>70</v>
      </c>
      <c r="V107" s="144">
        <f t="shared" si="53"/>
        <v>10</v>
      </c>
      <c r="W107" s="144">
        <v>0</v>
      </c>
      <c r="X107" s="144">
        <f t="shared" si="54"/>
        <v>826.99096328677115</v>
      </c>
      <c r="Y107" s="173">
        <f t="shared" si="55"/>
        <v>570.32429662010441</v>
      </c>
      <c r="AA107" s="210">
        <v>102</v>
      </c>
      <c r="AB107" s="144">
        <f t="shared" si="56"/>
        <v>0</v>
      </c>
      <c r="AC107" s="243">
        <f t="shared" si="57"/>
        <v>0</v>
      </c>
      <c r="AD107" s="243">
        <f t="shared" si="58"/>
        <v>0</v>
      </c>
      <c r="AE107" s="243">
        <f t="shared" si="59"/>
        <v>0</v>
      </c>
      <c r="AF107" s="144">
        <f t="shared" si="88"/>
        <v>75.814533202928757</v>
      </c>
      <c r="AG107" s="144">
        <f t="shared" si="63"/>
        <v>34.607551696033489</v>
      </c>
      <c r="AH107" s="144">
        <f t="shared" si="89"/>
        <v>0.77112605767540099</v>
      </c>
      <c r="AI107" s="217">
        <f t="shared" si="74"/>
        <v>111.19321095663766</v>
      </c>
      <c r="AK107" s="210"/>
      <c r="AL107" s="144"/>
      <c r="AM107" s="144"/>
      <c r="AN107" s="144"/>
      <c r="AO107" s="144"/>
      <c r="AP107" s="144"/>
      <c r="AQ107" s="318"/>
      <c r="AR107" s="318"/>
      <c r="AS107" s="318"/>
      <c r="AT107" s="318"/>
      <c r="AU107" s="144"/>
      <c r="AV107" s="144"/>
      <c r="AW107" s="144"/>
      <c r="AX107" s="144"/>
      <c r="AY107" s="217"/>
    </row>
    <row r="108" spans="2:51" x14ac:dyDescent="0.25">
      <c r="B108" t="s">
        <v>164</v>
      </c>
      <c r="C108">
        <v>0.25</v>
      </c>
      <c r="D108">
        <v>0</v>
      </c>
      <c r="F108"/>
      <c r="I108" s="194">
        <v>103</v>
      </c>
      <c r="J108" s="144">
        <f t="shared" si="68"/>
        <v>0</v>
      </c>
      <c r="K108" s="144">
        <f t="shared" si="69"/>
        <v>0</v>
      </c>
      <c r="L108" s="144">
        <f t="shared" si="70"/>
        <v>70</v>
      </c>
      <c r="M108" s="144">
        <f t="shared" si="71"/>
        <v>0</v>
      </c>
      <c r="N108" s="144">
        <f t="shared" si="50"/>
        <v>0</v>
      </c>
      <c r="O108" s="145">
        <f t="shared" si="51"/>
        <v>256.66666666666669</v>
      </c>
      <c r="P108" s="194">
        <v>103</v>
      </c>
      <c r="Q108" s="144">
        <f t="shared" si="87"/>
        <v>8.9699999999999989</v>
      </c>
      <c r="R108" s="144">
        <f t="shared" si="72"/>
        <v>434.07000000000016</v>
      </c>
      <c r="S108" s="144">
        <f t="shared" si="73"/>
        <v>251.76060000000007</v>
      </c>
      <c r="T108" s="144">
        <f t="shared" si="52"/>
        <v>60.96279272505339</v>
      </c>
      <c r="U108" s="144">
        <f t="shared" si="61"/>
        <v>70</v>
      </c>
      <c r="V108" s="144">
        <f t="shared" si="53"/>
        <v>10</v>
      </c>
      <c r="W108" s="144">
        <v>0</v>
      </c>
      <c r="X108" s="144">
        <f t="shared" si="54"/>
        <v>837.9932423294681</v>
      </c>
      <c r="Y108" s="173">
        <f t="shared" si="55"/>
        <v>581.32657566280136</v>
      </c>
      <c r="AA108" s="210">
        <v>103</v>
      </c>
      <c r="AB108" s="144">
        <f t="shared" si="56"/>
        <v>0</v>
      </c>
      <c r="AC108" s="243">
        <f t="shared" si="57"/>
        <v>0</v>
      </c>
      <c r="AD108" s="243">
        <f t="shared" si="58"/>
        <v>0</v>
      </c>
      <c r="AE108" s="243">
        <f t="shared" si="59"/>
        <v>0</v>
      </c>
      <c r="AF108" s="144">
        <f t="shared" si="88"/>
        <v>74.327856449118528</v>
      </c>
      <c r="AG108" s="144">
        <f t="shared" si="63"/>
        <v>33.661206374973403</v>
      </c>
      <c r="AH108" s="144">
        <f t="shared" si="89"/>
        <v>0.54526846453192479</v>
      </c>
      <c r="AI108" s="217">
        <f t="shared" si="74"/>
        <v>108.53433128862386</v>
      </c>
      <c r="AK108" s="210"/>
      <c r="AL108" s="144"/>
      <c r="AM108" s="144"/>
      <c r="AN108" s="144"/>
      <c r="AO108" s="144"/>
      <c r="AP108" s="144"/>
      <c r="AQ108" s="318"/>
      <c r="AR108" s="318"/>
      <c r="AS108" s="318"/>
      <c r="AT108" s="318"/>
      <c r="AU108" s="144"/>
      <c r="AV108" s="144"/>
      <c r="AW108" s="144"/>
      <c r="AX108" s="144"/>
      <c r="AY108" s="217"/>
    </row>
    <row r="109" spans="2:51" x14ac:dyDescent="0.25">
      <c r="I109" s="194">
        <v>104</v>
      </c>
      <c r="J109" s="144">
        <f t="shared" si="68"/>
        <v>0</v>
      </c>
      <c r="K109" s="144">
        <f t="shared" si="69"/>
        <v>0</v>
      </c>
      <c r="L109" s="144">
        <f t="shared" si="70"/>
        <v>70</v>
      </c>
      <c r="M109" s="144">
        <f t="shared" si="71"/>
        <v>0</v>
      </c>
      <c r="N109" s="144">
        <f t="shared" si="50"/>
        <v>0</v>
      </c>
      <c r="O109" s="145">
        <f t="shared" si="51"/>
        <v>256.66666666666669</v>
      </c>
      <c r="P109" s="194">
        <v>104</v>
      </c>
      <c r="Q109" s="144">
        <f t="shared" si="87"/>
        <v>8.9699999999999989</v>
      </c>
      <c r="R109" s="144">
        <f t="shared" si="72"/>
        <v>443.04000000000019</v>
      </c>
      <c r="S109" s="144">
        <f t="shared" si="73"/>
        <v>256.96320000000009</v>
      </c>
      <c r="T109" s="144">
        <f t="shared" si="52"/>
        <v>62.074612956838024</v>
      </c>
      <c r="U109" s="144">
        <f t="shared" si="61"/>
        <v>70</v>
      </c>
      <c r="V109" s="144">
        <f t="shared" si="53"/>
        <v>10</v>
      </c>
      <c r="W109" s="144">
        <v>0</v>
      </c>
      <c r="X109" s="144">
        <f t="shared" si="54"/>
        <v>848.9908575664931</v>
      </c>
      <c r="Y109" s="173">
        <f t="shared" si="55"/>
        <v>592.32419089982636</v>
      </c>
      <c r="AA109" s="210">
        <v>104</v>
      </c>
      <c r="AB109" s="144">
        <f t="shared" si="56"/>
        <v>0</v>
      </c>
      <c r="AC109" s="243">
        <f t="shared" si="57"/>
        <v>0</v>
      </c>
      <c r="AD109" s="243">
        <f t="shared" si="58"/>
        <v>0</v>
      </c>
      <c r="AE109" s="243">
        <f t="shared" si="59"/>
        <v>0</v>
      </c>
      <c r="AF109" s="144">
        <f t="shared" si="88"/>
        <v>72.870332519667244</v>
      </c>
      <c r="AG109" s="144">
        <f t="shared" si="63"/>
        <v>32.740738916483849</v>
      </c>
      <c r="AH109" s="144">
        <f t="shared" si="89"/>
        <v>0.38556302883770049</v>
      </c>
      <c r="AI109" s="217">
        <f t="shared" si="74"/>
        <v>105.99663446498879</v>
      </c>
      <c r="AK109" s="210"/>
      <c r="AL109" s="144"/>
      <c r="AM109" s="144"/>
      <c r="AN109" s="144"/>
      <c r="AO109" s="144"/>
      <c r="AP109" s="144"/>
      <c r="AQ109" s="318"/>
      <c r="AR109" s="318"/>
      <c r="AS109" s="318"/>
      <c r="AT109" s="318"/>
      <c r="AU109" s="144"/>
      <c r="AV109" s="144"/>
      <c r="AW109" s="144"/>
      <c r="AX109" s="144"/>
      <c r="AY109" s="217"/>
    </row>
    <row r="110" spans="2:51" x14ac:dyDescent="0.25">
      <c r="I110" s="194">
        <v>105</v>
      </c>
      <c r="J110" s="144">
        <f t="shared" si="68"/>
        <v>0</v>
      </c>
      <c r="K110" s="144">
        <f t="shared" si="69"/>
        <v>0</v>
      </c>
      <c r="L110" s="144">
        <f t="shared" si="70"/>
        <v>70</v>
      </c>
      <c r="M110" s="144">
        <f t="shared" si="71"/>
        <v>0</v>
      </c>
      <c r="N110" s="144">
        <f t="shared" si="50"/>
        <v>0</v>
      </c>
      <c r="O110" s="145">
        <f t="shared" si="51"/>
        <v>256.66666666666669</v>
      </c>
      <c r="P110" s="194">
        <v>105</v>
      </c>
      <c r="Q110" s="144">
        <f t="shared" si="87"/>
        <v>-31.199999999999989</v>
      </c>
      <c r="R110" s="144">
        <f t="shared" si="72"/>
        <v>411.8400000000002</v>
      </c>
      <c r="S110" s="144">
        <f t="shared" si="73"/>
        <v>238.86720000000011</v>
      </c>
      <c r="T110" s="144">
        <f t="shared" si="52"/>
        <v>58.195735973104156</v>
      </c>
      <c r="U110" s="144">
        <f t="shared" si="61"/>
        <v>70</v>
      </c>
      <c r="V110" s="144">
        <f t="shared" si="53"/>
        <v>10</v>
      </c>
      <c r="W110" s="144">
        <v>0</v>
      </c>
      <c r="X110" s="144">
        <f t="shared" si="54"/>
        <v>810.71794681982328</v>
      </c>
      <c r="Y110" s="173">
        <f t="shared" si="55"/>
        <v>554.05128015315654</v>
      </c>
      <c r="AA110" s="210">
        <v>105</v>
      </c>
      <c r="AB110" s="144">
        <f t="shared" si="56"/>
        <v>45</v>
      </c>
      <c r="AC110" s="243">
        <f t="shared" si="57"/>
        <v>0.5</v>
      </c>
      <c r="AD110" s="243">
        <f t="shared" si="58"/>
        <v>0.28000000000000003</v>
      </c>
      <c r="AE110" s="243">
        <f t="shared" si="59"/>
        <v>0.22</v>
      </c>
      <c r="AF110" s="144">
        <f t="shared" si="88"/>
        <v>93.946555732002466</v>
      </c>
      <c r="AG110" s="144">
        <f t="shared" si="63"/>
        <v>44.398712249877256</v>
      </c>
      <c r="AH110" s="144">
        <f t="shared" si="89"/>
        <v>8.7242954403820185</v>
      </c>
      <c r="AI110" s="217">
        <f t="shared" si="74"/>
        <v>147.06956342226172</v>
      </c>
      <c r="AK110" s="210"/>
      <c r="AL110" s="144"/>
      <c r="AM110" s="144"/>
      <c r="AN110" s="144"/>
      <c r="AO110" s="144"/>
      <c r="AP110" s="144"/>
      <c r="AQ110" s="318"/>
      <c r="AR110" s="318"/>
      <c r="AS110" s="318"/>
      <c r="AT110" s="318"/>
      <c r="AU110" s="144"/>
      <c r="AV110" s="144"/>
      <c r="AW110" s="144"/>
      <c r="AX110" s="144"/>
      <c r="AY110" s="217"/>
    </row>
    <row r="111" spans="2:51" x14ac:dyDescent="0.25">
      <c r="C111" s="286" t="s">
        <v>330</v>
      </c>
      <c r="D111" s="286"/>
      <c r="E111" s="286"/>
      <c r="I111" s="194">
        <v>106</v>
      </c>
      <c r="J111" s="144">
        <f t="shared" si="68"/>
        <v>0</v>
      </c>
      <c r="K111" s="144">
        <f t="shared" si="69"/>
        <v>0</v>
      </c>
      <c r="L111" s="144">
        <f t="shared" si="70"/>
        <v>70</v>
      </c>
      <c r="M111" s="144">
        <f t="shared" si="71"/>
        <v>0</v>
      </c>
      <c r="N111" s="144">
        <f t="shared" si="50"/>
        <v>0</v>
      </c>
      <c r="O111" s="145">
        <f t="shared" si="51"/>
        <v>256.66666666666669</v>
      </c>
      <c r="P111" s="194">
        <v>106</v>
      </c>
      <c r="Q111" s="144">
        <f t="shared" si="87"/>
        <v>8.1899999999999977</v>
      </c>
      <c r="R111" s="144">
        <f t="shared" si="72"/>
        <v>420.0300000000002</v>
      </c>
      <c r="S111" s="144">
        <f t="shared" si="73"/>
        <v>243.61740000000009</v>
      </c>
      <c r="T111" s="144">
        <f t="shared" si="52"/>
        <v>59.217152772195554</v>
      </c>
      <c r="U111" s="144">
        <f t="shared" si="61"/>
        <v>70</v>
      </c>
      <c r="V111" s="144">
        <f t="shared" si="53"/>
        <v>10</v>
      </c>
      <c r="W111" s="144">
        <v>0</v>
      </c>
      <c r="X111" s="144">
        <f t="shared" si="54"/>
        <v>820.77017941157408</v>
      </c>
      <c r="Y111" s="173">
        <f t="shared" si="55"/>
        <v>564.10351274490745</v>
      </c>
      <c r="AA111" s="210">
        <v>106</v>
      </c>
      <c r="AB111" s="144">
        <f t="shared" si="56"/>
        <v>0</v>
      </c>
      <c r="AC111" s="243">
        <f t="shared" si="57"/>
        <v>0</v>
      </c>
      <c r="AD111" s="243">
        <f t="shared" si="58"/>
        <v>0</v>
      </c>
      <c r="AE111" s="243">
        <f t="shared" si="59"/>
        <v>0</v>
      </c>
      <c r="AF111" s="144">
        <f t="shared" si="88"/>
        <v>92.104321075838811</v>
      </c>
      <c r="AG111" s="144">
        <f t="shared" si="63"/>
        <v>43.18462712857756</v>
      </c>
      <c r="AH111" s="144">
        <f t="shared" si="89"/>
        <v>6.1690084669690028</v>
      </c>
      <c r="AI111" s="217">
        <f t="shared" si="74"/>
        <v>141.45795667138538</v>
      </c>
      <c r="AK111" s="210"/>
      <c r="AL111" s="144"/>
      <c r="AM111" s="144"/>
      <c r="AN111" s="144"/>
      <c r="AO111" s="144"/>
      <c r="AP111" s="144"/>
      <c r="AQ111" s="318"/>
      <c r="AR111" s="318"/>
      <c r="AS111" s="318"/>
      <c r="AT111" s="318"/>
      <c r="AU111" s="144"/>
      <c r="AV111" s="144"/>
      <c r="AW111" s="144"/>
      <c r="AX111" s="144"/>
      <c r="AY111" s="217"/>
    </row>
    <row r="112" spans="2:51" x14ac:dyDescent="0.25">
      <c r="C112" s="215" t="s">
        <v>305</v>
      </c>
      <c r="D112" s="215" t="s">
        <v>81</v>
      </c>
      <c r="E112" s="215" t="s">
        <v>327</v>
      </c>
      <c r="I112" s="194">
        <v>107</v>
      </c>
      <c r="J112" s="144">
        <f t="shared" si="68"/>
        <v>0</v>
      </c>
      <c r="K112" s="144">
        <f t="shared" si="69"/>
        <v>0</v>
      </c>
      <c r="L112" s="144">
        <f t="shared" si="70"/>
        <v>70</v>
      </c>
      <c r="M112" s="144">
        <f t="shared" si="71"/>
        <v>0</v>
      </c>
      <c r="N112" s="144">
        <f t="shared" si="50"/>
        <v>0</v>
      </c>
      <c r="O112" s="145">
        <f t="shared" si="51"/>
        <v>256.66666666666669</v>
      </c>
      <c r="P112" s="194">
        <v>107</v>
      </c>
      <c r="Q112" s="144">
        <f t="shared" si="87"/>
        <v>8.1899999999999977</v>
      </c>
      <c r="R112" s="144">
        <f t="shared" si="72"/>
        <v>428.2200000000002</v>
      </c>
      <c r="S112" s="144">
        <f t="shared" si="73"/>
        <v>248.3676000000001</v>
      </c>
      <c r="T112" s="144">
        <f t="shared" si="52"/>
        <v>60.236253798706343</v>
      </c>
      <c r="U112" s="144">
        <f t="shared" si="61"/>
        <v>70</v>
      </c>
      <c r="V112" s="144">
        <f t="shared" si="53"/>
        <v>10</v>
      </c>
      <c r="W112" s="144">
        <v>0</v>
      </c>
      <c r="X112" s="144">
        <f t="shared" si="54"/>
        <v>830.81837869941364</v>
      </c>
      <c r="Y112" s="173">
        <f t="shared" si="55"/>
        <v>574.1517120327469</v>
      </c>
      <c r="AA112" s="210">
        <v>107</v>
      </c>
      <c r="AB112" s="144">
        <f t="shared" si="56"/>
        <v>0</v>
      </c>
      <c r="AC112" s="243">
        <f t="shared" si="57"/>
        <v>0</v>
      </c>
      <c r="AD112" s="243">
        <f t="shared" si="58"/>
        <v>0</v>
      </c>
      <c r="AE112" s="243">
        <f t="shared" si="59"/>
        <v>0</v>
      </c>
      <c r="AF112" s="144">
        <f t="shared" si="88"/>
        <v>90.298211517630349</v>
      </c>
      <c r="AG112" s="144">
        <f t="shared" si="63"/>
        <v>42.003741228765769</v>
      </c>
      <c r="AH112" s="144">
        <f t="shared" si="89"/>
        <v>4.3621477201910102</v>
      </c>
      <c r="AI112" s="217">
        <f t="shared" si="74"/>
        <v>136.66410046658714</v>
      </c>
      <c r="AK112" s="210"/>
      <c r="AL112" s="144"/>
      <c r="AM112" s="144"/>
      <c r="AN112" s="144"/>
      <c r="AO112" s="144"/>
      <c r="AP112" s="144"/>
      <c r="AQ112" s="318"/>
      <c r="AR112" s="318"/>
      <c r="AS112" s="318"/>
      <c r="AT112" s="318"/>
      <c r="AU112" s="144"/>
      <c r="AV112" s="144"/>
      <c r="AW112" s="144"/>
      <c r="AX112" s="144"/>
      <c r="AY112" s="217"/>
    </row>
    <row r="113" spans="2:51" x14ac:dyDescent="0.25">
      <c r="B113" s="206" t="s">
        <v>328</v>
      </c>
      <c r="C113" s="221">
        <f>1/$F$18*SUM(X6:X205)</f>
        <v>650.59025436043373</v>
      </c>
      <c r="D113" s="221">
        <f>1/$F$10*SUM(O6:O205)</f>
        <v>256.66666666666708</v>
      </c>
      <c r="E113" s="220">
        <f>C113-D113</f>
        <v>393.92358769376665</v>
      </c>
      <c r="I113" s="194">
        <v>108</v>
      </c>
      <c r="J113" s="144">
        <f t="shared" si="68"/>
        <v>0</v>
      </c>
      <c r="K113" s="144">
        <f t="shared" si="69"/>
        <v>0</v>
      </c>
      <c r="L113" s="144">
        <f t="shared" si="70"/>
        <v>70</v>
      </c>
      <c r="M113" s="144">
        <f t="shared" si="71"/>
        <v>0</v>
      </c>
      <c r="N113" s="144">
        <f t="shared" si="50"/>
        <v>0</v>
      </c>
      <c r="O113" s="145">
        <f t="shared" si="51"/>
        <v>256.66666666666669</v>
      </c>
      <c r="P113" s="194">
        <v>108</v>
      </c>
      <c r="Q113" s="144">
        <f t="shared" si="87"/>
        <v>8.1899999999999977</v>
      </c>
      <c r="R113" s="144">
        <f t="shared" si="72"/>
        <v>436.4100000000002</v>
      </c>
      <c r="S113" s="144">
        <f t="shared" si="73"/>
        <v>253.1178000000001</v>
      </c>
      <c r="T113" s="144">
        <f t="shared" si="52"/>
        <v>61.253088449887215</v>
      </c>
      <c r="U113" s="144">
        <f t="shared" si="61"/>
        <v>70</v>
      </c>
      <c r="V113" s="144">
        <f t="shared" si="53"/>
        <v>10</v>
      </c>
      <c r="W113" s="144">
        <v>0</v>
      </c>
      <c r="X113" s="144">
        <f t="shared" si="54"/>
        <v>840.862630716887</v>
      </c>
      <c r="Y113" s="173">
        <f t="shared" si="55"/>
        <v>584.19596405022025</v>
      </c>
      <c r="AA113" s="210">
        <v>108</v>
      </c>
      <c r="AB113" s="144">
        <f t="shared" si="56"/>
        <v>0</v>
      </c>
      <c r="AC113" s="243">
        <f t="shared" si="57"/>
        <v>0</v>
      </c>
      <c r="AD113" s="243">
        <f t="shared" si="58"/>
        <v>0</v>
      </c>
      <c r="AE113" s="243">
        <f t="shared" si="59"/>
        <v>0</v>
      </c>
      <c r="AF113" s="144">
        <f t="shared" si="88"/>
        <v>88.527518666240297</v>
      </c>
      <c r="AG113" s="144">
        <f t="shared" si="63"/>
        <v>40.855146715984418</v>
      </c>
      <c r="AH113" s="144">
        <f t="shared" si="89"/>
        <v>3.0845042334845019</v>
      </c>
      <c r="AI113" s="217">
        <f t="shared" si="74"/>
        <v>132.46716961570922</v>
      </c>
      <c r="AK113" s="210"/>
      <c r="AL113" s="144"/>
      <c r="AM113" s="144"/>
      <c r="AN113" s="144"/>
      <c r="AO113" s="144"/>
      <c r="AP113" s="144"/>
      <c r="AQ113" s="318"/>
      <c r="AR113" s="318"/>
      <c r="AS113" s="318"/>
      <c r="AT113" s="318"/>
      <c r="AU113" s="144"/>
      <c r="AV113" s="144"/>
      <c r="AW113" s="144"/>
      <c r="AX113" s="144"/>
      <c r="AY113" s="217"/>
    </row>
    <row r="114" spans="2:51" x14ac:dyDescent="0.25">
      <c r="B114" s="206" t="s">
        <v>329</v>
      </c>
      <c r="C114" s="221">
        <f>X35</f>
        <v>446.82850104024982</v>
      </c>
      <c r="D114" s="221">
        <f>O35</f>
        <v>256.66666666666669</v>
      </c>
      <c r="E114" s="220">
        <f>VLOOKUP(30,I5:Y205,17,FALSE)</f>
        <v>190.16183437358313</v>
      </c>
      <c r="I114" s="194">
        <v>109</v>
      </c>
      <c r="J114" s="144">
        <f t="shared" si="68"/>
        <v>0</v>
      </c>
      <c r="K114" s="144">
        <f t="shared" si="69"/>
        <v>0</v>
      </c>
      <c r="L114" s="144">
        <f t="shared" si="70"/>
        <v>70</v>
      </c>
      <c r="M114" s="144">
        <f t="shared" si="71"/>
        <v>0</v>
      </c>
      <c r="N114" s="144">
        <f t="shared" si="50"/>
        <v>0</v>
      </c>
      <c r="O114" s="145">
        <f t="shared" si="51"/>
        <v>256.66666666666669</v>
      </c>
      <c r="P114" s="194">
        <v>109</v>
      </c>
      <c r="Q114" s="144">
        <f t="shared" si="87"/>
        <v>8.1899999999999977</v>
      </c>
      <c r="R114" s="144">
        <f t="shared" si="72"/>
        <v>444.60000000000019</v>
      </c>
      <c r="S114" s="144">
        <f t="shared" si="73"/>
        <v>257.86800000000011</v>
      </c>
      <c r="T114" s="144">
        <f t="shared" si="52"/>
        <v>62.267704162827528</v>
      </c>
      <c r="U114" s="144">
        <f t="shared" si="61"/>
        <v>70</v>
      </c>
      <c r="V114" s="144">
        <f t="shared" si="53"/>
        <v>10</v>
      </c>
      <c r="W114" s="144">
        <v>0</v>
      </c>
      <c r="X114" s="144">
        <f t="shared" si="54"/>
        <v>850.90301808359152</v>
      </c>
      <c r="Y114" s="173">
        <f t="shared" si="55"/>
        <v>594.23635141692489</v>
      </c>
      <c r="AA114" s="210">
        <v>109</v>
      </c>
      <c r="AB114" s="144">
        <f t="shared" si="56"/>
        <v>0</v>
      </c>
      <c r="AC114" s="243">
        <f t="shared" si="57"/>
        <v>0</v>
      </c>
      <c r="AD114" s="243">
        <f t="shared" si="58"/>
        <v>0</v>
      </c>
      <c r="AE114" s="243">
        <f t="shared" si="59"/>
        <v>0</v>
      </c>
      <c r="AF114" s="144">
        <f t="shared" si="88"/>
        <v>86.791548021650001</v>
      </c>
      <c r="AG114" s="144">
        <f t="shared" si="63"/>
        <v>39.737960580557036</v>
      </c>
      <c r="AH114" s="144">
        <f t="shared" si="89"/>
        <v>2.1810738600955055</v>
      </c>
      <c r="AI114" s="217">
        <f t="shared" si="74"/>
        <v>128.71058246230254</v>
      </c>
      <c r="AK114" s="210"/>
      <c r="AL114" s="144"/>
      <c r="AM114" s="144"/>
      <c r="AN114" s="144"/>
      <c r="AO114" s="144"/>
      <c r="AP114" s="144"/>
      <c r="AQ114" s="318"/>
      <c r="AR114" s="318"/>
      <c r="AS114" s="318"/>
      <c r="AT114" s="318"/>
      <c r="AU114" s="144"/>
      <c r="AV114" s="144"/>
      <c r="AW114" s="144"/>
      <c r="AX114" s="144"/>
      <c r="AY114" s="217"/>
    </row>
    <row r="115" spans="2:51" x14ac:dyDescent="0.25">
      <c r="C115" s="222"/>
      <c r="D115" s="222"/>
      <c r="E115" s="222"/>
      <c r="I115" s="194">
        <v>110</v>
      </c>
      <c r="J115" s="144">
        <f t="shared" si="68"/>
        <v>0</v>
      </c>
      <c r="K115" s="144">
        <f t="shared" si="69"/>
        <v>0</v>
      </c>
      <c r="L115" s="144">
        <f t="shared" si="70"/>
        <v>70</v>
      </c>
      <c r="M115" s="144">
        <f t="shared" si="71"/>
        <v>0</v>
      </c>
      <c r="N115" s="144">
        <f t="shared" si="50"/>
        <v>0</v>
      </c>
      <c r="O115" s="145">
        <f t="shared" si="51"/>
        <v>256.66666666666669</v>
      </c>
      <c r="P115" s="194">
        <v>110</v>
      </c>
      <c r="Q115" s="144">
        <f t="shared" si="87"/>
        <v>-29.639999999999986</v>
      </c>
      <c r="R115" s="144">
        <f t="shared" si="72"/>
        <v>414.96000000000021</v>
      </c>
      <c r="S115" s="144">
        <f t="shared" si="73"/>
        <v>240.6768000000001</v>
      </c>
      <c r="T115" s="144">
        <f t="shared" si="52"/>
        <v>58.585123425001079</v>
      </c>
      <c r="U115" s="144">
        <f t="shared" si="61"/>
        <v>70</v>
      </c>
      <c r="V115" s="144">
        <f t="shared" si="53"/>
        <v>10</v>
      </c>
      <c r="W115" s="144">
        <v>0</v>
      </c>
      <c r="X115" s="144">
        <f t="shared" si="54"/>
        <v>814.54784996521039</v>
      </c>
      <c r="Y115" s="173">
        <f t="shared" si="55"/>
        <v>557.88118329854365</v>
      </c>
      <c r="AA115" s="210">
        <v>110</v>
      </c>
      <c r="AB115" s="144">
        <f t="shared" si="56"/>
        <v>0</v>
      </c>
      <c r="AC115" s="243">
        <f t="shared" si="57"/>
        <v>0</v>
      </c>
      <c r="AD115" s="243">
        <f t="shared" si="58"/>
        <v>0</v>
      </c>
      <c r="AE115" s="243">
        <f t="shared" si="59"/>
        <v>0</v>
      </c>
      <c r="AF115" s="144">
        <f t="shared" si="88"/>
        <v>85.089618702562589</v>
      </c>
      <c r="AG115" s="144">
        <f t="shared" si="63"/>
        <v>38.651323958753181</v>
      </c>
      <c r="AH115" s="144">
        <f t="shared" si="89"/>
        <v>1.5422521167422514</v>
      </c>
      <c r="AI115" s="217">
        <f t="shared" si="74"/>
        <v>125.28319477805802</v>
      </c>
      <c r="AK115" s="210"/>
      <c r="AL115" s="144"/>
      <c r="AM115" s="144"/>
      <c r="AN115" s="144"/>
      <c r="AO115" s="144"/>
      <c r="AP115" s="144"/>
      <c r="AQ115" s="318"/>
      <c r="AR115" s="318"/>
      <c r="AS115" s="318"/>
      <c r="AT115" s="318"/>
      <c r="AU115" s="144"/>
      <c r="AV115" s="144"/>
      <c r="AW115" s="144"/>
      <c r="AX115" s="144"/>
      <c r="AY115" s="217"/>
    </row>
    <row r="116" spans="2:51" x14ac:dyDescent="0.25">
      <c r="C116" s="285" t="s">
        <v>277</v>
      </c>
      <c r="D116" s="285"/>
      <c r="E116" s="285"/>
      <c r="I116" s="194">
        <v>111</v>
      </c>
      <c r="J116" s="144">
        <f t="shared" si="68"/>
        <v>0</v>
      </c>
      <c r="K116" s="144">
        <f t="shared" si="69"/>
        <v>0</v>
      </c>
      <c r="L116" s="144">
        <f t="shared" si="70"/>
        <v>70</v>
      </c>
      <c r="M116" s="144">
        <f t="shared" si="71"/>
        <v>0</v>
      </c>
      <c r="N116" s="144">
        <f t="shared" si="50"/>
        <v>0</v>
      </c>
      <c r="O116" s="145">
        <f t="shared" si="51"/>
        <v>256.66666666666669</v>
      </c>
      <c r="P116" s="194">
        <v>111</v>
      </c>
      <c r="Q116" s="144">
        <f t="shared" si="87"/>
        <v>7.4099999999999966</v>
      </c>
      <c r="R116" s="144">
        <f t="shared" si="72"/>
        <v>422.37000000000023</v>
      </c>
      <c r="S116" s="144">
        <f t="shared" si="73"/>
        <v>244.97460000000012</v>
      </c>
      <c r="T116" s="144">
        <f t="shared" si="52"/>
        <v>59.508558599212847</v>
      </c>
      <c r="U116" s="144">
        <f t="shared" si="61"/>
        <v>70</v>
      </c>
      <c r="V116" s="144">
        <f t="shared" si="53"/>
        <v>10</v>
      </c>
      <c r="W116" s="144">
        <v>0</v>
      </c>
      <c r="X116" s="144">
        <f t="shared" si="54"/>
        <v>823.64150122696265</v>
      </c>
      <c r="Y116" s="173">
        <f t="shared" si="55"/>
        <v>566.9748345602959</v>
      </c>
      <c r="AA116" s="210">
        <v>111</v>
      </c>
      <c r="AB116" s="144">
        <f t="shared" si="56"/>
        <v>0</v>
      </c>
      <c r="AC116" s="243">
        <f t="shared" si="57"/>
        <v>0</v>
      </c>
      <c r="AD116" s="243">
        <f t="shared" si="58"/>
        <v>0</v>
      </c>
      <c r="AE116" s="243">
        <f t="shared" si="59"/>
        <v>0</v>
      </c>
      <c r="AF116" s="144">
        <f t="shared" si="88"/>
        <v>83.421063179348096</v>
      </c>
      <c r="AG116" s="144">
        <f t="shared" si="63"/>
        <v>37.594401472516289</v>
      </c>
      <c r="AH116" s="144">
        <f t="shared" si="89"/>
        <v>1.090536930047753</v>
      </c>
      <c r="AI116" s="217">
        <f t="shared" si="74"/>
        <v>122.10600158191214</v>
      </c>
      <c r="AK116" s="210"/>
      <c r="AL116" s="144"/>
      <c r="AM116" s="144"/>
      <c r="AN116" s="144"/>
      <c r="AO116" s="144"/>
      <c r="AP116" s="144"/>
      <c r="AQ116" s="318"/>
      <c r="AR116" s="318"/>
      <c r="AS116" s="318"/>
      <c r="AT116" s="318"/>
      <c r="AU116" s="144"/>
      <c r="AV116" s="144"/>
      <c r="AW116" s="144"/>
      <c r="AX116" s="144"/>
      <c r="AY116" s="217"/>
    </row>
    <row r="117" spans="2:51" x14ac:dyDescent="0.25">
      <c r="C117" s="285" t="s">
        <v>305</v>
      </c>
      <c r="D117" s="285" t="s">
        <v>81</v>
      </c>
      <c r="E117" s="223" t="s">
        <v>327</v>
      </c>
      <c r="I117" s="194">
        <v>112</v>
      </c>
      <c r="J117" s="144">
        <f t="shared" si="68"/>
        <v>0</v>
      </c>
      <c r="K117" s="144">
        <f t="shared" si="69"/>
        <v>0</v>
      </c>
      <c r="L117" s="144">
        <f t="shared" si="70"/>
        <v>70</v>
      </c>
      <c r="M117" s="144">
        <f t="shared" si="71"/>
        <v>0</v>
      </c>
      <c r="N117" s="144">
        <f t="shared" si="50"/>
        <v>0</v>
      </c>
      <c r="O117" s="145">
        <f t="shared" si="51"/>
        <v>256.66666666666669</v>
      </c>
      <c r="P117" s="194">
        <v>112</v>
      </c>
      <c r="Q117" s="144">
        <f t="shared" si="87"/>
        <v>7.4099999999999966</v>
      </c>
      <c r="R117" s="144">
        <f t="shared" si="72"/>
        <v>429.7800000000002</v>
      </c>
      <c r="S117" s="144">
        <f t="shared" si="73"/>
        <v>249.27240000000009</v>
      </c>
      <c r="T117" s="144">
        <f t="shared" si="52"/>
        <v>60.430109843567763</v>
      </c>
      <c r="U117" s="144">
        <f t="shared" si="61"/>
        <v>70</v>
      </c>
      <c r="V117" s="144">
        <f t="shared" si="53"/>
        <v>10</v>
      </c>
      <c r="W117" s="144">
        <v>0</v>
      </c>
      <c r="X117" s="144">
        <f t="shared" si="54"/>
        <v>832.73187131088071</v>
      </c>
      <c r="Y117" s="173">
        <f t="shared" si="55"/>
        <v>576.06520464421396</v>
      </c>
      <c r="AA117" s="210">
        <v>112</v>
      </c>
      <c r="AB117" s="144">
        <f t="shared" si="56"/>
        <v>0</v>
      </c>
      <c r="AC117" s="243">
        <f t="shared" si="57"/>
        <v>0</v>
      </c>
      <c r="AD117" s="243">
        <f t="shared" si="58"/>
        <v>0</v>
      </c>
      <c r="AE117" s="243">
        <f t="shared" si="59"/>
        <v>0</v>
      </c>
      <c r="AF117" s="144">
        <f t="shared" si="88"/>
        <v>81.785227012225462</v>
      </c>
      <c r="AG117" s="144">
        <f t="shared" si="63"/>
        <v>36.566380587246684</v>
      </c>
      <c r="AH117" s="144">
        <f t="shared" si="89"/>
        <v>0.7711260583711258</v>
      </c>
      <c r="AI117" s="217">
        <f t="shared" si="74"/>
        <v>119.12273365784327</v>
      </c>
      <c r="AK117" s="210"/>
      <c r="AL117" s="144"/>
      <c r="AM117" s="144"/>
      <c r="AN117" s="144"/>
      <c r="AO117" s="144"/>
      <c r="AP117" s="144"/>
      <c r="AQ117" s="318"/>
      <c r="AR117" s="318"/>
      <c r="AS117" s="318"/>
      <c r="AT117" s="318"/>
      <c r="AU117" s="144"/>
      <c r="AV117" s="144"/>
      <c r="AW117" s="144"/>
      <c r="AX117" s="144"/>
      <c r="AY117" s="217"/>
    </row>
    <row r="118" spans="2:51" x14ac:dyDescent="0.25">
      <c r="B118" s="206" t="s">
        <v>328</v>
      </c>
      <c r="C118" s="224">
        <f>1/$F$18*SUM(AI6:AI205)</f>
        <v>63.858710797480015</v>
      </c>
      <c r="D118" s="221">
        <v>0</v>
      </c>
      <c r="E118" s="220">
        <f>C118-D118</f>
        <v>63.858710797480015</v>
      </c>
      <c r="I118" s="194">
        <v>113</v>
      </c>
      <c r="J118" s="144">
        <f t="shared" si="68"/>
        <v>0</v>
      </c>
      <c r="K118" s="144">
        <f t="shared" si="69"/>
        <v>0</v>
      </c>
      <c r="L118" s="144">
        <f t="shared" si="70"/>
        <v>70</v>
      </c>
      <c r="M118" s="144">
        <f t="shared" si="71"/>
        <v>0</v>
      </c>
      <c r="N118" s="144">
        <f t="shared" si="50"/>
        <v>0</v>
      </c>
      <c r="O118" s="145">
        <f t="shared" si="51"/>
        <v>256.66666666666669</v>
      </c>
      <c r="P118" s="194">
        <v>113</v>
      </c>
      <c r="Q118" s="144">
        <f t="shared" si="87"/>
        <v>7.4099999999999966</v>
      </c>
      <c r="R118" s="144">
        <f t="shared" si="72"/>
        <v>437.19000000000017</v>
      </c>
      <c r="S118" s="144">
        <f t="shared" si="73"/>
        <v>253.57020000000009</v>
      </c>
      <c r="T118" s="144">
        <f t="shared" si="52"/>
        <v>61.349813387722385</v>
      </c>
      <c r="U118" s="144">
        <f t="shared" si="61"/>
        <v>70</v>
      </c>
      <c r="V118" s="144">
        <f t="shared" si="53"/>
        <v>10</v>
      </c>
      <c r="W118" s="144">
        <v>0</v>
      </c>
      <c r="X118" s="144">
        <f t="shared" si="54"/>
        <v>841.81902331694994</v>
      </c>
      <c r="Y118" s="173">
        <f t="shared" si="55"/>
        <v>585.15235665028331</v>
      </c>
      <c r="AA118" s="210">
        <v>113</v>
      </c>
      <c r="AB118" s="144">
        <f t="shared" si="56"/>
        <v>0</v>
      </c>
      <c r="AC118" s="243">
        <f t="shared" si="57"/>
        <v>0</v>
      </c>
      <c r="AD118" s="243">
        <f t="shared" si="58"/>
        <v>0</v>
      </c>
      <c r="AE118" s="243">
        <f t="shared" si="59"/>
        <v>0</v>
      </c>
      <c r="AF118" s="144">
        <f t="shared" si="88"/>
        <v>80.181468594578561</v>
      </c>
      <c r="AG118" s="144">
        <f t="shared" si="63"/>
        <v>35.56647098714604</v>
      </c>
      <c r="AH118" s="144">
        <f t="shared" si="89"/>
        <v>0.5452684650238766</v>
      </c>
      <c r="AI118" s="217">
        <f t="shared" si="74"/>
        <v>116.29320804674849</v>
      </c>
      <c r="AK118" s="210"/>
      <c r="AL118" s="144"/>
      <c r="AM118" s="144"/>
      <c r="AN118" s="144"/>
      <c r="AO118" s="144"/>
      <c r="AP118" s="144"/>
      <c r="AQ118" s="318"/>
      <c r="AR118" s="318"/>
      <c r="AS118" s="318"/>
      <c r="AT118" s="318"/>
      <c r="AU118" s="144"/>
      <c r="AV118" s="144"/>
      <c r="AW118" s="144"/>
      <c r="AX118" s="144"/>
      <c r="AY118" s="217"/>
    </row>
    <row r="119" spans="2:51" x14ac:dyDescent="0.25">
      <c r="B119" s="206" t="s">
        <v>329</v>
      </c>
      <c r="C119" s="224">
        <f>AI35</f>
        <v>0</v>
      </c>
      <c r="D119" s="221">
        <v>0</v>
      </c>
      <c r="E119" s="220">
        <f>C119-D119</f>
        <v>0</v>
      </c>
      <c r="I119" s="194">
        <v>114</v>
      </c>
      <c r="J119" s="144">
        <f t="shared" si="68"/>
        <v>0</v>
      </c>
      <c r="K119" s="144">
        <f t="shared" si="69"/>
        <v>0</v>
      </c>
      <c r="L119" s="144">
        <f t="shared" si="70"/>
        <v>70</v>
      </c>
      <c r="M119" s="144">
        <f t="shared" si="71"/>
        <v>0</v>
      </c>
      <c r="N119" s="144">
        <f t="shared" si="50"/>
        <v>0</v>
      </c>
      <c r="O119" s="145">
        <f t="shared" si="51"/>
        <v>256.66666666666669</v>
      </c>
      <c r="P119" s="194">
        <v>114</v>
      </c>
      <c r="Q119" s="144">
        <f t="shared" si="87"/>
        <v>7.4099999999999966</v>
      </c>
      <c r="R119" s="144">
        <f t="shared" si="72"/>
        <v>444.60000000000014</v>
      </c>
      <c r="S119" s="144">
        <f t="shared" si="73"/>
        <v>257.86800000000005</v>
      </c>
      <c r="T119" s="144">
        <f t="shared" si="52"/>
        <v>62.267704162827528</v>
      </c>
      <c r="U119" s="144">
        <f t="shared" si="61"/>
        <v>70</v>
      </c>
      <c r="V119" s="144">
        <f t="shared" si="53"/>
        <v>10</v>
      </c>
      <c r="W119" s="144">
        <v>0</v>
      </c>
      <c r="X119" s="144">
        <f t="shared" si="54"/>
        <v>850.90301808359129</v>
      </c>
      <c r="Y119" s="173">
        <f t="shared" si="55"/>
        <v>594.23635141692466</v>
      </c>
      <c r="AA119" s="210">
        <v>114</v>
      </c>
      <c r="AB119" s="144">
        <f t="shared" si="56"/>
        <v>0</v>
      </c>
      <c r="AC119" s="243">
        <f t="shared" si="57"/>
        <v>0</v>
      </c>
      <c r="AD119" s="243">
        <f t="shared" si="58"/>
        <v>0</v>
      </c>
      <c r="AE119" s="243">
        <f t="shared" si="59"/>
        <v>0</v>
      </c>
      <c r="AF119" s="144">
        <f t="shared" si="88"/>
        <v>78.609158901305662</v>
      </c>
      <c r="AG119" s="144">
        <f t="shared" si="63"/>
        <v>34.593903967643108</v>
      </c>
      <c r="AH119" s="144">
        <f t="shared" si="89"/>
        <v>0.38556302918556296</v>
      </c>
      <c r="AI119" s="217">
        <f t="shared" si="74"/>
        <v>113.58862589813432</v>
      </c>
      <c r="AK119" s="210"/>
      <c r="AL119" s="144"/>
      <c r="AM119" s="144"/>
      <c r="AN119" s="144"/>
      <c r="AO119" s="144"/>
      <c r="AP119" s="144"/>
      <c r="AQ119" s="318"/>
      <c r="AR119" s="318"/>
      <c r="AS119" s="318"/>
      <c r="AT119" s="318"/>
      <c r="AU119" s="144"/>
      <c r="AV119" s="144"/>
      <c r="AW119" s="144"/>
      <c r="AX119" s="144"/>
      <c r="AY119" s="217"/>
    </row>
    <row r="120" spans="2:51" x14ac:dyDescent="0.25">
      <c r="C120" s="222"/>
      <c r="D120" s="222"/>
      <c r="E120" s="225"/>
      <c r="I120" s="194">
        <v>115</v>
      </c>
      <c r="J120" s="144">
        <f t="shared" si="68"/>
        <v>0</v>
      </c>
      <c r="K120" s="144">
        <f t="shared" si="69"/>
        <v>0</v>
      </c>
      <c r="L120" s="144">
        <f t="shared" si="70"/>
        <v>70</v>
      </c>
      <c r="M120" s="144">
        <f t="shared" si="71"/>
        <v>0</v>
      </c>
      <c r="N120" s="144">
        <f t="shared" si="50"/>
        <v>0</v>
      </c>
      <c r="O120" s="145">
        <f t="shared" si="51"/>
        <v>256.66666666666669</v>
      </c>
      <c r="P120" s="194">
        <v>115</v>
      </c>
      <c r="Q120" s="144">
        <f t="shared" si="87"/>
        <v>-28.079999999999984</v>
      </c>
      <c r="R120" s="144">
        <f t="shared" si="72"/>
        <v>416.52000000000015</v>
      </c>
      <c r="S120" s="144">
        <f t="shared" si="73"/>
        <v>241.58160000000007</v>
      </c>
      <c r="T120" s="144">
        <f t="shared" si="52"/>
        <v>58.779689232021951</v>
      </c>
      <c r="U120" s="144">
        <f t="shared" si="61"/>
        <v>70</v>
      </c>
      <c r="V120" s="144">
        <f t="shared" si="53"/>
        <v>10</v>
      </c>
      <c r="W120" s="144">
        <v>0</v>
      </c>
      <c r="X120" s="144">
        <f t="shared" si="54"/>
        <v>816.46257874577168</v>
      </c>
      <c r="Y120" s="173">
        <f t="shared" si="55"/>
        <v>559.79591207910494</v>
      </c>
      <c r="AA120" s="210">
        <v>115</v>
      </c>
      <c r="AB120" s="144">
        <f t="shared" si="56"/>
        <v>45</v>
      </c>
      <c r="AC120" s="243">
        <f t="shared" si="57"/>
        <v>0.5</v>
      </c>
      <c r="AD120" s="243">
        <f t="shared" si="58"/>
        <v>0.28000000000000003</v>
      </c>
      <c r="AE120" s="243">
        <f t="shared" si="59"/>
        <v>0.22</v>
      </c>
      <c r="AF120" s="144">
        <f t="shared" si="88"/>
        <v>99.572847228635425</v>
      </c>
      <c r="AG120" s="144">
        <f t="shared" si="63"/>
        <v>46.201202405258854</v>
      </c>
      <c r="AH120" s="144">
        <f t="shared" si="89"/>
        <v>8.7242954406279942</v>
      </c>
      <c r="AI120" s="217">
        <f t="shared" si="74"/>
        <v>154.49834507452226</v>
      </c>
      <c r="AK120" s="210"/>
      <c r="AL120" s="144"/>
      <c r="AM120" s="144"/>
      <c r="AN120" s="144"/>
      <c r="AO120" s="144"/>
      <c r="AP120" s="144"/>
      <c r="AQ120" s="318"/>
      <c r="AR120" s="318"/>
      <c r="AS120" s="318"/>
      <c r="AT120" s="318"/>
      <c r="AU120" s="144"/>
      <c r="AV120" s="144"/>
      <c r="AW120" s="144"/>
      <c r="AX120" s="144"/>
      <c r="AY120" s="217"/>
    </row>
    <row r="121" spans="2:51" x14ac:dyDescent="0.25">
      <c r="C121" s="285" t="s">
        <v>321</v>
      </c>
      <c r="D121" s="285"/>
      <c r="E121" s="285"/>
      <c r="I121" s="194">
        <v>116</v>
      </c>
      <c r="J121" s="144">
        <f t="shared" si="68"/>
        <v>0</v>
      </c>
      <c r="K121" s="144">
        <f t="shared" si="69"/>
        <v>0</v>
      </c>
      <c r="L121" s="144">
        <f t="shared" si="70"/>
        <v>70</v>
      </c>
      <c r="M121" s="144">
        <f t="shared" si="71"/>
        <v>0</v>
      </c>
      <c r="N121" s="144">
        <f t="shared" si="50"/>
        <v>0</v>
      </c>
      <c r="O121" s="145">
        <f t="shared" si="51"/>
        <v>256.66666666666669</v>
      </c>
      <c r="P121" s="194">
        <v>116</v>
      </c>
      <c r="Q121" s="144">
        <f t="shared" si="87"/>
        <v>7.019999999999996</v>
      </c>
      <c r="R121" s="144">
        <f t="shared" si="72"/>
        <v>423.54000000000013</v>
      </c>
      <c r="S121" s="144">
        <f t="shared" si="73"/>
        <v>245.65320000000006</v>
      </c>
      <c r="T121" s="144">
        <f t="shared" si="52"/>
        <v>59.654190992380521</v>
      </c>
      <c r="U121" s="144">
        <f t="shared" si="61"/>
        <v>70</v>
      </c>
      <c r="V121" s="144">
        <f t="shared" si="53"/>
        <v>10</v>
      </c>
      <c r="W121" s="144">
        <v>0</v>
      </c>
      <c r="X121" s="144">
        <f t="shared" si="54"/>
        <v>825.07703931172955</v>
      </c>
      <c r="Y121" s="173">
        <f t="shared" si="55"/>
        <v>568.41037264506281</v>
      </c>
      <c r="AA121" s="210">
        <v>116</v>
      </c>
      <c r="AB121" s="144">
        <f t="shared" si="56"/>
        <v>0</v>
      </c>
      <c r="AC121" s="243">
        <f t="shared" si="57"/>
        <v>0</v>
      </c>
      <c r="AD121" s="243">
        <f t="shared" si="58"/>
        <v>0</v>
      </c>
      <c r="AE121" s="243">
        <f t="shared" si="59"/>
        <v>0</v>
      </c>
      <c r="AF121" s="144">
        <f t="shared" si="88"/>
        <v>97.62028442792176</v>
      </c>
      <c r="AG121" s="144">
        <f t="shared" si="63"/>
        <v>44.93782809587141</v>
      </c>
      <c r="AH121" s="144">
        <f t="shared" si="89"/>
        <v>6.1690084671429339</v>
      </c>
      <c r="AI121" s="217">
        <f t="shared" si="74"/>
        <v>148.7271209909361</v>
      </c>
      <c r="AK121" s="210"/>
      <c r="AL121" s="144"/>
      <c r="AM121" s="144"/>
      <c r="AN121" s="144"/>
      <c r="AO121" s="144"/>
      <c r="AP121" s="144"/>
      <c r="AQ121" s="318"/>
      <c r="AR121" s="318"/>
      <c r="AS121" s="318"/>
      <c r="AT121" s="318"/>
      <c r="AU121" s="144"/>
      <c r="AV121" s="144"/>
      <c r="AW121" s="144"/>
      <c r="AX121" s="144"/>
      <c r="AY121" s="217"/>
    </row>
    <row r="122" spans="2:51" x14ac:dyDescent="0.25">
      <c r="C122" s="285" t="s">
        <v>305</v>
      </c>
      <c r="D122" s="285" t="s">
        <v>81</v>
      </c>
      <c r="E122" s="223" t="s">
        <v>327</v>
      </c>
      <c r="I122" s="194">
        <v>117</v>
      </c>
      <c r="J122" s="144">
        <f t="shared" si="68"/>
        <v>0</v>
      </c>
      <c r="K122" s="144">
        <f t="shared" si="69"/>
        <v>0</v>
      </c>
      <c r="L122" s="144">
        <f t="shared" si="70"/>
        <v>70</v>
      </c>
      <c r="M122" s="144">
        <f t="shared" si="71"/>
        <v>0</v>
      </c>
      <c r="N122" s="144">
        <f t="shared" si="50"/>
        <v>0</v>
      </c>
      <c r="O122" s="145">
        <f t="shared" si="51"/>
        <v>256.66666666666669</v>
      </c>
      <c r="P122" s="194">
        <v>117</v>
      </c>
      <c r="Q122" s="144">
        <f t="shared" si="87"/>
        <v>7.019999999999996</v>
      </c>
      <c r="R122" s="144">
        <f t="shared" si="72"/>
        <v>430.56000000000012</v>
      </c>
      <c r="S122" s="144">
        <f t="shared" si="73"/>
        <v>249.72480000000004</v>
      </c>
      <c r="T122" s="144">
        <f t="shared" si="52"/>
        <v>60.527007137298142</v>
      </c>
      <c r="U122" s="144">
        <f t="shared" si="61"/>
        <v>70</v>
      </c>
      <c r="V122" s="144">
        <f t="shared" si="53"/>
        <v>10</v>
      </c>
      <c r="W122" s="144">
        <v>0</v>
      </c>
      <c r="X122" s="144">
        <f t="shared" si="54"/>
        <v>833.68856409746104</v>
      </c>
      <c r="Y122" s="173">
        <f t="shared" si="55"/>
        <v>577.0218974307943</v>
      </c>
      <c r="AA122" s="210">
        <v>117</v>
      </c>
      <c r="AB122" s="144">
        <f t="shared" si="56"/>
        <v>0</v>
      </c>
      <c r="AC122" s="243">
        <f t="shared" si="57"/>
        <v>0</v>
      </c>
      <c r="AD122" s="243">
        <f t="shared" si="58"/>
        <v>0</v>
      </c>
      <c r="AE122" s="243">
        <f t="shared" si="59"/>
        <v>0</v>
      </c>
      <c r="AF122" s="144">
        <f t="shared" si="88"/>
        <v>95.706010192784376</v>
      </c>
      <c r="AG122" s="144">
        <f t="shared" si="63"/>
        <v>43.709000823412133</v>
      </c>
      <c r="AH122" s="144">
        <f t="shared" si="89"/>
        <v>4.362147720313998</v>
      </c>
      <c r="AI122" s="217">
        <f t="shared" si="74"/>
        <v>143.7771587365105</v>
      </c>
      <c r="AK122" s="210"/>
      <c r="AL122" s="144"/>
      <c r="AM122" s="144"/>
      <c r="AN122" s="144"/>
      <c r="AO122" s="144"/>
      <c r="AP122" s="144"/>
      <c r="AQ122" s="318"/>
      <c r="AR122" s="318"/>
      <c r="AS122" s="318"/>
      <c r="AT122" s="318"/>
      <c r="AU122" s="144"/>
      <c r="AV122" s="144"/>
      <c r="AW122" s="144"/>
      <c r="AX122" s="144"/>
      <c r="AY122" s="217"/>
    </row>
    <row r="123" spans="2:51" x14ac:dyDescent="0.25">
      <c r="B123" s="206" t="s">
        <v>329</v>
      </c>
      <c r="C123" s="224">
        <f>AY35</f>
        <v>6.25</v>
      </c>
      <c r="D123" s="221">
        <v>0</v>
      </c>
      <c r="E123" s="220">
        <f>C123-D123</f>
        <v>6.25</v>
      </c>
      <c r="I123" s="194">
        <v>118</v>
      </c>
      <c r="J123" s="144">
        <f t="shared" si="68"/>
        <v>0</v>
      </c>
      <c r="K123" s="144">
        <f t="shared" si="69"/>
        <v>0</v>
      </c>
      <c r="L123" s="144">
        <f t="shared" si="70"/>
        <v>70</v>
      </c>
      <c r="M123" s="144">
        <f t="shared" si="71"/>
        <v>0</v>
      </c>
      <c r="N123" s="144">
        <f t="shared" si="50"/>
        <v>0</v>
      </c>
      <c r="O123" s="145">
        <f t="shared" si="51"/>
        <v>256.66666666666669</v>
      </c>
      <c r="P123" s="194">
        <v>118</v>
      </c>
      <c r="Q123" s="144">
        <f t="shared" si="87"/>
        <v>7.019999999999996</v>
      </c>
      <c r="R123" s="144">
        <f t="shared" si="72"/>
        <v>437.5800000000001</v>
      </c>
      <c r="S123" s="144">
        <f t="shared" si="73"/>
        <v>253.79640000000003</v>
      </c>
      <c r="T123" s="144">
        <f t="shared" si="52"/>
        <v>61.39816832228076</v>
      </c>
      <c r="U123" s="144">
        <f t="shared" si="61"/>
        <v>70</v>
      </c>
      <c r="V123" s="144">
        <f t="shared" si="53"/>
        <v>10</v>
      </c>
      <c r="W123" s="144">
        <v>0</v>
      </c>
      <c r="X123" s="144">
        <f t="shared" si="54"/>
        <v>842.297206494639</v>
      </c>
      <c r="Y123" s="173">
        <f t="shared" si="55"/>
        <v>585.63053982797237</v>
      </c>
      <c r="AA123" s="210">
        <v>118</v>
      </c>
      <c r="AB123" s="144">
        <f t="shared" si="56"/>
        <v>0</v>
      </c>
      <c r="AC123" s="243">
        <f t="shared" si="57"/>
        <v>0</v>
      </c>
      <c r="AD123" s="243">
        <f t="shared" si="58"/>
        <v>0</v>
      </c>
      <c r="AE123" s="243">
        <f t="shared" si="59"/>
        <v>0</v>
      </c>
      <c r="AF123" s="144">
        <f t="shared" si="88"/>
        <v>93.829273707806053</v>
      </c>
      <c r="AG123" s="144">
        <f t="shared" si="63"/>
        <v>42.513775897339471</v>
      </c>
      <c r="AH123" s="144">
        <f t="shared" si="89"/>
        <v>3.0845042335714674</v>
      </c>
      <c r="AI123" s="217">
        <f t="shared" si="74"/>
        <v>139.42755383871699</v>
      </c>
      <c r="AK123" s="210"/>
      <c r="AL123" s="144"/>
      <c r="AM123" s="144"/>
      <c r="AN123" s="144"/>
      <c r="AO123" s="144"/>
      <c r="AP123" s="144"/>
      <c r="AQ123" s="318"/>
      <c r="AR123" s="318"/>
      <c r="AS123" s="318"/>
      <c r="AT123" s="318"/>
      <c r="AU123" s="144"/>
      <c r="AV123" s="144"/>
      <c r="AW123" s="144"/>
      <c r="AX123" s="144"/>
      <c r="AY123" s="217"/>
    </row>
    <row r="124" spans="2:51" x14ac:dyDescent="0.25">
      <c r="I124" s="194">
        <v>119</v>
      </c>
      <c r="J124" s="144">
        <f t="shared" si="68"/>
        <v>0</v>
      </c>
      <c r="K124" s="144">
        <f t="shared" si="69"/>
        <v>0</v>
      </c>
      <c r="L124" s="144">
        <f t="shared" si="70"/>
        <v>70</v>
      </c>
      <c r="M124" s="144">
        <f t="shared" si="71"/>
        <v>0</v>
      </c>
      <c r="N124" s="144">
        <f t="shared" si="50"/>
        <v>0</v>
      </c>
      <c r="O124" s="145">
        <f t="shared" si="51"/>
        <v>256.66666666666669</v>
      </c>
      <c r="P124" s="194">
        <v>119</v>
      </c>
      <c r="Q124" s="144">
        <f t="shared" si="87"/>
        <v>7.019999999999996</v>
      </c>
      <c r="R124" s="144">
        <f t="shared" si="72"/>
        <v>444.60000000000008</v>
      </c>
      <c r="S124" s="144">
        <f t="shared" si="73"/>
        <v>257.86800000000005</v>
      </c>
      <c r="T124" s="144">
        <f t="shared" si="52"/>
        <v>62.267704162827528</v>
      </c>
      <c r="U124" s="144">
        <f t="shared" si="61"/>
        <v>70</v>
      </c>
      <c r="V124" s="144">
        <f t="shared" si="53"/>
        <v>10</v>
      </c>
      <c r="W124" s="144">
        <v>0</v>
      </c>
      <c r="X124" s="144">
        <f t="shared" si="54"/>
        <v>850.90301808359129</v>
      </c>
      <c r="Y124" s="173">
        <f t="shared" si="55"/>
        <v>594.23635141692466</v>
      </c>
      <c r="AA124" s="210">
        <v>119</v>
      </c>
      <c r="AB124" s="144">
        <f t="shared" si="56"/>
        <v>0</v>
      </c>
      <c r="AC124" s="243">
        <f t="shared" si="57"/>
        <v>0</v>
      </c>
      <c r="AD124" s="243">
        <f t="shared" si="58"/>
        <v>0</v>
      </c>
      <c r="AE124" s="243">
        <f t="shared" si="59"/>
        <v>0</v>
      </c>
      <c r="AF124" s="144">
        <f t="shared" si="88"/>
        <v>91.98933888060192</v>
      </c>
      <c r="AG124" s="144">
        <f t="shared" si="63"/>
        <v>41.351234459724417</v>
      </c>
      <c r="AH124" s="144">
        <f t="shared" si="89"/>
        <v>2.1810738601569994</v>
      </c>
      <c r="AI124" s="217">
        <f t="shared" si="74"/>
        <v>135.52164720048333</v>
      </c>
      <c r="AK124" s="210"/>
      <c r="AL124" s="144"/>
      <c r="AM124" s="144"/>
      <c r="AN124" s="144"/>
      <c r="AO124" s="144"/>
      <c r="AP124" s="144"/>
      <c r="AQ124" s="318"/>
      <c r="AR124" s="318"/>
      <c r="AS124" s="318"/>
      <c r="AT124" s="318"/>
      <c r="AU124" s="144"/>
      <c r="AV124" s="144"/>
      <c r="AW124" s="144"/>
      <c r="AX124" s="144"/>
      <c r="AY124" s="217"/>
    </row>
    <row r="125" spans="2:51" x14ac:dyDescent="0.25">
      <c r="C125" s="222"/>
      <c r="D125" s="222"/>
      <c r="E125" s="225"/>
      <c r="I125" s="194">
        <v>120</v>
      </c>
      <c r="J125" s="144">
        <f t="shared" si="68"/>
        <v>0</v>
      </c>
      <c r="K125" s="144">
        <f t="shared" si="69"/>
        <v>0</v>
      </c>
      <c r="L125" s="144">
        <f t="shared" si="70"/>
        <v>70</v>
      </c>
      <c r="M125" s="144">
        <f t="shared" si="71"/>
        <v>0</v>
      </c>
      <c r="N125" s="144">
        <f t="shared" si="50"/>
        <v>0</v>
      </c>
      <c r="O125" s="145">
        <f t="shared" si="51"/>
        <v>256.66666666666669</v>
      </c>
      <c r="P125" s="194">
        <v>120</v>
      </c>
      <c r="Q125" s="144">
        <f t="shared" si="87"/>
        <v>-26.519999999999982</v>
      </c>
      <c r="R125" s="144">
        <f t="shared" si="72"/>
        <v>418.0800000000001</v>
      </c>
      <c r="S125" s="144">
        <f t="shared" si="73"/>
        <v>242.48640000000003</v>
      </c>
      <c r="T125" s="144">
        <f t="shared" si="52"/>
        <v>58.974170235372476</v>
      </c>
      <c r="U125" s="144">
        <f t="shared" si="61"/>
        <v>70</v>
      </c>
      <c r="V125" s="144">
        <f t="shared" si="53"/>
        <v>10</v>
      </c>
      <c r="W125" s="144">
        <v>0</v>
      </c>
      <c r="X125" s="144">
        <f t="shared" si="54"/>
        <v>818.37715982660711</v>
      </c>
      <c r="Y125" s="173">
        <f t="shared" si="55"/>
        <v>561.71049315994037</v>
      </c>
      <c r="AA125" s="210">
        <v>120</v>
      </c>
      <c r="AB125" s="144">
        <f t="shared" si="56"/>
        <v>0</v>
      </c>
      <c r="AC125" s="243">
        <f t="shared" si="57"/>
        <v>0</v>
      </c>
      <c r="AD125" s="243">
        <f t="shared" si="58"/>
        <v>0</v>
      </c>
      <c r="AE125" s="243">
        <f t="shared" si="59"/>
        <v>0</v>
      </c>
      <c r="AF125" s="144">
        <f t="shared" si="88"/>
        <v>90.185484053109832</v>
      </c>
      <c r="AG125" s="144">
        <f t="shared" si="63"/>
        <v>40.220482778856343</v>
      </c>
      <c r="AH125" s="144">
        <f t="shared" si="89"/>
        <v>1.5422521167857342</v>
      </c>
      <c r="AI125" s="217">
        <f t="shared" si="74"/>
        <v>131.9482189487519</v>
      </c>
      <c r="AK125" s="210"/>
      <c r="AL125" s="144"/>
      <c r="AM125" s="144"/>
      <c r="AN125" s="144"/>
      <c r="AO125" s="144"/>
      <c r="AP125" s="144"/>
      <c r="AQ125" s="318"/>
      <c r="AR125" s="318"/>
      <c r="AS125" s="318"/>
      <c r="AT125" s="318"/>
      <c r="AU125" s="144"/>
      <c r="AV125" s="144"/>
      <c r="AW125" s="144"/>
      <c r="AX125" s="144"/>
      <c r="AY125" s="217"/>
    </row>
    <row r="126" spans="2:51" x14ac:dyDescent="0.25">
      <c r="C126" s="226" t="s">
        <v>289</v>
      </c>
      <c r="D126" s="226" t="s">
        <v>290</v>
      </c>
      <c r="E126" s="226" t="s">
        <v>321</v>
      </c>
      <c r="F126" s="286" t="s">
        <v>331</v>
      </c>
      <c r="I126" s="194">
        <v>121</v>
      </c>
      <c r="J126" s="144">
        <f t="shared" si="68"/>
        <v>0</v>
      </c>
      <c r="K126" s="144">
        <f t="shared" si="69"/>
        <v>0</v>
      </c>
      <c r="L126" s="144">
        <f t="shared" si="70"/>
        <v>70</v>
      </c>
      <c r="M126" s="144">
        <f t="shared" si="71"/>
        <v>0</v>
      </c>
      <c r="N126" s="144">
        <f t="shared" si="50"/>
        <v>0</v>
      </c>
      <c r="O126" s="145">
        <f t="shared" si="51"/>
        <v>256.66666666666669</v>
      </c>
      <c r="P126" s="194">
        <v>121</v>
      </c>
      <c r="Q126" s="144">
        <f t="shared" si="87"/>
        <v>6.2399999999999949</v>
      </c>
      <c r="R126" s="144">
        <f t="shared" si="72"/>
        <v>424.32000000000011</v>
      </c>
      <c r="S126" s="144">
        <f t="shared" si="73"/>
        <v>246.10560000000004</v>
      </c>
      <c r="T126" s="144">
        <f t="shared" si="52"/>
        <v>59.75125323437193</v>
      </c>
      <c r="U126" s="144">
        <f t="shared" si="61"/>
        <v>70</v>
      </c>
      <c r="V126" s="144">
        <f t="shared" si="53"/>
        <v>10</v>
      </c>
      <c r="W126" s="144">
        <v>0</v>
      </c>
      <c r="X126" s="144">
        <f t="shared" si="54"/>
        <v>826.03401938319769</v>
      </c>
      <c r="Y126" s="173">
        <f t="shared" si="55"/>
        <v>569.36735271653106</v>
      </c>
      <c r="AA126" s="210">
        <v>121</v>
      </c>
      <c r="AB126" s="144">
        <f t="shared" si="56"/>
        <v>0</v>
      </c>
      <c r="AC126" s="243">
        <f t="shared" si="57"/>
        <v>0</v>
      </c>
      <c r="AD126" s="243">
        <f t="shared" si="58"/>
        <v>0</v>
      </c>
      <c r="AE126" s="243">
        <f t="shared" si="59"/>
        <v>0</v>
      </c>
      <c r="AF126" s="144">
        <f t="shared" si="88"/>
        <v>88.417001718542053</v>
      </c>
      <c r="AG126" s="144">
        <f t="shared" si="63"/>
        <v>39.12065156216525</v>
      </c>
      <c r="AH126" s="144">
        <f t="shared" si="89"/>
        <v>1.0905369300784999</v>
      </c>
      <c r="AI126" s="217">
        <f t="shared" si="74"/>
        <v>128.62819021078582</v>
      </c>
      <c r="AK126" s="210"/>
      <c r="AL126" s="144"/>
      <c r="AM126" s="144"/>
      <c r="AN126" s="144"/>
      <c r="AO126" s="144"/>
      <c r="AP126" s="144"/>
      <c r="AQ126" s="318"/>
      <c r="AR126" s="318"/>
      <c r="AS126" s="318"/>
      <c r="AT126" s="318"/>
      <c r="AU126" s="144"/>
      <c r="AV126" s="144"/>
      <c r="AW126" s="144"/>
      <c r="AX126" s="144"/>
      <c r="AY126" s="217"/>
    </row>
    <row r="127" spans="2:51" x14ac:dyDescent="0.25">
      <c r="C127" s="227">
        <f>MIN(E113:E114)</f>
        <v>190.16183437358313</v>
      </c>
      <c r="D127" s="224">
        <f>MIN(E118:E119)</f>
        <v>0</v>
      </c>
      <c r="E127" s="227">
        <f>E123</f>
        <v>6.25</v>
      </c>
      <c r="F127" s="228">
        <f>SUM(C127:E127)</f>
        <v>196.41183437358313</v>
      </c>
      <c r="I127" s="194">
        <v>122</v>
      </c>
      <c r="J127" s="144">
        <f t="shared" si="68"/>
        <v>0</v>
      </c>
      <c r="K127" s="144">
        <f t="shared" si="69"/>
        <v>0</v>
      </c>
      <c r="L127" s="144">
        <f t="shared" si="70"/>
        <v>70</v>
      </c>
      <c r="M127" s="144">
        <f t="shared" si="71"/>
        <v>0</v>
      </c>
      <c r="N127" s="144">
        <f t="shared" si="50"/>
        <v>0</v>
      </c>
      <c r="O127" s="145">
        <f t="shared" si="51"/>
        <v>256.66666666666669</v>
      </c>
      <c r="P127" s="194">
        <v>122</v>
      </c>
      <c r="Q127" s="144">
        <f t="shared" si="87"/>
        <v>6.2399999999999949</v>
      </c>
      <c r="R127" s="144">
        <f t="shared" si="72"/>
        <v>430.56000000000012</v>
      </c>
      <c r="S127" s="144">
        <f t="shared" si="73"/>
        <v>249.72480000000004</v>
      </c>
      <c r="T127" s="144">
        <f t="shared" si="52"/>
        <v>60.527007137298142</v>
      </c>
      <c r="U127" s="144">
        <f t="shared" si="61"/>
        <v>70</v>
      </c>
      <c r="V127" s="144">
        <f t="shared" si="53"/>
        <v>10</v>
      </c>
      <c r="W127" s="144">
        <v>0</v>
      </c>
      <c r="X127" s="144">
        <f t="shared" si="54"/>
        <v>833.68856409746104</v>
      </c>
      <c r="Y127" s="173">
        <f t="shared" si="55"/>
        <v>577.0218974307943</v>
      </c>
      <c r="AA127" s="210">
        <v>122</v>
      </c>
      <c r="AB127" s="144">
        <f t="shared" si="56"/>
        <v>0</v>
      </c>
      <c r="AC127" s="243">
        <f t="shared" si="57"/>
        <v>0</v>
      </c>
      <c r="AD127" s="243">
        <f t="shared" si="58"/>
        <v>0</v>
      </c>
      <c r="AE127" s="243">
        <f t="shared" si="59"/>
        <v>0</v>
      </c>
      <c r="AF127" s="144">
        <f t="shared" si="88"/>
        <v>86.683198243887446</v>
      </c>
      <c r="AG127" s="144">
        <f t="shared" si="63"/>
        <v>38.050895287932185</v>
      </c>
      <c r="AH127" s="144">
        <f t="shared" si="89"/>
        <v>0.77112605839286719</v>
      </c>
      <c r="AI127" s="217">
        <f t="shared" si="74"/>
        <v>125.5052195902125</v>
      </c>
      <c r="AK127" s="210"/>
      <c r="AL127" s="144"/>
      <c r="AM127" s="144"/>
      <c r="AN127" s="144"/>
      <c r="AO127" s="144"/>
      <c r="AP127" s="144"/>
      <c r="AQ127" s="318"/>
      <c r="AR127" s="318"/>
      <c r="AS127" s="318"/>
      <c r="AT127" s="318"/>
      <c r="AU127" s="144"/>
      <c r="AV127" s="144"/>
      <c r="AW127" s="144"/>
      <c r="AX127" s="144"/>
      <c r="AY127" s="217"/>
    </row>
    <row r="128" spans="2:51" x14ac:dyDescent="0.25">
      <c r="E128" s="110"/>
      <c r="I128" s="194">
        <v>123</v>
      </c>
      <c r="J128" s="144">
        <f t="shared" si="68"/>
        <v>0</v>
      </c>
      <c r="K128" s="144">
        <f t="shared" si="69"/>
        <v>0</v>
      </c>
      <c r="L128" s="144">
        <f t="shared" si="70"/>
        <v>70</v>
      </c>
      <c r="M128" s="144">
        <f t="shared" si="71"/>
        <v>0</v>
      </c>
      <c r="N128" s="144">
        <f t="shared" si="50"/>
        <v>0</v>
      </c>
      <c r="O128" s="145">
        <f t="shared" si="51"/>
        <v>256.66666666666669</v>
      </c>
      <c r="P128" s="194">
        <v>123</v>
      </c>
      <c r="Q128" s="144">
        <f t="shared" si="87"/>
        <v>6.2399999999999949</v>
      </c>
      <c r="R128" s="144">
        <f t="shared" si="72"/>
        <v>436.80000000000013</v>
      </c>
      <c r="S128" s="144">
        <f t="shared" si="73"/>
        <v>253.34400000000005</v>
      </c>
      <c r="T128" s="144">
        <f t="shared" si="52"/>
        <v>61.301453431926305</v>
      </c>
      <c r="U128" s="144">
        <f t="shared" si="61"/>
        <v>70</v>
      </c>
      <c r="V128" s="144">
        <f t="shared" si="53"/>
        <v>10</v>
      </c>
      <c r="W128" s="144">
        <v>0</v>
      </c>
      <c r="X128" s="144">
        <f t="shared" si="54"/>
        <v>841.3408313939384</v>
      </c>
      <c r="Y128" s="173">
        <f t="shared" si="55"/>
        <v>584.67416472727177</v>
      </c>
      <c r="AA128" s="210">
        <v>123</v>
      </c>
      <c r="AB128" s="144">
        <f t="shared" si="56"/>
        <v>0</v>
      </c>
      <c r="AC128" s="243">
        <f t="shared" si="57"/>
        <v>0</v>
      </c>
      <c r="AD128" s="243">
        <f t="shared" si="58"/>
        <v>0</v>
      </c>
      <c r="AE128" s="243">
        <f t="shared" si="59"/>
        <v>0</v>
      </c>
      <c r="AF128" s="144">
        <f t="shared" si="88"/>
        <v>84.983393597855112</v>
      </c>
      <c r="AG128" s="144">
        <f t="shared" si="63"/>
        <v>37.010391555274062</v>
      </c>
      <c r="AH128" s="144">
        <f t="shared" si="89"/>
        <v>0.54526846503925008</v>
      </c>
      <c r="AI128" s="217">
        <f t="shared" si="74"/>
        <v>122.53905361816844</v>
      </c>
      <c r="AK128" s="210"/>
      <c r="AL128" s="144"/>
      <c r="AM128" s="144"/>
      <c r="AN128" s="144"/>
      <c r="AO128" s="144"/>
      <c r="AP128" s="144"/>
      <c r="AQ128" s="318"/>
      <c r="AR128" s="318"/>
      <c r="AS128" s="318"/>
      <c r="AT128" s="318"/>
      <c r="AU128" s="144"/>
      <c r="AV128" s="144"/>
      <c r="AW128" s="144"/>
      <c r="AX128" s="144"/>
      <c r="AY128" s="217"/>
    </row>
    <row r="129" spans="5:51" x14ac:dyDescent="0.25">
      <c r="E129" s="110"/>
      <c r="I129" s="194">
        <v>124</v>
      </c>
      <c r="J129" s="144">
        <f t="shared" si="68"/>
        <v>0</v>
      </c>
      <c r="K129" s="144">
        <f t="shared" si="69"/>
        <v>0</v>
      </c>
      <c r="L129" s="144">
        <f t="shared" si="70"/>
        <v>70</v>
      </c>
      <c r="M129" s="144">
        <f t="shared" si="71"/>
        <v>0</v>
      </c>
      <c r="N129" s="144">
        <f t="shared" si="50"/>
        <v>0</v>
      </c>
      <c r="O129" s="145">
        <f t="shared" si="51"/>
        <v>256.66666666666669</v>
      </c>
      <c r="P129" s="194">
        <v>124</v>
      </c>
      <c r="Q129" s="144">
        <f t="shared" si="87"/>
        <v>6.2399999999999949</v>
      </c>
      <c r="R129" s="144">
        <f t="shared" si="72"/>
        <v>443.04000000000013</v>
      </c>
      <c r="S129" s="144">
        <f t="shared" si="73"/>
        <v>256.96320000000009</v>
      </c>
      <c r="T129" s="144">
        <f t="shared" si="52"/>
        <v>62.074612956838024</v>
      </c>
      <c r="U129" s="144">
        <f t="shared" si="61"/>
        <v>70</v>
      </c>
      <c r="V129" s="144">
        <f t="shared" si="53"/>
        <v>10</v>
      </c>
      <c r="W129" s="144">
        <v>0</v>
      </c>
      <c r="X129" s="144">
        <f t="shared" si="54"/>
        <v>848.9908575664931</v>
      </c>
      <c r="Y129" s="173">
        <f t="shared" si="55"/>
        <v>592.32419089982636</v>
      </c>
      <c r="AA129" s="210">
        <v>124</v>
      </c>
      <c r="AB129" s="144">
        <f t="shared" si="56"/>
        <v>0</v>
      </c>
      <c r="AC129" s="243">
        <f t="shared" si="57"/>
        <v>0</v>
      </c>
      <c r="AD129" s="243">
        <f t="shared" si="58"/>
        <v>0</v>
      </c>
      <c r="AE129" s="243">
        <f t="shared" si="59"/>
        <v>0</v>
      </c>
      <c r="AF129" s="144">
        <f t="shared" si="88"/>
        <v>83.316921084153009</v>
      </c>
      <c r="AG129" s="144">
        <f t="shared" si="63"/>
        <v>35.998340451903189</v>
      </c>
      <c r="AH129" s="144">
        <f t="shared" si="89"/>
        <v>0.38556302919643365</v>
      </c>
      <c r="AI129" s="217">
        <f t="shared" si="74"/>
        <v>119.70082456525263</v>
      </c>
      <c r="AK129" s="210"/>
      <c r="AL129" s="144"/>
      <c r="AM129" s="144"/>
      <c r="AN129" s="144"/>
      <c r="AO129" s="144"/>
      <c r="AP129" s="144"/>
      <c r="AQ129" s="318"/>
      <c r="AR129" s="318"/>
      <c r="AS129" s="318"/>
      <c r="AT129" s="318"/>
      <c r="AU129" s="144"/>
      <c r="AV129" s="144"/>
      <c r="AW129" s="144"/>
      <c r="AX129" s="144"/>
      <c r="AY129" s="217"/>
    </row>
    <row r="130" spans="5:51" x14ac:dyDescent="0.25">
      <c r="E130" s="110"/>
      <c r="I130" s="194">
        <v>125</v>
      </c>
      <c r="J130" s="144">
        <f t="shared" si="68"/>
        <v>0</v>
      </c>
      <c r="K130" s="144">
        <f t="shared" si="69"/>
        <v>0</v>
      </c>
      <c r="L130" s="144">
        <f t="shared" si="70"/>
        <v>70</v>
      </c>
      <c r="M130" s="144">
        <f t="shared" si="71"/>
        <v>0</v>
      </c>
      <c r="N130" s="144">
        <f t="shared" si="50"/>
        <v>0</v>
      </c>
      <c r="O130" s="145">
        <f t="shared" si="51"/>
        <v>256.66666666666669</v>
      </c>
      <c r="P130" s="194">
        <v>125</v>
      </c>
      <c r="Q130" s="144">
        <f t="shared" si="87"/>
        <v>-24.95999999999998</v>
      </c>
      <c r="R130" s="144">
        <f t="shared" si="72"/>
        <v>418.08000000000015</v>
      </c>
      <c r="S130" s="144">
        <f t="shared" si="73"/>
        <v>242.48640000000006</v>
      </c>
      <c r="T130" s="144">
        <f t="shared" si="52"/>
        <v>58.974170235372476</v>
      </c>
      <c r="U130" s="144">
        <f t="shared" si="61"/>
        <v>70</v>
      </c>
      <c r="V130" s="144">
        <f t="shared" si="53"/>
        <v>10</v>
      </c>
      <c r="W130" s="144">
        <v>0</v>
      </c>
      <c r="X130" s="144">
        <f t="shared" si="54"/>
        <v>818.37715982660711</v>
      </c>
      <c r="Y130" s="173">
        <f t="shared" si="55"/>
        <v>561.71049315994037</v>
      </c>
      <c r="AA130" s="210">
        <v>125</v>
      </c>
      <c r="AB130" s="144">
        <f t="shared" si="56"/>
        <v>0</v>
      </c>
      <c r="AC130" s="243">
        <f t="shared" si="57"/>
        <v>0</v>
      </c>
      <c r="AD130" s="243">
        <f t="shared" si="58"/>
        <v>0</v>
      </c>
      <c r="AE130" s="243">
        <f t="shared" si="59"/>
        <v>0</v>
      </c>
      <c r="AF130" s="144">
        <f t="shared" si="88"/>
        <v>81.683127079996737</v>
      </c>
      <c r="AG130" s="144">
        <f t="shared" si="63"/>
        <v>35.013963939175447</v>
      </c>
      <c r="AH130" s="144">
        <f t="shared" si="89"/>
        <v>0.27263423251962504</v>
      </c>
      <c r="AI130" s="217">
        <f t="shared" si="74"/>
        <v>116.9697252516918</v>
      </c>
      <c r="AK130" s="210"/>
      <c r="AL130" s="144"/>
      <c r="AM130" s="144"/>
      <c r="AN130" s="144"/>
      <c r="AO130" s="144"/>
      <c r="AP130" s="144"/>
      <c r="AQ130" s="318"/>
      <c r="AR130" s="318"/>
      <c r="AS130" s="318"/>
      <c r="AT130" s="318"/>
      <c r="AU130" s="144"/>
      <c r="AV130" s="144"/>
      <c r="AW130" s="144"/>
      <c r="AX130" s="144"/>
      <c r="AY130" s="217"/>
    </row>
    <row r="131" spans="5:51" x14ac:dyDescent="0.25">
      <c r="E131" s="110"/>
      <c r="I131" s="194">
        <v>126</v>
      </c>
      <c r="J131" s="144">
        <f t="shared" si="68"/>
        <v>0</v>
      </c>
      <c r="K131" s="144">
        <f t="shared" si="69"/>
        <v>0</v>
      </c>
      <c r="L131" s="144">
        <f t="shared" si="70"/>
        <v>70</v>
      </c>
      <c r="M131" s="144">
        <f t="shared" si="71"/>
        <v>0</v>
      </c>
      <c r="N131" s="144">
        <f t="shared" si="50"/>
        <v>0</v>
      </c>
      <c r="O131" s="145">
        <f t="shared" si="51"/>
        <v>256.66666666666669</v>
      </c>
      <c r="P131" s="194">
        <v>126</v>
      </c>
      <c r="Q131" s="144">
        <f t="shared" si="87"/>
        <v>6.2399999999999949</v>
      </c>
      <c r="R131" s="144">
        <f t="shared" si="72"/>
        <v>424.32000000000016</v>
      </c>
      <c r="S131" s="144">
        <f t="shared" si="73"/>
        <v>246.10560000000007</v>
      </c>
      <c r="T131" s="144">
        <f t="shared" si="52"/>
        <v>59.75125323437193</v>
      </c>
      <c r="U131" s="144">
        <f t="shared" si="61"/>
        <v>70</v>
      </c>
      <c r="V131" s="144">
        <f t="shared" si="53"/>
        <v>10</v>
      </c>
      <c r="W131" s="144">
        <v>0</v>
      </c>
      <c r="X131" s="144">
        <f t="shared" si="54"/>
        <v>826.03401938319791</v>
      </c>
      <c r="Y131" s="173">
        <f t="shared" si="55"/>
        <v>569.36735271653129</v>
      </c>
      <c r="AA131" s="210">
        <v>126</v>
      </c>
      <c r="AB131" s="144">
        <f t="shared" si="56"/>
        <v>0</v>
      </c>
      <c r="AC131" s="243">
        <f t="shared" si="57"/>
        <v>0</v>
      </c>
      <c r="AD131" s="243">
        <f t="shared" si="58"/>
        <v>0</v>
      </c>
      <c r="AE131" s="243">
        <f t="shared" si="59"/>
        <v>0</v>
      </c>
      <c r="AF131" s="144">
        <f t="shared" si="88"/>
        <v>80.081370779746024</v>
      </c>
      <c r="AG131" s="144">
        <f t="shared" si="63"/>
        <v>34.056505253954356</v>
      </c>
      <c r="AH131" s="144">
        <f t="shared" si="89"/>
        <v>0.19278151459821682</v>
      </c>
      <c r="AI131" s="217">
        <f t="shared" si="74"/>
        <v>114.3306575482986</v>
      </c>
      <c r="AK131" s="210"/>
      <c r="AL131" s="144"/>
      <c r="AM131" s="144"/>
      <c r="AN131" s="144"/>
      <c r="AO131" s="144"/>
      <c r="AP131" s="144"/>
      <c r="AQ131" s="318"/>
      <c r="AR131" s="318"/>
      <c r="AS131" s="318"/>
      <c r="AT131" s="318"/>
      <c r="AU131" s="144"/>
      <c r="AV131" s="144"/>
      <c r="AW131" s="144"/>
      <c r="AX131" s="144"/>
      <c r="AY131" s="217"/>
    </row>
    <row r="132" spans="5:51" x14ac:dyDescent="0.25">
      <c r="E132" s="110"/>
      <c r="I132" s="194">
        <v>127</v>
      </c>
      <c r="J132" s="144">
        <f t="shared" si="68"/>
        <v>0</v>
      </c>
      <c r="K132" s="144">
        <f t="shared" si="69"/>
        <v>0</v>
      </c>
      <c r="L132" s="144">
        <f t="shared" si="70"/>
        <v>70</v>
      </c>
      <c r="M132" s="144">
        <f t="shared" si="71"/>
        <v>0</v>
      </c>
      <c r="N132" s="144">
        <f t="shared" si="50"/>
        <v>0</v>
      </c>
      <c r="O132" s="145">
        <f t="shared" si="51"/>
        <v>256.66666666666669</v>
      </c>
      <c r="P132" s="194">
        <v>127</v>
      </c>
      <c r="Q132" s="144">
        <f t="shared" si="87"/>
        <v>6.2399999999999949</v>
      </c>
      <c r="R132" s="144">
        <f t="shared" si="72"/>
        <v>430.56000000000017</v>
      </c>
      <c r="S132" s="144">
        <f t="shared" si="73"/>
        <v>249.72480000000007</v>
      </c>
      <c r="T132" s="144">
        <f t="shared" si="52"/>
        <v>60.527007137298142</v>
      </c>
      <c r="U132" s="144">
        <f t="shared" si="61"/>
        <v>70</v>
      </c>
      <c r="V132" s="144">
        <f t="shared" si="53"/>
        <v>10</v>
      </c>
      <c r="W132" s="144">
        <v>0</v>
      </c>
      <c r="X132" s="144">
        <f t="shared" si="54"/>
        <v>833.68856409746104</v>
      </c>
      <c r="Y132" s="173">
        <f t="shared" si="55"/>
        <v>577.0218974307943</v>
      </c>
      <c r="AA132" s="210">
        <v>127</v>
      </c>
      <c r="AB132" s="144">
        <f t="shared" si="56"/>
        <v>0</v>
      </c>
      <c r="AC132" s="243">
        <f t="shared" si="57"/>
        <v>0</v>
      </c>
      <c r="AD132" s="243">
        <f t="shared" si="58"/>
        <v>0</v>
      </c>
      <c r="AE132" s="243">
        <f t="shared" si="59"/>
        <v>0</v>
      </c>
      <c r="AF132" s="144">
        <f t="shared" si="88"/>
        <v>78.511023943568361</v>
      </c>
      <c r="AG132" s="144">
        <f t="shared" si="63"/>
        <v>33.125228326831198</v>
      </c>
      <c r="AH132" s="144">
        <f t="shared" si="89"/>
        <v>0.13631711625981252</v>
      </c>
      <c r="AI132" s="217">
        <f t="shared" si="74"/>
        <v>111.77256938665937</v>
      </c>
      <c r="AK132" s="210"/>
      <c r="AL132" s="144"/>
      <c r="AM132" s="144"/>
      <c r="AN132" s="144"/>
      <c r="AO132" s="144"/>
      <c r="AP132" s="144"/>
      <c r="AQ132" s="318"/>
      <c r="AR132" s="318"/>
      <c r="AS132" s="318"/>
      <c r="AT132" s="318"/>
      <c r="AU132" s="144"/>
      <c r="AV132" s="144"/>
      <c r="AW132" s="144"/>
      <c r="AX132" s="144"/>
      <c r="AY132" s="217"/>
    </row>
    <row r="133" spans="5:51" x14ac:dyDescent="0.25">
      <c r="E133" s="110"/>
      <c r="I133" s="194">
        <v>128</v>
      </c>
      <c r="J133" s="144">
        <f t="shared" si="68"/>
        <v>0</v>
      </c>
      <c r="K133" s="144">
        <f t="shared" si="69"/>
        <v>0</v>
      </c>
      <c r="L133" s="144">
        <f t="shared" si="70"/>
        <v>70</v>
      </c>
      <c r="M133" s="144">
        <f t="shared" si="71"/>
        <v>0</v>
      </c>
      <c r="N133" s="144">
        <f t="shared" ref="N133:N196" si="90">IF(P134&lt;=$F$18,0,)</f>
        <v>0</v>
      </c>
      <c r="O133" s="145">
        <f t="shared" ref="O133:O196" si="91">((J133+K133)*0.475+L133+M133+N133)*44/12</f>
        <v>256.66666666666669</v>
      </c>
      <c r="P133" s="194">
        <v>128</v>
      </c>
      <c r="Q133" s="144">
        <f t="shared" si="87"/>
        <v>6.2399999999999949</v>
      </c>
      <c r="R133" s="144">
        <f t="shared" si="72"/>
        <v>436.80000000000018</v>
      </c>
      <c r="S133" s="144">
        <f t="shared" si="73"/>
        <v>253.34400000000008</v>
      </c>
      <c r="T133" s="144">
        <f t="shared" ref="T133:T196" si="92">IF(S133=0,0,EXP(-1.0587+0.8836*LN(S133)+0.284))</f>
        <v>61.301453431926305</v>
      </c>
      <c r="U133" s="144">
        <f t="shared" si="61"/>
        <v>70</v>
      </c>
      <c r="V133" s="144">
        <f t="shared" ref="V133:V196" si="93">IF(P133&lt;=$F$18,IF(P133&lt;=30,P133*($F$16-$F$6)/30,$F$16-$F$6),)</f>
        <v>10</v>
      </c>
      <c r="W133" s="144">
        <v>0</v>
      </c>
      <c r="X133" s="144">
        <f t="shared" ref="X133:X196" si="94">((S133+T133)*0.475+U133+V133+W133)*44/12</f>
        <v>841.34083139393852</v>
      </c>
      <c r="Y133" s="173">
        <f t="shared" ref="Y133:Y196" si="95">IF(P133&lt;=$F$18,X133-O133,)</f>
        <v>584.67416472727177</v>
      </c>
      <c r="AA133" s="210">
        <v>128</v>
      </c>
      <c r="AB133" s="144">
        <f t="shared" ref="AB133:AB196" si="96">IF(AA133&lt;=$F$18,IFERROR(VLOOKUP($AA133,$B$82:$G$94,2,FALSE),0),)</f>
        <v>0</v>
      </c>
      <c r="AC133" s="243">
        <f t="shared" ref="AC133:AC196" si="97">IF(AA133&lt;=$F$18,IFERROR(VLOOKUP($AA133,$B$82:$G$94,3,FALSE),0),)</f>
        <v>0</v>
      </c>
      <c r="AD133" s="243">
        <f t="shared" ref="AD133:AD196" si="98">IF(AA133&lt;=$F$18,IFERROR(VLOOKUP($AA133,$B$82:$G$94,4,FALSE),0),)</f>
        <v>0</v>
      </c>
      <c r="AE133" s="243">
        <f t="shared" ref="AE133:AE196" si="99">IF(AA133&lt;=$F$18,IFERROR(VLOOKUP($AA133,$B$82:$G$94,5,FALSE),0),)</f>
        <v>0</v>
      </c>
      <c r="AF133" s="144">
        <f t="shared" si="88"/>
        <v>76.97147065103114</v>
      </c>
      <c r="AG133" s="144">
        <f t="shared" si="63"/>
        <v>32.219417216253952</v>
      </c>
      <c r="AH133" s="144">
        <f t="shared" si="89"/>
        <v>9.6390757299108412E-2</v>
      </c>
      <c r="AI133" s="217">
        <f t="shared" si="74"/>
        <v>109.28727862458419</v>
      </c>
      <c r="AK133" s="210"/>
      <c r="AL133" s="144"/>
      <c r="AM133" s="144"/>
      <c r="AN133" s="144"/>
      <c r="AO133" s="144"/>
      <c r="AP133" s="144"/>
      <c r="AQ133" s="318"/>
      <c r="AR133" s="318"/>
      <c r="AS133" s="318"/>
      <c r="AT133" s="318"/>
      <c r="AU133" s="144"/>
      <c r="AV133" s="144"/>
      <c r="AW133" s="144"/>
      <c r="AX133" s="144"/>
      <c r="AY133" s="217"/>
    </row>
    <row r="134" spans="5:51" x14ac:dyDescent="0.25">
      <c r="E134" s="110"/>
      <c r="I134" s="194">
        <v>129</v>
      </c>
      <c r="J134" s="144">
        <f t="shared" si="68"/>
        <v>0</v>
      </c>
      <c r="K134" s="144">
        <f t="shared" si="69"/>
        <v>0</v>
      </c>
      <c r="L134" s="144">
        <f t="shared" si="70"/>
        <v>70</v>
      </c>
      <c r="M134" s="144">
        <f t="shared" si="71"/>
        <v>0</v>
      </c>
      <c r="N134" s="144">
        <f t="shared" si="90"/>
        <v>0</v>
      </c>
      <c r="O134" s="145">
        <f t="shared" si="91"/>
        <v>256.66666666666669</v>
      </c>
      <c r="P134" s="194">
        <v>129</v>
      </c>
      <c r="Q134" s="144">
        <f t="shared" ref="Q134:Q165" si="100">IF(P134&lt;=$F$18,LOOKUP(P134-1,$B$25:$B$78,$G$25:$G$78),)</f>
        <v>6.2399999999999949</v>
      </c>
      <c r="R134" s="144">
        <f t="shared" si="72"/>
        <v>443.04000000000019</v>
      </c>
      <c r="S134" s="144">
        <f t="shared" si="73"/>
        <v>256.96320000000009</v>
      </c>
      <c r="T134" s="144">
        <f t="shared" si="92"/>
        <v>62.074612956838024</v>
      </c>
      <c r="U134" s="144">
        <f t="shared" ref="U134:U197" si="101">IF(P134&lt;=$F$18,$F$5+($F$15-$F$5)*(1-EXP(-0.0175*P134)),)</f>
        <v>70</v>
      </c>
      <c r="V134" s="144">
        <f t="shared" si="93"/>
        <v>10</v>
      </c>
      <c r="W134" s="144">
        <v>0</v>
      </c>
      <c r="X134" s="144">
        <f t="shared" si="94"/>
        <v>848.9908575664931</v>
      </c>
      <c r="Y134" s="173">
        <f t="shared" si="95"/>
        <v>592.32419089982636</v>
      </c>
      <c r="AA134" s="210">
        <v>129</v>
      </c>
      <c r="AB134" s="144">
        <f t="shared" si="96"/>
        <v>0</v>
      </c>
      <c r="AC134" s="243">
        <f t="shared" si="97"/>
        <v>0</v>
      </c>
      <c r="AD134" s="243">
        <f t="shared" si="98"/>
        <v>0</v>
      </c>
      <c r="AE134" s="243">
        <f t="shared" si="99"/>
        <v>0</v>
      </c>
      <c r="AF134" s="144">
        <f t="shared" ref="AF134:AF165" si="102">IF(AA134&lt;=$F$18,EXP(-LN(2)/$D$104)*AF133+((1-EXP(-LN(2)/$D$104))/(LN(2)/$D$104))*$AB134*AC134*0.475*$F$19*44/12,)</f>
        <v>75.462107059525792</v>
      </c>
      <c r="AG134" s="144">
        <f t="shared" ref="AG134:AG197" si="103">IF(AA134&lt;=$F$18,EXP(-LN(2)/$D$106)*AG133+((1-EXP(-LN(2)/$D$106))/(LN(2)/$D$106))*$AB134*AD134*0.475*$F$19*44/12,)</f>
        <v>31.338375558129975</v>
      </c>
      <c r="AH134" s="144">
        <f t="shared" ref="AH134:AH165" si="104">IF(AA134&lt;=$F$18,EXP(-LN(2)/$D$105)*AH133+((1-EXP(-LN(2)/$D$105))/(LN(2)/$D$105))*$AB134*AE134*0.475*$F$19*44/12,)</f>
        <v>6.815855812990626E-2</v>
      </c>
      <c r="AI134" s="217">
        <f t="shared" si="74"/>
        <v>106.86864117578568</v>
      </c>
      <c r="AK134" s="210"/>
      <c r="AL134" s="144"/>
      <c r="AM134" s="144"/>
      <c r="AN134" s="144"/>
      <c r="AO134" s="144"/>
      <c r="AP134" s="144"/>
      <c r="AQ134" s="318"/>
      <c r="AR134" s="318"/>
      <c r="AS134" s="318"/>
      <c r="AT134" s="318"/>
      <c r="AU134" s="144"/>
      <c r="AV134" s="144"/>
      <c r="AW134" s="144"/>
      <c r="AX134" s="144"/>
      <c r="AY134" s="217"/>
    </row>
    <row r="135" spans="5:51" x14ac:dyDescent="0.25">
      <c r="E135" s="110"/>
      <c r="I135" s="194">
        <v>130</v>
      </c>
      <c r="J135" s="144">
        <f t="shared" ref="J135:J198" si="105">IF($I135&lt;=$F$10,$F$11*$F$13+J134,)</f>
        <v>0</v>
      </c>
      <c r="K135" s="144">
        <f t="shared" ref="K135:K198" si="106">IF(J135=0,0,EXP(-1.0587+0.8836*LN(J135)+0.284))</f>
        <v>0</v>
      </c>
      <c r="L135" s="144">
        <f t="shared" ref="L135:L198" si="107">IF(I135&lt;=$F$10,$F$5+($F$8-$F$5)*(1-EXP(-0.0175*I135)),)</f>
        <v>70</v>
      </c>
      <c r="M135" s="144">
        <f t="shared" ref="M135:M198" si="108">IF(I135&lt;=$F$10,IF(I135&lt;=30,I135*($F$9-$F$6)/30,$F$9-$F$6),)</f>
        <v>0</v>
      </c>
      <c r="N135" s="144">
        <f t="shared" si="90"/>
        <v>0</v>
      </c>
      <c r="O135" s="145">
        <f t="shared" si="91"/>
        <v>256.66666666666669</v>
      </c>
      <c r="P135" s="194">
        <v>130</v>
      </c>
      <c r="Q135" s="144">
        <f t="shared" si="100"/>
        <v>-23.400000000000034</v>
      </c>
      <c r="R135" s="144">
        <f t="shared" ref="R135:R198" si="109">IF(P135&lt;=$F$18,Q135+R134,)</f>
        <v>419.64000000000016</v>
      </c>
      <c r="S135" s="144">
        <f t="shared" ref="S135:S198" si="110">$F$19*R135</f>
        <v>243.39120000000008</v>
      </c>
      <c r="T135" s="144">
        <f t="shared" si="92"/>
        <v>59.168566788241577</v>
      </c>
      <c r="U135" s="144">
        <f t="shared" si="101"/>
        <v>70</v>
      </c>
      <c r="V135" s="144">
        <f t="shared" si="93"/>
        <v>10</v>
      </c>
      <c r="W135" s="144">
        <v>0</v>
      </c>
      <c r="X135" s="144">
        <f t="shared" si="94"/>
        <v>820.29159382285422</v>
      </c>
      <c r="Y135" s="173">
        <f t="shared" si="95"/>
        <v>563.6249271561876</v>
      </c>
      <c r="AA135" s="210">
        <v>130</v>
      </c>
      <c r="AB135" s="144">
        <f t="shared" si="96"/>
        <v>0</v>
      </c>
      <c r="AC135" s="243">
        <f t="shared" si="97"/>
        <v>0</v>
      </c>
      <c r="AD135" s="243">
        <f t="shared" si="98"/>
        <v>0</v>
      </c>
      <c r="AE135" s="243">
        <f t="shared" si="99"/>
        <v>0</v>
      </c>
      <c r="AF135" s="144">
        <f t="shared" si="102"/>
        <v>73.98234116742897</v>
      </c>
      <c r="AG135" s="144">
        <f t="shared" si="103"/>
        <v>30.481426030479366</v>
      </c>
      <c r="AH135" s="144">
        <f t="shared" si="104"/>
        <v>4.8195378649554206E-2</v>
      </c>
      <c r="AI135" s="217">
        <f t="shared" ref="AI135:AI198" si="111">IF(AA135&lt;=$F$18,SUM(AF135:AH135),)</f>
        <v>104.51196257655789</v>
      </c>
      <c r="AK135" s="210"/>
      <c r="AL135" s="144"/>
      <c r="AM135" s="144"/>
      <c r="AN135" s="144"/>
      <c r="AO135" s="144"/>
      <c r="AP135" s="144"/>
      <c r="AQ135" s="318"/>
      <c r="AR135" s="318"/>
      <c r="AS135" s="318"/>
      <c r="AT135" s="318"/>
      <c r="AU135" s="144"/>
      <c r="AV135" s="144"/>
      <c r="AW135" s="144"/>
      <c r="AX135" s="144"/>
      <c r="AY135" s="217"/>
    </row>
    <row r="136" spans="5:51" x14ac:dyDescent="0.25">
      <c r="E136" s="110"/>
      <c r="I136" s="194">
        <v>131</v>
      </c>
      <c r="J136" s="144">
        <f t="shared" si="105"/>
        <v>0</v>
      </c>
      <c r="K136" s="144">
        <f t="shared" si="106"/>
        <v>0</v>
      </c>
      <c r="L136" s="144">
        <f t="shared" si="107"/>
        <v>0</v>
      </c>
      <c r="M136" s="144">
        <f t="shared" si="108"/>
        <v>0</v>
      </c>
      <c r="N136" s="144">
        <f t="shared" si="90"/>
        <v>0</v>
      </c>
      <c r="O136" s="145">
        <f t="shared" si="91"/>
        <v>0</v>
      </c>
      <c r="P136" s="194">
        <v>131</v>
      </c>
      <c r="Q136" s="144">
        <f t="shared" si="100"/>
        <v>0</v>
      </c>
      <c r="R136" s="144">
        <f t="shared" si="109"/>
        <v>0</v>
      </c>
      <c r="S136" s="144">
        <f t="shared" si="110"/>
        <v>0</v>
      </c>
      <c r="T136" s="144">
        <f t="shared" si="92"/>
        <v>0</v>
      </c>
      <c r="U136" s="144">
        <f t="shared" si="101"/>
        <v>0</v>
      </c>
      <c r="V136" s="144">
        <f t="shared" si="93"/>
        <v>0</v>
      </c>
      <c r="W136" s="144">
        <v>0</v>
      </c>
      <c r="X136" s="144">
        <f t="shared" si="94"/>
        <v>0</v>
      </c>
      <c r="Y136" s="173">
        <f t="shared" si="95"/>
        <v>0</v>
      </c>
      <c r="AA136" s="210">
        <v>131</v>
      </c>
      <c r="AB136" s="144">
        <f t="shared" si="96"/>
        <v>0</v>
      </c>
      <c r="AC136" s="243">
        <f t="shared" si="97"/>
        <v>0</v>
      </c>
      <c r="AD136" s="243">
        <f t="shared" si="98"/>
        <v>0</v>
      </c>
      <c r="AE136" s="243">
        <f t="shared" si="99"/>
        <v>0</v>
      </c>
      <c r="AF136" s="144">
        <f t="shared" si="102"/>
        <v>0</v>
      </c>
      <c r="AG136" s="144">
        <f t="shared" si="103"/>
        <v>0</v>
      </c>
      <c r="AH136" s="144">
        <f t="shared" si="104"/>
        <v>0</v>
      </c>
      <c r="AI136" s="217">
        <f t="shared" si="111"/>
        <v>0</v>
      </c>
      <c r="AK136" s="210"/>
      <c r="AL136" s="144"/>
      <c r="AM136" s="144"/>
      <c r="AN136" s="144"/>
      <c r="AO136" s="144"/>
      <c r="AP136" s="144"/>
      <c r="AQ136" s="318"/>
      <c r="AR136" s="318"/>
      <c r="AS136" s="318"/>
      <c r="AT136" s="318"/>
      <c r="AU136" s="144"/>
      <c r="AV136" s="144"/>
      <c r="AW136" s="144"/>
      <c r="AX136" s="144"/>
      <c r="AY136" s="217"/>
    </row>
    <row r="137" spans="5:51" x14ac:dyDescent="0.25">
      <c r="E137" s="110"/>
      <c r="I137" s="194">
        <v>132</v>
      </c>
      <c r="J137" s="144">
        <f t="shared" si="105"/>
        <v>0</v>
      </c>
      <c r="K137" s="144">
        <f t="shared" si="106"/>
        <v>0</v>
      </c>
      <c r="L137" s="144">
        <f t="shared" si="107"/>
        <v>0</v>
      </c>
      <c r="M137" s="144">
        <f t="shared" si="108"/>
        <v>0</v>
      </c>
      <c r="N137" s="144">
        <f t="shared" si="90"/>
        <v>0</v>
      </c>
      <c r="O137" s="145">
        <f t="shared" si="91"/>
        <v>0</v>
      </c>
      <c r="P137" s="194">
        <v>132</v>
      </c>
      <c r="Q137" s="144">
        <f t="shared" si="100"/>
        <v>0</v>
      </c>
      <c r="R137" s="144">
        <f t="shared" si="109"/>
        <v>0</v>
      </c>
      <c r="S137" s="144">
        <f t="shared" si="110"/>
        <v>0</v>
      </c>
      <c r="T137" s="144">
        <f t="shared" si="92"/>
        <v>0</v>
      </c>
      <c r="U137" s="144">
        <f t="shared" si="101"/>
        <v>0</v>
      </c>
      <c r="V137" s="144">
        <f t="shared" si="93"/>
        <v>0</v>
      </c>
      <c r="W137" s="144">
        <v>0</v>
      </c>
      <c r="X137" s="144">
        <f t="shared" si="94"/>
        <v>0</v>
      </c>
      <c r="Y137" s="173">
        <f t="shared" si="95"/>
        <v>0</v>
      </c>
      <c r="AA137" s="210">
        <v>132</v>
      </c>
      <c r="AB137" s="144">
        <f t="shared" si="96"/>
        <v>0</v>
      </c>
      <c r="AC137" s="243">
        <f t="shared" si="97"/>
        <v>0</v>
      </c>
      <c r="AD137" s="243">
        <f t="shared" si="98"/>
        <v>0</v>
      </c>
      <c r="AE137" s="243">
        <f t="shared" si="99"/>
        <v>0</v>
      </c>
      <c r="AF137" s="144">
        <f t="shared" si="102"/>
        <v>0</v>
      </c>
      <c r="AG137" s="144">
        <f t="shared" si="103"/>
        <v>0</v>
      </c>
      <c r="AH137" s="144">
        <f t="shared" si="104"/>
        <v>0</v>
      </c>
      <c r="AI137" s="217">
        <f t="shared" si="111"/>
        <v>0</v>
      </c>
      <c r="AK137" s="210"/>
      <c r="AL137" s="144"/>
      <c r="AM137" s="144"/>
      <c r="AN137" s="144"/>
      <c r="AO137" s="144"/>
      <c r="AP137" s="144"/>
      <c r="AQ137" s="318"/>
      <c r="AR137" s="318"/>
      <c r="AS137" s="318"/>
      <c r="AT137" s="318"/>
      <c r="AU137" s="144"/>
      <c r="AV137" s="144"/>
      <c r="AW137" s="144"/>
      <c r="AX137" s="144"/>
      <c r="AY137" s="217"/>
    </row>
    <row r="138" spans="5:51" x14ac:dyDescent="0.25">
      <c r="E138" s="110"/>
      <c r="I138" s="194">
        <v>133</v>
      </c>
      <c r="J138" s="144">
        <f t="shared" si="105"/>
        <v>0</v>
      </c>
      <c r="K138" s="144">
        <f t="shared" si="106"/>
        <v>0</v>
      </c>
      <c r="L138" s="144">
        <f t="shared" si="107"/>
        <v>0</v>
      </c>
      <c r="M138" s="144">
        <f t="shared" si="108"/>
        <v>0</v>
      </c>
      <c r="N138" s="144">
        <f t="shared" si="90"/>
        <v>0</v>
      </c>
      <c r="O138" s="145">
        <f t="shared" si="91"/>
        <v>0</v>
      </c>
      <c r="P138" s="194">
        <v>133</v>
      </c>
      <c r="Q138" s="144">
        <f t="shared" si="100"/>
        <v>0</v>
      </c>
      <c r="R138" s="144">
        <f t="shared" si="109"/>
        <v>0</v>
      </c>
      <c r="S138" s="144">
        <f t="shared" si="110"/>
        <v>0</v>
      </c>
      <c r="T138" s="144">
        <f t="shared" si="92"/>
        <v>0</v>
      </c>
      <c r="U138" s="144">
        <f t="shared" si="101"/>
        <v>0</v>
      </c>
      <c r="V138" s="144">
        <f t="shared" si="93"/>
        <v>0</v>
      </c>
      <c r="W138" s="144">
        <v>0</v>
      </c>
      <c r="X138" s="144">
        <f t="shared" si="94"/>
        <v>0</v>
      </c>
      <c r="Y138" s="173">
        <f t="shared" si="95"/>
        <v>0</v>
      </c>
      <c r="AA138" s="210">
        <v>133</v>
      </c>
      <c r="AB138" s="144">
        <f t="shared" si="96"/>
        <v>0</v>
      </c>
      <c r="AC138" s="243">
        <f t="shared" si="97"/>
        <v>0</v>
      </c>
      <c r="AD138" s="243">
        <f t="shared" si="98"/>
        <v>0</v>
      </c>
      <c r="AE138" s="243">
        <f t="shared" si="99"/>
        <v>0</v>
      </c>
      <c r="AF138" s="144">
        <f t="shared" si="102"/>
        <v>0</v>
      </c>
      <c r="AG138" s="144">
        <f t="shared" si="103"/>
        <v>0</v>
      </c>
      <c r="AH138" s="144">
        <f t="shared" si="104"/>
        <v>0</v>
      </c>
      <c r="AI138" s="217">
        <f t="shared" si="111"/>
        <v>0</v>
      </c>
      <c r="AK138" s="210"/>
      <c r="AL138" s="144"/>
      <c r="AM138" s="144"/>
      <c r="AN138" s="144"/>
      <c r="AO138" s="144"/>
      <c r="AP138" s="144"/>
      <c r="AQ138" s="318"/>
      <c r="AR138" s="318"/>
      <c r="AS138" s="318"/>
      <c r="AT138" s="318"/>
      <c r="AU138" s="144"/>
      <c r="AV138" s="144"/>
      <c r="AW138" s="144"/>
      <c r="AX138" s="144"/>
      <c r="AY138" s="217"/>
    </row>
    <row r="139" spans="5:51" x14ac:dyDescent="0.25">
      <c r="E139" s="110"/>
      <c r="I139" s="194">
        <v>134</v>
      </c>
      <c r="J139" s="144">
        <f t="shared" si="105"/>
        <v>0</v>
      </c>
      <c r="K139" s="144">
        <f t="shared" si="106"/>
        <v>0</v>
      </c>
      <c r="L139" s="144">
        <f t="shared" si="107"/>
        <v>0</v>
      </c>
      <c r="M139" s="144">
        <f t="shared" si="108"/>
        <v>0</v>
      </c>
      <c r="N139" s="144">
        <f t="shared" si="90"/>
        <v>0</v>
      </c>
      <c r="O139" s="145">
        <f t="shared" si="91"/>
        <v>0</v>
      </c>
      <c r="P139" s="194">
        <v>134</v>
      </c>
      <c r="Q139" s="144">
        <f t="shared" si="100"/>
        <v>0</v>
      </c>
      <c r="R139" s="144">
        <f t="shared" si="109"/>
        <v>0</v>
      </c>
      <c r="S139" s="144">
        <f t="shared" si="110"/>
        <v>0</v>
      </c>
      <c r="T139" s="144">
        <f t="shared" si="92"/>
        <v>0</v>
      </c>
      <c r="U139" s="144">
        <f t="shared" si="101"/>
        <v>0</v>
      </c>
      <c r="V139" s="144">
        <f t="shared" si="93"/>
        <v>0</v>
      </c>
      <c r="W139" s="144">
        <v>0</v>
      </c>
      <c r="X139" s="144">
        <f t="shared" si="94"/>
        <v>0</v>
      </c>
      <c r="Y139" s="173">
        <f t="shared" si="95"/>
        <v>0</v>
      </c>
      <c r="AA139" s="210">
        <v>134</v>
      </c>
      <c r="AB139" s="144">
        <f t="shared" si="96"/>
        <v>0</v>
      </c>
      <c r="AC139" s="243">
        <f t="shared" si="97"/>
        <v>0</v>
      </c>
      <c r="AD139" s="243">
        <f t="shared" si="98"/>
        <v>0</v>
      </c>
      <c r="AE139" s="243">
        <f t="shared" si="99"/>
        <v>0</v>
      </c>
      <c r="AF139" s="144">
        <f t="shared" si="102"/>
        <v>0</v>
      </c>
      <c r="AG139" s="144">
        <f t="shared" si="103"/>
        <v>0</v>
      </c>
      <c r="AH139" s="144">
        <f t="shared" si="104"/>
        <v>0</v>
      </c>
      <c r="AI139" s="217">
        <f t="shared" si="111"/>
        <v>0</v>
      </c>
      <c r="AK139" s="210"/>
      <c r="AL139" s="144"/>
      <c r="AM139" s="144"/>
      <c r="AN139" s="144"/>
      <c r="AO139" s="144"/>
      <c r="AP139" s="144"/>
      <c r="AQ139" s="318"/>
      <c r="AR139" s="318"/>
      <c r="AS139" s="318"/>
      <c r="AT139" s="318"/>
      <c r="AU139" s="144"/>
      <c r="AV139" s="144"/>
      <c r="AW139" s="144"/>
      <c r="AX139" s="144"/>
      <c r="AY139" s="217"/>
    </row>
    <row r="140" spans="5:51" x14ac:dyDescent="0.25">
      <c r="E140" s="110"/>
      <c r="I140" s="194">
        <v>135</v>
      </c>
      <c r="J140" s="144">
        <f t="shared" si="105"/>
        <v>0</v>
      </c>
      <c r="K140" s="144">
        <f t="shared" si="106"/>
        <v>0</v>
      </c>
      <c r="L140" s="144">
        <f t="shared" si="107"/>
        <v>0</v>
      </c>
      <c r="M140" s="144">
        <f t="shared" si="108"/>
        <v>0</v>
      </c>
      <c r="N140" s="144">
        <f t="shared" si="90"/>
        <v>0</v>
      </c>
      <c r="O140" s="145">
        <f t="shared" si="91"/>
        <v>0</v>
      </c>
      <c r="P140" s="194">
        <v>135</v>
      </c>
      <c r="Q140" s="144">
        <f t="shared" si="100"/>
        <v>0</v>
      </c>
      <c r="R140" s="144">
        <f t="shared" si="109"/>
        <v>0</v>
      </c>
      <c r="S140" s="144">
        <f t="shared" si="110"/>
        <v>0</v>
      </c>
      <c r="T140" s="144">
        <f t="shared" si="92"/>
        <v>0</v>
      </c>
      <c r="U140" s="144">
        <f t="shared" si="101"/>
        <v>0</v>
      </c>
      <c r="V140" s="144">
        <f t="shared" si="93"/>
        <v>0</v>
      </c>
      <c r="W140" s="144">
        <v>0</v>
      </c>
      <c r="X140" s="144">
        <f t="shared" si="94"/>
        <v>0</v>
      </c>
      <c r="Y140" s="173">
        <f t="shared" si="95"/>
        <v>0</v>
      </c>
      <c r="AA140" s="210">
        <v>135</v>
      </c>
      <c r="AB140" s="144">
        <f t="shared" si="96"/>
        <v>0</v>
      </c>
      <c r="AC140" s="243">
        <f t="shared" si="97"/>
        <v>0</v>
      </c>
      <c r="AD140" s="243">
        <f t="shared" si="98"/>
        <v>0</v>
      </c>
      <c r="AE140" s="243">
        <f t="shared" si="99"/>
        <v>0</v>
      </c>
      <c r="AF140" s="144">
        <f t="shared" si="102"/>
        <v>0</v>
      </c>
      <c r="AG140" s="144">
        <f t="shared" si="103"/>
        <v>0</v>
      </c>
      <c r="AH140" s="144">
        <f t="shared" si="104"/>
        <v>0</v>
      </c>
      <c r="AI140" s="217">
        <f t="shared" si="111"/>
        <v>0</v>
      </c>
      <c r="AK140" s="210"/>
      <c r="AL140" s="144"/>
      <c r="AM140" s="144"/>
      <c r="AN140" s="144"/>
      <c r="AO140" s="144"/>
      <c r="AP140" s="144"/>
      <c r="AQ140" s="318"/>
      <c r="AR140" s="318"/>
      <c r="AS140" s="318"/>
      <c r="AT140" s="318"/>
      <c r="AU140" s="144"/>
      <c r="AV140" s="144"/>
      <c r="AW140" s="144"/>
      <c r="AX140" s="144"/>
      <c r="AY140" s="217"/>
    </row>
    <row r="141" spans="5:51" x14ac:dyDescent="0.25">
      <c r="E141" s="110"/>
      <c r="I141" s="194">
        <v>136</v>
      </c>
      <c r="J141" s="144">
        <f t="shared" si="105"/>
        <v>0</v>
      </c>
      <c r="K141" s="144">
        <f t="shared" si="106"/>
        <v>0</v>
      </c>
      <c r="L141" s="144">
        <f t="shared" si="107"/>
        <v>0</v>
      </c>
      <c r="M141" s="144">
        <f t="shared" si="108"/>
        <v>0</v>
      </c>
      <c r="N141" s="144">
        <f t="shared" si="90"/>
        <v>0</v>
      </c>
      <c r="O141" s="145">
        <f t="shared" si="91"/>
        <v>0</v>
      </c>
      <c r="P141" s="194">
        <v>136</v>
      </c>
      <c r="Q141" s="144">
        <f t="shared" si="100"/>
        <v>0</v>
      </c>
      <c r="R141" s="144">
        <f t="shared" si="109"/>
        <v>0</v>
      </c>
      <c r="S141" s="144">
        <f t="shared" si="110"/>
        <v>0</v>
      </c>
      <c r="T141" s="144">
        <f t="shared" si="92"/>
        <v>0</v>
      </c>
      <c r="U141" s="144">
        <f t="shared" si="101"/>
        <v>0</v>
      </c>
      <c r="V141" s="144">
        <f t="shared" si="93"/>
        <v>0</v>
      </c>
      <c r="W141" s="144">
        <v>0</v>
      </c>
      <c r="X141" s="144">
        <f t="shared" si="94"/>
        <v>0</v>
      </c>
      <c r="Y141" s="173">
        <f t="shared" si="95"/>
        <v>0</v>
      </c>
      <c r="AA141" s="210">
        <v>136</v>
      </c>
      <c r="AB141" s="144">
        <f t="shared" si="96"/>
        <v>0</v>
      </c>
      <c r="AC141" s="243">
        <f t="shared" si="97"/>
        <v>0</v>
      </c>
      <c r="AD141" s="243">
        <f t="shared" si="98"/>
        <v>0</v>
      </c>
      <c r="AE141" s="243">
        <f t="shared" si="99"/>
        <v>0</v>
      </c>
      <c r="AF141" s="144">
        <f t="shared" si="102"/>
        <v>0</v>
      </c>
      <c r="AG141" s="144">
        <f t="shared" si="103"/>
        <v>0</v>
      </c>
      <c r="AH141" s="144">
        <f t="shared" si="104"/>
        <v>0</v>
      </c>
      <c r="AI141" s="217">
        <f t="shared" si="111"/>
        <v>0</v>
      </c>
      <c r="AK141" s="210"/>
      <c r="AL141" s="144"/>
      <c r="AM141" s="144"/>
      <c r="AN141" s="144"/>
      <c r="AO141" s="144"/>
      <c r="AP141" s="144"/>
      <c r="AQ141" s="318"/>
      <c r="AR141" s="318"/>
      <c r="AS141" s="318"/>
      <c r="AT141" s="318"/>
      <c r="AU141" s="144"/>
      <c r="AV141" s="144"/>
      <c r="AW141" s="144"/>
      <c r="AX141" s="144"/>
      <c r="AY141" s="217"/>
    </row>
    <row r="142" spans="5:51" x14ac:dyDescent="0.25">
      <c r="E142" s="110"/>
      <c r="I142" s="194">
        <v>137</v>
      </c>
      <c r="J142" s="144">
        <f t="shared" si="105"/>
        <v>0</v>
      </c>
      <c r="K142" s="144">
        <f t="shared" si="106"/>
        <v>0</v>
      </c>
      <c r="L142" s="144">
        <f t="shared" si="107"/>
        <v>0</v>
      </c>
      <c r="M142" s="144">
        <f t="shared" si="108"/>
        <v>0</v>
      </c>
      <c r="N142" s="144">
        <f t="shared" si="90"/>
        <v>0</v>
      </c>
      <c r="O142" s="145">
        <f t="shared" si="91"/>
        <v>0</v>
      </c>
      <c r="P142" s="194">
        <v>137</v>
      </c>
      <c r="Q142" s="144">
        <f t="shared" si="100"/>
        <v>0</v>
      </c>
      <c r="R142" s="144">
        <f t="shared" si="109"/>
        <v>0</v>
      </c>
      <c r="S142" s="144">
        <f t="shared" si="110"/>
        <v>0</v>
      </c>
      <c r="T142" s="144">
        <f t="shared" si="92"/>
        <v>0</v>
      </c>
      <c r="U142" s="144">
        <f t="shared" si="101"/>
        <v>0</v>
      </c>
      <c r="V142" s="144">
        <f t="shared" si="93"/>
        <v>0</v>
      </c>
      <c r="W142" s="144">
        <v>0</v>
      </c>
      <c r="X142" s="144">
        <f t="shared" si="94"/>
        <v>0</v>
      </c>
      <c r="Y142" s="173">
        <f t="shared" si="95"/>
        <v>0</v>
      </c>
      <c r="AA142" s="210">
        <v>137</v>
      </c>
      <c r="AB142" s="144">
        <f t="shared" si="96"/>
        <v>0</v>
      </c>
      <c r="AC142" s="243">
        <f t="shared" si="97"/>
        <v>0</v>
      </c>
      <c r="AD142" s="243">
        <f t="shared" si="98"/>
        <v>0</v>
      </c>
      <c r="AE142" s="243">
        <f t="shared" si="99"/>
        <v>0</v>
      </c>
      <c r="AF142" s="144">
        <f t="shared" si="102"/>
        <v>0</v>
      </c>
      <c r="AG142" s="144">
        <f t="shared" si="103"/>
        <v>0</v>
      </c>
      <c r="AH142" s="144">
        <f t="shared" si="104"/>
        <v>0</v>
      </c>
      <c r="AI142" s="217">
        <f t="shared" si="111"/>
        <v>0</v>
      </c>
      <c r="AK142" s="210"/>
      <c r="AL142" s="144"/>
      <c r="AM142" s="144"/>
      <c r="AN142" s="144"/>
      <c r="AO142" s="144"/>
      <c r="AP142" s="144"/>
      <c r="AQ142" s="318"/>
      <c r="AR142" s="318"/>
      <c r="AS142" s="318"/>
      <c r="AT142" s="318"/>
      <c r="AU142" s="144"/>
      <c r="AV142" s="144"/>
      <c r="AW142" s="144"/>
      <c r="AX142" s="144"/>
      <c r="AY142" s="217"/>
    </row>
    <row r="143" spans="5:51" x14ac:dyDescent="0.25">
      <c r="E143" s="110"/>
      <c r="I143" s="194">
        <v>138</v>
      </c>
      <c r="J143" s="144">
        <f t="shared" si="105"/>
        <v>0</v>
      </c>
      <c r="K143" s="144">
        <f t="shared" si="106"/>
        <v>0</v>
      </c>
      <c r="L143" s="144">
        <f t="shared" si="107"/>
        <v>0</v>
      </c>
      <c r="M143" s="144">
        <f t="shared" si="108"/>
        <v>0</v>
      </c>
      <c r="N143" s="144">
        <f t="shared" si="90"/>
        <v>0</v>
      </c>
      <c r="O143" s="145">
        <f t="shared" si="91"/>
        <v>0</v>
      </c>
      <c r="P143" s="194">
        <v>138</v>
      </c>
      <c r="Q143" s="144">
        <f t="shared" si="100"/>
        <v>0</v>
      </c>
      <c r="R143" s="144">
        <f t="shared" si="109"/>
        <v>0</v>
      </c>
      <c r="S143" s="144">
        <f t="shared" si="110"/>
        <v>0</v>
      </c>
      <c r="T143" s="144">
        <f t="shared" si="92"/>
        <v>0</v>
      </c>
      <c r="U143" s="144">
        <f t="shared" si="101"/>
        <v>0</v>
      </c>
      <c r="V143" s="144">
        <f t="shared" si="93"/>
        <v>0</v>
      </c>
      <c r="W143" s="144">
        <v>0</v>
      </c>
      <c r="X143" s="144">
        <f t="shared" si="94"/>
        <v>0</v>
      </c>
      <c r="Y143" s="173">
        <f t="shared" si="95"/>
        <v>0</v>
      </c>
      <c r="AA143" s="210">
        <v>138</v>
      </c>
      <c r="AB143" s="144">
        <f t="shared" si="96"/>
        <v>0</v>
      </c>
      <c r="AC143" s="243">
        <f t="shared" si="97"/>
        <v>0</v>
      </c>
      <c r="AD143" s="243">
        <f t="shared" si="98"/>
        <v>0</v>
      </c>
      <c r="AE143" s="243">
        <f t="shared" si="99"/>
        <v>0</v>
      </c>
      <c r="AF143" s="144">
        <f t="shared" si="102"/>
        <v>0</v>
      </c>
      <c r="AG143" s="144">
        <f t="shared" si="103"/>
        <v>0</v>
      </c>
      <c r="AH143" s="144">
        <f t="shared" si="104"/>
        <v>0</v>
      </c>
      <c r="AI143" s="217">
        <f t="shared" si="111"/>
        <v>0</v>
      </c>
      <c r="AK143" s="210"/>
      <c r="AL143" s="144"/>
      <c r="AM143" s="144"/>
      <c r="AN143" s="144"/>
      <c r="AO143" s="144"/>
      <c r="AP143" s="144"/>
      <c r="AQ143" s="318"/>
      <c r="AR143" s="318"/>
      <c r="AS143" s="318"/>
      <c r="AT143" s="318"/>
      <c r="AU143" s="144"/>
      <c r="AV143" s="144"/>
      <c r="AW143" s="144"/>
      <c r="AX143" s="144"/>
      <c r="AY143" s="217"/>
    </row>
    <row r="144" spans="5:51" x14ac:dyDescent="0.25">
      <c r="E144" s="110"/>
      <c r="I144" s="194">
        <v>139</v>
      </c>
      <c r="J144" s="144">
        <f t="shared" si="105"/>
        <v>0</v>
      </c>
      <c r="K144" s="144">
        <f t="shared" si="106"/>
        <v>0</v>
      </c>
      <c r="L144" s="144">
        <f t="shared" si="107"/>
        <v>0</v>
      </c>
      <c r="M144" s="144">
        <f t="shared" si="108"/>
        <v>0</v>
      </c>
      <c r="N144" s="144">
        <f t="shared" si="90"/>
        <v>0</v>
      </c>
      <c r="O144" s="145">
        <f t="shared" si="91"/>
        <v>0</v>
      </c>
      <c r="P144" s="194">
        <v>139</v>
      </c>
      <c r="Q144" s="144">
        <f t="shared" si="100"/>
        <v>0</v>
      </c>
      <c r="R144" s="144">
        <f t="shared" si="109"/>
        <v>0</v>
      </c>
      <c r="S144" s="144">
        <f t="shared" si="110"/>
        <v>0</v>
      </c>
      <c r="T144" s="144">
        <f t="shared" si="92"/>
        <v>0</v>
      </c>
      <c r="U144" s="144">
        <f t="shared" si="101"/>
        <v>0</v>
      </c>
      <c r="V144" s="144">
        <f t="shared" si="93"/>
        <v>0</v>
      </c>
      <c r="W144" s="144">
        <v>0</v>
      </c>
      <c r="X144" s="144">
        <f t="shared" si="94"/>
        <v>0</v>
      </c>
      <c r="Y144" s="173">
        <f t="shared" si="95"/>
        <v>0</v>
      </c>
      <c r="AA144" s="210">
        <v>139</v>
      </c>
      <c r="AB144" s="144">
        <f t="shared" si="96"/>
        <v>0</v>
      </c>
      <c r="AC144" s="243">
        <f t="shared" si="97"/>
        <v>0</v>
      </c>
      <c r="AD144" s="243">
        <f t="shared" si="98"/>
        <v>0</v>
      </c>
      <c r="AE144" s="243">
        <f t="shared" si="99"/>
        <v>0</v>
      </c>
      <c r="AF144" s="144">
        <f t="shared" si="102"/>
        <v>0</v>
      </c>
      <c r="AG144" s="144">
        <f t="shared" si="103"/>
        <v>0</v>
      </c>
      <c r="AH144" s="144">
        <f t="shared" si="104"/>
        <v>0</v>
      </c>
      <c r="AI144" s="217">
        <f t="shared" si="111"/>
        <v>0</v>
      </c>
      <c r="AK144" s="210"/>
      <c r="AL144" s="144"/>
      <c r="AM144" s="144"/>
      <c r="AN144" s="144"/>
      <c r="AO144" s="144"/>
      <c r="AP144" s="144"/>
      <c r="AQ144" s="318"/>
      <c r="AR144" s="318"/>
      <c r="AS144" s="318"/>
      <c r="AT144" s="318"/>
      <c r="AU144" s="144"/>
      <c r="AV144" s="144"/>
      <c r="AW144" s="144"/>
      <c r="AX144" s="144"/>
      <c r="AY144" s="217"/>
    </row>
    <row r="145" spans="5:51" x14ac:dyDescent="0.25">
      <c r="E145" s="110"/>
      <c r="I145" s="194">
        <v>140</v>
      </c>
      <c r="J145" s="144">
        <f t="shared" si="105"/>
        <v>0</v>
      </c>
      <c r="K145" s="144">
        <f t="shared" si="106"/>
        <v>0</v>
      </c>
      <c r="L145" s="144">
        <f t="shared" si="107"/>
        <v>0</v>
      </c>
      <c r="M145" s="144">
        <f t="shared" si="108"/>
        <v>0</v>
      </c>
      <c r="N145" s="144">
        <f t="shared" si="90"/>
        <v>0</v>
      </c>
      <c r="O145" s="145">
        <f t="shared" si="91"/>
        <v>0</v>
      </c>
      <c r="P145" s="194">
        <v>140</v>
      </c>
      <c r="Q145" s="144">
        <f t="shared" si="100"/>
        <v>0</v>
      </c>
      <c r="R145" s="144">
        <f t="shared" si="109"/>
        <v>0</v>
      </c>
      <c r="S145" s="144">
        <f t="shared" si="110"/>
        <v>0</v>
      </c>
      <c r="T145" s="144">
        <f t="shared" si="92"/>
        <v>0</v>
      </c>
      <c r="U145" s="144">
        <f t="shared" si="101"/>
        <v>0</v>
      </c>
      <c r="V145" s="144">
        <f t="shared" si="93"/>
        <v>0</v>
      </c>
      <c r="W145" s="144">
        <v>0</v>
      </c>
      <c r="X145" s="144">
        <f t="shared" si="94"/>
        <v>0</v>
      </c>
      <c r="Y145" s="173">
        <f t="shared" si="95"/>
        <v>0</v>
      </c>
      <c r="AA145" s="210">
        <v>140</v>
      </c>
      <c r="AB145" s="144">
        <f t="shared" si="96"/>
        <v>0</v>
      </c>
      <c r="AC145" s="243">
        <f t="shared" si="97"/>
        <v>0</v>
      </c>
      <c r="AD145" s="243">
        <f t="shared" si="98"/>
        <v>0</v>
      </c>
      <c r="AE145" s="243">
        <f t="shared" si="99"/>
        <v>0</v>
      </c>
      <c r="AF145" s="144">
        <f t="shared" si="102"/>
        <v>0</v>
      </c>
      <c r="AG145" s="144">
        <f t="shared" si="103"/>
        <v>0</v>
      </c>
      <c r="AH145" s="144">
        <f t="shared" si="104"/>
        <v>0</v>
      </c>
      <c r="AI145" s="217">
        <f t="shared" si="111"/>
        <v>0</v>
      </c>
      <c r="AK145" s="210"/>
      <c r="AL145" s="144"/>
      <c r="AM145" s="144"/>
      <c r="AN145" s="144"/>
      <c r="AO145" s="144"/>
      <c r="AP145" s="144"/>
      <c r="AQ145" s="318"/>
      <c r="AR145" s="318"/>
      <c r="AS145" s="318"/>
      <c r="AT145" s="318"/>
      <c r="AU145" s="144"/>
      <c r="AV145" s="144"/>
      <c r="AW145" s="144"/>
      <c r="AX145" s="144"/>
      <c r="AY145" s="217"/>
    </row>
    <row r="146" spans="5:51" x14ac:dyDescent="0.25">
      <c r="E146" s="110"/>
      <c r="I146" s="194">
        <v>141</v>
      </c>
      <c r="J146" s="144">
        <f t="shared" si="105"/>
        <v>0</v>
      </c>
      <c r="K146" s="144">
        <f t="shared" si="106"/>
        <v>0</v>
      </c>
      <c r="L146" s="144">
        <f t="shared" si="107"/>
        <v>0</v>
      </c>
      <c r="M146" s="144">
        <f t="shared" si="108"/>
        <v>0</v>
      </c>
      <c r="N146" s="144">
        <f t="shared" si="90"/>
        <v>0</v>
      </c>
      <c r="O146" s="145">
        <f t="shared" si="91"/>
        <v>0</v>
      </c>
      <c r="P146" s="194">
        <v>141</v>
      </c>
      <c r="Q146" s="144">
        <f t="shared" si="100"/>
        <v>0</v>
      </c>
      <c r="R146" s="144">
        <f t="shared" si="109"/>
        <v>0</v>
      </c>
      <c r="S146" s="144">
        <f t="shared" si="110"/>
        <v>0</v>
      </c>
      <c r="T146" s="144">
        <f t="shared" si="92"/>
        <v>0</v>
      </c>
      <c r="U146" s="144">
        <f t="shared" si="101"/>
        <v>0</v>
      </c>
      <c r="V146" s="144">
        <f t="shared" si="93"/>
        <v>0</v>
      </c>
      <c r="W146" s="144">
        <v>0</v>
      </c>
      <c r="X146" s="144">
        <f t="shared" si="94"/>
        <v>0</v>
      </c>
      <c r="Y146" s="173">
        <f t="shared" si="95"/>
        <v>0</v>
      </c>
      <c r="AA146" s="210">
        <v>141</v>
      </c>
      <c r="AB146" s="144">
        <f t="shared" si="96"/>
        <v>0</v>
      </c>
      <c r="AC146" s="243">
        <f t="shared" si="97"/>
        <v>0</v>
      </c>
      <c r="AD146" s="243">
        <f t="shared" si="98"/>
        <v>0</v>
      </c>
      <c r="AE146" s="243">
        <f t="shared" si="99"/>
        <v>0</v>
      </c>
      <c r="AF146" s="144">
        <f t="shared" si="102"/>
        <v>0</v>
      </c>
      <c r="AG146" s="144">
        <f t="shared" si="103"/>
        <v>0</v>
      </c>
      <c r="AH146" s="144">
        <f t="shared" si="104"/>
        <v>0</v>
      </c>
      <c r="AI146" s="217">
        <f t="shared" si="111"/>
        <v>0</v>
      </c>
      <c r="AK146" s="210"/>
      <c r="AL146" s="144"/>
      <c r="AM146" s="144"/>
      <c r="AN146" s="144"/>
      <c r="AO146" s="144"/>
      <c r="AP146" s="144"/>
      <c r="AQ146" s="318"/>
      <c r="AR146" s="318"/>
      <c r="AS146" s="318"/>
      <c r="AT146" s="318"/>
      <c r="AU146" s="144"/>
      <c r="AV146" s="144"/>
      <c r="AW146" s="144"/>
      <c r="AX146" s="144"/>
      <c r="AY146" s="217"/>
    </row>
    <row r="147" spans="5:51" x14ac:dyDescent="0.25">
      <c r="E147" s="110"/>
      <c r="I147" s="194">
        <v>142</v>
      </c>
      <c r="J147" s="144">
        <f t="shared" si="105"/>
        <v>0</v>
      </c>
      <c r="K147" s="144">
        <f t="shared" si="106"/>
        <v>0</v>
      </c>
      <c r="L147" s="144">
        <f t="shared" si="107"/>
        <v>0</v>
      </c>
      <c r="M147" s="144">
        <f t="shared" si="108"/>
        <v>0</v>
      </c>
      <c r="N147" s="144">
        <f t="shared" si="90"/>
        <v>0</v>
      </c>
      <c r="O147" s="145">
        <f t="shared" si="91"/>
        <v>0</v>
      </c>
      <c r="P147" s="194">
        <v>142</v>
      </c>
      <c r="Q147" s="144">
        <f t="shared" si="100"/>
        <v>0</v>
      </c>
      <c r="R147" s="144">
        <f t="shared" si="109"/>
        <v>0</v>
      </c>
      <c r="S147" s="144">
        <f t="shared" si="110"/>
        <v>0</v>
      </c>
      <c r="T147" s="144">
        <f t="shared" si="92"/>
        <v>0</v>
      </c>
      <c r="U147" s="144">
        <f t="shared" si="101"/>
        <v>0</v>
      </c>
      <c r="V147" s="144">
        <f t="shared" si="93"/>
        <v>0</v>
      </c>
      <c r="W147" s="144">
        <v>0</v>
      </c>
      <c r="X147" s="144">
        <f t="shared" si="94"/>
        <v>0</v>
      </c>
      <c r="Y147" s="173">
        <f t="shared" si="95"/>
        <v>0</v>
      </c>
      <c r="AA147" s="210">
        <v>142</v>
      </c>
      <c r="AB147" s="144">
        <f t="shared" si="96"/>
        <v>0</v>
      </c>
      <c r="AC147" s="243">
        <f t="shared" si="97"/>
        <v>0</v>
      </c>
      <c r="AD147" s="243">
        <f t="shared" si="98"/>
        <v>0</v>
      </c>
      <c r="AE147" s="243">
        <f t="shared" si="99"/>
        <v>0</v>
      </c>
      <c r="AF147" s="144">
        <f t="shared" si="102"/>
        <v>0</v>
      </c>
      <c r="AG147" s="144">
        <f t="shared" si="103"/>
        <v>0</v>
      </c>
      <c r="AH147" s="144">
        <f t="shared" si="104"/>
        <v>0</v>
      </c>
      <c r="AI147" s="217">
        <f t="shared" si="111"/>
        <v>0</v>
      </c>
      <c r="AK147" s="210"/>
      <c r="AL147" s="144"/>
      <c r="AM147" s="144"/>
      <c r="AN147" s="144"/>
      <c r="AO147" s="144"/>
      <c r="AP147" s="144"/>
      <c r="AQ147" s="318"/>
      <c r="AR147" s="318"/>
      <c r="AS147" s="318"/>
      <c r="AT147" s="318"/>
      <c r="AU147" s="144"/>
      <c r="AV147" s="144"/>
      <c r="AW147" s="144"/>
      <c r="AX147" s="144"/>
      <c r="AY147" s="217"/>
    </row>
    <row r="148" spans="5:51" x14ac:dyDescent="0.25">
      <c r="E148" s="110"/>
      <c r="I148" s="194">
        <v>143</v>
      </c>
      <c r="J148" s="144">
        <f t="shared" si="105"/>
        <v>0</v>
      </c>
      <c r="K148" s="144">
        <f t="shared" si="106"/>
        <v>0</v>
      </c>
      <c r="L148" s="144">
        <f t="shared" si="107"/>
        <v>0</v>
      </c>
      <c r="M148" s="144">
        <f t="shared" si="108"/>
        <v>0</v>
      </c>
      <c r="N148" s="144">
        <f t="shared" si="90"/>
        <v>0</v>
      </c>
      <c r="O148" s="145">
        <f t="shared" si="91"/>
        <v>0</v>
      </c>
      <c r="P148" s="194">
        <v>143</v>
      </c>
      <c r="Q148" s="144">
        <f t="shared" si="100"/>
        <v>0</v>
      </c>
      <c r="R148" s="144">
        <f t="shared" si="109"/>
        <v>0</v>
      </c>
      <c r="S148" s="144">
        <f t="shared" si="110"/>
        <v>0</v>
      </c>
      <c r="T148" s="144">
        <f t="shared" si="92"/>
        <v>0</v>
      </c>
      <c r="U148" s="144">
        <f t="shared" si="101"/>
        <v>0</v>
      </c>
      <c r="V148" s="144">
        <f t="shared" si="93"/>
        <v>0</v>
      </c>
      <c r="W148" s="144">
        <v>0</v>
      </c>
      <c r="X148" s="144">
        <f t="shared" si="94"/>
        <v>0</v>
      </c>
      <c r="Y148" s="173">
        <f t="shared" si="95"/>
        <v>0</v>
      </c>
      <c r="AA148" s="210">
        <v>143</v>
      </c>
      <c r="AB148" s="144">
        <f t="shared" si="96"/>
        <v>0</v>
      </c>
      <c r="AC148" s="243">
        <f t="shared" si="97"/>
        <v>0</v>
      </c>
      <c r="AD148" s="243">
        <f t="shared" si="98"/>
        <v>0</v>
      </c>
      <c r="AE148" s="243">
        <f t="shared" si="99"/>
        <v>0</v>
      </c>
      <c r="AF148" s="144">
        <f t="shared" si="102"/>
        <v>0</v>
      </c>
      <c r="AG148" s="144">
        <f t="shared" si="103"/>
        <v>0</v>
      </c>
      <c r="AH148" s="144">
        <f t="shared" si="104"/>
        <v>0</v>
      </c>
      <c r="AI148" s="217">
        <f t="shared" si="111"/>
        <v>0</v>
      </c>
      <c r="AK148" s="210"/>
      <c r="AL148" s="144"/>
      <c r="AM148" s="144"/>
      <c r="AN148" s="144"/>
      <c r="AO148" s="144"/>
      <c r="AP148" s="144"/>
      <c r="AQ148" s="318"/>
      <c r="AR148" s="318"/>
      <c r="AS148" s="318"/>
      <c r="AT148" s="318"/>
      <c r="AU148" s="144"/>
      <c r="AV148" s="144"/>
      <c r="AW148" s="144"/>
      <c r="AX148" s="144"/>
      <c r="AY148" s="217"/>
    </row>
    <row r="149" spans="5:51" x14ac:dyDescent="0.25">
      <c r="E149" s="110"/>
      <c r="I149" s="194">
        <v>144</v>
      </c>
      <c r="J149" s="144">
        <f t="shared" si="105"/>
        <v>0</v>
      </c>
      <c r="K149" s="144">
        <f t="shared" si="106"/>
        <v>0</v>
      </c>
      <c r="L149" s="144">
        <f t="shared" si="107"/>
        <v>0</v>
      </c>
      <c r="M149" s="144">
        <f t="shared" si="108"/>
        <v>0</v>
      </c>
      <c r="N149" s="144">
        <f t="shared" si="90"/>
        <v>0</v>
      </c>
      <c r="O149" s="145">
        <f t="shared" si="91"/>
        <v>0</v>
      </c>
      <c r="P149" s="194">
        <v>144</v>
      </c>
      <c r="Q149" s="144">
        <f t="shared" si="100"/>
        <v>0</v>
      </c>
      <c r="R149" s="144">
        <f t="shared" si="109"/>
        <v>0</v>
      </c>
      <c r="S149" s="144">
        <f t="shared" si="110"/>
        <v>0</v>
      </c>
      <c r="T149" s="144">
        <f t="shared" si="92"/>
        <v>0</v>
      </c>
      <c r="U149" s="144">
        <f t="shared" si="101"/>
        <v>0</v>
      </c>
      <c r="V149" s="144">
        <f t="shared" si="93"/>
        <v>0</v>
      </c>
      <c r="W149" s="144">
        <v>0</v>
      </c>
      <c r="X149" s="144">
        <f t="shared" si="94"/>
        <v>0</v>
      </c>
      <c r="Y149" s="173">
        <f t="shared" si="95"/>
        <v>0</v>
      </c>
      <c r="AA149" s="210">
        <v>144</v>
      </c>
      <c r="AB149" s="144">
        <f t="shared" si="96"/>
        <v>0</v>
      </c>
      <c r="AC149" s="243">
        <f t="shared" si="97"/>
        <v>0</v>
      </c>
      <c r="AD149" s="243">
        <f t="shared" si="98"/>
        <v>0</v>
      </c>
      <c r="AE149" s="243">
        <f t="shared" si="99"/>
        <v>0</v>
      </c>
      <c r="AF149" s="144">
        <f t="shared" si="102"/>
        <v>0</v>
      </c>
      <c r="AG149" s="144">
        <f t="shared" si="103"/>
        <v>0</v>
      </c>
      <c r="AH149" s="144">
        <f t="shared" si="104"/>
        <v>0</v>
      </c>
      <c r="AI149" s="217">
        <f t="shared" si="111"/>
        <v>0</v>
      </c>
      <c r="AK149" s="210"/>
      <c r="AL149" s="144"/>
      <c r="AM149" s="144"/>
      <c r="AN149" s="144"/>
      <c r="AO149" s="144"/>
      <c r="AP149" s="144"/>
      <c r="AQ149" s="318"/>
      <c r="AR149" s="318"/>
      <c r="AS149" s="318"/>
      <c r="AT149" s="318"/>
      <c r="AU149" s="144"/>
      <c r="AV149" s="144"/>
      <c r="AW149" s="144"/>
      <c r="AX149" s="144"/>
      <c r="AY149" s="217"/>
    </row>
    <row r="150" spans="5:51" x14ac:dyDescent="0.25">
      <c r="E150" s="110"/>
      <c r="I150" s="194">
        <v>145</v>
      </c>
      <c r="J150" s="144">
        <f t="shared" si="105"/>
        <v>0</v>
      </c>
      <c r="K150" s="144">
        <f t="shared" si="106"/>
        <v>0</v>
      </c>
      <c r="L150" s="144">
        <f t="shared" si="107"/>
        <v>0</v>
      </c>
      <c r="M150" s="144">
        <f t="shared" si="108"/>
        <v>0</v>
      </c>
      <c r="N150" s="144">
        <f t="shared" si="90"/>
        <v>0</v>
      </c>
      <c r="O150" s="145">
        <f t="shared" si="91"/>
        <v>0</v>
      </c>
      <c r="P150" s="194">
        <v>145</v>
      </c>
      <c r="Q150" s="144">
        <f t="shared" si="100"/>
        <v>0</v>
      </c>
      <c r="R150" s="144">
        <f t="shared" si="109"/>
        <v>0</v>
      </c>
      <c r="S150" s="144">
        <f t="shared" si="110"/>
        <v>0</v>
      </c>
      <c r="T150" s="144">
        <f t="shared" si="92"/>
        <v>0</v>
      </c>
      <c r="U150" s="144">
        <f t="shared" si="101"/>
        <v>0</v>
      </c>
      <c r="V150" s="144">
        <f t="shared" si="93"/>
        <v>0</v>
      </c>
      <c r="W150" s="144">
        <v>0</v>
      </c>
      <c r="X150" s="144">
        <f t="shared" si="94"/>
        <v>0</v>
      </c>
      <c r="Y150" s="173">
        <f t="shared" si="95"/>
        <v>0</v>
      </c>
      <c r="AA150" s="210">
        <v>145</v>
      </c>
      <c r="AB150" s="144">
        <f t="shared" si="96"/>
        <v>0</v>
      </c>
      <c r="AC150" s="243">
        <f t="shared" si="97"/>
        <v>0</v>
      </c>
      <c r="AD150" s="243">
        <f t="shared" si="98"/>
        <v>0</v>
      </c>
      <c r="AE150" s="243">
        <f t="shared" si="99"/>
        <v>0</v>
      </c>
      <c r="AF150" s="144">
        <f t="shared" si="102"/>
        <v>0</v>
      </c>
      <c r="AG150" s="144">
        <f t="shared" si="103"/>
        <v>0</v>
      </c>
      <c r="AH150" s="144">
        <f t="shared" si="104"/>
        <v>0</v>
      </c>
      <c r="AI150" s="217">
        <f t="shared" si="111"/>
        <v>0</v>
      </c>
      <c r="AK150" s="210"/>
      <c r="AL150" s="144"/>
      <c r="AM150" s="144"/>
      <c r="AN150" s="144"/>
      <c r="AO150" s="144"/>
      <c r="AP150" s="144"/>
      <c r="AQ150" s="318"/>
      <c r="AR150" s="318"/>
      <c r="AS150" s="318"/>
      <c r="AT150" s="318"/>
      <c r="AU150" s="144"/>
      <c r="AV150" s="144"/>
      <c r="AW150" s="144"/>
      <c r="AX150" s="144"/>
      <c r="AY150" s="217"/>
    </row>
    <row r="151" spans="5:51" x14ac:dyDescent="0.25">
      <c r="E151" s="110"/>
      <c r="I151" s="194">
        <v>146</v>
      </c>
      <c r="J151" s="144">
        <f t="shared" si="105"/>
        <v>0</v>
      </c>
      <c r="K151" s="144">
        <f t="shared" si="106"/>
        <v>0</v>
      </c>
      <c r="L151" s="144">
        <f t="shared" si="107"/>
        <v>0</v>
      </c>
      <c r="M151" s="144">
        <f t="shared" si="108"/>
        <v>0</v>
      </c>
      <c r="N151" s="144">
        <f t="shared" si="90"/>
        <v>0</v>
      </c>
      <c r="O151" s="145">
        <f t="shared" si="91"/>
        <v>0</v>
      </c>
      <c r="P151" s="194">
        <v>146</v>
      </c>
      <c r="Q151" s="144">
        <f t="shared" si="100"/>
        <v>0</v>
      </c>
      <c r="R151" s="144">
        <f t="shared" si="109"/>
        <v>0</v>
      </c>
      <c r="S151" s="144">
        <f t="shared" si="110"/>
        <v>0</v>
      </c>
      <c r="T151" s="144">
        <f t="shared" si="92"/>
        <v>0</v>
      </c>
      <c r="U151" s="144">
        <f t="shared" si="101"/>
        <v>0</v>
      </c>
      <c r="V151" s="144">
        <f t="shared" si="93"/>
        <v>0</v>
      </c>
      <c r="W151" s="144">
        <v>0</v>
      </c>
      <c r="X151" s="144">
        <f t="shared" si="94"/>
        <v>0</v>
      </c>
      <c r="Y151" s="173">
        <f t="shared" si="95"/>
        <v>0</v>
      </c>
      <c r="AA151" s="210">
        <v>146</v>
      </c>
      <c r="AB151" s="144">
        <f t="shared" si="96"/>
        <v>0</v>
      </c>
      <c r="AC151" s="243">
        <f t="shared" si="97"/>
        <v>0</v>
      </c>
      <c r="AD151" s="243">
        <f t="shared" si="98"/>
        <v>0</v>
      </c>
      <c r="AE151" s="243">
        <f t="shared" si="99"/>
        <v>0</v>
      </c>
      <c r="AF151" s="144">
        <f t="shared" si="102"/>
        <v>0</v>
      </c>
      <c r="AG151" s="144">
        <f t="shared" si="103"/>
        <v>0</v>
      </c>
      <c r="AH151" s="144">
        <f t="shared" si="104"/>
        <v>0</v>
      </c>
      <c r="AI151" s="217">
        <f t="shared" si="111"/>
        <v>0</v>
      </c>
      <c r="AK151" s="210"/>
      <c r="AL151" s="144"/>
      <c r="AM151" s="144"/>
      <c r="AN151" s="144"/>
      <c r="AO151" s="144"/>
      <c r="AP151" s="144"/>
      <c r="AQ151" s="318"/>
      <c r="AR151" s="318"/>
      <c r="AS151" s="318"/>
      <c r="AT151" s="318"/>
      <c r="AU151" s="144"/>
      <c r="AV151" s="144"/>
      <c r="AW151" s="144"/>
      <c r="AX151" s="144"/>
      <c r="AY151" s="217"/>
    </row>
    <row r="152" spans="5:51" x14ac:dyDescent="0.25">
      <c r="E152" s="110"/>
      <c r="I152" s="194">
        <v>147</v>
      </c>
      <c r="J152" s="144">
        <f t="shared" si="105"/>
        <v>0</v>
      </c>
      <c r="K152" s="144">
        <f t="shared" si="106"/>
        <v>0</v>
      </c>
      <c r="L152" s="144">
        <f t="shared" si="107"/>
        <v>0</v>
      </c>
      <c r="M152" s="144">
        <f t="shared" si="108"/>
        <v>0</v>
      </c>
      <c r="N152" s="144">
        <f t="shared" si="90"/>
        <v>0</v>
      </c>
      <c r="O152" s="145">
        <f t="shared" si="91"/>
        <v>0</v>
      </c>
      <c r="P152" s="194">
        <v>147</v>
      </c>
      <c r="Q152" s="144">
        <f t="shared" si="100"/>
        <v>0</v>
      </c>
      <c r="R152" s="144">
        <f t="shared" si="109"/>
        <v>0</v>
      </c>
      <c r="S152" s="144">
        <f t="shared" si="110"/>
        <v>0</v>
      </c>
      <c r="T152" s="144">
        <f t="shared" si="92"/>
        <v>0</v>
      </c>
      <c r="U152" s="144">
        <f t="shared" si="101"/>
        <v>0</v>
      </c>
      <c r="V152" s="144">
        <f t="shared" si="93"/>
        <v>0</v>
      </c>
      <c r="W152" s="144">
        <v>0</v>
      </c>
      <c r="X152" s="144">
        <f t="shared" si="94"/>
        <v>0</v>
      </c>
      <c r="Y152" s="173">
        <f t="shared" si="95"/>
        <v>0</v>
      </c>
      <c r="AA152" s="210">
        <v>147</v>
      </c>
      <c r="AB152" s="144">
        <f t="shared" si="96"/>
        <v>0</v>
      </c>
      <c r="AC152" s="243">
        <f t="shared" si="97"/>
        <v>0</v>
      </c>
      <c r="AD152" s="243">
        <f t="shared" si="98"/>
        <v>0</v>
      </c>
      <c r="AE152" s="243">
        <f t="shared" si="99"/>
        <v>0</v>
      </c>
      <c r="AF152" s="144">
        <f t="shared" si="102"/>
        <v>0</v>
      </c>
      <c r="AG152" s="144">
        <f t="shared" si="103"/>
        <v>0</v>
      </c>
      <c r="AH152" s="144">
        <f t="shared" si="104"/>
        <v>0</v>
      </c>
      <c r="AI152" s="217">
        <f t="shared" si="111"/>
        <v>0</v>
      </c>
      <c r="AK152" s="210"/>
      <c r="AL152" s="144"/>
      <c r="AM152" s="144"/>
      <c r="AN152" s="144"/>
      <c r="AO152" s="144"/>
      <c r="AP152" s="144"/>
      <c r="AQ152" s="318"/>
      <c r="AR152" s="318"/>
      <c r="AS152" s="318"/>
      <c r="AT152" s="318"/>
      <c r="AU152" s="144"/>
      <c r="AV152" s="144"/>
      <c r="AW152" s="144"/>
      <c r="AX152" s="144"/>
      <c r="AY152" s="217"/>
    </row>
    <row r="153" spans="5:51" x14ac:dyDescent="0.25">
      <c r="E153" s="110"/>
      <c r="I153" s="194">
        <v>148</v>
      </c>
      <c r="J153" s="144">
        <f t="shared" si="105"/>
        <v>0</v>
      </c>
      <c r="K153" s="144">
        <f t="shared" si="106"/>
        <v>0</v>
      </c>
      <c r="L153" s="144">
        <f t="shared" si="107"/>
        <v>0</v>
      </c>
      <c r="M153" s="144">
        <f t="shared" si="108"/>
        <v>0</v>
      </c>
      <c r="N153" s="144">
        <f t="shared" si="90"/>
        <v>0</v>
      </c>
      <c r="O153" s="145">
        <f t="shared" si="91"/>
        <v>0</v>
      </c>
      <c r="P153" s="194">
        <v>148</v>
      </c>
      <c r="Q153" s="144">
        <f t="shared" si="100"/>
        <v>0</v>
      </c>
      <c r="R153" s="144">
        <f t="shared" si="109"/>
        <v>0</v>
      </c>
      <c r="S153" s="144">
        <f t="shared" si="110"/>
        <v>0</v>
      </c>
      <c r="T153" s="144">
        <f t="shared" si="92"/>
        <v>0</v>
      </c>
      <c r="U153" s="144">
        <f t="shared" si="101"/>
        <v>0</v>
      </c>
      <c r="V153" s="144">
        <f t="shared" si="93"/>
        <v>0</v>
      </c>
      <c r="W153" s="144">
        <v>0</v>
      </c>
      <c r="X153" s="144">
        <f t="shared" si="94"/>
        <v>0</v>
      </c>
      <c r="Y153" s="173">
        <f t="shared" si="95"/>
        <v>0</v>
      </c>
      <c r="AA153" s="210">
        <v>148</v>
      </c>
      <c r="AB153" s="144">
        <f t="shared" si="96"/>
        <v>0</v>
      </c>
      <c r="AC153" s="243">
        <f t="shared" si="97"/>
        <v>0</v>
      </c>
      <c r="AD153" s="243">
        <f t="shared" si="98"/>
        <v>0</v>
      </c>
      <c r="AE153" s="243">
        <f t="shared" si="99"/>
        <v>0</v>
      </c>
      <c r="AF153" s="144">
        <f t="shared" si="102"/>
        <v>0</v>
      </c>
      <c r="AG153" s="144">
        <f t="shared" si="103"/>
        <v>0</v>
      </c>
      <c r="AH153" s="144">
        <f t="shared" si="104"/>
        <v>0</v>
      </c>
      <c r="AI153" s="217">
        <f t="shared" si="111"/>
        <v>0</v>
      </c>
      <c r="AK153" s="210"/>
      <c r="AL153" s="144"/>
      <c r="AM153" s="144"/>
      <c r="AN153" s="144"/>
      <c r="AO153" s="144"/>
      <c r="AP153" s="144"/>
      <c r="AQ153" s="318"/>
      <c r="AR153" s="318"/>
      <c r="AS153" s="318"/>
      <c r="AT153" s="318"/>
      <c r="AU153" s="144"/>
      <c r="AV153" s="144"/>
      <c r="AW153" s="144"/>
      <c r="AX153" s="144"/>
      <c r="AY153" s="217"/>
    </row>
    <row r="154" spans="5:51" x14ac:dyDescent="0.25">
      <c r="E154" s="110"/>
      <c r="I154" s="194">
        <v>149</v>
      </c>
      <c r="J154" s="144">
        <f t="shared" si="105"/>
        <v>0</v>
      </c>
      <c r="K154" s="144">
        <f t="shared" si="106"/>
        <v>0</v>
      </c>
      <c r="L154" s="144">
        <f t="shared" si="107"/>
        <v>0</v>
      </c>
      <c r="M154" s="144">
        <f t="shared" si="108"/>
        <v>0</v>
      </c>
      <c r="N154" s="144">
        <f t="shared" si="90"/>
        <v>0</v>
      </c>
      <c r="O154" s="145">
        <f t="shared" si="91"/>
        <v>0</v>
      </c>
      <c r="P154" s="194">
        <v>149</v>
      </c>
      <c r="Q154" s="144">
        <f t="shared" si="100"/>
        <v>0</v>
      </c>
      <c r="R154" s="144">
        <f t="shared" si="109"/>
        <v>0</v>
      </c>
      <c r="S154" s="144">
        <f t="shared" si="110"/>
        <v>0</v>
      </c>
      <c r="T154" s="144">
        <f t="shared" si="92"/>
        <v>0</v>
      </c>
      <c r="U154" s="144">
        <f t="shared" si="101"/>
        <v>0</v>
      </c>
      <c r="V154" s="144">
        <f t="shared" si="93"/>
        <v>0</v>
      </c>
      <c r="W154" s="144">
        <v>0</v>
      </c>
      <c r="X154" s="144">
        <f t="shared" si="94"/>
        <v>0</v>
      </c>
      <c r="Y154" s="173">
        <f t="shared" si="95"/>
        <v>0</v>
      </c>
      <c r="AA154" s="210">
        <v>149</v>
      </c>
      <c r="AB154" s="144">
        <f t="shared" si="96"/>
        <v>0</v>
      </c>
      <c r="AC154" s="243">
        <f t="shared" si="97"/>
        <v>0</v>
      </c>
      <c r="AD154" s="243">
        <f t="shared" si="98"/>
        <v>0</v>
      </c>
      <c r="AE154" s="243">
        <f t="shared" si="99"/>
        <v>0</v>
      </c>
      <c r="AF154" s="144">
        <f t="shared" si="102"/>
        <v>0</v>
      </c>
      <c r="AG154" s="144">
        <f t="shared" si="103"/>
        <v>0</v>
      </c>
      <c r="AH154" s="144">
        <f t="shared" si="104"/>
        <v>0</v>
      </c>
      <c r="AI154" s="217">
        <f t="shared" si="111"/>
        <v>0</v>
      </c>
      <c r="AK154" s="210"/>
      <c r="AL154" s="144"/>
      <c r="AM154" s="144"/>
      <c r="AN154" s="144"/>
      <c r="AO154" s="144"/>
      <c r="AP154" s="144"/>
      <c r="AQ154" s="318"/>
      <c r="AR154" s="318"/>
      <c r="AS154" s="318"/>
      <c r="AT154" s="318"/>
      <c r="AU154" s="144"/>
      <c r="AV154" s="144"/>
      <c r="AW154" s="144"/>
      <c r="AX154" s="144"/>
      <c r="AY154" s="217"/>
    </row>
    <row r="155" spans="5:51" x14ac:dyDescent="0.25">
      <c r="E155" s="110"/>
      <c r="I155" s="194">
        <v>150</v>
      </c>
      <c r="J155" s="144">
        <f t="shared" si="105"/>
        <v>0</v>
      </c>
      <c r="K155" s="144">
        <f t="shared" si="106"/>
        <v>0</v>
      </c>
      <c r="L155" s="144">
        <f t="shared" si="107"/>
        <v>0</v>
      </c>
      <c r="M155" s="144">
        <f t="shared" si="108"/>
        <v>0</v>
      </c>
      <c r="N155" s="144">
        <f t="shared" si="90"/>
        <v>0</v>
      </c>
      <c r="O155" s="145">
        <f t="shared" si="91"/>
        <v>0</v>
      </c>
      <c r="P155" s="194">
        <v>150</v>
      </c>
      <c r="Q155" s="144">
        <f t="shared" si="100"/>
        <v>0</v>
      </c>
      <c r="R155" s="144">
        <f t="shared" si="109"/>
        <v>0</v>
      </c>
      <c r="S155" s="144">
        <f t="shared" si="110"/>
        <v>0</v>
      </c>
      <c r="T155" s="144">
        <f t="shared" si="92"/>
        <v>0</v>
      </c>
      <c r="U155" s="144">
        <f t="shared" si="101"/>
        <v>0</v>
      </c>
      <c r="V155" s="144">
        <f t="shared" si="93"/>
        <v>0</v>
      </c>
      <c r="W155" s="144">
        <v>0</v>
      </c>
      <c r="X155" s="144">
        <f t="shared" si="94"/>
        <v>0</v>
      </c>
      <c r="Y155" s="173">
        <f t="shared" si="95"/>
        <v>0</v>
      </c>
      <c r="AA155" s="210">
        <v>150</v>
      </c>
      <c r="AB155" s="144">
        <f t="shared" si="96"/>
        <v>0</v>
      </c>
      <c r="AC155" s="243">
        <f t="shared" si="97"/>
        <v>0</v>
      </c>
      <c r="AD155" s="243">
        <f t="shared" si="98"/>
        <v>0</v>
      </c>
      <c r="AE155" s="243">
        <f t="shared" si="99"/>
        <v>0</v>
      </c>
      <c r="AF155" s="144">
        <f t="shared" si="102"/>
        <v>0</v>
      </c>
      <c r="AG155" s="144">
        <f t="shared" si="103"/>
        <v>0</v>
      </c>
      <c r="AH155" s="144">
        <f t="shared" si="104"/>
        <v>0</v>
      </c>
      <c r="AI155" s="217">
        <f t="shared" si="111"/>
        <v>0</v>
      </c>
      <c r="AK155" s="210"/>
      <c r="AL155" s="144"/>
      <c r="AM155" s="144"/>
      <c r="AN155" s="144"/>
      <c r="AO155" s="144"/>
      <c r="AP155" s="144"/>
      <c r="AQ155" s="318"/>
      <c r="AR155" s="318"/>
      <c r="AS155" s="318"/>
      <c r="AT155" s="318"/>
      <c r="AU155" s="144"/>
      <c r="AV155" s="144"/>
      <c r="AW155" s="144"/>
      <c r="AX155" s="144"/>
      <c r="AY155" s="217"/>
    </row>
    <row r="156" spans="5:51" x14ac:dyDescent="0.25">
      <c r="E156" s="110"/>
      <c r="I156" s="194">
        <v>151</v>
      </c>
      <c r="J156" s="144">
        <f t="shared" si="105"/>
        <v>0</v>
      </c>
      <c r="K156" s="144">
        <f t="shared" si="106"/>
        <v>0</v>
      </c>
      <c r="L156" s="144">
        <f t="shared" si="107"/>
        <v>0</v>
      </c>
      <c r="M156" s="144">
        <f t="shared" si="108"/>
        <v>0</v>
      </c>
      <c r="N156" s="144">
        <f t="shared" si="90"/>
        <v>0</v>
      </c>
      <c r="O156" s="145">
        <f t="shared" si="91"/>
        <v>0</v>
      </c>
      <c r="P156" s="194">
        <v>151</v>
      </c>
      <c r="Q156" s="144">
        <f t="shared" si="100"/>
        <v>0</v>
      </c>
      <c r="R156" s="144">
        <f t="shared" si="109"/>
        <v>0</v>
      </c>
      <c r="S156" s="144">
        <f t="shared" si="110"/>
        <v>0</v>
      </c>
      <c r="T156" s="144">
        <f t="shared" si="92"/>
        <v>0</v>
      </c>
      <c r="U156" s="144">
        <f t="shared" si="101"/>
        <v>0</v>
      </c>
      <c r="V156" s="144">
        <f t="shared" si="93"/>
        <v>0</v>
      </c>
      <c r="W156" s="144">
        <v>0</v>
      </c>
      <c r="X156" s="144">
        <f t="shared" si="94"/>
        <v>0</v>
      </c>
      <c r="Y156" s="173">
        <f t="shared" si="95"/>
        <v>0</v>
      </c>
      <c r="AA156" s="210">
        <v>151</v>
      </c>
      <c r="AB156" s="144">
        <f t="shared" si="96"/>
        <v>0</v>
      </c>
      <c r="AC156" s="243">
        <f t="shared" si="97"/>
        <v>0</v>
      </c>
      <c r="AD156" s="243">
        <f t="shared" si="98"/>
        <v>0</v>
      </c>
      <c r="AE156" s="243">
        <f t="shared" si="99"/>
        <v>0</v>
      </c>
      <c r="AF156" s="144">
        <f t="shared" si="102"/>
        <v>0</v>
      </c>
      <c r="AG156" s="144">
        <f t="shared" si="103"/>
        <v>0</v>
      </c>
      <c r="AH156" s="144">
        <f t="shared" si="104"/>
        <v>0</v>
      </c>
      <c r="AI156" s="217">
        <f t="shared" si="111"/>
        <v>0</v>
      </c>
      <c r="AK156" s="210"/>
      <c r="AL156" s="144"/>
      <c r="AM156" s="144"/>
      <c r="AN156" s="144"/>
      <c r="AO156" s="144"/>
      <c r="AP156" s="144"/>
      <c r="AQ156" s="318"/>
      <c r="AR156" s="318"/>
      <c r="AS156" s="318"/>
      <c r="AT156" s="318"/>
      <c r="AU156" s="144"/>
      <c r="AV156" s="144"/>
      <c r="AW156" s="144"/>
      <c r="AX156" s="144"/>
      <c r="AY156" s="217"/>
    </row>
    <row r="157" spans="5:51" x14ac:dyDescent="0.25">
      <c r="E157" s="110"/>
      <c r="I157" s="194">
        <v>152</v>
      </c>
      <c r="J157" s="144">
        <f t="shared" si="105"/>
        <v>0</v>
      </c>
      <c r="K157" s="144">
        <f t="shared" si="106"/>
        <v>0</v>
      </c>
      <c r="L157" s="144">
        <f t="shared" si="107"/>
        <v>0</v>
      </c>
      <c r="M157" s="144">
        <f t="shared" si="108"/>
        <v>0</v>
      </c>
      <c r="N157" s="144">
        <f t="shared" si="90"/>
        <v>0</v>
      </c>
      <c r="O157" s="145">
        <f t="shared" si="91"/>
        <v>0</v>
      </c>
      <c r="P157" s="194">
        <v>152</v>
      </c>
      <c r="Q157" s="144">
        <f t="shared" si="100"/>
        <v>0</v>
      </c>
      <c r="R157" s="144">
        <f t="shared" si="109"/>
        <v>0</v>
      </c>
      <c r="S157" s="144">
        <f t="shared" si="110"/>
        <v>0</v>
      </c>
      <c r="T157" s="144">
        <f t="shared" si="92"/>
        <v>0</v>
      </c>
      <c r="U157" s="144">
        <f t="shared" si="101"/>
        <v>0</v>
      </c>
      <c r="V157" s="144">
        <f t="shared" si="93"/>
        <v>0</v>
      </c>
      <c r="W157" s="144">
        <v>0</v>
      </c>
      <c r="X157" s="144">
        <f t="shared" si="94"/>
        <v>0</v>
      </c>
      <c r="Y157" s="173">
        <f t="shared" si="95"/>
        <v>0</v>
      </c>
      <c r="AA157" s="210">
        <v>152</v>
      </c>
      <c r="AB157" s="144">
        <f t="shared" si="96"/>
        <v>0</v>
      </c>
      <c r="AC157" s="243">
        <f t="shared" si="97"/>
        <v>0</v>
      </c>
      <c r="AD157" s="243">
        <f t="shared" si="98"/>
        <v>0</v>
      </c>
      <c r="AE157" s="243">
        <f t="shared" si="99"/>
        <v>0</v>
      </c>
      <c r="AF157" s="144">
        <f t="shared" si="102"/>
        <v>0</v>
      </c>
      <c r="AG157" s="144">
        <f t="shared" si="103"/>
        <v>0</v>
      </c>
      <c r="AH157" s="144">
        <f t="shared" si="104"/>
        <v>0</v>
      </c>
      <c r="AI157" s="217">
        <f t="shared" si="111"/>
        <v>0</v>
      </c>
      <c r="AK157" s="210"/>
      <c r="AL157" s="144"/>
      <c r="AM157" s="144"/>
      <c r="AN157" s="144"/>
      <c r="AO157" s="144"/>
      <c r="AP157" s="144"/>
      <c r="AQ157" s="318"/>
      <c r="AR157" s="318"/>
      <c r="AS157" s="318"/>
      <c r="AT157" s="318"/>
      <c r="AU157" s="144"/>
      <c r="AV157" s="144"/>
      <c r="AW157" s="144"/>
      <c r="AX157" s="144"/>
      <c r="AY157" s="217"/>
    </row>
    <row r="158" spans="5:51" x14ac:dyDescent="0.25">
      <c r="E158" s="110"/>
      <c r="I158" s="194">
        <v>153</v>
      </c>
      <c r="J158" s="144">
        <f t="shared" si="105"/>
        <v>0</v>
      </c>
      <c r="K158" s="144">
        <f t="shared" si="106"/>
        <v>0</v>
      </c>
      <c r="L158" s="144">
        <f t="shared" si="107"/>
        <v>0</v>
      </c>
      <c r="M158" s="144">
        <f t="shared" si="108"/>
        <v>0</v>
      </c>
      <c r="N158" s="144">
        <f t="shared" si="90"/>
        <v>0</v>
      </c>
      <c r="O158" s="145">
        <f t="shared" si="91"/>
        <v>0</v>
      </c>
      <c r="P158" s="194">
        <v>153</v>
      </c>
      <c r="Q158" s="144">
        <f t="shared" si="100"/>
        <v>0</v>
      </c>
      <c r="R158" s="144">
        <f t="shared" si="109"/>
        <v>0</v>
      </c>
      <c r="S158" s="144">
        <f t="shared" si="110"/>
        <v>0</v>
      </c>
      <c r="T158" s="144">
        <f t="shared" si="92"/>
        <v>0</v>
      </c>
      <c r="U158" s="144">
        <f t="shared" si="101"/>
        <v>0</v>
      </c>
      <c r="V158" s="144">
        <f t="shared" si="93"/>
        <v>0</v>
      </c>
      <c r="W158" s="144">
        <v>0</v>
      </c>
      <c r="X158" s="144">
        <f t="shared" si="94"/>
        <v>0</v>
      </c>
      <c r="Y158" s="173">
        <f t="shared" si="95"/>
        <v>0</v>
      </c>
      <c r="AA158" s="210">
        <v>153</v>
      </c>
      <c r="AB158" s="144">
        <f t="shared" si="96"/>
        <v>0</v>
      </c>
      <c r="AC158" s="243">
        <f t="shared" si="97"/>
        <v>0</v>
      </c>
      <c r="AD158" s="243">
        <f t="shared" si="98"/>
        <v>0</v>
      </c>
      <c r="AE158" s="243">
        <f t="shared" si="99"/>
        <v>0</v>
      </c>
      <c r="AF158" s="144">
        <f t="shared" si="102"/>
        <v>0</v>
      </c>
      <c r="AG158" s="144">
        <f t="shared" si="103"/>
        <v>0</v>
      </c>
      <c r="AH158" s="144">
        <f t="shared" si="104"/>
        <v>0</v>
      </c>
      <c r="AI158" s="217">
        <f t="shared" si="111"/>
        <v>0</v>
      </c>
      <c r="AK158" s="210"/>
      <c r="AL158" s="144"/>
      <c r="AM158" s="144"/>
      <c r="AN158" s="144"/>
      <c r="AO158" s="144"/>
      <c r="AP158" s="144"/>
      <c r="AQ158" s="318"/>
      <c r="AR158" s="318"/>
      <c r="AS158" s="318"/>
      <c r="AT158" s="318"/>
      <c r="AU158" s="144"/>
      <c r="AV158" s="144"/>
      <c r="AW158" s="144"/>
      <c r="AX158" s="144"/>
      <c r="AY158" s="217"/>
    </row>
    <row r="159" spans="5:51" x14ac:dyDescent="0.25">
      <c r="E159" s="110"/>
      <c r="I159" s="194">
        <v>154</v>
      </c>
      <c r="J159" s="144">
        <f t="shared" si="105"/>
        <v>0</v>
      </c>
      <c r="K159" s="144">
        <f t="shared" si="106"/>
        <v>0</v>
      </c>
      <c r="L159" s="144">
        <f t="shared" si="107"/>
        <v>0</v>
      </c>
      <c r="M159" s="144">
        <f t="shared" si="108"/>
        <v>0</v>
      </c>
      <c r="N159" s="144">
        <f t="shared" si="90"/>
        <v>0</v>
      </c>
      <c r="O159" s="145">
        <f t="shared" si="91"/>
        <v>0</v>
      </c>
      <c r="P159" s="194">
        <v>154</v>
      </c>
      <c r="Q159" s="144">
        <f t="shared" si="100"/>
        <v>0</v>
      </c>
      <c r="R159" s="144">
        <f t="shared" si="109"/>
        <v>0</v>
      </c>
      <c r="S159" s="144">
        <f t="shared" si="110"/>
        <v>0</v>
      </c>
      <c r="T159" s="144">
        <f t="shared" si="92"/>
        <v>0</v>
      </c>
      <c r="U159" s="144">
        <f t="shared" si="101"/>
        <v>0</v>
      </c>
      <c r="V159" s="144">
        <f t="shared" si="93"/>
        <v>0</v>
      </c>
      <c r="W159" s="144">
        <v>0</v>
      </c>
      <c r="X159" s="144">
        <f t="shared" si="94"/>
        <v>0</v>
      </c>
      <c r="Y159" s="173">
        <f t="shared" si="95"/>
        <v>0</v>
      </c>
      <c r="AA159" s="210">
        <v>154</v>
      </c>
      <c r="AB159" s="144">
        <f t="shared" si="96"/>
        <v>0</v>
      </c>
      <c r="AC159" s="243">
        <f t="shared" si="97"/>
        <v>0</v>
      </c>
      <c r="AD159" s="243">
        <f t="shared" si="98"/>
        <v>0</v>
      </c>
      <c r="AE159" s="243">
        <f t="shared" si="99"/>
        <v>0</v>
      </c>
      <c r="AF159" s="144">
        <f t="shared" si="102"/>
        <v>0</v>
      </c>
      <c r="AG159" s="144">
        <f t="shared" si="103"/>
        <v>0</v>
      </c>
      <c r="AH159" s="144">
        <f t="shared" si="104"/>
        <v>0</v>
      </c>
      <c r="AI159" s="217">
        <f t="shared" si="111"/>
        <v>0</v>
      </c>
      <c r="AK159" s="210"/>
      <c r="AL159" s="144"/>
      <c r="AM159" s="144"/>
      <c r="AN159" s="144"/>
      <c r="AO159" s="144"/>
      <c r="AP159" s="144"/>
      <c r="AQ159" s="318"/>
      <c r="AR159" s="318"/>
      <c r="AS159" s="318"/>
      <c r="AT159" s="318"/>
      <c r="AU159" s="144"/>
      <c r="AV159" s="144"/>
      <c r="AW159" s="144"/>
      <c r="AX159" s="144"/>
      <c r="AY159" s="217"/>
    </row>
    <row r="160" spans="5:51" x14ac:dyDescent="0.25">
      <c r="E160" s="110"/>
      <c r="I160" s="194">
        <v>155</v>
      </c>
      <c r="J160" s="144">
        <f t="shared" si="105"/>
        <v>0</v>
      </c>
      <c r="K160" s="144">
        <f t="shared" si="106"/>
        <v>0</v>
      </c>
      <c r="L160" s="144">
        <f t="shared" si="107"/>
        <v>0</v>
      </c>
      <c r="M160" s="144">
        <f t="shared" si="108"/>
        <v>0</v>
      </c>
      <c r="N160" s="144">
        <f t="shared" si="90"/>
        <v>0</v>
      </c>
      <c r="O160" s="145">
        <f t="shared" si="91"/>
        <v>0</v>
      </c>
      <c r="P160" s="194">
        <v>155</v>
      </c>
      <c r="Q160" s="144">
        <f t="shared" si="100"/>
        <v>0</v>
      </c>
      <c r="R160" s="144">
        <f t="shared" si="109"/>
        <v>0</v>
      </c>
      <c r="S160" s="144">
        <f t="shared" si="110"/>
        <v>0</v>
      </c>
      <c r="T160" s="144">
        <f t="shared" si="92"/>
        <v>0</v>
      </c>
      <c r="U160" s="144">
        <f t="shared" si="101"/>
        <v>0</v>
      </c>
      <c r="V160" s="144">
        <f t="shared" si="93"/>
        <v>0</v>
      </c>
      <c r="W160" s="144">
        <v>0</v>
      </c>
      <c r="X160" s="144">
        <f t="shared" si="94"/>
        <v>0</v>
      </c>
      <c r="Y160" s="173">
        <f t="shared" si="95"/>
        <v>0</v>
      </c>
      <c r="AA160" s="210">
        <v>155</v>
      </c>
      <c r="AB160" s="144">
        <f t="shared" si="96"/>
        <v>0</v>
      </c>
      <c r="AC160" s="243">
        <f t="shared" si="97"/>
        <v>0</v>
      </c>
      <c r="AD160" s="243">
        <f t="shared" si="98"/>
        <v>0</v>
      </c>
      <c r="AE160" s="243">
        <f t="shared" si="99"/>
        <v>0</v>
      </c>
      <c r="AF160" s="144">
        <f t="shared" si="102"/>
        <v>0</v>
      </c>
      <c r="AG160" s="144">
        <f t="shared" si="103"/>
        <v>0</v>
      </c>
      <c r="AH160" s="144">
        <f t="shared" si="104"/>
        <v>0</v>
      </c>
      <c r="AI160" s="217">
        <f t="shared" si="111"/>
        <v>0</v>
      </c>
      <c r="AK160" s="210"/>
      <c r="AL160" s="144"/>
      <c r="AM160" s="144"/>
      <c r="AN160" s="144"/>
      <c r="AO160" s="144"/>
      <c r="AP160" s="144"/>
      <c r="AQ160" s="318"/>
      <c r="AR160" s="318"/>
      <c r="AS160" s="318"/>
      <c r="AT160" s="318"/>
      <c r="AU160" s="144"/>
      <c r="AV160" s="144"/>
      <c r="AW160" s="144"/>
      <c r="AX160" s="144"/>
      <c r="AY160" s="217"/>
    </row>
    <row r="161" spans="5:51" x14ac:dyDescent="0.25">
      <c r="E161" s="110"/>
      <c r="I161" s="194">
        <v>156</v>
      </c>
      <c r="J161" s="144">
        <f t="shared" si="105"/>
        <v>0</v>
      </c>
      <c r="K161" s="144">
        <f t="shared" si="106"/>
        <v>0</v>
      </c>
      <c r="L161" s="144">
        <f t="shared" si="107"/>
        <v>0</v>
      </c>
      <c r="M161" s="144">
        <f t="shared" si="108"/>
        <v>0</v>
      </c>
      <c r="N161" s="144">
        <f t="shared" si="90"/>
        <v>0</v>
      </c>
      <c r="O161" s="145">
        <f t="shared" si="91"/>
        <v>0</v>
      </c>
      <c r="P161" s="194">
        <v>156</v>
      </c>
      <c r="Q161" s="144">
        <f t="shared" si="100"/>
        <v>0</v>
      </c>
      <c r="R161" s="144">
        <f t="shared" si="109"/>
        <v>0</v>
      </c>
      <c r="S161" s="144">
        <f t="shared" si="110"/>
        <v>0</v>
      </c>
      <c r="T161" s="144">
        <f t="shared" si="92"/>
        <v>0</v>
      </c>
      <c r="U161" s="144">
        <f t="shared" si="101"/>
        <v>0</v>
      </c>
      <c r="V161" s="144">
        <f t="shared" si="93"/>
        <v>0</v>
      </c>
      <c r="W161" s="144">
        <v>0</v>
      </c>
      <c r="X161" s="144">
        <f t="shared" si="94"/>
        <v>0</v>
      </c>
      <c r="Y161" s="173">
        <f t="shared" si="95"/>
        <v>0</v>
      </c>
      <c r="AA161" s="210">
        <v>156</v>
      </c>
      <c r="AB161" s="144">
        <f t="shared" si="96"/>
        <v>0</v>
      </c>
      <c r="AC161" s="243">
        <f t="shared" si="97"/>
        <v>0</v>
      </c>
      <c r="AD161" s="243">
        <f t="shared" si="98"/>
        <v>0</v>
      </c>
      <c r="AE161" s="243">
        <f t="shared" si="99"/>
        <v>0</v>
      </c>
      <c r="AF161" s="144">
        <f t="shared" si="102"/>
        <v>0</v>
      </c>
      <c r="AG161" s="144">
        <f t="shared" si="103"/>
        <v>0</v>
      </c>
      <c r="AH161" s="144">
        <f t="shared" si="104"/>
        <v>0</v>
      </c>
      <c r="AI161" s="217">
        <f t="shared" si="111"/>
        <v>0</v>
      </c>
      <c r="AK161" s="210"/>
      <c r="AL161" s="144"/>
      <c r="AM161" s="144"/>
      <c r="AN161" s="144"/>
      <c r="AO161" s="144"/>
      <c r="AP161" s="144"/>
      <c r="AQ161" s="318"/>
      <c r="AR161" s="318"/>
      <c r="AS161" s="318"/>
      <c r="AT161" s="318"/>
      <c r="AU161" s="144"/>
      <c r="AV161" s="144"/>
      <c r="AW161" s="144"/>
      <c r="AX161" s="144"/>
      <c r="AY161" s="217"/>
    </row>
    <row r="162" spans="5:51" x14ac:dyDescent="0.25">
      <c r="E162" s="110"/>
      <c r="I162" s="194">
        <v>157</v>
      </c>
      <c r="J162" s="144">
        <f t="shared" si="105"/>
        <v>0</v>
      </c>
      <c r="K162" s="144">
        <f t="shared" si="106"/>
        <v>0</v>
      </c>
      <c r="L162" s="144">
        <f t="shared" si="107"/>
        <v>0</v>
      </c>
      <c r="M162" s="144">
        <f t="shared" si="108"/>
        <v>0</v>
      </c>
      <c r="N162" s="144">
        <f t="shared" si="90"/>
        <v>0</v>
      </c>
      <c r="O162" s="145">
        <f t="shared" si="91"/>
        <v>0</v>
      </c>
      <c r="P162" s="194">
        <v>157</v>
      </c>
      <c r="Q162" s="144">
        <f t="shared" si="100"/>
        <v>0</v>
      </c>
      <c r="R162" s="144">
        <f t="shared" si="109"/>
        <v>0</v>
      </c>
      <c r="S162" s="144">
        <f t="shared" si="110"/>
        <v>0</v>
      </c>
      <c r="T162" s="144">
        <f t="shared" si="92"/>
        <v>0</v>
      </c>
      <c r="U162" s="144">
        <f t="shared" si="101"/>
        <v>0</v>
      </c>
      <c r="V162" s="144">
        <f t="shared" si="93"/>
        <v>0</v>
      </c>
      <c r="W162" s="144">
        <v>0</v>
      </c>
      <c r="X162" s="144">
        <f t="shared" si="94"/>
        <v>0</v>
      </c>
      <c r="Y162" s="173">
        <f t="shared" si="95"/>
        <v>0</v>
      </c>
      <c r="AA162" s="210">
        <v>157</v>
      </c>
      <c r="AB162" s="144">
        <f t="shared" si="96"/>
        <v>0</v>
      </c>
      <c r="AC162" s="243">
        <f t="shared" si="97"/>
        <v>0</v>
      </c>
      <c r="AD162" s="243">
        <f t="shared" si="98"/>
        <v>0</v>
      </c>
      <c r="AE162" s="243">
        <f t="shared" si="99"/>
        <v>0</v>
      </c>
      <c r="AF162" s="144">
        <f t="shared" si="102"/>
        <v>0</v>
      </c>
      <c r="AG162" s="144">
        <f t="shared" si="103"/>
        <v>0</v>
      </c>
      <c r="AH162" s="144">
        <f t="shared" si="104"/>
        <v>0</v>
      </c>
      <c r="AI162" s="217">
        <f t="shared" si="111"/>
        <v>0</v>
      </c>
      <c r="AK162" s="210"/>
      <c r="AL162" s="144"/>
      <c r="AM162" s="144"/>
      <c r="AN162" s="144"/>
      <c r="AO162" s="144"/>
      <c r="AP162" s="144"/>
      <c r="AQ162" s="318"/>
      <c r="AR162" s="318"/>
      <c r="AS162" s="318"/>
      <c r="AT162" s="318"/>
      <c r="AU162" s="144"/>
      <c r="AV162" s="144"/>
      <c r="AW162" s="144"/>
      <c r="AX162" s="144"/>
      <c r="AY162" s="217"/>
    </row>
    <row r="163" spans="5:51" x14ac:dyDescent="0.25">
      <c r="E163" s="110"/>
      <c r="I163" s="194">
        <v>158</v>
      </c>
      <c r="J163" s="144">
        <f t="shared" si="105"/>
        <v>0</v>
      </c>
      <c r="K163" s="144">
        <f t="shared" si="106"/>
        <v>0</v>
      </c>
      <c r="L163" s="144">
        <f t="shared" si="107"/>
        <v>0</v>
      </c>
      <c r="M163" s="144">
        <f t="shared" si="108"/>
        <v>0</v>
      </c>
      <c r="N163" s="144">
        <f t="shared" si="90"/>
        <v>0</v>
      </c>
      <c r="O163" s="145">
        <f t="shared" si="91"/>
        <v>0</v>
      </c>
      <c r="P163" s="194">
        <v>158</v>
      </c>
      <c r="Q163" s="144">
        <f t="shared" si="100"/>
        <v>0</v>
      </c>
      <c r="R163" s="144">
        <f t="shared" si="109"/>
        <v>0</v>
      </c>
      <c r="S163" s="144">
        <f t="shared" si="110"/>
        <v>0</v>
      </c>
      <c r="T163" s="144">
        <f t="shared" si="92"/>
        <v>0</v>
      </c>
      <c r="U163" s="144">
        <f t="shared" si="101"/>
        <v>0</v>
      </c>
      <c r="V163" s="144">
        <f t="shared" si="93"/>
        <v>0</v>
      </c>
      <c r="W163" s="144">
        <v>0</v>
      </c>
      <c r="X163" s="144">
        <f t="shared" si="94"/>
        <v>0</v>
      </c>
      <c r="Y163" s="173">
        <f t="shared" si="95"/>
        <v>0</v>
      </c>
      <c r="AA163" s="210">
        <v>158</v>
      </c>
      <c r="AB163" s="144">
        <f t="shared" si="96"/>
        <v>0</v>
      </c>
      <c r="AC163" s="243">
        <f t="shared" si="97"/>
        <v>0</v>
      </c>
      <c r="AD163" s="243">
        <f t="shared" si="98"/>
        <v>0</v>
      </c>
      <c r="AE163" s="243">
        <f t="shared" si="99"/>
        <v>0</v>
      </c>
      <c r="AF163" s="144">
        <f t="shared" si="102"/>
        <v>0</v>
      </c>
      <c r="AG163" s="144">
        <f t="shared" si="103"/>
        <v>0</v>
      </c>
      <c r="AH163" s="144">
        <f t="shared" si="104"/>
        <v>0</v>
      </c>
      <c r="AI163" s="217">
        <f t="shared" si="111"/>
        <v>0</v>
      </c>
      <c r="AK163" s="210"/>
      <c r="AL163" s="144"/>
      <c r="AM163" s="144"/>
      <c r="AN163" s="144"/>
      <c r="AO163" s="144"/>
      <c r="AP163" s="144"/>
      <c r="AQ163" s="318"/>
      <c r="AR163" s="318"/>
      <c r="AS163" s="318"/>
      <c r="AT163" s="318"/>
      <c r="AU163" s="144"/>
      <c r="AV163" s="144"/>
      <c r="AW163" s="144"/>
      <c r="AX163" s="144"/>
      <c r="AY163" s="217"/>
    </row>
    <row r="164" spans="5:51" x14ac:dyDescent="0.25">
      <c r="E164" s="110"/>
      <c r="I164" s="194">
        <v>159</v>
      </c>
      <c r="J164" s="144">
        <f t="shared" si="105"/>
        <v>0</v>
      </c>
      <c r="K164" s="144">
        <f t="shared" si="106"/>
        <v>0</v>
      </c>
      <c r="L164" s="144">
        <f t="shared" si="107"/>
        <v>0</v>
      </c>
      <c r="M164" s="144">
        <f t="shared" si="108"/>
        <v>0</v>
      </c>
      <c r="N164" s="144">
        <f t="shared" si="90"/>
        <v>0</v>
      </c>
      <c r="O164" s="145">
        <f t="shared" si="91"/>
        <v>0</v>
      </c>
      <c r="P164" s="194">
        <v>159</v>
      </c>
      <c r="Q164" s="144">
        <f t="shared" si="100"/>
        <v>0</v>
      </c>
      <c r="R164" s="144">
        <f t="shared" si="109"/>
        <v>0</v>
      </c>
      <c r="S164" s="144">
        <f t="shared" si="110"/>
        <v>0</v>
      </c>
      <c r="T164" s="144">
        <f t="shared" si="92"/>
        <v>0</v>
      </c>
      <c r="U164" s="144">
        <f t="shared" si="101"/>
        <v>0</v>
      </c>
      <c r="V164" s="144">
        <f t="shared" si="93"/>
        <v>0</v>
      </c>
      <c r="W164" s="144">
        <v>0</v>
      </c>
      <c r="X164" s="144">
        <f t="shared" si="94"/>
        <v>0</v>
      </c>
      <c r="Y164" s="173">
        <f t="shared" si="95"/>
        <v>0</v>
      </c>
      <c r="AA164" s="210">
        <v>159</v>
      </c>
      <c r="AB164" s="144">
        <f t="shared" si="96"/>
        <v>0</v>
      </c>
      <c r="AC164" s="243">
        <f t="shared" si="97"/>
        <v>0</v>
      </c>
      <c r="AD164" s="243">
        <f t="shared" si="98"/>
        <v>0</v>
      </c>
      <c r="AE164" s="243">
        <f t="shared" si="99"/>
        <v>0</v>
      </c>
      <c r="AF164" s="144">
        <f t="shared" si="102"/>
        <v>0</v>
      </c>
      <c r="AG164" s="144">
        <f t="shared" si="103"/>
        <v>0</v>
      </c>
      <c r="AH164" s="144">
        <f t="shared" si="104"/>
        <v>0</v>
      </c>
      <c r="AI164" s="217">
        <f t="shared" si="111"/>
        <v>0</v>
      </c>
      <c r="AK164" s="210"/>
      <c r="AL164" s="144"/>
      <c r="AM164" s="144"/>
      <c r="AN164" s="144"/>
      <c r="AO164" s="144"/>
      <c r="AP164" s="144"/>
      <c r="AQ164" s="318"/>
      <c r="AR164" s="318"/>
      <c r="AS164" s="318"/>
      <c r="AT164" s="318"/>
      <c r="AU164" s="144"/>
      <c r="AV164" s="144"/>
      <c r="AW164" s="144"/>
      <c r="AX164" s="144"/>
      <c r="AY164" s="217"/>
    </row>
    <row r="165" spans="5:51" x14ac:dyDescent="0.25">
      <c r="E165" s="110"/>
      <c r="I165" s="194">
        <v>160</v>
      </c>
      <c r="J165" s="144">
        <f t="shared" si="105"/>
        <v>0</v>
      </c>
      <c r="K165" s="144">
        <f t="shared" si="106"/>
        <v>0</v>
      </c>
      <c r="L165" s="144">
        <f t="shared" si="107"/>
        <v>0</v>
      </c>
      <c r="M165" s="144">
        <f t="shared" si="108"/>
        <v>0</v>
      </c>
      <c r="N165" s="144">
        <f t="shared" si="90"/>
        <v>0</v>
      </c>
      <c r="O165" s="145">
        <f t="shared" si="91"/>
        <v>0</v>
      </c>
      <c r="P165" s="194">
        <v>160</v>
      </c>
      <c r="Q165" s="144">
        <f t="shared" si="100"/>
        <v>0</v>
      </c>
      <c r="R165" s="144">
        <f t="shared" si="109"/>
        <v>0</v>
      </c>
      <c r="S165" s="144">
        <f t="shared" si="110"/>
        <v>0</v>
      </c>
      <c r="T165" s="144">
        <f t="shared" si="92"/>
        <v>0</v>
      </c>
      <c r="U165" s="144">
        <f t="shared" si="101"/>
        <v>0</v>
      </c>
      <c r="V165" s="144">
        <f t="shared" si="93"/>
        <v>0</v>
      </c>
      <c r="W165" s="144">
        <v>0</v>
      </c>
      <c r="X165" s="144">
        <f t="shared" si="94"/>
        <v>0</v>
      </c>
      <c r="Y165" s="173">
        <f t="shared" si="95"/>
        <v>0</v>
      </c>
      <c r="AA165" s="210">
        <v>160</v>
      </c>
      <c r="AB165" s="144">
        <f t="shared" si="96"/>
        <v>0</v>
      </c>
      <c r="AC165" s="243">
        <f t="shared" si="97"/>
        <v>0</v>
      </c>
      <c r="AD165" s="243">
        <f t="shared" si="98"/>
        <v>0</v>
      </c>
      <c r="AE165" s="243">
        <f t="shared" si="99"/>
        <v>0</v>
      </c>
      <c r="AF165" s="144">
        <f t="shared" si="102"/>
        <v>0</v>
      </c>
      <c r="AG165" s="144">
        <f t="shared" si="103"/>
        <v>0</v>
      </c>
      <c r="AH165" s="144">
        <f t="shared" si="104"/>
        <v>0</v>
      </c>
      <c r="AI165" s="217">
        <f t="shared" si="111"/>
        <v>0</v>
      </c>
      <c r="AK165" s="210"/>
      <c r="AL165" s="144"/>
      <c r="AM165" s="144"/>
      <c r="AN165" s="144"/>
      <c r="AO165" s="144"/>
      <c r="AP165" s="144"/>
      <c r="AQ165" s="318"/>
      <c r="AR165" s="318"/>
      <c r="AS165" s="318"/>
      <c r="AT165" s="318"/>
      <c r="AU165" s="144"/>
      <c r="AV165" s="144"/>
      <c r="AW165" s="144"/>
      <c r="AX165" s="144"/>
      <c r="AY165" s="217"/>
    </row>
    <row r="166" spans="5:51" x14ac:dyDescent="0.25">
      <c r="E166" s="110"/>
      <c r="I166" s="194">
        <v>161</v>
      </c>
      <c r="J166" s="144">
        <f t="shared" si="105"/>
        <v>0</v>
      </c>
      <c r="K166" s="144">
        <f t="shared" si="106"/>
        <v>0</v>
      </c>
      <c r="L166" s="144">
        <f t="shared" si="107"/>
        <v>0</v>
      </c>
      <c r="M166" s="144">
        <f t="shared" si="108"/>
        <v>0</v>
      </c>
      <c r="N166" s="144">
        <f t="shared" si="90"/>
        <v>0</v>
      </c>
      <c r="O166" s="145">
        <f t="shared" si="91"/>
        <v>0</v>
      </c>
      <c r="P166" s="194">
        <v>161</v>
      </c>
      <c r="Q166" s="144">
        <f t="shared" ref="Q166:Q197" si="112">IF(P166&lt;=$F$18,LOOKUP(P166-1,$B$25:$B$78,$G$25:$G$78),)</f>
        <v>0</v>
      </c>
      <c r="R166" s="144">
        <f t="shared" si="109"/>
        <v>0</v>
      </c>
      <c r="S166" s="144">
        <f t="shared" si="110"/>
        <v>0</v>
      </c>
      <c r="T166" s="144">
        <f t="shared" si="92"/>
        <v>0</v>
      </c>
      <c r="U166" s="144">
        <f t="shared" si="101"/>
        <v>0</v>
      </c>
      <c r="V166" s="144">
        <f t="shared" si="93"/>
        <v>0</v>
      </c>
      <c r="W166" s="144">
        <v>0</v>
      </c>
      <c r="X166" s="144">
        <f t="shared" si="94"/>
        <v>0</v>
      </c>
      <c r="Y166" s="173">
        <f t="shared" si="95"/>
        <v>0</v>
      </c>
      <c r="AA166" s="210">
        <v>161</v>
      </c>
      <c r="AB166" s="144">
        <f t="shared" si="96"/>
        <v>0</v>
      </c>
      <c r="AC166" s="243">
        <f t="shared" si="97"/>
        <v>0</v>
      </c>
      <c r="AD166" s="243">
        <f t="shared" si="98"/>
        <v>0</v>
      </c>
      <c r="AE166" s="243">
        <f t="shared" si="99"/>
        <v>0</v>
      </c>
      <c r="AF166" s="144">
        <f t="shared" ref="AF166:AF197" si="113">IF(AA166&lt;=$F$18,EXP(-LN(2)/$D$104)*AF165+((1-EXP(-LN(2)/$D$104))/(LN(2)/$D$104))*$AB166*AC166*0.475*$F$19*44/12,)</f>
        <v>0</v>
      </c>
      <c r="AG166" s="144">
        <f t="shared" si="103"/>
        <v>0</v>
      </c>
      <c r="AH166" s="144">
        <f t="shared" ref="AH166:AH197" si="114">IF(AA166&lt;=$F$18,EXP(-LN(2)/$D$105)*AH165+((1-EXP(-LN(2)/$D$105))/(LN(2)/$D$105))*$AB166*AE166*0.475*$F$19*44/12,)</f>
        <v>0</v>
      </c>
      <c r="AI166" s="217">
        <f t="shared" si="111"/>
        <v>0</v>
      </c>
      <c r="AK166" s="210"/>
      <c r="AL166" s="144"/>
      <c r="AM166" s="144"/>
      <c r="AN166" s="144"/>
      <c r="AO166" s="144"/>
      <c r="AP166" s="144"/>
      <c r="AQ166" s="318"/>
      <c r="AR166" s="318"/>
      <c r="AS166" s="318"/>
      <c r="AT166" s="318"/>
      <c r="AU166" s="144"/>
      <c r="AV166" s="144"/>
      <c r="AW166" s="144"/>
      <c r="AX166" s="144"/>
      <c r="AY166" s="217"/>
    </row>
    <row r="167" spans="5:51" x14ac:dyDescent="0.25">
      <c r="E167" s="110"/>
      <c r="I167" s="194">
        <v>162</v>
      </c>
      <c r="J167" s="144">
        <f t="shared" si="105"/>
        <v>0</v>
      </c>
      <c r="K167" s="144">
        <f t="shared" si="106"/>
        <v>0</v>
      </c>
      <c r="L167" s="144">
        <f t="shared" si="107"/>
        <v>0</v>
      </c>
      <c r="M167" s="144">
        <f t="shared" si="108"/>
        <v>0</v>
      </c>
      <c r="N167" s="144">
        <f t="shared" si="90"/>
        <v>0</v>
      </c>
      <c r="O167" s="145">
        <f t="shared" si="91"/>
        <v>0</v>
      </c>
      <c r="P167" s="194">
        <v>162</v>
      </c>
      <c r="Q167" s="144">
        <f t="shared" si="112"/>
        <v>0</v>
      </c>
      <c r="R167" s="144">
        <f t="shared" si="109"/>
        <v>0</v>
      </c>
      <c r="S167" s="144">
        <f t="shared" si="110"/>
        <v>0</v>
      </c>
      <c r="T167" s="144">
        <f t="shared" si="92"/>
        <v>0</v>
      </c>
      <c r="U167" s="144">
        <f t="shared" si="101"/>
        <v>0</v>
      </c>
      <c r="V167" s="144">
        <f t="shared" si="93"/>
        <v>0</v>
      </c>
      <c r="W167" s="144">
        <v>0</v>
      </c>
      <c r="X167" s="144">
        <f t="shared" si="94"/>
        <v>0</v>
      </c>
      <c r="Y167" s="173">
        <f t="shared" si="95"/>
        <v>0</v>
      </c>
      <c r="AA167" s="210">
        <v>162</v>
      </c>
      <c r="AB167" s="144">
        <f t="shared" si="96"/>
        <v>0</v>
      </c>
      <c r="AC167" s="243">
        <f t="shared" si="97"/>
        <v>0</v>
      </c>
      <c r="AD167" s="243">
        <f t="shared" si="98"/>
        <v>0</v>
      </c>
      <c r="AE167" s="243">
        <f t="shared" si="99"/>
        <v>0</v>
      </c>
      <c r="AF167" s="144">
        <f t="shared" si="113"/>
        <v>0</v>
      </c>
      <c r="AG167" s="144">
        <f t="shared" si="103"/>
        <v>0</v>
      </c>
      <c r="AH167" s="144">
        <f t="shared" si="114"/>
        <v>0</v>
      </c>
      <c r="AI167" s="217">
        <f t="shared" si="111"/>
        <v>0</v>
      </c>
      <c r="AK167" s="210"/>
      <c r="AL167" s="144"/>
      <c r="AM167" s="144"/>
      <c r="AN167" s="144"/>
      <c r="AO167" s="144"/>
      <c r="AP167" s="144"/>
      <c r="AQ167" s="318"/>
      <c r="AR167" s="318"/>
      <c r="AS167" s="318"/>
      <c r="AT167" s="318"/>
      <c r="AU167" s="144"/>
      <c r="AV167" s="144"/>
      <c r="AW167" s="144"/>
      <c r="AX167" s="144"/>
      <c r="AY167" s="217"/>
    </row>
    <row r="168" spans="5:51" x14ac:dyDescent="0.25">
      <c r="E168" s="110"/>
      <c r="I168" s="194">
        <v>163</v>
      </c>
      <c r="J168" s="144">
        <f t="shared" si="105"/>
        <v>0</v>
      </c>
      <c r="K168" s="144">
        <f t="shared" si="106"/>
        <v>0</v>
      </c>
      <c r="L168" s="144">
        <f t="shared" si="107"/>
        <v>0</v>
      </c>
      <c r="M168" s="144">
        <f t="shared" si="108"/>
        <v>0</v>
      </c>
      <c r="N168" s="144">
        <f t="shared" si="90"/>
        <v>0</v>
      </c>
      <c r="O168" s="145">
        <f t="shared" si="91"/>
        <v>0</v>
      </c>
      <c r="P168" s="194">
        <v>163</v>
      </c>
      <c r="Q168" s="144">
        <f t="shared" si="112"/>
        <v>0</v>
      </c>
      <c r="R168" s="144">
        <f t="shared" si="109"/>
        <v>0</v>
      </c>
      <c r="S168" s="144">
        <f t="shared" si="110"/>
        <v>0</v>
      </c>
      <c r="T168" s="144">
        <f t="shared" si="92"/>
        <v>0</v>
      </c>
      <c r="U168" s="144">
        <f t="shared" si="101"/>
        <v>0</v>
      </c>
      <c r="V168" s="144">
        <f t="shared" si="93"/>
        <v>0</v>
      </c>
      <c r="W168" s="144">
        <v>0</v>
      </c>
      <c r="X168" s="144">
        <f t="shared" si="94"/>
        <v>0</v>
      </c>
      <c r="Y168" s="173">
        <f t="shared" si="95"/>
        <v>0</v>
      </c>
      <c r="AA168" s="210">
        <v>163</v>
      </c>
      <c r="AB168" s="144">
        <f t="shared" si="96"/>
        <v>0</v>
      </c>
      <c r="AC168" s="243">
        <f t="shared" si="97"/>
        <v>0</v>
      </c>
      <c r="AD168" s="243">
        <f t="shared" si="98"/>
        <v>0</v>
      </c>
      <c r="AE168" s="243">
        <f t="shared" si="99"/>
        <v>0</v>
      </c>
      <c r="AF168" s="144">
        <f t="shared" si="113"/>
        <v>0</v>
      </c>
      <c r="AG168" s="144">
        <f t="shared" si="103"/>
        <v>0</v>
      </c>
      <c r="AH168" s="144">
        <f t="shared" si="114"/>
        <v>0</v>
      </c>
      <c r="AI168" s="217">
        <f t="shared" si="111"/>
        <v>0</v>
      </c>
      <c r="AK168" s="210"/>
      <c r="AL168" s="144"/>
      <c r="AM168" s="144"/>
      <c r="AN168" s="144"/>
      <c r="AO168" s="144"/>
      <c r="AP168" s="144"/>
      <c r="AQ168" s="318"/>
      <c r="AR168" s="318"/>
      <c r="AS168" s="318"/>
      <c r="AT168" s="318"/>
      <c r="AU168" s="144"/>
      <c r="AV168" s="144"/>
      <c r="AW168" s="144"/>
      <c r="AX168" s="144"/>
      <c r="AY168" s="217"/>
    </row>
    <row r="169" spans="5:51" x14ac:dyDescent="0.25">
      <c r="E169" s="110"/>
      <c r="I169" s="194">
        <v>164</v>
      </c>
      <c r="J169" s="144">
        <f t="shared" si="105"/>
        <v>0</v>
      </c>
      <c r="K169" s="144">
        <f t="shared" si="106"/>
        <v>0</v>
      </c>
      <c r="L169" s="144">
        <f t="shared" si="107"/>
        <v>0</v>
      </c>
      <c r="M169" s="144">
        <f t="shared" si="108"/>
        <v>0</v>
      </c>
      <c r="N169" s="144">
        <f t="shared" si="90"/>
        <v>0</v>
      </c>
      <c r="O169" s="145">
        <f t="shared" si="91"/>
        <v>0</v>
      </c>
      <c r="P169" s="194">
        <v>164</v>
      </c>
      <c r="Q169" s="144">
        <f t="shared" si="112"/>
        <v>0</v>
      </c>
      <c r="R169" s="144">
        <f t="shared" si="109"/>
        <v>0</v>
      </c>
      <c r="S169" s="144">
        <f t="shared" si="110"/>
        <v>0</v>
      </c>
      <c r="T169" s="144">
        <f t="shared" si="92"/>
        <v>0</v>
      </c>
      <c r="U169" s="144">
        <f t="shared" si="101"/>
        <v>0</v>
      </c>
      <c r="V169" s="144">
        <f t="shared" si="93"/>
        <v>0</v>
      </c>
      <c r="W169" s="144">
        <v>0</v>
      </c>
      <c r="X169" s="144">
        <f t="shared" si="94"/>
        <v>0</v>
      </c>
      <c r="Y169" s="173">
        <f t="shared" si="95"/>
        <v>0</v>
      </c>
      <c r="AA169" s="210">
        <v>164</v>
      </c>
      <c r="AB169" s="144">
        <f t="shared" si="96"/>
        <v>0</v>
      </c>
      <c r="AC169" s="243">
        <f t="shared" si="97"/>
        <v>0</v>
      </c>
      <c r="AD169" s="243">
        <f t="shared" si="98"/>
        <v>0</v>
      </c>
      <c r="AE169" s="243">
        <f t="shared" si="99"/>
        <v>0</v>
      </c>
      <c r="AF169" s="144">
        <f t="shared" si="113"/>
        <v>0</v>
      </c>
      <c r="AG169" s="144">
        <f t="shared" si="103"/>
        <v>0</v>
      </c>
      <c r="AH169" s="144">
        <f t="shared" si="114"/>
        <v>0</v>
      </c>
      <c r="AI169" s="217">
        <f t="shared" si="111"/>
        <v>0</v>
      </c>
      <c r="AK169" s="210"/>
      <c r="AL169" s="144"/>
      <c r="AM169" s="144"/>
      <c r="AN169" s="144"/>
      <c r="AO169" s="144"/>
      <c r="AP169" s="144"/>
      <c r="AQ169" s="318"/>
      <c r="AR169" s="318"/>
      <c r="AS169" s="318"/>
      <c r="AT169" s="318"/>
      <c r="AU169" s="144"/>
      <c r="AV169" s="144"/>
      <c r="AW169" s="144"/>
      <c r="AX169" s="144"/>
      <c r="AY169" s="217"/>
    </row>
    <row r="170" spans="5:51" x14ac:dyDescent="0.25">
      <c r="E170" s="110"/>
      <c r="I170" s="194">
        <v>165</v>
      </c>
      <c r="J170" s="144">
        <f t="shared" si="105"/>
        <v>0</v>
      </c>
      <c r="K170" s="144">
        <f t="shared" si="106"/>
        <v>0</v>
      </c>
      <c r="L170" s="144">
        <f t="shared" si="107"/>
        <v>0</v>
      </c>
      <c r="M170" s="144">
        <f t="shared" si="108"/>
        <v>0</v>
      </c>
      <c r="N170" s="144">
        <f t="shared" si="90"/>
        <v>0</v>
      </c>
      <c r="O170" s="145">
        <f t="shared" si="91"/>
        <v>0</v>
      </c>
      <c r="P170" s="194">
        <v>165</v>
      </c>
      <c r="Q170" s="144">
        <f t="shared" si="112"/>
        <v>0</v>
      </c>
      <c r="R170" s="144">
        <f t="shared" si="109"/>
        <v>0</v>
      </c>
      <c r="S170" s="144">
        <f t="shared" si="110"/>
        <v>0</v>
      </c>
      <c r="T170" s="144">
        <f t="shared" si="92"/>
        <v>0</v>
      </c>
      <c r="U170" s="144">
        <f t="shared" si="101"/>
        <v>0</v>
      </c>
      <c r="V170" s="144">
        <f t="shared" si="93"/>
        <v>0</v>
      </c>
      <c r="W170" s="144">
        <v>0</v>
      </c>
      <c r="X170" s="144">
        <f t="shared" si="94"/>
        <v>0</v>
      </c>
      <c r="Y170" s="173">
        <f t="shared" si="95"/>
        <v>0</v>
      </c>
      <c r="AA170" s="210">
        <v>165</v>
      </c>
      <c r="AB170" s="144">
        <f t="shared" si="96"/>
        <v>0</v>
      </c>
      <c r="AC170" s="243">
        <f t="shared" si="97"/>
        <v>0</v>
      </c>
      <c r="AD170" s="243">
        <f t="shared" si="98"/>
        <v>0</v>
      </c>
      <c r="AE170" s="243">
        <f t="shared" si="99"/>
        <v>0</v>
      </c>
      <c r="AF170" s="144">
        <f t="shared" si="113"/>
        <v>0</v>
      </c>
      <c r="AG170" s="144">
        <f t="shared" si="103"/>
        <v>0</v>
      </c>
      <c r="AH170" s="144">
        <f t="shared" si="114"/>
        <v>0</v>
      </c>
      <c r="AI170" s="217">
        <f t="shared" si="111"/>
        <v>0</v>
      </c>
      <c r="AK170" s="210"/>
      <c r="AL170" s="144"/>
      <c r="AM170" s="144"/>
      <c r="AN170" s="144"/>
      <c r="AO170" s="144"/>
      <c r="AP170" s="144"/>
      <c r="AQ170" s="318"/>
      <c r="AR170" s="318"/>
      <c r="AS170" s="318"/>
      <c r="AT170" s="318"/>
      <c r="AU170" s="144"/>
      <c r="AV170" s="144"/>
      <c r="AW170" s="144"/>
      <c r="AX170" s="144"/>
      <c r="AY170" s="217"/>
    </row>
    <row r="171" spans="5:51" x14ac:dyDescent="0.25">
      <c r="E171" s="110"/>
      <c r="I171" s="194">
        <v>166</v>
      </c>
      <c r="J171" s="144">
        <f t="shared" si="105"/>
        <v>0</v>
      </c>
      <c r="K171" s="144">
        <f t="shared" si="106"/>
        <v>0</v>
      </c>
      <c r="L171" s="144">
        <f t="shared" si="107"/>
        <v>0</v>
      </c>
      <c r="M171" s="144">
        <f t="shared" si="108"/>
        <v>0</v>
      </c>
      <c r="N171" s="144">
        <f t="shared" si="90"/>
        <v>0</v>
      </c>
      <c r="O171" s="145">
        <f t="shared" si="91"/>
        <v>0</v>
      </c>
      <c r="P171" s="194">
        <v>166</v>
      </c>
      <c r="Q171" s="144">
        <f t="shared" si="112"/>
        <v>0</v>
      </c>
      <c r="R171" s="144">
        <f t="shared" si="109"/>
        <v>0</v>
      </c>
      <c r="S171" s="144">
        <f t="shared" si="110"/>
        <v>0</v>
      </c>
      <c r="T171" s="144">
        <f t="shared" si="92"/>
        <v>0</v>
      </c>
      <c r="U171" s="144">
        <f t="shared" si="101"/>
        <v>0</v>
      </c>
      <c r="V171" s="144">
        <f t="shared" si="93"/>
        <v>0</v>
      </c>
      <c r="W171" s="144">
        <v>0</v>
      </c>
      <c r="X171" s="144">
        <f t="shared" si="94"/>
        <v>0</v>
      </c>
      <c r="Y171" s="173">
        <f t="shared" si="95"/>
        <v>0</v>
      </c>
      <c r="AA171" s="210">
        <v>166</v>
      </c>
      <c r="AB171" s="144">
        <f t="shared" si="96"/>
        <v>0</v>
      </c>
      <c r="AC171" s="243">
        <f t="shared" si="97"/>
        <v>0</v>
      </c>
      <c r="AD171" s="243">
        <f t="shared" si="98"/>
        <v>0</v>
      </c>
      <c r="AE171" s="243">
        <f t="shared" si="99"/>
        <v>0</v>
      </c>
      <c r="AF171" s="144">
        <f t="shared" si="113"/>
        <v>0</v>
      </c>
      <c r="AG171" s="144">
        <f t="shared" si="103"/>
        <v>0</v>
      </c>
      <c r="AH171" s="144">
        <f t="shared" si="114"/>
        <v>0</v>
      </c>
      <c r="AI171" s="217">
        <f t="shared" si="111"/>
        <v>0</v>
      </c>
      <c r="AK171" s="210"/>
      <c r="AL171" s="144"/>
      <c r="AM171" s="144"/>
      <c r="AN171" s="144"/>
      <c r="AO171" s="144"/>
      <c r="AP171" s="144"/>
      <c r="AQ171" s="318"/>
      <c r="AR171" s="318"/>
      <c r="AS171" s="318"/>
      <c r="AT171" s="318"/>
      <c r="AU171" s="144"/>
      <c r="AV171" s="144"/>
      <c r="AW171" s="144"/>
      <c r="AX171" s="144"/>
      <c r="AY171" s="217"/>
    </row>
    <row r="172" spans="5:51" x14ac:dyDescent="0.25">
      <c r="E172" s="110"/>
      <c r="I172" s="194">
        <v>167</v>
      </c>
      <c r="J172" s="144">
        <f t="shared" si="105"/>
        <v>0</v>
      </c>
      <c r="K172" s="144">
        <f t="shared" si="106"/>
        <v>0</v>
      </c>
      <c r="L172" s="144">
        <f t="shared" si="107"/>
        <v>0</v>
      </c>
      <c r="M172" s="144">
        <f t="shared" si="108"/>
        <v>0</v>
      </c>
      <c r="N172" s="144">
        <f t="shared" si="90"/>
        <v>0</v>
      </c>
      <c r="O172" s="145">
        <f t="shared" si="91"/>
        <v>0</v>
      </c>
      <c r="P172" s="194">
        <v>167</v>
      </c>
      <c r="Q172" s="144">
        <f t="shared" si="112"/>
        <v>0</v>
      </c>
      <c r="R172" s="144">
        <f t="shared" si="109"/>
        <v>0</v>
      </c>
      <c r="S172" s="144">
        <f t="shared" si="110"/>
        <v>0</v>
      </c>
      <c r="T172" s="144">
        <f t="shared" si="92"/>
        <v>0</v>
      </c>
      <c r="U172" s="144">
        <f t="shared" si="101"/>
        <v>0</v>
      </c>
      <c r="V172" s="144">
        <f t="shared" si="93"/>
        <v>0</v>
      </c>
      <c r="W172" s="144">
        <v>0</v>
      </c>
      <c r="X172" s="144">
        <f t="shared" si="94"/>
        <v>0</v>
      </c>
      <c r="Y172" s="173">
        <f t="shared" si="95"/>
        <v>0</v>
      </c>
      <c r="AA172" s="210">
        <v>167</v>
      </c>
      <c r="AB172" s="144">
        <f t="shared" si="96"/>
        <v>0</v>
      </c>
      <c r="AC172" s="243">
        <f t="shared" si="97"/>
        <v>0</v>
      </c>
      <c r="AD172" s="243">
        <f t="shared" si="98"/>
        <v>0</v>
      </c>
      <c r="AE172" s="243">
        <f t="shared" si="99"/>
        <v>0</v>
      </c>
      <c r="AF172" s="144">
        <f t="shared" si="113"/>
        <v>0</v>
      </c>
      <c r="AG172" s="144">
        <f t="shared" si="103"/>
        <v>0</v>
      </c>
      <c r="AH172" s="144">
        <f t="shared" si="114"/>
        <v>0</v>
      </c>
      <c r="AI172" s="217">
        <f t="shared" si="111"/>
        <v>0</v>
      </c>
      <c r="AK172" s="210"/>
      <c r="AL172" s="144"/>
      <c r="AM172" s="144"/>
      <c r="AN172" s="144"/>
      <c r="AO172" s="144"/>
      <c r="AP172" s="144"/>
      <c r="AQ172" s="318"/>
      <c r="AR172" s="318"/>
      <c r="AS172" s="318"/>
      <c r="AT172" s="318"/>
      <c r="AU172" s="144"/>
      <c r="AV172" s="144"/>
      <c r="AW172" s="144"/>
      <c r="AX172" s="144"/>
      <c r="AY172" s="217"/>
    </row>
    <row r="173" spans="5:51" x14ac:dyDescent="0.25">
      <c r="E173" s="110"/>
      <c r="I173" s="194">
        <v>168</v>
      </c>
      <c r="J173" s="144">
        <f t="shared" si="105"/>
        <v>0</v>
      </c>
      <c r="K173" s="144">
        <f t="shared" si="106"/>
        <v>0</v>
      </c>
      <c r="L173" s="144">
        <f t="shared" si="107"/>
        <v>0</v>
      </c>
      <c r="M173" s="144">
        <f t="shared" si="108"/>
        <v>0</v>
      </c>
      <c r="N173" s="144">
        <f t="shared" si="90"/>
        <v>0</v>
      </c>
      <c r="O173" s="145">
        <f t="shared" si="91"/>
        <v>0</v>
      </c>
      <c r="P173" s="194">
        <v>168</v>
      </c>
      <c r="Q173" s="144">
        <f t="shared" si="112"/>
        <v>0</v>
      </c>
      <c r="R173" s="144">
        <f t="shared" si="109"/>
        <v>0</v>
      </c>
      <c r="S173" s="144">
        <f t="shared" si="110"/>
        <v>0</v>
      </c>
      <c r="T173" s="144">
        <f t="shared" si="92"/>
        <v>0</v>
      </c>
      <c r="U173" s="144">
        <f t="shared" si="101"/>
        <v>0</v>
      </c>
      <c r="V173" s="144">
        <f t="shared" si="93"/>
        <v>0</v>
      </c>
      <c r="W173" s="144">
        <v>0</v>
      </c>
      <c r="X173" s="144">
        <f t="shared" si="94"/>
        <v>0</v>
      </c>
      <c r="Y173" s="173">
        <f t="shared" si="95"/>
        <v>0</v>
      </c>
      <c r="AA173" s="210">
        <v>168</v>
      </c>
      <c r="AB173" s="144">
        <f t="shared" si="96"/>
        <v>0</v>
      </c>
      <c r="AC173" s="243">
        <f t="shared" si="97"/>
        <v>0</v>
      </c>
      <c r="AD173" s="243">
        <f t="shared" si="98"/>
        <v>0</v>
      </c>
      <c r="AE173" s="243">
        <f t="shared" si="99"/>
        <v>0</v>
      </c>
      <c r="AF173" s="144">
        <f t="shared" si="113"/>
        <v>0</v>
      </c>
      <c r="AG173" s="144">
        <f t="shared" si="103"/>
        <v>0</v>
      </c>
      <c r="AH173" s="144">
        <f t="shared" si="114"/>
        <v>0</v>
      </c>
      <c r="AI173" s="217">
        <f t="shared" si="111"/>
        <v>0</v>
      </c>
      <c r="AK173" s="210"/>
      <c r="AL173" s="144"/>
      <c r="AM173" s="144"/>
      <c r="AN173" s="144"/>
      <c r="AO173" s="144"/>
      <c r="AP173" s="144"/>
      <c r="AQ173" s="318"/>
      <c r="AR173" s="318"/>
      <c r="AS173" s="318"/>
      <c r="AT173" s="318"/>
      <c r="AU173" s="144"/>
      <c r="AV173" s="144"/>
      <c r="AW173" s="144"/>
      <c r="AX173" s="144"/>
      <c r="AY173" s="217"/>
    </row>
    <row r="174" spans="5:51" x14ac:dyDescent="0.25">
      <c r="E174" s="110"/>
      <c r="I174" s="194">
        <v>169</v>
      </c>
      <c r="J174" s="144">
        <f t="shared" si="105"/>
        <v>0</v>
      </c>
      <c r="K174" s="144">
        <f t="shared" si="106"/>
        <v>0</v>
      </c>
      <c r="L174" s="144">
        <f t="shared" si="107"/>
        <v>0</v>
      </c>
      <c r="M174" s="144">
        <f t="shared" si="108"/>
        <v>0</v>
      </c>
      <c r="N174" s="144">
        <f t="shared" si="90"/>
        <v>0</v>
      </c>
      <c r="O174" s="145">
        <f t="shared" si="91"/>
        <v>0</v>
      </c>
      <c r="P174" s="194">
        <v>169</v>
      </c>
      <c r="Q174" s="144">
        <f t="shared" si="112"/>
        <v>0</v>
      </c>
      <c r="R174" s="144">
        <f t="shared" si="109"/>
        <v>0</v>
      </c>
      <c r="S174" s="144">
        <f t="shared" si="110"/>
        <v>0</v>
      </c>
      <c r="T174" s="144">
        <f t="shared" si="92"/>
        <v>0</v>
      </c>
      <c r="U174" s="144">
        <f t="shared" si="101"/>
        <v>0</v>
      </c>
      <c r="V174" s="144">
        <f t="shared" si="93"/>
        <v>0</v>
      </c>
      <c r="W174" s="144">
        <v>0</v>
      </c>
      <c r="X174" s="144">
        <f t="shared" si="94"/>
        <v>0</v>
      </c>
      <c r="Y174" s="173">
        <f t="shared" si="95"/>
        <v>0</v>
      </c>
      <c r="AA174" s="210">
        <v>169</v>
      </c>
      <c r="AB174" s="144">
        <f t="shared" si="96"/>
        <v>0</v>
      </c>
      <c r="AC174" s="243">
        <f t="shared" si="97"/>
        <v>0</v>
      </c>
      <c r="AD174" s="243">
        <f t="shared" si="98"/>
        <v>0</v>
      </c>
      <c r="AE174" s="243">
        <f t="shared" si="99"/>
        <v>0</v>
      </c>
      <c r="AF174" s="144">
        <f t="shared" si="113"/>
        <v>0</v>
      </c>
      <c r="AG174" s="144">
        <f t="shared" si="103"/>
        <v>0</v>
      </c>
      <c r="AH174" s="144">
        <f t="shared" si="114"/>
        <v>0</v>
      </c>
      <c r="AI174" s="217">
        <f t="shared" si="111"/>
        <v>0</v>
      </c>
      <c r="AK174" s="210"/>
      <c r="AL174" s="144"/>
      <c r="AM174" s="144"/>
      <c r="AN174" s="144"/>
      <c r="AO174" s="144"/>
      <c r="AP174" s="144"/>
      <c r="AQ174" s="318"/>
      <c r="AR174" s="318"/>
      <c r="AS174" s="318"/>
      <c r="AT174" s="318"/>
      <c r="AU174" s="144"/>
      <c r="AV174" s="144"/>
      <c r="AW174" s="144"/>
      <c r="AX174" s="144"/>
      <c r="AY174" s="217"/>
    </row>
    <row r="175" spans="5:51" x14ac:dyDescent="0.25">
      <c r="E175" s="110"/>
      <c r="I175" s="194">
        <v>170</v>
      </c>
      <c r="J175" s="144">
        <f t="shared" si="105"/>
        <v>0</v>
      </c>
      <c r="K175" s="144">
        <f t="shared" si="106"/>
        <v>0</v>
      </c>
      <c r="L175" s="144">
        <f t="shared" si="107"/>
        <v>0</v>
      </c>
      <c r="M175" s="144">
        <f t="shared" si="108"/>
        <v>0</v>
      </c>
      <c r="N175" s="144">
        <f t="shared" si="90"/>
        <v>0</v>
      </c>
      <c r="O175" s="145">
        <f t="shared" si="91"/>
        <v>0</v>
      </c>
      <c r="P175" s="194">
        <v>170</v>
      </c>
      <c r="Q175" s="144">
        <f t="shared" si="112"/>
        <v>0</v>
      </c>
      <c r="R175" s="144">
        <f t="shared" si="109"/>
        <v>0</v>
      </c>
      <c r="S175" s="144">
        <f t="shared" si="110"/>
        <v>0</v>
      </c>
      <c r="T175" s="144">
        <f t="shared" si="92"/>
        <v>0</v>
      </c>
      <c r="U175" s="144">
        <f t="shared" si="101"/>
        <v>0</v>
      </c>
      <c r="V175" s="144">
        <f t="shared" si="93"/>
        <v>0</v>
      </c>
      <c r="W175" s="144">
        <v>0</v>
      </c>
      <c r="X175" s="144">
        <f t="shared" si="94"/>
        <v>0</v>
      </c>
      <c r="Y175" s="173">
        <f t="shared" si="95"/>
        <v>0</v>
      </c>
      <c r="AA175" s="210">
        <v>170</v>
      </c>
      <c r="AB175" s="144">
        <f t="shared" si="96"/>
        <v>0</v>
      </c>
      <c r="AC175" s="243">
        <f t="shared" si="97"/>
        <v>0</v>
      </c>
      <c r="AD175" s="243">
        <f t="shared" si="98"/>
        <v>0</v>
      </c>
      <c r="AE175" s="243">
        <f t="shared" si="99"/>
        <v>0</v>
      </c>
      <c r="AF175" s="144">
        <f t="shared" si="113"/>
        <v>0</v>
      </c>
      <c r="AG175" s="144">
        <f t="shared" si="103"/>
        <v>0</v>
      </c>
      <c r="AH175" s="144">
        <f t="shared" si="114"/>
        <v>0</v>
      </c>
      <c r="AI175" s="217">
        <f t="shared" si="111"/>
        <v>0</v>
      </c>
      <c r="AK175" s="210"/>
      <c r="AL175" s="144"/>
      <c r="AM175" s="144"/>
      <c r="AN175" s="144"/>
      <c r="AO175" s="144"/>
      <c r="AP175" s="144"/>
      <c r="AQ175" s="318"/>
      <c r="AR175" s="318"/>
      <c r="AS175" s="318"/>
      <c r="AT175" s="318"/>
      <c r="AU175" s="144"/>
      <c r="AV175" s="144"/>
      <c r="AW175" s="144"/>
      <c r="AX175" s="144"/>
      <c r="AY175" s="217"/>
    </row>
    <row r="176" spans="5:51" x14ac:dyDescent="0.25">
      <c r="E176" s="110"/>
      <c r="I176" s="194">
        <v>171</v>
      </c>
      <c r="J176" s="144">
        <f t="shared" si="105"/>
        <v>0</v>
      </c>
      <c r="K176" s="144">
        <f t="shared" si="106"/>
        <v>0</v>
      </c>
      <c r="L176" s="144">
        <f t="shared" si="107"/>
        <v>0</v>
      </c>
      <c r="M176" s="144">
        <f t="shared" si="108"/>
        <v>0</v>
      </c>
      <c r="N176" s="144">
        <f t="shared" si="90"/>
        <v>0</v>
      </c>
      <c r="O176" s="145">
        <f t="shared" si="91"/>
        <v>0</v>
      </c>
      <c r="P176" s="194">
        <v>171</v>
      </c>
      <c r="Q176" s="144">
        <f t="shared" si="112"/>
        <v>0</v>
      </c>
      <c r="R176" s="144">
        <f t="shared" si="109"/>
        <v>0</v>
      </c>
      <c r="S176" s="144">
        <f t="shared" si="110"/>
        <v>0</v>
      </c>
      <c r="T176" s="144">
        <f t="shared" si="92"/>
        <v>0</v>
      </c>
      <c r="U176" s="144">
        <f t="shared" si="101"/>
        <v>0</v>
      </c>
      <c r="V176" s="144">
        <f t="shared" si="93"/>
        <v>0</v>
      </c>
      <c r="W176" s="144">
        <v>0</v>
      </c>
      <c r="X176" s="144">
        <f t="shared" si="94"/>
        <v>0</v>
      </c>
      <c r="Y176" s="173">
        <f t="shared" si="95"/>
        <v>0</v>
      </c>
      <c r="AA176" s="210">
        <v>171</v>
      </c>
      <c r="AB176" s="144">
        <f t="shared" si="96"/>
        <v>0</v>
      </c>
      <c r="AC176" s="243">
        <f t="shared" si="97"/>
        <v>0</v>
      </c>
      <c r="AD176" s="243">
        <f t="shared" si="98"/>
        <v>0</v>
      </c>
      <c r="AE176" s="243">
        <f t="shared" si="99"/>
        <v>0</v>
      </c>
      <c r="AF176" s="144">
        <f t="shared" si="113"/>
        <v>0</v>
      </c>
      <c r="AG176" s="144">
        <f t="shared" si="103"/>
        <v>0</v>
      </c>
      <c r="AH176" s="144">
        <f t="shared" si="114"/>
        <v>0</v>
      </c>
      <c r="AI176" s="217">
        <f t="shared" si="111"/>
        <v>0</v>
      </c>
      <c r="AK176" s="210"/>
      <c r="AL176" s="144"/>
      <c r="AM176" s="144"/>
      <c r="AN176" s="144"/>
      <c r="AO176" s="144"/>
      <c r="AP176" s="144"/>
      <c r="AQ176" s="318"/>
      <c r="AR176" s="318"/>
      <c r="AS176" s="318"/>
      <c r="AT176" s="318"/>
      <c r="AU176" s="144"/>
      <c r="AV176" s="144"/>
      <c r="AW176" s="144"/>
      <c r="AX176" s="144"/>
      <c r="AY176" s="217"/>
    </row>
    <row r="177" spans="5:51" x14ac:dyDescent="0.25">
      <c r="E177" s="110"/>
      <c r="I177" s="194">
        <v>172</v>
      </c>
      <c r="J177" s="144">
        <f t="shared" si="105"/>
        <v>0</v>
      </c>
      <c r="K177" s="144">
        <f t="shared" si="106"/>
        <v>0</v>
      </c>
      <c r="L177" s="144">
        <f t="shared" si="107"/>
        <v>0</v>
      </c>
      <c r="M177" s="144">
        <f t="shared" si="108"/>
        <v>0</v>
      </c>
      <c r="N177" s="144">
        <f t="shared" si="90"/>
        <v>0</v>
      </c>
      <c r="O177" s="145">
        <f t="shared" si="91"/>
        <v>0</v>
      </c>
      <c r="P177" s="194">
        <v>172</v>
      </c>
      <c r="Q177" s="144">
        <f t="shared" si="112"/>
        <v>0</v>
      </c>
      <c r="R177" s="144">
        <f t="shared" si="109"/>
        <v>0</v>
      </c>
      <c r="S177" s="144">
        <f t="shared" si="110"/>
        <v>0</v>
      </c>
      <c r="T177" s="144">
        <f t="shared" si="92"/>
        <v>0</v>
      </c>
      <c r="U177" s="144">
        <f t="shared" si="101"/>
        <v>0</v>
      </c>
      <c r="V177" s="144">
        <f t="shared" si="93"/>
        <v>0</v>
      </c>
      <c r="W177" s="144">
        <v>0</v>
      </c>
      <c r="X177" s="144">
        <f t="shared" si="94"/>
        <v>0</v>
      </c>
      <c r="Y177" s="173">
        <f t="shared" si="95"/>
        <v>0</v>
      </c>
      <c r="AA177" s="210">
        <v>172</v>
      </c>
      <c r="AB177" s="144">
        <f t="shared" si="96"/>
        <v>0</v>
      </c>
      <c r="AC177" s="243">
        <f t="shared" si="97"/>
        <v>0</v>
      </c>
      <c r="AD177" s="243">
        <f t="shared" si="98"/>
        <v>0</v>
      </c>
      <c r="AE177" s="243">
        <f t="shared" si="99"/>
        <v>0</v>
      </c>
      <c r="AF177" s="144">
        <f t="shared" si="113"/>
        <v>0</v>
      </c>
      <c r="AG177" s="144">
        <f t="shared" si="103"/>
        <v>0</v>
      </c>
      <c r="AH177" s="144">
        <f t="shared" si="114"/>
        <v>0</v>
      </c>
      <c r="AI177" s="217">
        <f t="shared" si="111"/>
        <v>0</v>
      </c>
      <c r="AK177" s="210"/>
      <c r="AL177" s="144"/>
      <c r="AM177" s="144"/>
      <c r="AN177" s="144"/>
      <c r="AO177" s="144"/>
      <c r="AP177" s="144"/>
      <c r="AQ177" s="318"/>
      <c r="AR177" s="318"/>
      <c r="AS177" s="318"/>
      <c r="AT177" s="318"/>
      <c r="AU177" s="144"/>
      <c r="AV177" s="144"/>
      <c r="AW177" s="144"/>
      <c r="AX177" s="144"/>
      <c r="AY177" s="217"/>
    </row>
    <row r="178" spans="5:51" x14ac:dyDescent="0.25">
      <c r="E178" s="110"/>
      <c r="I178" s="194">
        <v>173</v>
      </c>
      <c r="J178" s="144">
        <f t="shared" si="105"/>
        <v>0</v>
      </c>
      <c r="K178" s="144">
        <f t="shared" si="106"/>
        <v>0</v>
      </c>
      <c r="L178" s="144">
        <f t="shared" si="107"/>
        <v>0</v>
      </c>
      <c r="M178" s="144">
        <f t="shared" si="108"/>
        <v>0</v>
      </c>
      <c r="N178" s="144">
        <f t="shared" si="90"/>
        <v>0</v>
      </c>
      <c r="O178" s="145">
        <f t="shared" si="91"/>
        <v>0</v>
      </c>
      <c r="P178" s="194">
        <v>173</v>
      </c>
      <c r="Q178" s="144">
        <f t="shared" si="112"/>
        <v>0</v>
      </c>
      <c r="R178" s="144">
        <f t="shared" si="109"/>
        <v>0</v>
      </c>
      <c r="S178" s="144">
        <f t="shared" si="110"/>
        <v>0</v>
      </c>
      <c r="T178" s="144">
        <f t="shared" si="92"/>
        <v>0</v>
      </c>
      <c r="U178" s="144">
        <f t="shared" si="101"/>
        <v>0</v>
      </c>
      <c r="V178" s="144">
        <f t="shared" si="93"/>
        <v>0</v>
      </c>
      <c r="W178" s="144">
        <v>0</v>
      </c>
      <c r="X178" s="144">
        <f t="shared" si="94"/>
        <v>0</v>
      </c>
      <c r="Y178" s="173">
        <f t="shared" si="95"/>
        <v>0</v>
      </c>
      <c r="AA178" s="210">
        <v>173</v>
      </c>
      <c r="AB178" s="144">
        <f t="shared" si="96"/>
        <v>0</v>
      </c>
      <c r="AC178" s="243">
        <f t="shared" si="97"/>
        <v>0</v>
      </c>
      <c r="AD178" s="243">
        <f t="shared" si="98"/>
        <v>0</v>
      </c>
      <c r="AE178" s="243">
        <f t="shared" si="99"/>
        <v>0</v>
      </c>
      <c r="AF178" s="144">
        <f t="shared" si="113"/>
        <v>0</v>
      </c>
      <c r="AG178" s="144">
        <f t="shared" si="103"/>
        <v>0</v>
      </c>
      <c r="AH178" s="144">
        <f t="shared" si="114"/>
        <v>0</v>
      </c>
      <c r="AI178" s="217">
        <f t="shared" si="111"/>
        <v>0</v>
      </c>
      <c r="AK178" s="210"/>
      <c r="AL178" s="144"/>
      <c r="AM178" s="144"/>
      <c r="AN178" s="144"/>
      <c r="AO178" s="144"/>
      <c r="AP178" s="144"/>
      <c r="AQ178" s="318"/>
      <c r="AR178" s="318"/>
      <c r="AS178" s="318"/>
      <c r="AT178" s="318"/>
      <c r="AU178" s="144"/>
      <c r="AV178" s="144"/>
      <c r="AW178" s="144"/>
      <c r="AX178" s="144"/>
      <c r="AY178" s="217"/>
    </row>
    <row r="179" spans="5:51" x14ac:dyDescent="0.25">
      <c r="E179" s="110"/>
      <c r="I179" s="194">
        <v>174</v>
      </c>
      <c r="J179" s="144">
        <f t="shared" si="105"/>
        <v>0</v>
      </c>
      <c r="K179" s="144">
        <f t="shared" si="106"/>
        <v>0</v>
      </c>
      <c r="L179" s="144">
        <f t="shared" si="107"/>
        <v>0</v>
      </c>
      <c r="M179" s="144">
        <f t="shared" si="108"/>
        <v>0</v>
      </c>
      <c r="N179" s="144">
        <f t="shared" si="90"/>
        <v>0</v>
      </c>
      <c r="O179" s="145">
        <f t="shared" si="91"/>
        <v>0</v>
      </c>
      <c r="P179" s="194">
        <v>174</v>
      </c>
      <c r="Q179" s="144">
        <f t="shared" si="112"/>
        <v>0</v>
      </c>
      <c r="R179" s="144">
        <f t="shared" si="109"/>
        <v>0</v>
      </c>
      <c r="S179" s="144">
        <f t="shared" si="110"/>
        <v>0</v>
      </c>
      <c r="T179" s="144">
        <f t="shared" si="92"/>
        <v>0</v>
      </c>
      <c r="U179" s="144">
        <f t="shared" si="101"/>
        <v>0</v>
      </c>
      <c r="V179" s="144">
        <f t="shared" si="93"/>
        <v>0</v>
      </c>
      <c r="W179" s="144">
        <v>0</v>
      </c>
      <c r="X179" s="144">
        <f t="shared" si="94"/>
        <v>0</v>
      </c>
      <c r="Y179" s="173">
        <f t="shared" si="95"/>
        <v>0</v>
      </c>
      <c r="AA179" s="210">
        <v>174</v>
      </c>
      <c r="AB179" s="144">
        <f t="shared" si="96"/>
        <v>0</v>
      </c>
      <c r="AC179" s="243">
        <f t="shared" si="97"/>
        <v>0</v>
      </c>
      <c r="AD179" s="243">
        <f t="shared" si="98"/>
        <v>0</v>
      </c>
      <c r="AE179" s="243">
        <f t="shared" si="99"/>
        <v>0</v>
      </c>
      <c r="AF179" s="144">
        <f t="shared" si="113"/>
        <v>0</v>
      </c>
      <c r="AG179" s="144">
        <f t="shared" si="103"/>
        <v>0</v>
      </c>
      <c r="AH179" s="144">
        <f t="shared" si="114"/>
        <v>0</v>
      </c>
      <c r="AI179" s="217">
        <f t="shared" si="111"/>
        <v>0</v>
      </c>
      <c r="AK179" s="210"/>
      <c r="AL179" s="144"/>
      <c r="AM179" s="144"/>
      <c r="AN179" s="144"/>
      <c r="AO179" s="144"/>
      <c r="AP179" s="144"/>
      <c r="AQ179" s="318"/>
      <c r="AR179" s="318"/>
      <c r="AS179" s="318"/>
      <c r="AT179" s="318"/>
      <c r="AU179" s="144"/>
      <c r="AV179" s="144"/>
      <c r="AW179" s="144"/>
      <c r="AX179" s="144"/>
      <c r="AY179" s="217"/>
    </row>
    <row r="180" spans="5:51" x14ac:dyDescent="0.25">
      <c r="E180" s="110"/>
      <c r="I180" s="194">
        <v>175</v>
      </c>
      <c r="J180" s="144">
        <f t="shared" si="105"/>
        <v>0</v>
      </c>
      <c r="K180" s="144">
        <f t="shared" si="106"/>
        <v>0</v>
      </c>
      <c r="L180" s="144">
        <f t="shared" si="107"/>
        <v>0</v>
      </c>
      <c r="M180" s="144">
        <f t="shared" si="108"/>
        <v>0</v>
      </c>
      <c r="N180" s="144">
        <f t="shared" si="90"/>
        <v>0</v>
      </c>
      <c r="O180" s="145">
        <f t="shared" si="91"/>
        <v>0</v>
      </c>
      <c r="P180" s="194">
        <v>175</v>
      </c>
      <c r="Q180" s="144">
        <f t="shared" si="112"/>
        <v>0</v>
      </c>
      <c r="R180" s="144">
        <f t="shared" si="109"/>
        <v>0</v>
      </c>
      <c r="S180" s="144">
        <f t="shared" si="110"/>
        <v>0</v>
      </c>
      <c r="T180" s="144">
        <f t="shared" si="92"/>
        <v>0</v>
      </c>
      <c r="U180" s="144">
        <f t="shared" si="101"/>
        <v>0</v>
      </c>
      <c r="V180" s="144">
        <f t="shared" si="93"/>
        <v>0</v>
      </c>
      <c r="W180" s="144">
        <v>0</v>
      </c>
      <c r="X180" s="144">
        <f t="shared" si="94"/>
        <v>0</v>
      </c>
      <c r="Y180" s="173">
        <f t="shared" si="95"/>
        <v>0</v>
      </c>
      <c r="AA180" s="210">
        <v>175</v>
      </c>
      <c r="AB180" s="144">
        <f t="shared" si="96"/>
        <v>0</v>
      </c>
      <c r="AC180" s="243">
        <f t="shared" si="97"/>
        <v>0</v>
      </c>
      <c r="AD180" s="243">
        <f t="shared" si="98"/>
        <v>0</v>
      </c>
      <c r="AE180" s="243">
        <f t="shared" si="99"/>
        <v>0</v>
      </c>
      <c r="AF180" s="144">
        <f t="shared" si="113"/>
        <v>0</v>
      </c>
      <c r="AG180" s="144">
        <f t="shared" si="103"/>
        <v>0</v>
      </c>
      <c r="AH180" s="144">
        <f t="shared" si="114"/>
        <v>0</v>
      </c>
      <c r="AI180" s="217">
        <f t="shared" si="111"/>
        <v>0</v>
      </c>
      <c r="AK180" s="210"/>
      <c r="AL180" s="144"/>
      <c r="AM180" s="144"/>
      <c r="AN180" s="144"/>
      <c r="AO180" s="144"/>
      <c r="AP180" s="144"/>
      <c r="AQ180" s="318"/>
      <c r="AR180" s="318"/>
      <c r="AS180" s="318"/>
      <c r="AT180" s="318"/>
      <c r="AU180" s="144"/>
      <c r="AV180" s="144"/>
      <c r="AW180" s="144"/>
      <c r="AX180" s="144"/>
      <c r="AY180" s="217"/>
    </row>
    <row r="181" spans="5:51" x14ac:dyDescent="0.25">
      <c r="E181" s="110"/>
      <c r="I181" s="194">
        <v>176</v>
      </c>
      <c r="J181" s="144">
        <f t="shared" si="105"/>
        <v>0</v>
      </c>
      <c r="K181" s="144">
        <f t="shared" si="106"/>
        <v>0</v>
      </c>
      <c r="L181" s="144">
        <f t="shared" si="107"/>
        <v>0</v>
      </c>
      <c r="M181" s="144">
        <f t="shared" si="108"/>
        <v>0</v>
      </c>
      <c r="N181" s="144">
        <f t="shared" si="90"/>
        <v>0</v>
      </c>
      <c r="O181" s="145">
        <f t="shared" si="91"/>
        <v>0</v>
      </c>
      <c r="P181" s="194">
        <v>176</v>
      </c>
      <c r="Q181" s="144">
        <f t="shared" si="112"/>
        <v>0</v>
      </c>
      <c r="R181" s="144">
        <f t="shared" si="109"/>
        <v>0</v>
      </c>
      <c r="S181" s="144">
        <f t="shared" si="110"/>
        <v>0</v>
      </c>
      <c r="T181" s="144">
        <f t="shared" si="92"/>
        <v>0</v>
      </c>
      <c r="U181" s="144">
        <f t="shared" si="101"/>
        <v>0</v>
      </c>
      <c r="V181" s="144">
        <f t="shared" si="93"/>
        <v>0</v>
      </c>
      <c r="W181" s="144">
        <v>0</v>
      </c>
      <c r="X181" s="144">
        <f t="shared" si="94"/>
        <v>0</v>
      </c>
      <c r="Y181" s="173">
        <f t="shared" si="95"/>
        <v>0</v>
      </c>
      <c r="AA181" s="210">
        <v>176</v>
      </c>
      <c r="AB181" s="144">
        <f t="shared" si="96"/>
        <v>0</v>
      </c>
      <c r="AC181" s="243">
        <f t="shared" si="97"/>
        <v>0</v>
      </c>
      <c r="AD181" s="243">
        <f t="shared" si="98"/>
        <v>0</v>
      </c>
      <c r="AE181" s="243">
        <f t="shared" si="99"/>
        <v>0</v>
      </c>
      <c r="AF181" s="144">
        <f t="shared" si="113"/>
        <v>0</v>
      </c>
      <c r="AG181" s="144">
        <f t="shared" si="103"/>
        <v>0</v>
      </c>
      <c r="AH181" s="144">
        <f t="shared" si="114"/>
        <v>0</v>
      </c>
      <c r="AI181" s="217">
        <f t="shared" si="111"/>
        <v>0</v>
      </c>
      <c r="AK181" s="210"/>
      <c r="AL181" s="144"/>
      <c r="AM181" s="144"/>
      <c r="AN181" s="144"/>
      <c r="AO181" s="144"/>
      <c r="AP181" s="144"/>
      <c r="AQ181" s="318"/>
      <c r="AR181" s="318"/>
      <c r="AS181" s="318"/>
      <c r="AT181" s="318"/>
      <c r="AU181" s="144"/>
      <c r="AV181" s="144"/>
      <c r="AW181" s="144"/>
      <c r="AX181" s="144"/>
      <c r="AY181" s="217"/>
    </row>
    <row r="182" spans="5:51" x14ac:dyDescent="0.25">
      <c r="E182" s="110"/>
      <c r="I182" s="194">
        <v>177</v>
      </c>
      <c r="J182" s="144">
        <f t="shared" si="105"/>
        <v>0</v>
      </c>
      <c r="K182" s="144">
        <f t="shared" si="106"/>
        <v>0</v>
      </c>
      <c r="L182" s="144">
        <f t="shared" si="107"/>
        <v>0</v>
      </c>
      <c r="M182" s="144">
        <f t="shared" si="108"/>
        <v>0</v>
      </c>
      <c r="N182" s="144">
        <f t="shared" si="90"/>
        <v>0</v>
      </c>
      <c r="O182" s="145">
        <f t="shared" si="91"/>
        <v>0</v>
      </c>
      <c r="P182" s="194">
        <v>177</v>
      </c>
      <c r="Q182" s="144">
        <f t="shared" si="112"/>
        <v>0</v>
      </c>
      <c r="R182" s="144">
        <f t="shared" si="109"/>
        <v>0</v>
      </c>
      <c r="S182" s="144">
        <f t="shared" si="110"/>
        <v>0</v>
      </c>
      <c r="T182" s="144">
        <f t="shared" si="92"/>
        <v>0</v>
      </c>
      <c r="U182" s="144">
        <f t="shared" si="101"/>
        <v>0</v>
      </c>
      <c r="V182" s="144">
        <f t="shared" si="93"/>
        <v>0</v>
      </c>
      <c r="W182" s="144">
        <v>0</v>
      </c>
      <c r="X182" s="144">
        <f t="shared" si="94"/>
        <v>0</v>
      </c>
      <c r="Y182" s="173">
        <f t="shared" si="95"/>
        <v>0</v>
      </c>
      <c r="AA182" s="210">
        <v>177</v>
      </c>
      <c r="AB182" s="144">
        <f t="shared" si="96"/>
        <v>0</v>
      </c>
      <c r="AC182" s="243">
        <f t="shared" si="97"/>
        <v>0</v>
      </c>
      <c r="AD182" s="243">
        <f t="shared" si="98"/>
        <v>0</v>
      </c>
      <c r="AE182" s="243">
        <f t="shared" si="99"/>
        <v>0</v>
      </c>
      <c r="AF182" s="144">
        <f t="shared" si="113"/>
        <v>0</v>
      </c>
      <c r="AG182" s="144">
        <f t="shared" si="103"/>
        <v>0</v>
      </c>
      <c r="AH182" s="144">
        <f t="shared" si="114"/>
        <v>0</v>
      </c>
      <c r="AI182" s="217">
        <f t="shared" si="111"/>
        <v>0</v>
      </c>
      <c r="AK182" s="210"/>
      <c r="AL182" s="144"/>
      <c r="AM182" s="144"/>
      <c r="AN182" s="144"/>
      <c r="AO182" s="144"/>
      <c r="AP182" s="144"/>
      <c r="AQ182" s="318"/>
      <c r="AR182" s="318"/>
      <c r="AS182" s="318"/>
      <c r="AT182" s="318"/>
      <c r="AU182" s="144"/>
      <c r="AV182" s="144"/>
      <c r="AW182" s="144"/>
      <c r="AX182" s="144"/>
      <c r="AY182" s="217"/>
    </row>
    <row r="183" spans="5:51" x14ac:dyDescent="0.25">
      <c r="E183" s="110"/>
      <c r="I183" s="194">
        <v>178</v>
      </c>
      <c r="J183" s="144">
        <f t="shared" si="105"/>
        <v>0</v>
      </c>
      <c r="K183" s="144">
        <f t="shared" si="106"/>
        <v>0</v>
      </c>
      <c r="L183" s="144">
        <f t="shared" si="107"/>
        <v>0</v>
      </c>
      <c r="M183" s="144">
        <f t="shared" si="108"/>
        <v>0</v>
      </c>
      <c r="N183" s="144">
        <f t="shared" si="90"/>
        <v>0</v>
      </c>
      <c r="O183" s="145">
        <f t="shared" si="91"/>
        <v>0</v>
      </c>
      <c r="P183" s="194">
        <v>178</v>
      </c>
      <c r="Q183" s="144">
        <f t="shared" si="112"/>
        <v>0</v>
      </c>
      <c r="R183" s="144">
        <f t="shared" si="109"/>
        <v>0</v>
      </c>
      <c r="S183" s="144">
        <f t="shared" si="110"/>
        <v>0</v>
      </c>
      <c r="T183" s="144">
        <f t="shared" si="92"/>
        <v>0</v>
      </c>
      <c r="U183" s="144">
        <f t="shared" si="101"/>
        <v>0</v>
      </c>
      <c r="V183" s="144">
        <f t="shared" si="93"/>
        <v>0</v>
      </c>
      <c r="W183" s="144">
        <v>0</v>
      </c>
      <c r="X183" s="144">
        <f t="shared" si="94"/>
        <v>0</v>
      </c>
      <c r="Y183" s="173">
        <f t="shared" si="95"/>
        <v>0</v>
      </c>
      <c r="AA183" s="210">
        <v>178</v>
      </c>
      <c r="AB183" s="144">
        <f t="shared" si="96"/>
        <v>0</v>
      </c>
      <c r="AC183" s="243">
        <f t="shared" si="97"/>
        <v>0</v>
      </c>
      <c r="AD183" s="243">
        <f t="shared" si="98"/>
        <v>0</v>
      </c>
      <c r="AE183" s="243">
        <f t="shared" si="99"/>
        <v>0</v>
      </c>
      <c r="AF183" s="144">
        <f t="shared" si="113"/>
        <v>0</v>
      </c>
      <c r="AG183" s="144">
        <f t="shared" si="103"/>
        <v>0</v>
      </c>
      <c r="AH183" s="144">
        <f t="shared" si="114"/>
        <v>0</v>
      </c>
      <c r="AI183" s="217">
        <f t="shared" si="111"/>
        <v>0</v>
      </c>
      <c r="AK183" s="210"/>
      <c r="AL183" s="144"/>
      <c r="AM183" s="144"/>
      <c r="AN183" s="144"/>
      <c r="AO183" s="144"/>
      <c r="AP183" s="144"/>
      <c r="AQ183" s="318"/>
      <c r="AR183" s="318"/>
      <c r="AS183" s="318"/>
      <c r="AT183" s="318"/>
      <c r="AU183" s="144"/>
      <c r="AV183" s="144"/>
      <c r="AW183" s="144"/>
      <c r="AX183" s="144"/>
      <c r="AY183" s="217"/>
    </row>
    <row r="184" spans="5:51" x14ac:dyDescent="0.25">
      <c r="E184" s="110"/>
      <c r="I184" s="194">
        <v>179</v>
      </c>
      <c r="J184" s="144">
        <f t="shared" si="105"/>
        <v>0</v>
      </c>
      <c r="K184" s="144">
        <f t="shared" si="106"/>
        <v>0</v>
      </c>
      <c r="L184" s="144">
        <f t="shared" si="107"/>
        <v>0</v>
      </c>
      <c r="M184" s="144">
        <f t="shared" si="108"/>
        <v>0</v>
      </c>
      <c r="N184" s="144">
        <f t="shared" si="90"/>
        <v>0</v>
      </c>
      <c r="O184" s="145">
        <f t="shared" si="91"/>
        <v>0</v>
      </c>
      <c r="P184" s="194">
        <v>179</v>
      </c>
      <c r="Q184" s="144">
        <f t="shared" si="112"/>
        <v>0</v>
      </c>
      <c r="R184" s="144">
        <f t="shared" si="109"/>
        <v>0</v>
      </c>
      <c r="S184" s="144">
        <f t="shared" si="110"/>
        <v>0</v>
      </c>
      <c r="T184" s="144">
        <f t="shared" si="92"/>
        <v>0</v>
      </c>
      <c r="U184" s="144">
        <f t="shared" si="101"/>
        <v>0</v>
      </c>
      <c r="V184" s="144">
        <f t="shared" si="93"/>
        <v>0</v>
      </c>
      <c r="W184" s="144">
        <v>0</v>
      </c>
      <c r="X184" s="144">
        <f t="shared" si="94"/>
        <v>0</v>
      </c>
      <c r="Y184" s="173">
        <f t="shared" si="95"/>
        <v>0</v>
      </c>
      <c r="AA184" s="210">
        <v>179</v>
      </c>
      <c r="AB184" s="144">
        <f t="shared" si="96"/>
        <v>0</v>
      </c>
      <c r="AC184" s="243">
        <f t="shared" si="97"/>
        <v>0</v>
      </c>
      <c r="AD184" s="243">
        <f t="shared" si="98"/>
        <v>0</v>
      </c>
      <c r="AE184" s="243">
        <f t="shared" si="99"/>
        <v>0</v>
      </c>
      <c r="AF184" s="144">
        <f t="shared" si="113"/>
        <v>0</v>
      </c>
      <c r="AG184" s="144">
        <f t="shared" si="103"/>
        <v>0</v>
      </c>
      <c r="AH184" s="144">
        <f t="shared" si="114"/>
        <v>0</v>
      </c>
      <c r="AI184" s="217">
        <f t="shared" si="111"/>
        <v>0</v>
      </c>
      <c r="AK184" s="210"/>
      <c r="AL184" s="144"/>
      <c r="AM184" s="144"/>
      <c r="AN184" s="144"/>
      <c r="AO184" s="144"/>
      <c r="AP184" s="144"/>
      <c r="AQ184" s="318"/>
      <c r="AR184" s="318"/>
      <c r="AS184" s="318"/>
      <c r="AT184" s="318"/>
      <c r="AU184" s="144"/>
      <c r="AV184" s="144"/>
      <c r="AW184" s="144"/>
      <c r="AX184" s="144"/>
      <c r="AY184" s="217"/>
    </row>
    <row r="185" spans="5:51" x14ac:dyDescent="0.25">
      <c r="E185" s="110"/>
      <c r="I185" s="194">
        <v>180</v>
      </c>
      <c r="J185" s="144">
        <f t="shared" si="105"/>
        <v>0</v>
      </c>
      <c r="K185" s="144">
        <f t="shared" si="106"/>
        <v>0</v>
      </c>
      <c r="L185" s="144">
        <f t="shared" si="107"/>
        <v>0</v>
      </c>
      <c r="M185" s="144">
        <f t="shared" si="108"/>
        <v>0</v>
      </c>
      <c r="N185" s="144">
        <f t="shared" si="90"/>
        <v>0</v>
      </c>
      <c r="O185" s="145">
        <f t="shared" si="91"/>
        <v>0</v>
      </c>
      <c r="P185" s="194">
        <v>180</v>
      </c>
      <c r="Q185" s="144">
        <f t="shared" si="112"/>
        <v>0</v>
      </c>
      <c r="R185" s="144">
        <f t="shared" si="109"/>
        <v>0</v>
      </c>
      <c r="S185" s="144">
        <f t="shared" si="110"/>
        <v>0</v>
      </c>
      <c r="T185" s="144">
        <f t="shared" si="92"/>
        <v>0</v>
      </c>
      <c r="U185" s="144">
        <f t="shared" si="101"/>
        <v>0</v>
      </c>
      <c r="V185" s="144">
        <f t="shared" si="93"/>
        <v>0</v>
      </c>
      <c r="W185" s="144">
        <v>0</v>
      </c>
      <c r="X185" s="144">
        <f t="shared" si="94"/>
        <v>0</v>
      </c>
      <c r="Y185" s="173">
        <f t="shared" si="95"/>
        <v>0</v>
      </c>
      <c r="AA185" s="210">
        <v>180</v>
      </c>
      <c r="AB185" s="144">
        <f t="shared" si="96"/>
        <v>0</v>
      </c>
      <c r="AC185" s="243">
        <f t="shared" si="97"/>
        <v>0</v>
      </c>
      <c r="AD185" s="243">
        <f t="shared" si="98"/>
        <v>0</v>
      </c>
      <c r="AE185" s="243">
        <f t="shared" si="99"/>
        <v>0</v>
      </c>
      <c r="AF185" s="144">
        <f t="shared" si="113"/>
        <v>0</v>
      </c>
      <c r="AG185" s="144">
        <f t="shared" si="103"/>
        <v>0</v>
      </c>
      <c r="AH185" s="144">
        <f t="shared" si="114"/>
        <v>0</v>
      </c>
      <c r="AI185" s="217">
        <f t="shared" si="111"/>
        <v>0</v>
      </c>
      <c r="AK185" s="210"/>
      <c r="AL185" s="144"/>
      <c r="AM185" s="144"/>
      <c r="AN185" s="144"/>
      <c r="AO185" s="144"/>
      <c r="AP185" s="144"/>
      <c r="AQ185" s="318"/>
      <c r="AR185" s="318"/>
      <c r="AS185" s="318"/>
      <c r="AT185" s="318"/>
      <c r="AU185" s="144"/>
      <c r="AV185" s="144"/>
      <c r="AW185" s="144"/>
      <c r="AX185" s="144"/>
      <c r="AY185" s="217"/>
    </row>
    <row r="186" spans="5:51" x14ac:dyDescent="0.25">
      <c r="E186" s="110"/>
      <c r="I186" s="194">
        <v>181</v>
      </c>
      <c r="J186" s="144">
        <f t="shared" si="105"/>
        <v>0</v>
      </c>
      <c r="K186" s="144">
        <f t="shared" si="106"/>
        <v>0</v>
      </c>
      <c r="L186" s="144">
        <f t="shared" si="107"/>
        <v>0</v>
      </c>
      <c r="M186" s="144">
        <f t="shared" si="108"/>
        <v>0</v>
      </c>
      <c r="N186" s="144">
        <f t="shared" si="90"/>
        <v>0</v>
      </c>
      <c r="O186" s="145">
        <f t="shared" si="91"/>
        <v>0</v>
      </c>
      <c r="P186" s="194">
        <v>181</v>
      </c>
      <c r="Q186" s="144">
        <f t="shared" si="112"/>
        <v>0</v>
      </c>
      <c r="R186" s="144">
        <f t="shared" si="109"/>
        <v>0</v>
      </c>
      <c r="S186" s="144">
        <f t="shared" si="110"/>
        <v>0</v>
      </c>
      <c r="T186" s="144">
        <f t="shared" si="92"/>
        <v>0</v>
      </c>
      <c r="U186" s="144">
        <f t="shared" si="101"/>
        <v>0</v>
      </c>
      <c r="V186" s="144">
        <f t="shared" si="93"/>
        <v>0</v>
      </c>
      <c r="W186" s="144">
        <v>0</v>
      </c>
      <c r="X186" s="144">
        <f t="shared" si="94"/>
        <v>0</v>
      </c>
      <c r="Y186" s="173">
        <f t="shared" si="95"/>
        <v>0</v>
      </c>
      <c r="AA186" s="210">
        <v>181</v>
      </c>
      <c r="AB186" s="144">
        <f t="shared" si="96"/>
        <v>0</v>
      </c>
      <c r="AC186" s="243">
        <f t="shared" si="97"/>
        <v>0</v>
      </c>
      <c r="AD186" s="243">
        <f t="shared" si="98"/>
        <v>0</v>
      </c>
      <c r="AE186" s="243">
        <f t="shared" si="99"/>
        <v>0</v>
      </c>
      <c r="AF186" s="144">
        <f t="shared" si="113"/>
        <v>0</v>
      </c>
      <c r="AG186" s="144">
        <f t="shared" si="103"/>
        <v>0</v>
      </c>
      <c r="AH186" s="144">
        <f t="shared" si="114"/>
        <v>0</v>
      </c>
      <c r="AI186" s="217">
        <f t="shared" si="111"/>
        <v>0</v>
      </c>
      <c r="AK186" s="210"/>
      <c r="AL186" s="144"/>
      <c r="AM186" s="144"/>
      <c r="AN186" s="144"/>
      <c r="AO186" s="144"/>
      <c r="AP186" s="144"/>
      <c r="AQ186" s="318"/>
      <c r="AR186" s="318"/>
      <c r="AS186" s="318"/>
      <c r="AT186" s="318"/>
      <c r="AU186" s="144"/>
      <c r="AV186" s="144"/>
      <c r="AW186" s="144"/>
      <c r="AX186" s="144"/>
      <c r="AY186" s="217"/>
    </row>
    <row r="187" spans="5:51" x14ac:dyDescent="0.25">
      <c r="E187" s="110"/>
      <c r="I187" s="194">
        <v>182</v>
      </c>
      <c r="J187" s="144">
        <f t="shared" si="105"/>
        <v>0</v>
      </c>
      <c r="K187" s="144">
        <f t="shared" si="106"/>
        <v>0</v>
      </c>
      <c r="L187" s="144">
        <f t="shared" si="107"/>
        <v>0</v>
      </c>
      <c r="M187" s="144">
        <f t="shared" si="108"/>
        <v>0</v>
      </c>
      <c r="N187" s="144">
        <f t="shared" si="90"/>
        <v>0</v>
      </c>
      <c r="O187" s="145">
        <f t="shared" si="91"/>
        <v>0</v>
      </c>
      <c r="P187" s="194">
        <v>182</v>
      </c>
      <c r="Q187" s="144">
        <f t="shared" si="112"/>
        <v>0</v>
      </c>
      <c r="R187" s="144">
        <f t="shared" si="109"/>
        <v>0</v>
      </c>
      <c r="S187" s="144">
        <f t="shared" si="110"/>
        <v>0</v>
      </c>
      <c r="T187" s="144">
        <f t="shared" si="92"/>
        <v>0</v>
      </c>
      <c r="U187" s="144">
        <f t="shared" si="101"/>
        <v>0</v>
      </c>
      <c r="V187" s="144">
        <f t="shared" si="93"/>
        <v>0</v>
      </c>
      <c r="W187" s="144">
        <v>0</v>
      </c>
      <c r="X187" s="144">
        <f t="shared" si="94"/>
        <v>0</v>
      </c>
      <c r="Y187" s="173">
        <f t="shared" si="95"/>
        <v>0</v>
      </c>
      <c r="AA187" s="210">
        <v>182</v>
      </c>
      <c r="AB187" s="144">
        <f t="shared" si="96"/>
        <v>0</v>
      </c>
      <c r="AC187" s="243">
        <f t="shared" si="97"/>
        <v>0</v>
      </c>
      <c r="AD187" s="243">
        <f t="shared" si="98"/>
        <v>0</v>
      </c>
      <c r="AE187" s="243">
        <f t="shared" si="99"/>
        <v>0</v>
      </c>
      <c r="AF187" s="144">
        <f t="shared" si="113"/>
        <v>0</v>
      </c>
      <c r="AG187" s="144">
        <f t="shared" si="103"/>
        <v>0</v>
      </c>
      <c r="AH187" s="144">
        <f t="shared" si="114"/>
        <v>0</v>
      </c>
      <c r="AI187" s="217">
        <f t="shared" si="111"/>
        <v>0</v>
      </c>
      <c r="AK187" s="210"/>
      <c r="AL187" s="144"/>
      <c r="AM187" s="144"/>
      <c r="AN187" s="144"/>
      <c r="AO187" s="144"/>
      <c r="AP187" s="144"/>
      <c r="AQ187" s="318"/>
      <c r="AR187" s="318"/>
      <c r="AS187" s="318"/>
      <c r="AT187" s="318"/>
      <c r="AU187" s="144"/>
      <c r="AV187" s="144"/>
      <c r="AW187" s="144"/>
      <c r="AX187" s="144"/>
      <c r="AY187" s="217"/>
    </row>
    <row r="188" spans="5:51" x14ac:dyDescent="0.25">
      <c r="E188" s="110"/>
      <c r="I188" s="194">
        <v>183</v>
      </c>
      <c r="J188" s="144">
        <f t="shared" si="105"/>
        <v>0</v>
      </c>
      <c r="K188" s="144">
        <f t="shared" si="106"/>
        <v>0</v>
      </c>
      <c r="L188" s="144">
        <f t="shared" si="107"/>
        <v>0</v>
      </c>
      <c r="M188" s="144">
        <f t="shared" si="108"/>
        <v>0</v>
      </c>
      <c r="N188" s="144">
        <f t="shared" si="90"/>
        <v>0</v>
      </c>
      <c r="O188" s="145">
        <f t="shared" si="91"/>
        <v>0</v>
      </c>
      <c r="P188" s="194">
        <v>183</v>
      </c>
      <c r="Q188" s="144">
        <f t="shared" si="112"/>
        <v>0</v>
      </c>
      <c r="R188" s="144">
        <f t="shared" si="109"/>
        <v>0</v>
      </c>
      <c r="S188" s="144">
        <f t="shared" si="110"/>
        <v>0</v>
      </c>
      <c r="T188" s="144">
        <f t="shared" si="92"/>
        <v>0</v>
      </c>
      <c r="U188" s="144">
        <f t="shared" si="101"/>
        <v>0</v>
      </c>
      <c r="V188" s="144">
        <f t="shared" si="93"/>
        <v>0</v>
      </c>
      <c r="W188" s="144">
        <v>0</v>
      </c>
      <c r="X188" s="144">
        <f t="shared" si="94"/>
        <v>0</v>
      </c>
      <c r="Y188" s="173">
        <f t="shared" si="95"/>
        <v>0</v>
      </c>
      <c r="AA188" s="210">
        <v>183</v>
      </c>
      <c r="AB188" s="144">
        <f t="shared" si="96"/>
        <v>0</v>
      </c>
      <c r="AC188" s="243">
        <f t="shared" si="97"/>
        <v>0</v>
      </c>
      <c r="AD188" s="243">
        <f t="shared" si="98"/>
        <v>0</v>
      </c>
      <c r="AE188" s="243">
        <f t="shared" si="99"/>
        <v>0</v>
      </c>
      <c r="AF188" s="144">
        <f t="shared" si="113"/>
        <v>0</v>
      </c>
      <c r="AG188" s="144">
        <f t="shared" si="103"/>
        <v>0</v>
      </c>
      <c r="AH188" s="144">
        <f t="shared" si="114"/>
        <v>0</v>
      </c>
      <c r="AI188" s="217">
        <f t="shared" si="111"/>
        <v>0</v>
      </c>
      <c r="AK188" s="210"/>
      <c r="AL188" s="144"/>
      <c r="AM188" s="144"/>
      <c r="AN188" s="144"/>
      <c r="AO188" s="144"/>
      <c r="AP188" s="144"/>
      <c r="AQ188" s="318"/>
      <c r="AR188" s="318"/>
      <c r="AS188" s="318"/>
      <c r="AT188" s="318"/>
      <c r="AU188" s="144"/>
      <c r="AV188" s="144"/>
      <c r="AW188" s="144"/>
      <c r="AX188" s="144"/>
      <c r="AY188" s="217"/>
    </row>
    <row r="189" spans="5:51" x14ac:dyDescent="0.25">
      <c r="E189" s="110"/>
      <c r="I189" s="194">
        <v>184</v>
      </c>
      <c r="J189" s="144">
        <f t="shared" si="105"/>
        <v>0</v>
      </c>
      <c r="K189" s="144">
        <f t="shared" si="106"/>
        <v>0</v>
      </c>
      <c r="L189" s="144">
        <f t="shared" si="107"/>
        <v>0</v>
      </c>
      <c r="M189" s="144">
        <f t="shared" si="108"/>
        <v>0</v>
      </c>
      <c r="N189" s="144">
        <f t="shared" si="90"/>
        <v>0</v>
      </c>
      <c r="O189" s="145">
        <f t="shared" si="91"/>
        <v>0</v>
      </c>
      <c r="P189" s="194">
        <v>184</v>
      </c>
      <c r="Q189" s="144">
        <f t="shared" si="112"/>
        <v>0</v>
      </c>
      <c r="R189" s="144">
        <f t="shared" si="109"/>
        <v>0</v>
      </c>
      <c r="S189" s="144">
        <f t="shared" si="110"/>
        <v>0</v>
      </c>
      <c r="T189" s="144">
        <f t="shared" si="92"/>
        <v>0</v>
      </c>
      <c r="U189" s="144">
        <f t="shared" si="101"/>
        <v>0</v>
      </c>
      <c r="V189" s="144">
        <f t="shared" si="93"/>
        <v>0</v>
      </c>
      <c r="W189" s="144">
        <v>0</v>
      </c>
      <c r="X189" s="144">
        <f t="shared" si="94"/>
        <v>0</v>
      </c>
      <c r="Y189" s="173">
        <f t="shared" si="95"/>
        <v>0</v>
      </c>
      <c r="AA189" s="210">
        <v>184</v>
      </c>
      <c r="AB189" s="144">
        <f t="shared" si="96"/>
        <v>0</v>
      </c>
      <c r="AC189" s="243">
        <f t="shared" si="97"/>
        <v>0</v>
      </c>
      <c r="AD189" s="243">
        <f t="shared" si="98"/>
        <v>0</v>
      </c>
      <c r="AE189" s="243">
        <f t="shared" si="99"/>
        <v>0</v>
      </c>
      <c r="AF189" s="144">
        <f t="shared" si="113"/>
        <v>0</v>
      </c>
      <c r="AG189" s="144">
        <f t="shared" si="103"/>
        <v>0</v>
      </c>
      <c r="AH189" s="144">
        <f t="shared" si="114"/>
        <v>0</v>
      </c>
      <c r="AI189" s="217">
        <f t="shared" si="111"/>
        <v>0</v>
      </c>
      <c r="AK189" s="210"/>
      <c r="AL189" s="144"/>
      <c r="AM189" s="144"/>
      <c r="AN189" s="144"/>
      <c r="AO189" s="144"/>
      <c r="AP189" s="144"/>
      <c r="AQ189" s="318"/>
      <c r="AR189" s="318"/>
      <c r="AS189" s="318"/>
      <c r="AT189" s="318"/>
      <c r="AU189" s="144"/>
      <c r="AV189" s="144"/>
      <c r="AW189" s="144"/>
      <c r="AX189" s="144"/>
      <c r="AY189" s="217"/>
    </row>
    <row r="190" spans="5:51" x14ac:dyDescent="0.25">
      <c r="E190" s="110"/>
      <c r="I190" s="194">
        <v>185</v>
      </c>
      <c r="J190" s="144">
        <f t="shared" si="105"/>
        <v>0</v>
      </c>
      <c r="K190" s="144">
        <f t="shared" si="106"/>
        <v>0</v>
      </c>
      <c r="L190" s="144">
        <f t="shared" si="107"/>
        <v>0</v>
      </c>
      <c r="M190" s="144">
        <f t="shared" si="108"/>
        <v>0</v>
      </c>
      <c r="N190" s="144">
        <f t="shared" si="90"/>
        <v>0</v>
      </c>
      <c r="O190" s="145">
        <f t="shared" si="91"/>
        <v>0</v>
      </c>
      <c r="P190" s="194">
        <v>185</v>
      </c>
      <c r="Q190" s="144">
        <f t="shared" si="112"/>
        <v>0</v>
      </c>
      <c r="R190" s="144">
        <f t="shared" si="109"/>
        <v>0</v>
      </c>
      <c r="S190" s="144">
        <f t="shared" si="110"/>
        <v>0</v>
      </c>
      <c r="T190" s="144">
        <f t="shared" si="92"/>
        <v>0</v>
      </c>
      <c r="U190" s="144">
        <f t="shared" si="101"/>
        <v>0</v>
      </c>
      <c r="V190" s="144">
        <f t="shared" si="93"/>
        <v>0</v>
      </c>
      <c r="W190" s="144">
        <v>0</v>
      </c>
      <c r="X190" s="144">
        <f t="shared" si="94"/>
        <v>0</v>
      </c>
      <c r="Y190" s="173">
        <f t="shared" si="95"/>
        <v>0</v>
      </c>
      <c r="AA190" s="210">
        <v>185</v>
      </c>
      <c r="AB190" s="144">
        <f t="shared" si="96"/>
        <v>0</v>
      </c>
      <c r="AC190" s="243">
        <f t="shared" si="97"/>
        <v>0</v>
      </c>
      <c r="AD190" s="243">
        <f t="shared" si="98"/>
        <v>0</v>
      </c>
      <c r="AE190" s="243">
        <f t="shared" si="99"/>
        <v>0</v>
      </c>
      <c r="AF190" s="144">
        <f t="shared" si="113"/>
        <v>0</v>
      </c>
      <c r="AG190" s="144">
        <f t="shared" si="103"/>
        <v>0</v>
      </c>
      <c r="AH190" s="144">
        <f t="shared" si="114"/>
        <v>0</v>
      </c>
      <c r="AI190" s="217">
        <f t="shared" si="111"/>
        <v>0</v>
      </c>
      <c r="AK190" s="210"/>
      <c r="AL190" s="144"/>
      <c r="AM190" s="144"/>
      <c r="AN190" s="144"/>
      <c r="AO190" s="144"/>
      <c r="AP190" s="144"/>
      <c r="AQ190" s="318"/>
      <c r="AR190" s="318"/>
      <c r="AS190" s="318"/>
      <c r="AT190" s="318"/>
      <c r="AU190" s="144"/>
      <c r="AV190" s="144"/>
      <c r="AW190" s="144"/>
      <c r="AX190" s="144"/>
      <c r="AY190" s="217"/>
    </row>
    <row r="191" spans="5:51" x14ac:dyDescent="0.25">
      <c r="E191" s="110"/>
      <c r="I191" s="194">
        <v>186</v>
      </c>
      <c r="J191" s="144">
        <f t="shared" si="105"/>
        <v>0</v>
      </c>
      <c r="K191" s="144">
        <f t="shared" si="106"/>
        <v>0</v>
      </c>
      <c r="L191" s="144">
        <f t="shared" si="107"/>
        <v>0</v>
      </c>
      <c r="M191" s="144">
        <f t="shared" si="108"/>
        <v>0</v>
      </c>
      <c r="N191" s="144">
        <f t="shared" si="90"/>
        <v>0</v>
      </c>
      <c r="O191" s="145">
        <f t="shared" si="91"/>
        <v>0</v>
      </c>
      <c r="P191" s="194">
        <v>186</v>
      </c>
      <c r="Q191" s="144">
        <f t="shared" si="112"/>
        <v>0</v>
      </c>
      <c r="R191" s="144">
        <f t="shared" si="109"/>
        <v>0</v>
      </c>
      <c r="S191" s="144">
        <f t="shared" si="110"/>
        <v>0</v>
      </c>
      <c r="T191" s="144">
        <f t="shared" si="92"/>
        <v>0</v>
      </c>
      <c r="U191" s="144">
        <f t="shared" si="101"/>
        <v>0</v>
      </c>
      <c r="V191" s="144">
        <f t="shared" si="93"/>
        <v>0</v>
      </c>
      <c r="W191" s="144">
        <v>0</v>
      </c>
      <c r="X191" s="144">
        <f t="shared" si="94"/>
        <v>0</v>
      </c>
      <c r="Y191" s="173">
        <f t="shared" si="95"/>
        <v>0</v>
      </c>
      <c r="AA191" s="210">
        <v>186</v>
      </c>
      <c r="AB191" s="144">
        <f t="shared" si="96"/>
        <v>0</v>
      </c>
      <c r="AC191" s="243">
        <f t="shared" si="97"/>
        <v>0</v>
      </c>
      <c r="AD191" s="243">
        <f t="shared" si="98"/>
        <v>0</v>
      </c>
      <c r="AE191" s="243">
        <f t="shared" si="99"/>
        <v>0</v>
      </c>
      <c r="AF191" s="144">
        <f t="shared" si="113"/>
        <v>0</v>
      </c>
      <c r="AG191" s="144">
        <f t="shared" si="103"/>
        <v>0</v>
      </c>
      <c r="AH191" s="144">
        <f t="shared" si="114"/>
        <v>0</v>
      </c>
      <c r="AI191" s="217">
        <f t="shared" si="111"/>
        <v>0</v>
      </c>
      <c r="AK191" s="210"/>
      <c r="AL191" s="144"/>
      <c r="AM191" s="144"/>
      <c r="AN191" s="144"/>
      <c r="AO191" s="144"/>
      <c r="AP191" s="144"/>
      <c r="AQ191" s="318"/>
      <c r="AR191" s="318"/>
      <c r="AS191" s="318"/>
      <c r="AT191" s="318"/>
      <c r="AU191" s="144"/>
      <c r="AV191" s="144"/>
      <c r="AW191" s="144"/>
      <c r="AX191" s="144"/>
      <c r="AY191" s="217"/>
    </row>
    <row r="192" spans="5:51" x14ac:dyDescent="0.25">
      <c r="E192" s="110"/>
      <c r="I192" s="194">
        <v>187</v>
      </c>
      <c r="J192" s="144">
        <f t="shared" si="105"/>
        <v>0</v>
      </c>
      <c r="K192" s="144">
        <f t="shared" si="106"/>
        <v>0</v>
      </c>
      <c r="L192" s="144">
        <f t="shared" si="107"/>
        <v>0</v>
      </c>
      <c r="M192" s="144">
        <f t="shared" si="108"/>
        <v>0</v>
      </c>
      <c r="N192" s="144">
        <f t="shared" si="90"/>
        <v>0</v>
      </c>
      <c r="O192" s="145">
        <f t="shared" si="91"/>
        <v>0</v>
      </c>
      <c r="P192" s="194">
        <v>187</v>
      </c>
      <c r="Q192" s="144">
        <f t="shared" si="112"/>
        <v>0</v>
      </c>
      <c r="R192" s="144">
        <f t="shared" si="109"/>
        <v>0</v>
      </c>
      <c r="S192" s="144">
        <f t="shared" si="110"/>
        <v>0</v>
      </c>
      <c r="T192" s="144">
        <f t="shared" si="92"/>
        <v>0</v>
      </c>
      <c r="U192" s="144">
        <f t="shared" si="101"/>
        <v>0</v>
      </c>
      <c r="V192" s="144">
        <f t="shared" si="93"/>
        <v>0</v>
      </c>
      <c r="W192" s="144">
        <v>0</v>
      </c>
      <c r="X192" s="144">
        <f t="shared" si="94"/>
        <v>0</v>
      </c>
      <c r="Y192" s="173">
        <f t="shared" si="95"/>
        <v>0</v>
      </c>
      <c r="AA192" s="210">
        <v>187</v>
      </c>
      <c r="AB192" s="144">
        <f t="shared" si="96"/>
        <v>0</v>
      </c>
      <c r="AC192" s="243">
        <f t="shared" si="97"/>
        <v>0</v>
      </c>
      <c r="AD192" s="243">
        <f t="shared" si="98"/>
        <v>0</v>
      </c>
      <c r="AE192" s="243">
        <f t="shared" si="99"/>
        <v>0</v>
      </c>
      <c r="AF192" s="144">
        <f t="shared" si="113"/>
        <v>0</v>
      </c>
      <c r="AG192" s="144">
        <f t="shared" si="103"/>
        <v>0</v>
      </c>
      <c r="AH192" s="144">
        <f t="shared" si="114"/>
        <v>0</v>
      </c>
      <c r="AI192" s="217">
        <f t="shared" si="111"/>
        <v>0</v>
      </c>
      <c r="AK192" s="210"/>
      <c r="AL192" s="144"/>
      <c r="AM192" s="144"/>
      <c r="AN192" s="144"/>
      <c r="AO192" s="144"/>
      <c r="AP192" s="144"/>
      <c r="AQ192" s="318"/>
      <c r="AR192" s="318"/>
      <c r="AS192" s="318"/>
      <c r="AT192" s="318"/>
      <c r="AU192" s="144"/>
      <c r="AV192" s="144"/>
      <c r="AW192" s="144"/>
      <c r="AX192" s="144"/>
      <c r="AY192" s="217"/>
    </row>
    <row r="193" spans="5:51" x14ac:dyDescent="0.25">
      <c r="E193" s="110"/>
      <c r="I193" s="194">
        <v>188</v>
      </c>
      <c r="J193" s="144">
        <f t="shared" si="105"/>
        <v>0</v>
      </c>
      <c r="K193" s="144">
        <f t="shared" si="106"/>
        <v>0</v>
      </c>
      <c r="L193" s="144">
        <f t="shared" si="107"/>
        <v>0</v>
      </c>
      <c r="M193" s="144">
        <f t="shared" si="108"/>
        <v>0</v>
      </c>
      <c r="N193" s="144">
        <f t="shared" si="90"/>
        <v>0</v>
      </c>
      <c r="O193" s="145">
        <f t="shared" si="91"/>
        <v>0</v>
      </c>
      <c r="P193" s="194">
        <v>188</v>
      </c>
      <c r="Q193" s="144">
        <f t="shared" si="112"/>
        <v>0</v>
      </c>
      <c r="R193" s="144">
        <f t="shared" si="109"/>
        <v>0</v>
      </c>
      <c r="S193" s="144">
        <f t="shared" si="110"/>
        <v>0</v>
      </c>
      <c r="T193" s="144">
        <f t="shared" si="92"/>
        <v>0</v>
      </c>
      <c r="U193" s="144">
        <f t="shared" si="101"/>
        <v>0</v>
      </c>
      <c r="V193" s="144">
        <f t="shared" si="93"/>
        <v>0</v>
      </c>
      <c r="W193" s="144">
        <v>0</v>
      </c>
      <c r="X193" s="144">
        <f t="shared" si="94"/>
        <v>0</v>
      </c>
      <c r="Y193" s="173">
        <f t="shared" si="95"/>
        <v>0</v>
      </c>
      <c r="AA193" s="210">
        <v>188</v>
      </c>
      <c r="AB193" s="144">
        <f t="shared" si="96"/>
        <v>0</v>
      </c>
      <c r="AC193" s="243">
        <f t="shared" si="97"/>
        <v>0</v>
      </c>
      <c r="AD193" s="243">
        <f t="shared" si="98"/>
        <v>0</v>
      </c>
      <c r="AE193" s="243">
        <f t="shared" si="99"/>
        <v>0</v>
      </c>
      <c r="AF193" s="144">
        <f t="shared" si="113"/>
        <v>0</v>
      </c>
      <c r="AG193" s="144">
        <f t="shared" si="103"/>
        <v>0</v>
      </c>
      <c r="AH193" s="144">
        <f t="shared" si="114"/>
        <v>0</v>
      </c>
      <c r="AI193" s="217">
        <f t="shared" si="111"/>
        <v>0</v>
      </c>
      <c r="AK193" s="210"/>
      <c r="AL193" s="144"/>
      <c r="AM193" s="144"/>
      <c r="AN193" s="144"/>
      <c r="AO193" s="144"/>
      <c r="AP193" s="144"/>
      <c r="AQ193" s="318"/>
      <c r="AR193" s="318"/>
      <c r="AS193" s="318"/>
      <c r="AT193" s="318"/>
      <c r="AU193" s="144"/>
      <c r="AV193" s="144"/>
      <c r="AW193" s="144"/>
      <c r="AX193" s="144"/>
      <c r="AY193" s="217"/>
    </row>
    <row r="194" spans="5:51" x14ac:dyDescent="0.25">
      <c r="E194" s="110"/>
      <c r="I194" s="194">
        <v>189</v>
      </c>
      <c r="J194" s="144">
        <f t="shared" si="105"/>
        <v>0</v>
      </c>
      <c r="K194" s="144">
        <f t="shared" si="106"/>
        <v>0</v>
      </c>
      <c r="L194" s="144">
        <f t="shared" si="107"/>
        <v>0</v>
      </c>
      <c r="M194" s="144">
        <f t="shared" si="108"/>
        <v>0</v>
      </c>
      <c r="N194" s="144">
        <f t="shared" si="90"/>
        <v>0</v>
      </c>
      <c r="O194" s="145">
        <f t="shared" si="91"/>
        <v>0</v>
      </c>
      <c r="P194" s="194">
        <v>189</v>
      </c>
      <c r="Q194" s="144">
        <f t="shared" si="112"/>
        <v>0</v>
      </c>
      <c r="R194" s="144">
        <f t="shared" si="109"/>
        <v>0</v>
      </c>
      <c r="S194" s="144">
        <f t="shared" si="110"/>
        <v>0</v>
      </c>
      <c r="T194" s="144">
        <f t="shared" si="92"/>
        <v>0</v>
      </c>
      <c r="U194" s="144">
        <f t="shared" si="101"/>
        <v>0</v>
      </c>
      <c r="V194" s="144">
        <f t="shared" si="93"/>
        <v>0</v>
      </c>
      <c r="W194" s="144">
        <v>0</v>
      </c>
      <c r="X194" s="144">
        <f t="shared" si="94"/>
        <v>0</v>
      </c>
      <c r="Y194" s="173">
        <f t="shared" si="95"/>
        <v>0</v>
      </c>
      <c r="AA194" s="210">
        <v>189</v>
      </c>
      <c r="AB194" s="144">
        <f t="shared" si="96"/>
        <v>0</v>
      </c>
      <c r="AC194" s="243">
        <f t="shared" si="97"/>
        <v>0</v>
      </c>
      <c r="AD194" s="243">
        <f t="shared" si="98"/>
        <v>0</v>
      </c>
      <c r="AE194" s="243">
        <f t="shared" si="99"/>
        <v>0</v>
      </c>
      <c r="AF194" s="144">
        <f t="shared" si="113"/>
        <v>0</v>
      </c>
      <c r="AG194" s="144">
        <f t="shared" si="103"/>
        <v>0</v>
      </c>
      <c r="AH194" s="144">
        <f t="shared" si="114"/>
        <v>0</v>
      </c>
      <c r="AI194" s="217">
        <f t="shared" si="111"/>
        <v>0</v>
      </c>
      <c r="AK194" s="210"/>
      <c r="AL194" s="144"/>
      <c r="AM194" s="144"/>
      <c r="AN194" s="144"/>
      <c r="AO194" s="144"/>
      <c r="AP194" s="144"/>
      <c r="AQ194" s="318"/>
      <c r="AR194" s="318"/>
      <c r="AS194" s="318"/>
      <c r="AT194" s="318"/>
      <c r="AU194" s="144"/>
      <c r="AV194" s="144"/>
      <c r="AW194" s="144"/>
      <c r="AX194" s="144"/>
      <c r="AY194" s="217"/>
    </row>
    <row r="195" spans="5:51" x14ac:dyDescent="0.25">
      <c r="E195" s="110"/>
      <c r="I195" s="194">
        <v>190</v>
      </c>
      <c r="J195" s="144">
        <f t="shared" si="105"/>
        <v>0</v>
      </c>
      <c r="K195" s="144">
        <f t="shared" si="106"/>
        <v>0</v>
      </c>
      <c r="L195" s="144">
        <f t="shared" si="107"/>
        <v>0</v>
      </c>
      <c r="M195" s="144">
        <f t="shared" si="108"/>
        <v>0</v>
      </c>
      <c r="N195" s="144">
        <f t="shared" si="90"/>
        <v>0</v>
      </c>
      <c r="O195" s="145">
        <f t="shared" si="91"/>
        <v>0</v>
      </c>
      <c r="P195" s="194">
        <v>190</v>
      </c>
      <c r="Q195" s="144">
        <f t="shared" si="112"/>
        <v>0</v>
      </c>
      <c r="R195" s="144">
        <f t="shared" si="109"/>
        <v>0</v>
      </c>
      <c r="S195" s="144">
        <f t="shared" si="110"/>
        <v>0</v>
      </c>
      <c r="T195" s="144">
        <f t="shared" si="92"/>
        <v>0</v>
      </c>
      <c r="U195" s="144">
        <f t="shared" si="101"/>
        <v>0</v>
      </c>
      <c r="V195" s="144">
        <f t="shared" si="93"/>
        <v>0</v>
      </c>
      <c r="W195" s="144">
        <v>0</v>
      </c>
      <c r="X195" s="144">
        <f t="shared" si="94"/>
        <v>0</v>
      </c>
      <c r="Y195" s="173">
        <f t="shared" si="95"/>
        <v>0</v>
      </c>
      <c r="AA195" s="210">
        <v>190</v>
      </c>
      <c r="AB195" s="144">
        <f t="shared" si="96"/>
        <v>0</v>
      </c>
      <c r="AC195" s="243">
        <f t="shared" si="97"/>
        <v>0</v>
      </c>
      <c r="AD195" s="243">
        <f t="shared" si="98"/>
        <v>0</v>
      </c>
      <c r="AE195" s="243">
        <f t="shared" si="99"/>
        <v>0</v>
      </c>
      <c r="AF195" s="144">
        <f t="shared" si="113"/>
        <v>0</v>
      </c>
      <c r="AG195" s="144">
        <f t="shared" si="103"/>
        <v>0</v>
      </c>
      <c r="AH195" s="144">
        <f t="shared" si="114"/>
        <v>0</v>
      </c>
      <c r="AI195" s="217">
        <f t="shared" si="111"/>
        <v>0</v>
      </c>
      <c r="AK195" s="210"/>
      <c r="AL195" s="144"/>
      <c r="AM195" s="144"/>
      <c r="AN195" s="144"/>
      <c r="AO195" s="144"/>
      <c r="AP195" s="144"/>
      <c r="AQ195" s="318"/>
      <c r="AR195" s="318"/>
      <c r="AS195" s="318"/>
      <c r="AT195" s="318"/>
      <c r="AU195" s="144"/>
      <c r="AV195" s="144"/>
      <c r="AW195" s="144"/>
      <c r="AX195" s="144"/>
      <c r="AY195" s="217"/>
    </row>
    <row r="196" spans="5:51" x14ac:dyDescent="0.25">
      <c r="E196" s="110"/>
      <c r="I196" s="194">
        <v>191</v>
      </c>
      <c r="J196" s="144">
        <f t="shared" si="105"/>
        <v>0</v>
      </c>
      <c r="K196" s="144">
        <f t="shared" si="106"/>
        <v>0</v>
      </c>
      <c r="L196" s="144">
        <f t="shared" si="107"/>
        <v>0</v>
      </c>
      <c r="M196" s="144">
        <f t="shared" si="108"/>
        <v>0</v>
      </c>
      <c r="N196" s="144">
        <f t="shared" si="90"/>
        <v>0</v>
      </c>
      <c r="O196" s="145">
        <f t="shared" si="91"/>
        <v>0</v>
      </c>
      <c r="P196" s="194">
        <v>191</v>
      </c>
      <c r="Q196" s="144">
        <f t="shared" si="112"/>
        <v>0</v>
      </c>
      <c r="R196" s="144">
        <f t="shared" si="109"/>
        <v>0</v>
      </c>
      <c r="S196" s="144">
        <f t="shared" si="110"/>
        <v>0</v>
      </c>
      <c r="T196" s="144">
        <f t="shared" si="92"/>
        <v>0</v>
      </c>
      <c r="U196" s="144">
        <f t="shared" si="101"/>
        <v>0</v>
      </c>
      <c r="V196" s="144">
        <f t="shared" si="93"/>
        <v>0</v>
      </c>
      <c r="W196" s="144">
        <v>0</v>
      </c>
      <c r="X196" s="144">
        <f t="shared" si="94"/>
        <v>0</v>
      </c>
      <c r="Y196" s="173">
        <f t="shared" si="95"/>
        <v>0</v>
      </c>
      <c r="AA196" s="210">
        <v>191</v>
      </c>
      <c r="AB196" s="144">
        <f t="shared" si="96"/>
        <v>0</v>
      </c>
      <c r="AC196" s="243">
        <f t="shared" si="97"/>
        <v>0</v>
      </c>
      <c r="AD196" s="243">
        <f t="shared" si="98"/>
        <v>0</v>
      </c>
      <c r="AE196" s="243">
        <f t="shared" si="99"/>
        <v>0</v>
      </c>
      <c r="AF196" s="144">
        <f t="shared" si="113"/>
        <v>0</v>
      </c>
      <c r="AG196" s="144">
        <f t="shared" si="103"/>
        <v>0</v>
      </c>
      <c r="AH196" s="144">
        <f t="shared" si="114"/>
        <v>0</v>
      </c>
      <c r="AI196" s="217">
        <f t="shared" si="111"/>
        <v>0</v>
      </c>
      <c r="AK196" s="210"/>
      <c r="AL196" s="144"/>
      <c r="AM196" s="144"/>
      <c r="AN196" s="144"/>
      <c r="AO196" s="144"/>
      <c r="AP196" s="144"/>
      <c r="AQ196" s="318"/>
      <c r="AR196" s="318"/>
      <c r="AS196" s="318"/>
      <c r="AT196" s="318"/>
      <c r="AU196" s="144"/>
      <c r="AV196" s="144"/>
      <c r="AW196" s="144"/>
      <c r="AX196" s="144"/>
      <c r="AY196" s="217"/>
    </row>
    <row r="197" spans="5:51" x14ac:dyDescent="0.25">
      <c r="E197" s="110"/>
      <c r="I197" s="194">
        <v>192</v>
      </c>
      <c r="J197" s="144">
        <f t="shared" si="105"/>
        <v>0</v>
      </c>
      <c r="K197" s="144">
        <f t="shared" si="106"/>
        <v>0</v>
      </c>
      <c r="L197" s="144">
        <f t="shared" si="107"/>
        <v>0</v>
      </c>
      <c r="M197" s="144">
        <f t="shared" si="108"/>
        <v>0</v>
      </c>
      <c r="N197" s="144">
        <f t="shared" ref="N197:N204" si="115">IF(P198&lt;=$F$18,0,)</f>
        <v>0</v>
      </c>
      <c r="O197" s="145">
        <f t="shared" ref="O197:O205" si="116">((J197+K197)*0.475+L197+M197+N197)*44/12</f>
        <v>0</v>
      </c>
      <c r="P197" s="194">
        <v>192</v>
      </c>
      <c r="Q197" s="144">
        <f t="shared" si="112"/>
        <v>0</v>
      </c>
      <c r="R197" s="144">
        <f t="shared" si="109"/>
        <v>0</v>
      </c>
      <c r="S197" s="144">
        <f t="shared" si="110"/>
        <v>0</v>
      </c>
      <c r="T197" s="144">
        <f t="shared" ref="T197:T205" si="117">IF(S197=0,0,EXP(-1.0587+0.8836*LN(S197)+0.284))</f>
        <v>0</v>
      </c>
      <c r="U197" s="144">
        <f t="shared" si="101"/>
        <v>0</v>
      </c>
      <c r="V197" s="144">
        <f t="shared" ref="V197:V205" si="118">IF(P197&lt;=$F$18,IF(P197&lt;=30,P197*($F$16-$F$6)/30,$F$16-$F$6),)</f>
        <v>0</v>
      </c>
      <c r="W197" s="144">
        <v>0</v>
      </c>
      <c r="X197" s="144">
        <f t="shared" ref="X197:X205" si="119">((S197+T197)*0.475+U197+V197+W197)*44/12</f>
        <v>0</v>
      </c>
      <c r="Y197" s="173">
        <f t="shared" ref="Y197:Y205" si="120">IF(P197&lt;=$F$18,X197-O197,)</f>
        <v>0</v>
      </c>
      <c r="AA197" s="210">
        <v>192</v>
      </c>
      <c r="AB197" s="144">
        <f t="shared" ref="AB197:AB205" si="121">IF(AA197&lt;=$F$18,IFERROR(VLOOKUP($AA197,$B$82:$G$94,2,FALSE),0),)</f>
        <v>0</v>
      </c>
      <c r="AC197" s="243">
        <f t="shared" ref="AC197:AC205" si="122">IF(AA197&lt;=$F$18,IFERROR(VLOOKUP($AA197,$B$82:$G$94,3,FALSE),0),)</f>
        <v>0</v>
      </c>
      <c r="AD197" s="243">
        <f t="shared" ref="AD197:AD205" si="123">IF(AA197&lt;=$F$18,IFERROR(VLOOKUP($AA197,$B$82:$G$94,4,FALSE),0),)</f>
        <v>0</v>
      </c>
      <c r="AE197" s="243">
        <f t="shared" ref="AE197:AE205" si="124">IF(AA197&lt;=$F$18,IFERROR(VLOOKUP($AA197,$B$82:$G$94,5,FALSE),0),)</f>
        <v>0</v>
      </c>
      <c r="AF197" s="144">
        <f t="shared" si="113"/>
        <v>0</v>
      </c>
      <c r="AG197" s="144">
        <f t="shared" si="103"/>
        <v>0</v>
      </c>
      <c r="AH197" s="144">
        <f t="shared" si="114"/>
        <v>0</v>
      </c>
      <c r="AI197" s="217">
        <f t="shared" si="111"/>
        <v>0</v>
      </c>
      <c r="AK197" s="210"/>
      <c r="AL197" s="144"/>
      <c r="AM197" s="144"/>
      <c r="AN197" s="144"/>
      <c r="AO197" s="144"/>
      <c r="AP197" s="144"/>
      <c r="AQ197" s="318"/>
      <c r="AR197" s="318"/>
      <c r="AS197" s="318"/>
      <c r="AT197" s="318"/>
      <c r="AU197" s="144"/>
      <c r="AV197" s="144"/>
      <c r="AW197" s="144"/>
      <c r="AX197" s="144"/>
      <c r="AY197" s="217"/>
    </row>
    <row r="198" spans="5:51" x14ac:dyDescent="0.25">
      <c r="E198" s="110"/>
      <c r="I198" s="194">
        <v>193</v>
      </c>
      <c r="J198" s="144">
        <f t="shared" si="105"/>
        <v>0</v>
      </c>
      <c r="K198" s="144">
        <f t="shared" si="106"/>
        <v>0</v>
      </c>
      <c r="L198" s="144">
        <f t="shared" si="107"/>
        <v>0</v>
      </c>
      <c r="M198" s="144">
        <f t="shared" si="108"/>
        <v>0</v>
      </c>
      <c r="N198" s="144">
        <f t="shared" si="115"/>
        <v>0</v>
      </c>
      <c r="O198" s="145">
        <f t="shared" si="116"/>
        <v>0</v>
      </c>
      <c r="P198" s="194">
        <v>193</v>
      </c>
      <c r="Q198" s="144">
        <f t="shared" ref="Q198:Q205" si="125">IF(P198&lt;=$F$18,LOOKUP(P198-1,$B$25:$B$78,$G$25:$G$78),)</f>
        <v>0</v>
      </c>
      <c r="R198" s="144">
        <f t="shared" si="109"/>
        <v>0</v>
      </c>
      <c r="S198" s="144">
        <f t="shared" si="110"/>
        <v>0</v>
      </c>
      <c r="T198" s="144">
        <f t="shared" si="117"/>
        <v>0</v>
      </c>
      <c r="U198" s="144">
        <f t="shared" ref="U198:U205" si="126">IF(P198&lt;=$F$18,$F$5+($F$15-$F$5)*(1-EXP(-0.0175*P198)),)</f>
        <v>0</v>
      </c>
      <c r="V198" s="144">
        <f t="shared" si="118"/>
        <v>0</v>
      </c>
      <c r="W198" s="144">
        <v>0</v>
      </c>
      <c r="X198" s="144">
        <f t="shared" si="119"/>
        <v>0</v>
      </c>
      <c r="Y198" s="173">
        <f t="shared" si="120"/>
        <v>0</v>
      </c>
      <c r="AA198" s="210">
        <v>193</v>
      </c>
      <c r="AB198" s="144">
        <f t="shared" si="121"/>
        <v>0</v>
      </c>
      <c r="AC198" s="243">
        <f t="shared" si="122"/>
        <v>0</v>
      </c>
      <c r="AD198" s="243">
        <f t="shared" si="123"/>
        <v>0</v>
      </c>
      <c r="AE198" s="243">
        <f t="shared" si="124"/>
        <v>0</v>
      </c>
      <c r="AF198" s="144">
        <f t="shared" ref="AF198:AF205" si="127">IF(AA198&lt;=$F$18,EXP(-LN(2)/$D$104)*AF197+((1-EXP(-LN(2)/$D$104))/(LN(2)/$D$104))*$AB198*AC198*0.475*$F$19*44/12,)</f>
        <v>0</v>
      </c>
      <c r="AG198" s="144">
        <f t="shared" ref="AG198:AG205" si="128">IF(AA198&lt;=$F$18,EXP(-LN(2)/$D$106)*AG197+((1-EXP(-LN(2)/$D$106))/(LN(2)/$D$106))*$AB198*AD198*0.475*$F$19*44/12,)</f>
        <v>0</v>
      </c>
      <c r="AH198" s="144">
        <f t="shared" ref="AH198:AH205" si="129">IF(AA198&lt;=$F$18,EXP(-LN(2)/$D$105)*AH197+((1-EXP(-LN(2)/$D$105))/(LN(2)/$D$105))*$AB198*AE198*0.475*$F$19*44/12,)</f>
        <v>0</v>
      </c>
      <c r="AI198" s="217">
        <f t="shared" si="111"/>
        <v>0</v>
      </c>
      <c r="AK198" s="210"/>
      <c r="AL198" s="144"/>
      <c r="AM198" s="144"/>
      <c r="AN198" s="144"/>
      <c r="AO198" s="144"/>
      <c r="AP198" s="144"/>
      <c r="AQ198" s="318"/>
      <c r="AR198" s="318"/>
      <c r="AS198" s="318"/>
      <c r="AT198" s="318"/>
      <c r="AU198" s="144"/>
      <c r="AV198" s="144"/>
      <c r="AW198" s="144"/>
      <c r="AX198" s="144"/>
      <c r="AY198" s="217"/>
    </row>
    <row r="199" spans="5:51" x14ac:dyDescent="0.25">
      <c r="E199" s="110"/>
      <c r="I199" s="194">
        <v>194</v>
      </c>
      <c r="J199" s="144">
        <f t="shared" ref="J199:J205" si="130">IF($I199&lt;=$F$10,$F$11*$F$13+J198,)</f>
        <v>0</v>
      </c>
      <c r="K199" s="144">
        <f t="shared" ref="K199:K205" si="131">IF(J199=0,0,EXP(-1.0587+0.8836*LN(J199)+0.284))</f>
        <v>0</v>
      </c>
      <c r="L199" s="144">
        <f t="shared" ref="L199:L205" si="132">IF(I199&lt;=$F$10,$F$5+($F$8-$F$5)*(1-EXP(-0.0175*I199)),)</f>
        <v>0</v>
      </c>
      <c r="M199" s="144">
        <f t="shared" ref="M199:M205" si="133">IF(I199&lt;=$F$10,IF(I199&lt;=30,I199*($F$9-$F$6)/30,$F$9-$F$6),)</f>
        <v>0</v>
      </c>
      <c r="N199" s="144">
        <f t="shared" si="115"/>
        <v>0</v>
      </c>
      <c r="O199" s="145">
        <f t="shared" si="116"/>
        <v>0</v>
      </c>
      <c r="P199" s="194">
        <v>194</v>
      </c>
      <c r="Q199" s="144">
        <f t="shared" si="125"/>
        <v>0</v>
      </c>
      <c r="R199" s="144">
        <f t="shared" ref="R199:R205" si="134">IF(P199&lt;=$F$18,Q199+R198,)</f>
        <v>0</v>
      </c>
      <c r="S199" s="144">
        <f t="shared" ref="S199:S205" si="135">$F$19*R199</f>
        <v>0</v>
      </c>
      <c r="T199" s="144">
        <f t="shared" si="117"/>
        <v>0</v>
      </c>
      <c r="U199" s="144">
        <f t="shared" si="126"/>
        <v>0</v>
      </c>
      <c r="V199" s="144">
        <f t="shared" si="118"/>
        <v>0</v>
      </c>
      <c r="W199" s="144">
        <v>0</v>
      </c>
      <c r="X199" s="144">
        <f t="shared" si="119"/>
        <v>0</v>
      </c>
      <c r="Y199" s="173">
        <f t="shared" si="120"/>
        <v>0</v>
      </c>
      <c r="AA199" s="210">
        <v>194</v>
      </c>
      <c r="AB199" s="144">
        <f t="shared" si="121"/>
        <v>0</v>
      </c>
      <c r="AC199" s="243">
        <f t="shared" si="122"/>
        <v>0</v>
      </c>
      <c r="AD199" s="243">
        <f t="shared" si="123"/>
        <v>0</v>
      </c>
      <c r="AE199" s="243">
        <f t="shared" si="124"/>
        <v>0</v>
      </c>
      <c r="AF199" s="144">
        <f t="shared" si="127"/>
        <v>0</v>
      </c>
      <c r="AG199" s="144">
        <f t="shared" si="128"/>
        <v>0</v>
      </c>
      <c r="AH199" s="144">
        <f t="shared" si="129"/>
        <v>0</v>
      </c>
      <c r="AI199" s="217">
        <f t="shared" ref="AI199:AI205" si="136">IF(AA199&lt;=$F$18,SUM(AF199:AH199),)</f>
        <v>0</v>
      </c>
      <c r="AK199" s="210"/>
      <c r="AL199" s="144"/>
      <c r="AM199" s="144"/>
      <c r="AN199" s="144"/>
      <c r="AO199" s="144"/>
      <c r="AP199" s="144"/>
      <c r="AQ199" s="318"/>
      <c r="AR199" s="318"/>
      <c r="AS199" s="318"/>
      <c r="AT199" s="318"/>
      <c r="AU199" s="144"/>
      <c r="AV199" s="144"/>
      <c r="AW199" s="144"/>
      <c r="AX199" s="144"/>
      <c r="AY199" s="217"/>
    </row>
    <row r="200" spans="5:51" x14ac:dyDescent="0.25">
      <c r="E200" s="110"/>
      <c r="I200" s="194">
        <v>195</v>
      </c>
      <c r="J200" s="144">
        <f t="shared" si="130"/>
        <v>0</v>
      </c>
      <c r="K200" s="144">
        <f t="shared" si="131"/>
        <v>0</v>
      </c>
      <c r="L200" s="144">
        <f t="shared" si="132"/>
        <v>0</v>
      </c>
      <c r="M200" s="144">
        <f t="shared" si="133"/>
        <v>0</v>
      </c>
      <c r="N200" s="144">
        <f t="shared" si="115"/>
        <v>0</v>
      </c>
      <c r="O200" s="145">
        <f t="shared" si="116"/>
        <v>0</v>
      </c>
      <c r="P200" s="194">
        <v>195</v>
      </c>
      <c r="Q200" s="144">
        <f t="shared" si="125"/>
        <v>0</v>
      </c>
      <c r="R200" s="144">
        <f t="shared" si="134"/>
        <v>0</v>
      </c>
      <c r="S200" s="144">
        <f t="shared" si="135"/>
        <v>0</v>
      </c>
      <c r="T200" s="144">
        <f t="shared" si="117"/>
        <v>0</v>
      </c>
      <c r="U200" s="144">
        <f t="shared" si="126"/>
        <v>0</v>
      </c>
      <c r="V200" s="144">
        <f t="shared" si="118"/>
        <v>0</v>
      </c>
      <c r="W200" s="144">
        <v>0</v>
      </c>
      <c r="X200" s="144">
        <f t="shared" si="119"/>
        <v>0</v>
      </c>
      <c r="Y200" s="173">
        <f t="shared" si="120"/>
        <v>0</v>
      </c>
      <c r="AA200" s="210">
        <v>195</v>
      </c>
      <c r="AB200" s="144">
        <f t="shared" si="121"/>
        <v>0</v>
      </c>
      <c r="AC200" s="243">
        <f t="shared" si="122"/>
        <v>0</v>
      </c>
      <c r="AD200" s="243">
        <f t="shared" si="123"/>
        <v>0</v>
      </c>
      <c r="AE200" s="243">
        <f t="shared" si="124"/>
        <v>0</v>
      </c>
      <c r="AF200" s="144">
        <f t="shared" si="127"/>
        <v>0</v>
      </c>
      <c r="AG200" s="144">
        <f t="shared" si="128"/>
        <v>0</v>
      </c>
      <c r="AH200" s="144">
        <f t="shared" si="129"/>
        <v>0</v>
      </c>
      <c r="AI200" s="217">
        <f t="shared" si="136"/>
        <v>0</v>
      </c>
      <c r="AK200" s="210"/>
      <c r="AL200" s="144"/>
      <c r="AM200" s="144"/>
      <c r="AN200" s="144"/>
      <c r="AO200" s="144"/>
      <c r="AP200" s="144"/>
      <c r="AQ200" s="318"/>
      <c r="AR200" s="318"/>
      <c r="AS200" s="318"/>
      <c r="AT200" s="318"/>
      <c r="AU200" s="144"/>
      <c r="AV200" s="144"/>
      <c r="AW200" s="144"/>
      <c r="AX200" s="144"/>
      <c r="AY200" s="217"/>
    </row>
    <row r="201" spans="5:51" x14ac:dyDescent="0.25">
      <c r="E201" s="110"/>
      <c r="I201" s="194">
        <v>196</v>
      </c>
      <c r="J201" s="144">
        <f t="shared" si="130"/>
        <v>0</v>
      </c>
      <c r="K201" s="144">
        <f t="shared" si="131"/>
        <v>0</v>
      </c>
      <c r="L201" s="144">
        <f t="shared" si="132"/>
        <v>0</v>
      </c>
      <c r="M201" s="144">
        <f t="shared" si="133"/>
        <v>0</v>
      </c>
      <c r="N201" s="144">
        <f t="shared" si="115"/>
        <v>0</v>
      </c>
      <c r="O201" s="145">
        <f t="shared" si="116"/>
        <v>0</v>
      </c>
      <c r="P201" s="194">
        <v>196</v>
      </c>
      <c r="Q201" s="144">
        <f t="shared" si="125"/>
        <v>0</v>
      </c>
      <c r="R201" s="144">
        <f t="shared" si="134"/>
        <v>0</v>
      </c>
      <c r="S201" s="144">
        <f t="shared" si="135"/>
        <v>0</v>
      </c>
      <c r="T201" s="144">
        <f t="shared" si="117"/>
        <v>0</v>
      </c>
      <c r="U201" s="144">
        <f t="shared" si="126"/>
        <v>0</v>
      </c>
      <c r="V201" s="144">
        <f t="shared" si="118"/>
        <v>0</v>
      </c>
      <c r="W201" s="144">
        <v>0</v>
      </c>
      <c r="X201" s="144">
        <f t="shared" si="119"/>
        <v>0</v>
      </c>
      <c r="Y201" s="173">
        <f t="shared" si="120"/>
        <v>0</v>
      </c>
      <c r="AA201" s="210">
        <v>196</v>
      </c>
      <c r="AB201" s="144">
        <f t="shared" si="121"/>
        <v>0</v>
      </c>
      <c r="AC201" s="243">
        <f t="shared" si="122"/>
        <v>0</v>
      </c>
      <c r="AD201" s="243">
        <f t="shared" si="123"/>
        <v>0</v>
      </c>
      <c r="AE201" s="243">
        <f t="shared" si="124"/>
        <v>0</v>
      </c>
      <c r="AF201" s="144">
        <f t="shared" si="127"/>
        <v>0</v>
      </c>
      <c r="AG201" s="144">
        <f t="shared" si="128"/>
        <v>0</v>
      </c>
      <c r="AH201" s="144">
        <f t="shared" si="129"/>
        <v>0</v>
      </c>
      <c r="AI201" s="217">
        <f t="shared" si="136"/>
        <v>0</v>
      </c>
      <c r="AK201" s="210"/>
      <c r="AL201" s="144"/>
      <c r="AM201" s="144"/>
      <c r="AN201" s="144"/>
      <c r="AO201" s="144"/>
      <c r="AP201" s="144"/>
      <c r="AQ201" s="318"/>
      <c r="AR201" s="318"/>
      <c r="AS201" s="318"/>
      <c r="AT201" s="318"/>
      <c r="AU201" s="144"/>
      <c r="AV201" s="144"/>
      <c r="AW201" s="144"/>
      <c r="AX201" s="144"/>
      <c r="AY201" s="217"/>
    </row>
    <row r="202" spans="5:51" x14ac:dyDescent="0.25">
      <c r="E202" s="110"/>
      <c r="I202" s="194">
        <v>197</v>
      </c>
      <c r="J202" s="144">
        <f t="shared" si="130"/>
        <v>0</v>
      </c>
      <c r="K202" s="144">
        <f t="shared" si="131"/>
        <v>0</v>
      </c>
      <c r="L202" s="144">
        <f t="shared" si="132"/>
        <v>0</v>
      </c>
      <c r="M202" s="144">
        <f t="shared" si="133"/>
        <v>0</v>
      </c>
      <c r="N202" s="144">
        <f t="shared" si="115"/>
        <v>0</v>
      </c>
      <c r="O202" s="145">
        <f t="shared" si="116"/>
        <v>0</v>
      </c>
      <c r="P202" s="194">
        <v>197</v>
      </c>
      <c r="Q202" s="144">
        <f t="shared" si="125"/>
        <v>0</v>
      </c>
      <c r="R202" s="144">
        <f t="shared" si="134"/>
        <v>0</v>
      </c>
      <c r="S202" s="144">
        <f t="shared" si="135"/>
        <v>0</v>
      </c>
      <c r="T202" s="144">
        <f t="shared" si="117"/>
        <v>0</v>
      </c>
      <c r="U202" s="144">
        <f t="shared" si="126"/>
        <v>0</v>
      </c>
      <c r="V202" s="144">
        <f t="shared" si="118"/>
        <v>0</v>
      </c>
      <c r="W202" s="144">
        <v>0</v>
      </c>
      <c r="X202" s="144">
        <f t="shared" si="119"/>
        <v>0</v>
      </c>
      <c r="Y202" s="173">
        <f t="shared" si="120"/>
        <v>0</v>
      </c>
      <c r="AA202" s="210">
        <v>197</v>
      </c>
      <c r="AB202" s="144">
        <f t="shared" si="121"/>
        <v>0</v>
      </c>
      <c r="AC202" s="243">
        <f t="shared" si="122"/>
        <v>0</v>
      </c>
      <c r="AD202" s="243">
        <f t="shared" si="123"/>
        <v>0</v>
      </c>
      <c r="AE202" s="243">
        <f t="shared" si="124"/>
        <v>0</v>
      </c>
      <c r="AF202" s="144">
        <f t="shared" si="127"/>
        <v>0</v>
      </c>
      <c r="AG202" s="144">
        <f t="shared" si="128"/>
        <v>0</v>
      </c>
      <c r="AH202" s="144">
        <f t="shared" si="129"/>
        <v>0</v>
      </c>
      <c r="AI202" s="217">
        <f t="shared" si="136"/>
        <v>0</v>
      </c>
      <c r="AK202" s="210"/>
      <c r="AL202" s="144"/>
      <c r="AM202" s="144"/>
      <c r="AN202" s="144"/>
      <c r="AO202" s="144"/>
      <c r="AP202" s="144"/>
      <c r="AQ202" s="318"/>
      <c r="AR202" s="318"/>
      <c r="AS202" s="318"/>
      <c r="AT202" s="318"/>
      <c r="AU202" s="144"/>
      <c r="AV202" s="144"/>
      <c r="AW202" s="144"/>
      <c r="AX202" s="144"/>
      <c r="AY202" s="217"/>
    </row>
    <row r="203" spans="5:51" x14ac:dyDescent="0.25">
      <c r="E203" s="110"/>
      <c r="I203" s="194">
        <v>198</v>
      </c>
      <c r="J203" s="144">
        <f t="shared" si="130"/>
        <v>0</v>
      </c>
      <c r="K203" s="144">
        <f t="shared" si="131"/>
        <v>0</v>
      </c>
      <c r="L203" s="144">
        <f t="shared" si="132"/>
        <v>0</v>
      </c>
      <c r="M203" s="144">
        <f t="shared" si="133"/>
        <v>0</v>
      </c>
      <c r="N203" s="144">
        <f t="shared" si="115"/>
        <v>0</v>
      </c>
      <c r="O203" s="145">
        <f t="shared" si="116"/>
        <v>0</v>
      </c>
      <c r="P203" s="194">
        <v>198</v>
      </c>
      <c r="Q203" s="144">
        <f t="shared" si="125"/>
        <v>0</v>
      </c>
      <c r="R203" s="144">
        <f t="shared" si="134"/>
        <v>0</v>
      </c>
      <c r="S203" s="144">
        <f t="shared" si="135"/>
        <v>0</v>
      </c>
      <c r="T203" s="144">
        <f t="shared" si="117"/>
        <v>0</v>
      </c>
      <c r="U203" s="144">
        <f t="shared" si="126"/>
        <v>0</v>
      </c>
      <c r="V203" s="144">
        <f t="shared" si="118"/>
        <v>0</v>
      </c>
      <c r="W203" s="144">
        <v>0</v>
      </c>
      <c r="X203" s="144">
        <f t="shared" si="119"/>
        <v>0</v>
      </c>
      <c r="Y203" s="173">
        <f t="shared" si="120"/>
        <v>0</v>
      </c>
      <c r="AA203" s="210">
        <v>198</v>
      </c>
      <c r="AB203" s="144">
        <f t="shared" si="121"/>
        <v>0</v>
      </c>
      <c r="AC203" s="243">
        <f t="shared" si="122"/>
        <v>0</v>
      </c>
      <c r="AD203" s="243">
        <f t="shared" si="123"/>
        <v>0</v>
      </c>
      <c r="AE203" s="243">
        <f t="shared" si="124"/>
        <v>0</v>
      </c>
      <c r="AF203" s="144">
        <f t="shared" si="127"/>
        <v>0</v>
      </c>
      <c r="AG203" s="144">
        <f t="shared" si="128"/>
        <v>0</v>
      </c>
      <c r="AH203" s="144">
        <f t="shared" si="129"/>
        <v>0</v>
      </c>
      <c r="AI203" s="217">
        <f t="shared" si="136"/>
        <v>0</v>
      </c>
      <c r="AK203" s="210"/>
      <c r="AL203" s="144"/>
      <c r="AM203" s="144"/>
      <c r="AN203" s="144"/>
      <c r="AO203" s="144"/>
      <c r="AP203" s="144"/>
      <c r="AQ203" s="318"/>
      <c r="AR203" s="318"/>
      <c r="AS203" s="318"/>
      <c r="AT203" s="318"/>
      <c r="AU203" s="144"/>
      <c r="AV203" s="144"/>
      <c r="AW203" s="144"/>
      <c r="AX203" s="144"/>
      <c r="AY203" s="217"/>
    </row>
    <row r="204" spans="5:51" x14ac:dyDescent="0.25">
      <c r="E204" s="110"/>
      <c r="I204" s="194">
        <v>199</v>
      </c>
      <c r="J204" s="144">
        <f t="shared" si="130"/>
        <v>0</v>
      </c>
      <c r="K204" s="144">
        <f t="shared" si="131"/>
        <v>0</v>
      </c>
      <c r="L204" s="144">
        <f t="shared" si="132"/>
        <v>0</v>
      </c>
      <c r="M204" s="144">
        <f t="shared" si="133"/>
        <v>0</v>
      </c>
      <c r="N204" s="144">
        <f t="shared" si="115"/>
        <v>0</v>
      </c>
      <c r="O204" s="145">
        <f t="shared" si="116"/>
        <v>0</v>
      </c>
      <c r="P204" s="194">
        <v>199</v>
      </c>
      <c r="Q204" s="144">
        <f t="shared" si="125"/>
        <v>0</v>
      </c>
      <c r="R204" s="144">
        <f t="shared" si="134"/>
        <v>0</v>
      </c>
      <c r="S204" s="144">
        <f t="shared" si="135"/>
        <v>0</v>
      </c>
      <c r="T204" s="144">
        <f t="shared" si="117"/>
        <v>0</v>
      </c>
      <c r="U204" s="144">
        <f t="shared" si="126"/>
        <v>0</v>
      </c>
      <c r="V204" s="144">
        <f t="shared" si="118"/>
        <v>0</v>
      </c>
      <c r="W204" s="144">
        <v>0</v>
      </c>
      <c r="X204" s="144">
        <f t="shared" si="119"/>
        <v>0</v>
      </c>
      <c r="Y204" s="173">
        <f t="shared" si="120"/>
        <v>0</v>
      </c>
      <c r="AA204" s="210">
        <v>199</v>
      </c>
      <c r="AB204" s="144">
        <f t="shared" si="121"/>
        <v>0</v>
      </c>
      <c r="AC204" s="243">
        <f t="shared" si="122"/>
        <v>0</v>
      </c>
      <c r="AD204" s="243">
        <f t="shared" si="123"/>
        <v>0</v>
      </c>
      <c r="AE204" s="243">
        <f t="shared" si="124"/>
        <v>0</v>
      </c>
      <c r="AF204" s="144">
        <f t="shared" si="127"/>
        <v>0</v>
      </c>
      <c r="AG204" s="144">
        <f t="shared" si="128"/>
        <v>0</v>
      </c>
      <c r="AH204" s="144">
        <f t="shared" si="129"/>
        <v>0</v>
      </c>
      <c r="AI204" s="217">
        <f t="shared" si="136"/>
        <v>0</v>
      </c>
      <c r="AK204" s="210"/>
      <c r="AL204" s="144"/>
      <c r="AM204" s="144"/>
      <c r="AN204" s="144"/>
      <c r="AO204" s="144"/>
      <c r="AP204" s="144"/>
      <c r="AQ204" s="318"/>
      <c r="AR204" s="318"/>
      <c r="AS204" s="318"/>
      <c r="AT204" s="318"/>
      <c r="AU204" s="144"/>
      <c r="AV204" s="144"/>
      <c r="AW204" s="144"/>
      <c r="AX204" s="144"/>
      <c r="AY204" s="217"/>
    </row>
    <row r="205" spans="5:51" x14ac:dyDescent="0.25">
      <c r="E205" s="110"/>
      <c r="I205" s="195">
        <v>200</v>
      </c>
      <c r="J205" s="144">
        <f t="shared" si="130"/>
        <v>0</v>
      </c>
      <c r="K205" s="144">
        <f t="shared" si="131"/>
        <v>0</v>
      </c>
      <c r="L205" s="144">
        <f t="shared" si="132"/>
        <v>0</v>
      </c>
      <c r="M205" s="144">
        <f t="shared" si="133"/>
        <v>0</v>
      </c>
      <c r="N205" s="146">
        <f>IF(F208&lt;=$F$18,0,)</f>
        <v>0</v>
      </c>
      <c r="O205" s="145">
        <f t="shared" si="116"/>
        <v>0</v>
      </c>
      <c r="P205" s="195">
        <v>200</v>
      </c>
      <c r="Q205" s="146">
        <f t="shared" si="125"/>
        <v>0</v>
      </c>
      <c r="R205" s="146">
        <f t="shared" si="134"/>
        <v>0</v>
      </c>
      <c r="S205" s="146">
        <f t="shared" si="135"/>
        <v>0</v>
      </c>
      <c r="T205" s="146">
        <f t="shared" si="117"/>
        <v>0</v>
      </c>
      <c r="U205" s="146">
        <f t="shared" si="126"/>
        <v>0</v>
      </c>
      <c r="V205" s="146">
        <f t="shared" si="118"/>
        <v>0</v>
      </c>
      <c r="W205" s="146">
        <v>0</v>
      </c>
      <c r="X205" s="313">
        <f t="shared" si="119"/>
        <v>0</v>
      </c>
      <c r="Y205" s="174">
        <f t="shared" si="120"/>
        <v>0</v>
      </c>
      <c r="AA205" s="211">
        <v>200</v>
      </c>
      <c r="AB205" s="296">
        <f t="shared" si="121"/>
        <v>0</v>
      </c>
      <c r="AC205" s="244">
        <f t="shared" si="122"/>
        <v>0</v>
      </c>
      <c r="AD205" s="244">
        <f t="shared" si="123"/>
        <v>0</v>
      </c>
      <c r="AE205" s="244">
        <f t="shared" si="124"/>
        <v>0</v>
      </c>
      <c r="AF205" s="146">
        <f t="shared" si="127"/>
        <v>0</v>
      </c>
      <c r="AG205" s="146">
        <f t="shared" si="128"/>
        <v>0</v>
      </c>
      <c r="AH205" s="146">
        <f t="shared" si="129"/>
        <v>0</v>
      </c>
      <c r="AI205" s="218">
        <f t="shared" si="136"/>
        <v>0</v>
      </c>
      <c r="AK205" s="211"/>
      <c r="AL205" s="296"/>
      <c r="AM205" s="146"/>
      <c r="AN205" s="146"/>
      <c r="AO205" s="146"/>
      <c r="AP205" s="146"/>
      <c r="AQ205" s="320"/>
      <c r="AR205" s="320"/>
      <c r="AS205" s="320"/>
      <c r="AT205" s="320"/>
      <c r="AU205" s="146"/>
      <c r="AV205" s="146"/>
      <c r="AW205" s="146"/>
      <c r="AX205" s="146"/>
      <c r="AY205" s="218"/>
    </row>
    <row r="206" spans="5:51" x14ac:dyDescent="0.25">
      <c r="E206" s="110"/>
    </row>
    <row r="207" spans="5:51" x14ac:dyDescent="0.25">
      <c r="E207" s="110"/>
    </row>
  </sheetData>
  <mergeCells count="29"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disablePrompts="1" count="3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Aerien!$B$23:$B$87</xm:f>
          </x14:formula1>
          <xm:sqref>F17</xm:sqref>
        </x14:dataValidation>
        <x14:dataValidation type="list" allowBlank="1" showInputMessage="1" showErrorMessage="1">
          <x14:formula1>
            <xm:f>'C:\Users\martal\Documents\URBAN ODYSSEY\OUTILS EXCEL\[BOISEMENT_Calcul_Cappelaere_Descolas.xlsx]Aerien'!#REF!</xm:f>
          </x14:formula1>
          <xm:sqref>F12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</sheetPr>
  <dimension ref="B3:BC207"/>
  <sheetViews>
    <sheetView topLeftCell="AC1" zoomScale="85" zoomScaleNormal="85" workbookViewId="0">
      <selection activeCell="AZ4" sqref="AZ4:AZ35"/>
    </sheetView>
  </sheetViews>
  <sheetFormatPr baseColWidth="10" defaultRowHeight="15" x14ac:dyDescent="0.25"/>
  <cols>
    <col min="3" max="5" width="13.7109375" customWidth="1"/>
    <col min="6" max="6" width="16.5703125" style="125" customWidth="1"/>
    <col min="7" max="7" width="14.42578125" style="110" customWidth="1"/>
    <col min="8" max="8" width="11.42578125" style="110"/>
    <col min="9" max="9" width="10.5703125" style="110" customWidth="1"/>
    <col min="10" max="11" width="10.5703125" style="40" customWidth="1"/>
    <col min="12" max="23" width="10.5703125" customWidth="1"/>
    <col min="24" max="25" width="11.5703125" customWidth="1"/>
    <col min="26" max="51" width="10.5703125" customWidth="1"/>
    <col min="52" max="52" width="11.42578125" style="9"/>
    <col min="54" max="54" width="19.28515625" customWidth="1"/>
  </cols>
  <sheetData>
    <row r="3" spans="2:52" ht="15.75" x14ac:dyDescent="0.25">
      <c r="I3" s="373" t="s">
        <v>333</v>
      </c>
      <c r="J3" s="374"/>
      <c r="K3" s="374"/>
      <c r="L3" s="374"/>
      <c r="M3" s="374"/>
      <c r="N3" s="374"/>
      <c r="O3" s="375"/>
      <c r="P3" s="376" t="s">
        <v>304</v>
      </c>
      <c r="Q3" s="377"/>
      <c r="R3" s="377"/>
      <c r="S3" s="377"/>
      <c r="T3" s="377"/>
      <c r="U3" s="377"/>
      <c r="V3" s="377"/>
      <c r="W3" s="377"/>
      <c r="X3" s="378"/>
      <c r="Y3" s="232"/>
      <c r="Z3" s="232"/>
      <c r="AA3" s="357" t="s">
        <v>319</v>
      </c>
      <c r="AB3" s="358"/>
      <c r="AC3" s="358"/>
      <c r="AD3" s="358"/>
      <c r="AE3" s="358"/>
      <c r="AF3" s="358"/>
      <c r="AG3" s="358"/>
      <c r="AH3" s="358"/>
      <c r="AI3" s="359"/>
      <c r="AJ3" s="232"/>
      <c r="AK3" s="357" t="s">
        <v>332</v>
      </c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9"/>
    </row>
    <row r="4" spans="2:52" ht="45" customHeight="1" x14ac:dyDescent="0.25">
      <c r="B4" s="365" t="s">
        <v>334</v>
      </c>
      <c r="C4" s="365"/>
      <c r="D4" s="365"/>
      <c r="E4" s="365"/>
      <c r="F4" s="365"/>
      <c r="I4" s="198" t="s">
        <v>129</v>
      </c>
      <c r="J4" s="199" t="s">
        <v>242</v>
      </c>
      <c r="K4" s="199" t="s">
        <v>243</v>
      </c>
      <c r="L4" s="199" t="s">
        <v>81</v>
      </c>
      <c r="M4" s="199" t="s">
        <v>244</v>
      </c>
      <c r="N4" s="199" t="s">
        <v>245</v>
      </c>
      <c r="O4" s="230" t="s">
        <v>247</v>
      </c>
      <c r="P4" s="198" t="s">
        <v>129</v>
      </c>
      <c r="Q4" s="200" t="s">
        <v>252</v>
      </c>
      <c r="R4" s="200" t="s">
        <v>253</v>
      </c>
      <c r="S4" s="201" t="s">
        <v>238</v>
      </c>
      <c r="T4" s="202" t="s">
        <v>237</v>
      </c>
      <c r="U4" s="199" t="s">
        <v>9</v>
      </c>
      <c r="V4" s="199" t="s">
        <v>239</v>
      </c>
      <c r="W4" s="199" t="s">
        <v>240</v>
      </c>
      <c r="X4" s="231" t="s">
        <v>246</v>
      </c>
      <c r="Y4" s="205" t="s">
        <v>266</v>
      </c>
      <c r="AA4" s="209" t="s">
        <v>129</v>
      </c>
      <c r="AB4" s="200" t="s">
        <v>306</v>
      </c>
      <c r="AC4" s="201" t="s">
        <v>307</v>
      </c>
      <c r="AD4" s="207" t="s">
        <v>308</v>
      </c>
      <c r="AE4" s="203" t="s">
        <v>309</v>
      </c>
      <c r="AF4" s="203" t="s">
        <v>310</v>
      </c>
      <c r="AG4" s="203" t="s">
        <v>311</v>
      </c>
      <c r="AH4" s="203" t="s">
        <v>312</v>
      </c>
      <c r="AI4" s="216" t="s">
        <v>313</v>
      </c>
      <c r="AK4" s="209" t="s">
        <v>129</v>
      </c>
      <c r="AL4" s="200" t="s">
        <v>306</v>
      </c>
      <c r="AM4" s="201" t="s">
        <v>307</v>
      </c>
      <c r="AN4" s="207" t="s">
        <v>308</v>
      </c>
      <c r="AO4" s="203" t="s">
        <v>309</v>
      </c>
      <c r="AP4" s="203" t="s">
        <v>322</v>
      </c>
      <c r="AQ4" s="317" t="s">
        <v>359</v>
      </c>
      <c r="AR4" s="317" t="s">
        <v>360</v>
      </c>
      <c r="AS4" s="317" t="s">
        <v>361</v>
      </c>
      <c r="AT4" s="317" t="s">
        <v>362</v>
      </c>
      <c r="AU4" s="203" t="s">
        <v>323</v>
      </c>
      <c r="AV4" s="203" t="s">
        <v>324</v>
      </c>
      <c r="AW4" s="203" t="s">
        <v>325</v>
      </c>
      <c r="AX4" s="203" t="s">
        <v>326</v>
      </c>
      <c r="AY4" s="216" t="s">
        <v>313</v>
      </c>
      <c r="AZ4" s="321" t="s">
        <v>368</v>
      </c>
    </row>
    <row r="5" spans="2:52" x14ac:dyDescent="0.25">
      <c r="B5" s="360" t="s">
        <v>293</v>
      </c>
      <c r="C5" s="233" t="s">
        <v>82</v>
      </c>
      <c r="D5" s="369" t="s">
        <v>6</v>
      </c>
      <c r="E5" s="369"/>
      <c r="F5" s="234">
        <f>IF(D5="","",VLOOKUP(D5,$B$97:$C$100,2,0))</f>
        <v>70</v>
      </c>
      <c r="I5" s="194">
        <v>0</v>
      </c>
      <c r="J5" s="144">
        <v>0</v>
      </c>
      <c r="K5" s="144">
        <v>0</v>
      </c>
      <c r="L5" s="144">
        <v>0</v>
      </c>
      <c r="M5" s="144">
        <f>IF(I5&lt;=$F$10,IF(I5&lt;=30,I5*($F$9-$F$6)/30,$F$9-$F$6),)</f>
        <v>0</v>
      </c>
      <c r="N5" s="144">
        <f t="shared" ref="N5:N68" si="0">IF(P6&lt;=$F$18,0,)</f>
        <v>0</v>
      </c>
      <c r="O5" s="145">
        <f t="shared" ref="O5:O68" si="1">((J5+K5)*0.475+L5+M5+N5)*44/12</f>
        <v>0</v>
      </c>
      <c r="P5" s="194">
        <v>0</v>
      </c>
      <c r="Q5" s="144">
        <v>0</v>
      </c>
      <c r="R5" s="144">
        <v>0</v>
      </c>
      <c r="S5" s="144">
        <f>$F$19*R5</f>
        <v>0</v>
      </c>
      <c r="T5" s="144">
        <f t="shared" ref="T5:T68" si="2">IF(S5=0,0,EXP(-1.0587+0.8836*LN(S5)+0.284))</f>
        <v>0</v>
      </c>
      <c r="U5" s="144">
        <v>0</v>
      </c>
      <c r="V5" s="144">
        <f t="shared" ref="V5:V68" si="3">IF(P5&lt;=$F$18,IF(P5&lt;=30,P5*($F$16-$F$6)/30,$F$16-$F$6),)</f>
        <v>0</v>
      </c>
      <c r="W5" s="144">
        <v>0</v>
      </c>
      <c r="X5" s="144">
        <f t="shared" ref="X5:X68" si="4">((S5+T5)*0.475+U5+V5+W5)*44/12</f>
        <v>0</v>
      </c>
      <c r="Y5" s="173">
        <f t="shared" ref="Y5:Y68" si="5">IF(P5&lt;=$F$18,X5-O5,)</f>
        <v>0</v>
      </c>
      <c r="AA5" s="210">
        <v>0</v>
      </c>
      <c r="AB5" s="144">
        <f t="shared" ref="AB5:AB68" si="6">IF(AA5&lt;=$F$18,IFERROR(VLOOKUP($AA5,$B$82:$G$94,2,FALSE),0),)</f>
        <v>0</v>
      </c>
      <c r="AC5" s="243">
        <f t="shared" ref="AC5:AC68" si="7">IF(AA5&lt;=$F$18,IFERROR(VLOOKUP($AA5,$B$82:$G$94,3,FALSE),0),)</f>
        <v>0</v>
      </c>
      <c r="AD5" s="243">
        <f t="shared" ref="AD5:AD68" si="8">IF(AA5&lt;=$F$18,IFERROR(VLOOKUP($AA5,$B$82:$G$94,4,FALSE),0),)</f>
        <v>0</v>
      </c>
      <c r="AE5" s="243">
        <f t="shared" ref="AE5:AE68" si="9">IF(AA5&lt;=$F$18,IFERROR(VLOOKUP($AA5,$B$82:$G$94,5,FALSE),0),)</f>
        <v>0</v>
      </c>
      <c r="AF5" s="144">
        <v>0</v>
      </c>
      <c r="AG5" s="144">
        <v>0</v>
      </c>
      <c r="AH5" s="144">
        <v>0</v>
      </c>
      <c r="AI5" s="217">
        <f>SUM(AF5:AH5)</f>
        <v>0</v>
      </c>
      <c r="AK5" s="210">
        <v>0</v>
      </c>
      <c r="AL5" s="144">
        <f t="shared" ref="AL5:AL35" si="10">IF(AK5&lt;=$F$18,IFERROR(VLOOKUP($AA5,$B$82:$G$94,2,FALSE),0),)</f>
        <v>0</v>
      </c>
      <c r="AM5" s="144">
        <f t="shared" ref="AM5:AM35" si="11">IF(AK5&lt;=$F$18,IFERROR(VLOOKUP($AA5,$B$82:$G$94,3,FALSE),0),)</f>
        <v>0</v>
      </c>
      <c r="AN5" s="144">
        <f t="shared" ref="AN5:AN35" si="12">IF(AK5&lt;=$F$18,IFERROR(VLOOKUP($AA5,$B$82:$G$94,4,FALSE),0),)</f>
        <v>0</v>
      </c>
      <c r="AO5" s="144">
        <f t="shared" ref="AO5:AO35" si="13">IF(AK5&lt;=$F$18,IFERROR(VLOOKUP($AA5,$B$82:$G$94,5,FALSE),0),)</f>
        <v>0</v>
      </c>
      <c r="AP5" s="144">
        <f t="shared" ref="AP5:AP35" si="14">IF(AK5&lt;=$F$18,IFERROR(VLOOKUP($AA5,$B$82:$G$94,6,FALSE),0),)</f>
        <v>0</v>
      </c>
      <c r="AQ5" s="318">
        <v>0</v>
      </c>
      <c r="AR5" s="318">
        <v>0</v>
      </c>
      <c r="AS5" s="318">
        <v>0</v>
      </c>
      <c r="AT5" s="318">
        <v>0</v>
      </c>
      <c r="AU5" s="144">
        <v>0</v>
      </c>
      <c r="AV5" s="144">
        <v>0</v>
      </c>
      <c r="AW5" s="144">
        <v>0</v>
      </c>
      <c r="AX5" s="144">
        <v>0</v>
      </c>
      <c r="AY5" s="217">
        <f>IF(AK5&lt;=$F$18,SUM(AU5:AX5),)</f>
        <v>0</v>
      </c>
      <c r="AZ5" s="37"/>
    </row>
    <row r="6" spans="2:52" x14ac:dyDescent="0.25">
      <c r="B6" s="362"/>
      <c r="C6" s="241" t="s">
        <v>83</v>
      </c>
      <c r="D6" s="367" t="str">
        <f>IF(D5=$B$100,"partielle","néant")</f>
        <v>néant</v>
      </c>
      <c r="E6" s="367"/>
      <c r="F6" s="242">
        <f>VLOOKUP(D5,$B$97:$D$100,3,FALSE)</f>
        <v>0</v>
      </c>
      <c r="I6" s="194">
        <v>1</v>
      </c>
      <c r="J6" s="144">
        <f>IF($I6&lt;=$F$10,$F$11*$F$13+J5,)</f>
        <v>0</v>
      </c>
      <c r="K6" s="144">
        <f>IF(J6=0,0,EXP(-1.0587+0.8836*LN(J6)+0.284))</f>
        <v>0</v>
      </c>
      <c r="L6" s="144">
        <f>IF(I6&lt;=$F$10,$F$5+($F$8-$F$5)*(1-EXP(-0.0175*I6)),)</f>
        <v>70</v>
      </c>
      <c r="M6" s="144">
        <f>IF(I6&lt;=$F$10,IF(I6&lt;=30,I6*($F$9-$F$6)/30,$F$9-$F$6),)</f>
        <v>0</v>
      </c>
      <c r="N6" s="144">
        <f t="shared" si="0"/>
        <v>0</v>
      </c>
      <c r="O6" s="145">
        <f t="shared" si="1"/>
        <v>256.66666666666669</v>
      </c>
      <c r="P6" s="194">
        <v>1</v>
      </c>
      <c r="Q6" s="144">
        <f t="shared" ref="Q6:Q37" si="15">IF(P6&lt;=$F$18,LOOKUP(P6-1,$B$25:$B$78,$G$25:$G$78),)</f>
        <v>3.4484210526315788</v>
      </c>
      <c r="R6" s="144">
        <f>IF(P6&lt;=$F$18,Q6+R5,)</f>
        <v>3.4484210526315788</v>
      </c>
      <c r="S6" s="144">
        <f>$F$19*R6</f>
        <v>2.1035368421052629</v>
      </c>
      <c r="T6" s="144">
        <f t="shared" si="2"/>
        <v>0.88901848952805906</v>
      </c>
      <c r="U6" s="144">
        <f t="shared" ref="U6:U69" si="16">IF(P6&lt;=$F$18,$F$5+($F$15-$F$5)*(1-EXP(-0.0175*P6)),)</f>
        <v>70</v>
      </c>
      <c r="V6" s="144">
        <f t="shared" si="3"/>
        <v>0.33333333333333331</v>
      </c>
      <c r="W6" s="144">
        <v>0</v>
      </c>
      <c r="X6" s="144">
        <f t="shared" si="4"/>
        <v>263.10092275815026</v>
      </c>
      <c r="Y6" s="173">
        <f t="shared" si="5"/>
        <v>6.4342560914835758</v>
      </c>
      <c r="AA6" s="210">
        <v>1</v>
      </c>
      <c r="AB6" s="144">
        <f t="shared" si="6"/>
        <v>0</v>
      </c>
      <c r="AC6" s="243">
        <f t="shared" si="7"/>
        <v>0</v>
      </c>
      <c r="AD6" s="243">
        <f t="shared" si="8"/>
        <v>0</v>
      </c>
      <c r="AE6" s="243">
        <f t="shared" si="9"/>
        <v>0</v>
      </c>
      <c r="AF6" s="144">
        <f t="shared" ref="AF6:AF37" si="17">IF(AA6&lt;=$F$18,EXP(-LN(2)/$D$104)*AF5+((1-EXP(-LN(2)/$D$104))/(LN(2)/$D$104))*$AB6*AC6*0.475*$F$19*44/12,)</f>
        <v>0</v>
      </c>
      <c r="AG6" s="144">
        <f t="shared" ref="AG6:AG69" si="18">IF(AA6&lt;=$F$18,EXP(-LN(2)/$D$106)*AG5+((1-EXP(-LN(2)/$D$106))/(LN(2)/$D$106))*$AB6*AD6*0.475*$F$19*44/12,)</f>
        <v>0</v>
      </c>
      <c r="AH6" s="144">
        <f t="shared" ref="AH6:AH37" si="19">IF(AA6&lt;=$F$18,EXP(-LN(2)/$D$105)*AH5+((1-EXP(-LN(2)/$D$105))/(LN(2)/$D$105))*$AB6*AE6*0.475*$F$19*44/12,)</f>
        <v>0</v>
      </c>
      <c r="AI6" s="217">
        <f>IF(AA6&lt;=$F$18,SUM(AF6:AH6),)</f>
        <v>0</v>
      </c>
      <c r="AK6" s="210">
        <v>1</v>
      </c>
      <c r="AL6" s="144">
        <f t="shared" si="10"/>
        <v>0</v>
      </c>
      <c r="AM6" s="144">
        <f t="shared" si="11"/>
        <v>0</v>
      </c>
      <c r="AN6" s="144">
        <f t="shared" si="12"/>
        <v>0</v>
      </c>
      <c r="AO6" s="144">
        <f t="shared" si="13"/>
        <v>0</v>
      </c>
      <c r="AP6" s="144">
        <f t="shared" si="14"/>
        <v>0</v>
      </c>
      <c r="AQ6" s="318">
        <f t="shared" ref="AQ6:AT24" si="20">IF($AK6&lt;=$F$18,$AL6*AM6,)</f>
        <v>0</v>
      </c>
      <c r="AR6" s="318">
        <f t="shared" si="20"/>
        <v>0</v>
      </c>
      <c r="AS6" s="318">
        <f t="shared" si="20"/>
        <v>0</v>
      </c>
      <c r="AT6" s="318">
        <f t="shared" si="20"/>
        <v>0</v>
      </c>
      <c r="AU6" s="144">
        <f t="shared" ref="AU6:AU35" si="21">IF($AK6&lt;=$F$18,$C$104*$AL6*AM6,)</f>
        <v>0</v>
      </c>
      <c r="AV6" s="144">
        <f t="shared" ref="AV6:AV35" si="22">IF($AK6&lt;=$F$18,$C$106*$AL6*AN6,)</f>
        <v>0</v>
      </c>
      <c r="AW6" s="144">
        <f t="shared" ref="AW6:AW35" si="23">IF($AK6&lt;=$F$18,$C$105*$AL6*AO6,)</f>
        <v>0</v>
      </c>
      <c r="AX6" s="144">
        <f t="shared" ref="AX6:AX35" si="24">IF($AK6&lt;=$F$18,$C$108*$AL6*AP6,)</f>
        <v>0</v>
      </c>
      <c r="AY6" s="217">
        <f t="shared" ref="AY6:AY35" si="25">IF(AK6&lt;=$F$18,SUM(AU6:AX6)+AY5,)</f>
        <v>0</v>
      </c>
      <c r="AZ6" s="322">
        <f t="shared" ref="AZ6:AZ24" si="26">AZ5+AL6*0.25</f>
        <v>0</v>
      </c>
    </row>
    <row r="7" spans="2:52" x14ac:dyDescent="0.25">
      <c r="B7" s="360" t="s">
        <v>294</v>
      </c>
      <c r="C7" s="370"/>
      <c r="D7" s="371"/>
      <c r="E7" s="371"/>
      <c r="F7" s="372"/>
      <c r="I7" s="194">
        <v>2</v>
      </c>
      <c r="J7" s="144">
        <f t="shared" ref="J7:J70" si="27">IF($I7&lt;=$F$10,$F$11*$F$13+J6,)</f>
        <v>0</v>
      </c>
      <c r="K7" s="144">
        <f t="shared" ref="K7:K70" si="28">IF(J7=0,0,EXP(-1.0587+0.8836*LN(J7)+0.284))</f>
        <v>0</v>
      </c>
      <c r="L7" s="144">
        <f t="shared" ref="L7:L70" si="29">IF(I7&lt;=$F$10,$F$5+($F$8-$F$5)*(1-EXP(-0.0175*I7)),)</f>
        <v>70</v>
      </c>
      <c r="M7" s="144">
        <f t="shared" ref="M7:M70" si="30">IF(I7&lt;=$F$10,IF(I7&lt;=30,I7*($F$9-$F$6)/30,$F$9-$F$6),)</f>
        <v>0</v>
      </c>
      <c r="N7" s="144">
        <f t="shared" si="0"/>
        <v>0</v>
      </c>
      <c r="O7" s="145">
        <f t="shared" si="1"/>
        <v>256.66666666666669</v>
      </c>
      <c r="P7" s="194">
        <v>2</v>
      </c>
      <c r="Q7" s="144">
        <f t="shared" si="15"/>
        <v>3.4484210526315788</v>
      </c>
      <c r="R7" s="144">
        <f t="shared" ref="R7:R70" si="31">IF(P7&lt;=$F$18,Q7+R6,)</f>
        <v>6.8968421052631577</v>
      </c>
      <c r="S7" s="144">
        <f t="shared" ref="S7:S70" si="32">$F$19*R7</f>
        <v>4.2070736842105259</v>
      </c>
      <c r="T7" s="144">
        <f t="shared" si="2"/>
        <v>1.6402154467503582</v>
      </c>
      <c r="U7" s="144">
        <f t="shared" si="16"/>
        <v>70</v>
      </c>
      <c r="V7" s="144">
        <f t="shared" si="3"/>
        <v>0.66666666666666663</v>
      </c>
      <c r="W7" s="144">
        <v>0</v>
      </c>
      <c r="X7" s="144">
        <f t="shared" si="4"/>
        <v>269.29513968086798</v>
      </c>
      <c r="Y7" s="173">
        <f t="shared" si="5"/>
        <v>12.62847301420129</v>
      </c>
      <c r="AA7" s="210">
        <v>2</v>
      </c>
      <c r="AB7" s="144">
        <f t="shared" si="6"/>
        <v>0</v>
      </c>
      <c r="AC7" s="243">
        <f t="shared" si="7"/>
        <v>0</v>
      </c>
      <c r="AD7" s="243">
        <f t="shared" si="8"/>
        <v>0</v>
      </c>
      <c r="AE7" s="243">
        <f t="shared" si="9"/>
        <v>0</v>
      </c>
      <c r="AF7" s="144">
        <f t="shared" si="17"/>
        <v>0</v>
      </c>
      <c r="AG7" s="144">
        <f t="shared" si="18"/>
        <v>0</v>
      </c>
      <c r="AH7" s="144">
        <f t="shared" si="19"/>
        <v>0</v>
      </c>
      <c r="AI7" s="217">
        <f t="shared" ref="AI7:AI70" si="33">IF(AA7&lt;=$F$18,SUM(AF7:AH7),)</f>
        <v>0</v>
      </c>
      <c r="AK7" s="210">
        <v>2</v>
      </c>
      <c r="AL7" s="144">
        <f t="shared" si="10"/>
        <v>0</v>
      </c>
      <c r="AM7" s="144">
        <f t="shared" si="11"/>
        <v>0</v>
      </c>
      <c r="AN7" s="144">
        <f t="shared" si="12"/>
        <v>0</v>
      </c>
      <c r="AO7" s="144">
        <f t="shared" si="13"/>
        <v>0</v>
      </c>
      <c r="AP7" s="144">
        <f t="shared" si="14"/>
        <v>0</v>
      </c>
      <c r="AQ7" s="318">
        <f t="shared" si="20"/>
        <v>0</v>
      </c>
      <c r="AR7" s="318">
        <f t="shared" si="20"/>
        <v>0</v>
      </c>
      <c r="AS7" s="318">
        <f t="shared" si="20"/>
        <v>0</v>
      </c>
      <c r="AT7" s="318">
        <f t="shared" si="20"/>
        <v>0</v>
      </c>
      <c r="AU7" s="144">
        <f t="shared" si="21"/>
        <v>0</v>
      </c>
      <c r="AV7" s="144">
        <f t="shared" si="22"/>
        <v>0</v>
      </c>
      <c r="AW7" s="144">
        <f t="shared" si="23"/>
        <v>0</v>
      </c>
      <c r="AX7" s="144">
        <f t="shared" si="24"/>
        <v>0</v>
      </c>
      <c r="AY7" s="217">
        <f t="shared" si="25"/>
        <v>0</v>
      </c>
      <c r="AZ7" s="322">
        <f t="shared" si="26"/>
        <v>0</v>
      </c>
    </row>
    <row r="8" spans="2:52" x14ac:dyDescent="0.25">
      <c r="B8" s="361"/>
      <c r="C8" s="235" t="s">
        <v>82</v>
      </c>
      <c r="D8" s="368" t="s">
        <v>6</v>
      </c>
      <c r="E8" s="368"/>
      <c r="F8" s="236">
        <f>IF(D8="","",VLOOKUP(D8,$B$97:$C$100,2,0))</f>
        <v>70</v>
      </c>
      <c r="I8" s="194">
        <v>3</v>
      </c>
      <c r="J8" s="144">
        <f t="shared" si="27"/>
        <v>0</v>
      </c>
      <c r="K8" s="144">
        <f t="shared" si="28"/>
        <v>0</v>
      </c>
      <c r="L8" s="144">
        <f t="shared" si="29"/>
        <v>70</v>
      </c>
      <c r="M8" s="144">
        <f t="shared" si="30"/>
        <v>0</v>
      </c>
      <c r="N8" s="144">
        <f t="shared" si="0"/>
        <v>0</v>
      </c>
      <c r="O8" s="145">
        <f t="shared" si="1"/>
        <v>256.66666666666669</v>
      </c>
      <c r="P8" s="194">
        <v>3</v>
      </c>
      <c r="Q8" s="144">
        <f t="shared" si="15"/>
        <v>3.4484210526315788</v>
      </c>
      <c r="R8" s="144">
        <f t="shared" si="31"/>
        <v>10.345263157894736</v>
      </c>
      <c r="S8" s="144">
        <f t="shared" si="32"/>
        <v>6.3106105263157888</v>
      </c>
      <c r="T8" s="144">
        <f t="shared" si="2"/>
        <v>2.3469029672460429</v>
      </c>
      <c r="U8" s="144">
        <f t="shared" si="16"/>
        <v>70</v>
      </c>
      <c r="V8" s="144">
        <f t="shared" si="3"/>
        <v>1</v>
      </c>
      <c r="W8" s="144">
        <v>0</v>
      </c>
      <c r="X8" s="144">
        <f t="shared" si="4"/>
        <v>275.41183600128687</v>
      </c>
      <c r="Y8" s="173">
        <f t="shared" si="5"/>
        <v>18.745169334620186</v>
      </c>
      <c r="AA8" s="210">
        <v>3</v>
      </c>
      <c r="AB8" s="144">
        <f t="shared" si="6"/>
        <v>0</v>
      </c>
      <c r="AC8" s="243">
        <f t="shared" si="7"/>
        <v>0</v>
      </c>
      <c r="AD8" s="243">
        <f t="shared" si="8"/>
        <v>0</v>
      </c>
      <c r="AE8" s="243">
        <f t="shared" si="9"/>
        <v>0</v>
      </c>
      <c r="AF8" s="144">
        <f t="shared" si="17"/>
        <v>0</v>
      </c>
      <c r="AG8" s="144">
        <f t="shared" si="18"/>
        <v>0</v>
      </c>
      <c r="AH8" s="144">
        <f t="shared" si="19"/>
        <v>0</v>
      </c>
      <c r="AI8" s="217">
        <f t="shared" si="33"/>
        <v>0</v>
      </c>
      <c r="AK8" s="210">
        <v>3</v>
      </c>
      <c r="AL8" s="144">
        <f t="shared" si="10"/>
        <v>0</v>
      </c>
      <c r="AM8" s="144">
        <f t="shared" si="11"/>
        <v>0</v>
      </c>
      <c r="AN8" s="144">
        <f t="shared" si="12"/>
        <v>0</v>
      </c>
      <c r="AO8" s="144">
        <f t="shared" si="13"/>
        <v>0</v>
      </c>
      <c r="AP8" s="144">
        <f t="shared" si="14"/>
        <v>0</v>
      </c>
      <c r="AQ8" s="318">
        <f t="shared" si="20"/>
        <v>0</v>
      </c>
      <c r="AR8" s="318">
        <f t="shared" si="20"/>
        <v>0</v>
      </c>
      <c r="AS8" s="318">
        <f t="shared" si="20"/>
        <v>0</v>
      </c>
      <c r="AT8" s="318">
        <f t="shared" si="20"/>
        <v>0</v>
      </c>
      <c r="AU8" s="144">
        <f t="shared" si="21"/>
        <v>0</v>
      </c>
      <c r="AV8" s="144">
        <f t="shared" si="22"/>
        <v>0</v>
      </c>
      <c r="AW8" s="144">
        <f t="shared" si="23"/>
        <v>0</v>
      </c>
      <c r="AX8" s="144">
        <f t="shared" si="24"/>
        <v>0</v>
      </c>
      <c r="AY8" s="217">
        <f t="shared" si="25"/>
        <v>0</v>
      </c>
      <c r="AZ8" s="322">
        <f t="shared" si="26"/>
        <v>0</v>
      </c>
    </row>
    <row r="9" spans="2:52" x14ac:dyDescent="0.25">
      <c r="B9" s="361"/>
      <c r="C9" s="235" t="s">
        <v>83</v>
      </c>
      <c r="D9" s="366" t="str">
        <f>IF(D8=$B$100,"totale","néant")</f>
        <v>néant</v>
      </c>
      <c r="E9" s="366"/>
      <c r="F9" s="236">
        <f>IF(D8=B100,10,VLOOKUP(D8,$B$97:$D$100,3,FALSE))</f>
        <v>0</v>
      </c>
      <c r="I9" s="194">
        <v>4</v>
      </c>
      <c r="J9" s="144">
        <f t="shared" si="27"/>
        <v>0</v>
      </c>
      <c r="K9" s="144">
        <f t="shared" si="28"/>
        <v>0</v>
      </c>
      <c r="L9" s="144">
        <f t="shared" si="29"/>
        <v>70</v>
      </c>
      <c r="M9" s="144">
        <f t="shared" si="30"/>
        <v>0</v>
      </c>
      <c r="N9" s="144">
        <f t="shared" si="0"/>
        <v>0</v>
      </c>
      <c r="O9" s="145">
        <f t="shared" si="1"/>
        <v>256.66666666666669</v>
      </c>
      <c r="P9" s="194">
        <v>4</v>
      </c>
      <c r="Q9" s="144">
        <f t="shared" si="15"/>
        <v>3.4484210526315788</v>
      </c>
      <c r="R9" s="144">
        <f t="shared" si="31"/>
        <v>13.793684210526315</v>
      </c>
      <c r="S9" s="144">
        <f t="shared" si="32"/>
        <v>8.4141473684210517</v>
      </c>
      <c r="T9" s="144">
        <f t="shared" si="2"/>
        <v>3.0261538353230906</v>
      </c>
      <c r="U9" s="144">
        <f t="shared" si="16"/>
        <v>70</v>
      </c>
      <c r="V9" s="144">
        <f t="shared" si="3"/>
        <v>1.3333333333333333</v>
      </c>
      <c r="W9" s="144">
        <v>0</v>
      </c>
      <c r="X9" s="144">
        <f t="shared" si="4"/>
        <v>281.48074681874323</v>
      </c>
      <c r="Y9" s="173">
        <f t="shared" si="5"/>
        <v>24.814080152076542</v>
      </c>
      <c r="AA9" s="210">
        <v>4</v>
      </c>
      <c r="AB9" s="144">
        <f t="shared" si="6"/>
        <v>0</v>
      </c>
      <c r="AC9" s="243">
        <f t="shared" si="7"/>
        <v>0</v>
      </c>
      <c r="AD9" s="243">
        <f t="shared" si="8"/>
        <v>0</v>
      </c>
      <c r="AE9" s="243">
        <f t="shared" si="9"/>
        <v>0</v>
      </c>
      <c r="AF9" s="144">
        <f t="shared" si="17"/>
        <v>0</v>
      </c>
      <c r="AG9" s="144">
        <f t="shared" si="18"/>
        <v>0</v>
      </c>
      <c r="AH9" s="144">
        <f t="shared" si="19"/>
        <v>0</v>
      </c>
      <c r="AI9" s="217">
        <f t="shared" si="33"/>
        <v>0</v>
      </c>
      <c r="AK9" s="210">
        <v>4</v>
      </c>
      <c r="AL9" s="144">
        <f t="shared" si="10"/>
        <v>0</v>
      </c>
      <c r="AM9" s="144">
        <f t="shared" si="11"/>
        <v>0</v>
      </c>
      <c r="AN9" s="144">
        <f t="shared" si="12"/>
        <v>0</v>
      </c>
      <c r="AO9" s="144">
        <f t="shared" si="13"/>
        <v>0</v>
      </c>
      <c r="AP9" s="144">
        <f t="shared" si="14"/>
        <v>0</v>
      </c>
      <c r="AQ9" s="318">
        <f t="shared" si="20"/>
        <v>0</v>
      </c>
      <c r="AR9" s="318">
        <f t="shared" si="20"/>
        <v>0</v>
      </c>
      <c r="AS9" s="318">
        <f t="shared" si="20"/>
        <v>0</v>
      </c>
      <c r="AT9" s="318">
        <f t="shared" si="20"/>
        <v>0</v>
      </c>
      <c r="AU9" s="144">
        <f t="shared" si="21"/>
        <v>0</v>
      </c>
      <c r="AV9" s="144">
        <f t="shared" si="22"/>
        <v>0</v>
      </c>
      <c r="AW9" s="144">
        <f t="shared" si="23"/>
        <v>0</v>
      </c>
      <c r="AX9" s="144">
        <f t="shared" si="24"/>
        <v>0</v>
      </c>
      <c r="AY9" s="217">
        <f t="shared" si="25"/>
        <v>0</v>
      </c>
      <c r="AZ9" s="322">
        <f t="shared" si="26"/>
        <v>0</v>
      </c>
    </row>
    <row r="10" spans="2:52" x14ac:dyDescent="0.25">
      <c r="B10" s="361"/>
      <c r="C10" s="363" t="s">
        <v>276</v>
      </c>
      <c r="D10" s="388" t="s">
        <v>296</v>
      </c>
      <c r="E10" s="388"/>
      <c r="F10" s="237">
        <f>F18</f>
        <v>80</v>
      </c>
      <c r="I10" s="194">
        <v>5</v>
      </c>
      <c r="J10" s="144">
        <f t="shared" si="27"/>
        <v>0</v>
      </c>
      <c r="K10" s="144">
        <f t="shared" si="28"/>
        <v>0</v>
      </c>
      <c r="L10" s="144">
        <f t="shared" si="29"/>
        <v>70</v>
      </c>
      <c r="M10" s="144">
        <f t="shared" si="30"/>
        <v>0</v>
      </c>
      <c r="N10" s="144">
        <f t="shared" si="0"/>
        <v>0</v>
      </c>
      <c r="O10" s="145">
        <f t="shared" si="1"/>
        <v>256.66666666666669</v>
      </c>
      <c r="P10" s="194">
        <v>5</v>
      </c>
      <c r="Q10" s="144">
        <f t="shared" si="15"/>
        <v>3.4484210526315788</v>
      </c>
      <c r="R10" s="144">
        <f t="shared" si="31"/>
        <v>17.242105263157896</v>
      </c>
      <c r="S10" s="144">
        <f t="shared" si="32"/>
        <v>10.517684210526316</v>
      </c>
      <c r="T10" s="144">
        <f t="shared" si="2"/>
        <v>3.6857059965127572</v>
      </c>
      <c r="U10" s="144">
        <f t="shared" si="16"/>
        <v>70</v>
      </c>
      <c r="V10" s="144">
        <f t="shared" si="3"/>
        <v>1.6666666666666667</v>
      </c>
      <c r="W10" s="144">
        <v>0</v>
      </c>
      <c r="X10" s="144">
        <f t="shared" si="4"/>
        <v>287.51534905503746</v>
      </c>
      <c r="Y10" s="173">
        <f t="shared" si="5"/>
        <v>30.848682388370776</v>
      </c>
      <c r="AA10" s="210">
        <v>5</v>
      </c>
      <c r="AB10" s="144">
        <f t="shared" si="6"/>
        <v>0</v>
      </c>
      <c r="AC10" s="243">
        <f t="shared" si="7"/>
        <v>0</v>
      </c>
      <c r="AD10" s="243">
        <f t="shared" si="8"/>
        <v>0</v>
      </c>
      <c r="AE10" s="243">
        <f t="shared" si="9"/>
        <v>0</v>
      </c>
      <c r="AF10" s="144">
        <f t="shared" si="17"/>
        <v>0</v>
      </c>
      <c r="AG10" s="144">
        <f t="shared" si="18"/>
        <v>0</v>
      </c>
      <c r="AH10" s="144">
        <f t="shared" si="19"/>
        <v>0</v>
      </c>
      <c r="AI10" s="217">
        <f t="shared" si="33"/>
        <v>0</v>
      </c>
      <c r="AK10" s="210">
        <v>5</v>
      </c>
      <c r="AL10" s="144">
        <f t="shared" si="10"/>
        <v>0</v>
      </c>
      <c r="AM10" s="144">
        <f t="shared" si="11"/>
        <v>0</v>
      </c>
      <c r="AN10" s="144">
        <f t="shared" si="12"/>
        <v>0</v>
      </c>
      <c r="AO10" s="144">
        <f t="shared" si="13"/>
        <v>0</v>
      </c>
      <c r="AP10" s="144">
        <f t="shared" si="14"/>
        <v>0</v>
      </c>
      <c r="AQ10" s="318">
        <f t="shared" si="20"/>
        <v>0</v>
      </c>
      <c r="AR10" s="318">
        <f t="shared" si="20"/>
        <v>0</v>
      </c>
      <c r="AS10" s="318">
        <f t="shared" si="20"/>
        <v>0</v>
      </c>
      <c r="AT10" s="318">
        <f t="shared" si="20"/>
        <v>0</v>
      </c>
      <c r="AU10" s="144">
        <f t="shared" si="21"/>
        <v>0</v>
      </c>
      <c r="AV10" s="144">
        <f t="shared" si="22"/>
        <v>0</v>
      </c>
      <c r="AW10" s="144">
        <f t="shared" si="23"/>
        <v>0</v>
      </c>
      <c r="AX10" s="144">
        <f t="shared" si="24"/>
        <v>0</v>
      </c>
      <c r="AY10" s="217">
        <f t="shared" si="25"/>
        <v>0</v>
      </c>
      <c r="AZ10" s="322">
        <f t="shared" si="26"/>
        <v>0</v>
      </c>
    </row>
    <row r="11" spans="2:52" x14ac:dyDescent="0.25">
      <c r="B11" s="361"/>
      <c r="C11" s="363"/>
      <c r="D11" s="366" t="s">
        <v>299</v>
      </c>
      <c r="E11" s="366"/>
      <c r="F11" s="150">
        <f>IF(D8=$B$100,1,0)</f>
        <v>0</v>
      </c>
      <c r="I11" s="194">
        <v>6</v>
      </c>
      <c r="J11" s="144">
        <f t="shared" si="27"/>
        <v>0</v>
      </c>
      <c r="K11" s="144">
        <f t="shared" si="28"/>
        <v>0</v>
      </c>
      <c r="L11" s="144">
        <f t="shared" si="29"/>
        <v>70</v>
      </c>
      <c r="M11" s="144">
        <f t="shared" si="30"/>
        <v>0</v>
      </c>
      <c r="N11" s="144">
        <f t="shared" si="0"/>
        <v>0</v>
      </c>
      <c r="O11" s="145">
        <f t="shared" si="1"/>
        <v>256.66666666666669</v>
      </c>
      <c r="P11" s="194">
        <v>6</v>
      </c>
      <c r="Q11" s="144">
        <f t="shared" si="15"/>
        <v>3.4484210526315788</v>
      </c>
      <c r="R11" s="144">
        <f t="shared" si="31"/>
        <v>20.690526315789477</v>
      </c>
      <c r="S11" s="144">
        <f t="shared" si="32"/>
        <v>12.621221052631581</v>
      </c>
      <c r="T11" s="144">
        <f t="shared" si="2"/>
        <v>4.3299734980143132</v>
      </c>
      <c r="U11" s="144">
        <f t="shared" si="16"/>
        <v>70</v>
      </c>
      <c r="V11" s="144">
        <f t="shared" si="3"/>
        <v>2</v>
      </c>
      <c r="W11" s="144">
        <v>0</v>
      </c>
      <c r="X11" s="144">
        <f t="shared" si="4"/>
        <v>293.52333050904161</v>
      </c>
      <c r="Y11" s="173">
        <f t="shared" si="5"/>
        <v>36.856663842374928</v>
      </c>
      <c r="AA11" s="210">
        <v>6</v>
      </c>
      <c r="AB11" s="144">
        <f t="shared" si="6"/>
        <v>0</v>
      </c>
      <c r="AC11" s="243">
        <f t="shared" si="7"/>
        <v>0</v>
      </c>
      <c r="AD11" s="243">
        <f t="shared" si="8"/>
        <v>0</v>
      </c>
      <c r="AE11" s="243">
        <f t="shared" si="9"/>
        <v>0</v>
      </c>
      <c r="AF11" s="144">
        <f t="shared" si="17"/>
        <v>0</v>
      </c>
      <c r="AG11" s="144">
        <f t="shared" si="18"/>
        <v>0</v>
      </c>
      <c r="AH11" s="144">
        <f t="shared" si="19"/>
        <v>0</v>
      </c>
      <c r="AI11" s="217">
        <f t="shared" si="33"/>
        <v>0</v>
      </c>
      <c r="AK11" s="210">
        <v>6</v>
      </c>
      <c r="AL11" s="144">
        <f t="shared" si="10"/>
        <v>0</v>
      </c>
      <c r="AM11" s="144">
        <f t="shared" si="11"/>
        <v>0</v>
      </c>
      <c r="AN11" s="144">
        <f t="shared" si="12"/>
        <v>0</v>
      </c>
      <c r="AO11" s="144">
        <f t="shared" si="13"/>
        <v>0</v>
      </c>
      <c r="AP11" s="144">
        <f t="shared" si="14"/>
        <v>0</v>
      </c>
      <c r="AQ11" s="318">
        <f t="shared" si="20"/>
        <v>0</v>
      </c>
      <c r="AR11" s="318">
        <f t="shared" si="20"/>
        <v>0</v>
      </c>
      <c r="AS11" s="318">
        <f t="shared" si="20"/>
        <v>0</v>
      </c>
      <c r="AT11" s="318">
        <f t="shared" si="20"/>
        <v>0</v>
      </c>
      <c r="AU11" s="144">
        <f t="shared" si="21"/>
        <v>0</v>
      </c>
      <c r="AV11" s="144">
        <f t="shared" si="22"/>
        <v>0</v>
      </c>
      <c r="AW11" s="144">
        <f t="shared" si="23"/>
        <v>0</v>
      </c>
      <c r="AX11" s="144">
        <f t="shared" si="24"/>
        <v>0</v>
      </c>
      <c r="AY11" s="217">
        <f t="shared" si="25"/>
        <v>0</v>
      </c>
      <c r="AZ11" s="322">
        <f t="shared" si="26"/>
        <v>0</v>
      </c>
    </row>
    <row r="12" spans="2:52" ht="30" x14ac:dyDescent="0.25">
      <c r="B12" s="361"/>
      <c r="C12" s="363"/>
      <c r="D12" s="388" t="s">
        <v>291</v>
      </c>
      <c r="E12" s="388"/>
      <c r="F12" s="238" t="s">
        <v>76</v>
      </c>
      <c r="I12" s="194">
        <v>7</v>
      </c>
      <c r="J12" s="144">
        <f t="shared" si="27"/>
        <v>0</v>
      </c>
      <c r="K12" s="144">
        <f t="shared" si="28"/>
        <v>0</v>
      </c>
      <c r="L12" s="144">
        <f t="shared" si="29"/>
        <v>70</v>
      </c>
      <c r="M12" s="144">
        <f t="shared" si="30"/>
        <v>0</v>
      </c>
      <c r="N12" s="144">
        <f t="shared" si="0"/>
        <v>0</v>
      </c>
      <c r="O12" s="145">
        <f t="shared" si="1"/>
        <v>256.66666666666669</v>
      </c>
      <c r="P12" s="194">
        <v>7</v>
      </c>
      <c r="Q12" s="144">
        <f t="shared" si="15"/>
        <v>3.4484210526315788</v>
      </c>
      <c r="R12" s="144">
        <f t="shared" si="31"/>
        <v>24.138947368421057</v>
      </c>
      <c r="S12" s="144">
        <f t="shared" si="32"/>
        <v>14.724757894736845</v>
      </c>
      <c r="T12" s="144">
        <f t="shared" si="2"/>
        <v>4.9618019053855127</v>
      </c>
      <c r="U12" s="144">
        <f t="shared" si="16"/>
        <v>70</v>
      </c>
      <c r="V12" s="144">
        <f t="shared" si="3"/>
        <v>2.3333333333333335</v>
      </c>
      <c r="W12" s="144">
        <v>0</v>
      </c>
      <c r="X12" s="144">
        <f t="shared" si="4"/>
        <v>299.50964720743531</v>
      </c>
      <c r="Y12" s="173">
        <f t="shared" si="5"/>
        <v>42.842980540768622</v>
      </c>
      <c r="AA12" s="210">
        <v>7</v>
      </c>
      <c r="AB12" s="144">
        <f t="shared" si="6"/>
        <v>0</v>
      </c>
      <c r="AC12" s="243">
        <f t="shared" si="7"/>
        <v>0</v>
      </c>
      <c r="AD12" s="243">
        <f t="shared" si="8"/>
        <v>0</v>
      </c>
      <c r="AE12" s="243">
        <f t="shared" si="9"/>
        <v>0</v>
      </c>
      <c r="AF12" s="144">
        <f t="shared" si="17"/>
        <v>0</v>
      </c>
      <c r="AG12" s="144">
        <f t="shared" si="18"/>
        <v>0</v>
      </c>
      <c r="AH12" s="144">
        <f t="shared" si="19"/>
        <v>0</v>
      </c>
      <c r="AI12" s="217">
        <f t="shared" si="33"/>
        <v>0</v>
      </c>
      <c r="AK12" s="210">
        <v>7</v>
      </c>
      <c r="AL12" s="144">
        <f t="shared" si="10"/>
        <v>0</v>
      </c>
      <c r="AM12" s="144">
        <f t="shared" si="11"/>
        <v>0</v>
      </c>
      <c r="AN12" s="144">
        <f t="shared" si="12"/>
        <v>0</v>
      </c>
      <c r="AO12" s="144">
        <f t="shared" si="13"/>
        <v>0</v>
      </c>
      <c r="AP12" s="144">
        <f t="shared" si="14"/>
        <v>0</v>
      </c>
      <c r="AQ12" s="318">
        <f t="shared" si="20"/>
        <v>0</v>
      </c>
      <c r="AR12" s="318">
        <f t="shared" si="20"/>
        <v>0</v>
      </c>
      <c r="AS12" s="318">
        <f t="shared" si="20"/>
        <v>0</v>
      </c>
      <c r="AT12" s="318">
        <f t="shared" si="20"/>
        <v>0</v>
      </c>
      <c r="AU12" s="144">
        <f t="shared" si="21"/>
        <v>0</v>
      </c>
      <c r="AV12" s="144">
        <f t="shared" si="22"/>
        <v>0</v>
      </c>
      <c r="AW12" s="144">
        <f t="shared" si="23"/>
        <v>0</v>
      </c>
      <c r="AX12" s="144">
        <f t="shared" si="24"/>
        <v>0</v>
      </c>
      <c r="AY12" s="217">
        <f t="shared" si="25"/>
        <v>0</v>
      </c>
      <c r="AZ12" s="322">
        <f t="shared" si="26"/>
        <v>0</v>
      </c>
    </row>
    <row r="13" spans="2:52" x14ac:dyDescent="0.25">
      <c r="B13" s="362"/>
      <c r="C13" s="364"/>
      <c r="D13" s="367" t="s">
        <v>315</v>
      </c>
      <c r="E13" s="367"/>
      <c r="F13" s="154">
        <f>IF(ISBLANK(F$12),,VLOOKUP(F$12,Aerien!$B$23:$C$88,2,FALSE))</f>
        <v>0.56999999999999995</v>
      </c>
      <c r="I13" s="194">
        <v>8</v>
      </c>
      <c r="J13" s="144">
        <f t="shared" si="27"/>
        <v>0</v>
      </c>
      <c r="K13" s="144">
        <f t="shared" si="28"/>
        <v>0</v>
      </c>
      <c r="L13" s="144">
        <f t="shared" si="29"/>
        <v>70</v>
      </c>
      <c r="M13" s="144">
        <f t="shared" si="30"/>
        <v>0</v>
      </c>
      <c r="N13" s="144">
        <f t="shared" si="0"/>
        <v>0</v>
      </c>
      <c r="O13" s="145">
        <f t="shared" si="1"/>
        <v>256.66666666666669</v>
      </c>
      <c r="P13" s="194">
        <v>8</v>
      </c>
      <c r="Q13" s="144">
        <f t="shared" si="15"/>
        <v>3.4484210526315788</v>
      </c>
      <c r="R13" s="144">
        <f t="shared" si="31"/>
        <v>27.587368421052638</v>
      </c>
      <c r="S13" s="144">
        <f t="shared" si="32"/>
        <v>16.828294736842107</v>
      </c>
      <c r="T13" s="144">
        <f t="shared" si="2"/>
        <v>5.5831732673801913</v>
      </c>
      <c r="U13" s="144">
        <f t="shared" si="16"/>
        <v>70</v>
      </c>
      <c r="V13" s="144">
        <f t="shared" si="3"/>
        <v>2.6666666666666665</v>
      </c>
      <c r="W13" s="144">
        <v>0</v>
      </c>
      <c r="X13" s="144">
        <f t="shared" si="4"/>
        <v>305.47775121846496</v>
      </c>
      <c r="Y13" s="173">
        <f t="shared" si="5"/>
        <v>48.811084551798274</v>
      </c>
      <c r="AA13" s="210">
        <v>8</v>
      </c>
      <c r="AB13" s="144">
        <f t="shared" si="6"/>
        <v>0</v>
      </c>
      <c r="AC13" s="243">
        <f t="shared" si="7"/>
        <v>0</v>
      </c>
      <c r="AD13" s="243">
        <f t="shared" si="8"/>
        <v>0</v>
      </c>
      <c r="AE13" s="243">
        <f t="shared" si="9"/>
        <v>0</v>
      </c>
      <c r="AF13" s="144">
        <f t="shared" si="17"/>
        <v>0</v>
      </c>
      <c r="AG13" s="144">
        <f t="shared" si="18"/>
        <v>0</v>
      </c>
      <c r="AH13" s="144">
        <f t="shared" si="19"/>
        <v>0</v>
      </c>
      <c r="AI13" s="217">
        <f t="shared" si="33"/>
        <v>0</v>
      </c>
      <c r="AK13" s="210">
        <v>8</v>
      </c>
      <c r="AL13" s="144">
        <f t="shared" si="10"/>
        <v>0</v>
      </c>
      <c r="AM13" s="144">
        <f t="shared" si="11"/>
        <v>0</v>
      </c>
      <c r="AN13" s="144">
        <f t="shared" si="12"/>
        <v>0</v>
      </c>
      <c r="AO13" s="144">
        <f t="shared" si="13"/>
        <v>0</v>
      </c>
      <c r="AP13" s="144">
        <f t="shared" si="14"/>
        <v>0</v>
      </c>
      <c r="AQ13" s="318">
        <f t="shared" si="20"/>
        <v>0</v>
      </c>
      <c r="AR13" s="318">
        <f t="shared" si="20"/>
        <v>0</v>
      </c>
      <c r="AS13" s="318">
        <f t="shared" si="20"/>
        <v>0</v>
      </c>
      <c r="AT13" s="318">
        <f t="shared" si="20"/>
        <v>0</v>
      </c>
      <c r="AU13" s="144">
        <f t="shared" si="21"/>
        <v>0</v>
      </c>
      <c r="AV13" s="144">
        <f t="shared" si="22"/>
        <v>0</v>
      </c>
      <c r="AW13" s="144">
        <f t="shared" si="23"/>
        <v>0</v>
      </c>
      <c r="AX13" s="144">
        <f t="shared" si="24"/>
        <v>0</v>
      </c>
      <c r="AY13" s="217">
        <f t="shared" si="25"/>
        <v>0</v>
      </c>
      <c r="AZ13" s="322">
        <f t="shared" si="26"/>
        <v>0</v>
      </c>
    </row>
    <row r="14" spans="2:52" x14ac:dyDescent="0.25">
      <c r="B14" s="360" t="s">
        <v>292</v>
      </c>
      <c r="C14" s="385"/>
      <c r="D14" s="386"/>
      <c r="E14" s="386"/>
      <c r="F14" s="387"/>
      <c r="I14" s="194">
        <v>9</v>
      </c>
      <c r="J14" s="144">
        <f t="shared" si="27"/>
        <v>0</v>
      </c>
      <c r="K14" s="144">
        <f t="shared" si="28"/>
        <v>0</v>
      </c>
      <c r="L14" s="144">
        <f t="shared" si="29"/>
        <v>70</v>
      </c>
      <c r="M14" s="144">
        <f t="shared" si="30"/>
        <v>0</v>
      </c>
      <c r="N14" s="144">
        <f t="shared" si="0"/>
        <v>0</v>
      </c>
      <c r="O14" s="145">
        <f t="shared" si="1"/>
        <v>256.66666666666669</v>
      </c>
      <c r="P14" s="194">
        <v>9</v>
      </c>
      <c r="Q14" s="144">
        <f t="shared" si="15"/>
        <v>3.4484210526315788</v>
      </c>
      <c r="R14" s="144">
        <f t="shared" si="31"/>
        <v>31.035789473684218</v>
      </c>
      <c r="S14" s="144">
        <f t="shared" si="32"/>
        <v>18.931831578947374</v>
      </c>
      <c r="T14" s="144">
        <f t="shared" si="2"/>
        <v>6.1955444150460979</v>
      </c>
      <c r="U14" s="144">
        <f t="shared" si="16"/>
        <v>70</v>
      </c>
      <c r="V14" s="144">
        <f t="shared" si="3"/>
        <v>3</v>
      </c>
      <c r="W14" s="144">
        <v>0</v>
      </c>
      <c r="X14" s="144">
        <f t="shared" si="4"/>
        <v>311.43017985620526</v>
      </c>
      <c r="Y14" s="173">
        <f t="shared" si="5"/>
        <v>54.763513189538571</v>
      </c>
      <c r="AA14" s="210">
        <v>9</v>
      </c>
      <c r="AB14" s="144">
        <f t="shared" si="6"/>
        <v>0</v>
      </c>
      <c r="AC14" s="243">
        <f t="shared" si="7"/>
        <v>0</v>
      </c>
      <c r="AD14" s="243">
        <f t="shared" si="8"/>
        <v>0</v>
      </c>
      <c r="AE14" s="243">
        <f t="shared" si="9"/>
        <v>0</v>
      </c>
      <c r="AF14" s="144">
        <f t="shared" si="17"/>
        <v>0</v>
      </c>
      <c r="AG14" s="144">
        <f t="shared" si="18"/>
        <v>0</v>
      </c>
      <c r="AH14" s="144">
        <f t="shared" si="19"/>
        <v>0</v>
      </c>
      <c r="AI14" s="217">
        <f t="shared" si="33"/>
        <v>0</v>
      </c>
      <c r="AK14" s="210">
        <v>9</v>
      </c>
      <c r="AL14" s="144">
        <f t="shared" si="10"/>
        <v>0</v>
      </c>
      <c r="AM14" s="144">
        <f t="shared" si="11"/>
        <v>0</v>
      </c>
      <c r="AN14" s="144">
        <f t="shared" si="12"/>
        <v>0</v>
      </c>
      <c r="AO14" s="144">
        <f t="shared" si="13"/>
        <v>0</v>
      </c>
      <c r="AP14" s="144">
        <f t="shared" si="14"/>
        <v>0</v>
      </c>
      <c r="AQ14" s="318">
        <f t="shared" si="20"/>
        <v>0</v>
      </c>
      <c r="AR14" s="318">
        <f t="shared" si="20"/>
        <v>0</v>
      </c>
      <c r="AS14" s="318">
        <f t="shared" si="20"/>
        <v>0</v>
      </c>
      <c r="AT14" s="318">
        <f t="shared" si="20"/>
        <v>0</v>
      </c>
      <c r="AU14" s="144">
        <f t="shared" si="21"/>
        <v>0</v>
      </c>
      <c r="AV14" s="144">
        <f t="shared" si="22"/>
        <v>0</v>
      </c>
      <c r="AW14" s="144">
        <f t="shared" si="23"/>
        <v>0</v>
      </c>
      <c r="AX14" s="144">
        <f t="shared" si="24"/>
        <v>0</v>
      </c>
      <c r="AY14" s="217">
        <f t="shared" si="25"/>
        <v>0</v>
      </c>
      <c r="AZ14" s="322">
        <f t="shared" si="26"/>
        <v>0</v>
      </c>
    </row>
    <row r="15" spans="2:52" x14ac:dyDescent="0.25">
      <c r="B15" s="361"/>
      <c r="C15" s="235" t="s">
        <v>82</v>
      </c>
      <c r="D15" s="368" t="s">
        <v>295</v>
      </c>
      <c r="E15" s="368"/>
      <c r="F15" s="236">
        <f>IF(D15="","",VLOOKUP(D15,$B$97:$C$100,2,0))</f>
        <v>70</v>
      </c>
      <c r="I15" s="194">
        <v>10</v>
      </c>
      <c r="J15" s="144">
        <f t="shared" si="27"/>
        <v>0</v>
      </c>
      <c r="K15" s="144">
        <f t="shared" si="28"/>
        <v>0</v>
      </c>
      <c r="L15" s="144">
        <f t="shared" si="29"/>
        <v>70</v>
      </c>
      <c r="M15" s="144">
        <f t="shared" si="30"/>
        <v>0</v>
      </c>
      <c r="N15" s="144">
        <f t="shared" si="0"/>
        <v>0</v>
      </c>
      <c r="O15" s="145">
        <f t="shared" si="1"/>
        <v>256.66666666666669</v>
      </c>
      <c r="P15" s="194">
        <v>10</v>
      </c>
      <c r="Q15" s="144">
        <f t="shared" si="15"/>
        <v>3.4484210526315788</v>
      </c>
      <c r="R15" s="144">
        <f t="shared" si="31"/>
        <v>34.484210526315799</v>
      </c>
      <c r="S15" s="144">
        <f t="shared" si="32"/>
        <v>21.035368421052638</v>
      </c>
      <c r="T15" s="144">
        <f t="shared" si="2"/>
        <v>6.8000294469351914</v>
      </c>
      <c r="U15" s="144">
        <f t="shared" si="16"/>
        <v>70</v>
      </c>
      <c r="V15" s="144">
        <f t="shared" si="3"/>
        <v>3.3333333333333335</v>
      </c>
      <c r="W15" s="144">
        <v>0</v>
      </c>
      <c r="X15" s="144">
        <f t="shared" si="4"/>
        <v>317.36887350896762</v>
      </c>
      <c r="Y15" s="173">
        <f t="shared" si="5"/>
        <v>60.702206842300939</v>
      </c>
      <c r="AA15" s="210">
        <v>10</v>
      </c>
      <c r="AB15" s="144">
        <f t="shared" si="6"/>
        <v>0</v>
      </c>
      <c r="AC15" s="243">
        <f t="shared" si="7"/>
        <v>0</v>
      </c>
      <c r="AD15" s="243">
        <f t="shared" si="8"/>
        <v>0</v>
      </c>
      <c r="AE15" s="243">
        <f t="shared" si="9"/>
        <v>0</v>
      </c>
      <c r="AF15" s="144">
        <f t="shared" si="17"/>
        <v>0</v>
      </c>
      <c r="AG15" s="144">
        <f t="shared" si="18"/>
        <v>0</v>
      </c>
      <c r="AH15" s="144">
        <f t="shared" si="19"/>
        <v>0</v>
      </c>
      <c r="AI15" s="217">
        <f t="shared" si="33"/>
        <v>0</v>
      </c>
      <c r="AK15" s="210">
        <v>10</v>
      </c>
      <c r="AL15" s="144">
        <f t="shared" si="10"/>
        <v>0</v>
      </c>
      <c r="AM15" s="144">
        <f t="shared" si="11"/>
        <v>0</v>
      </c>
      <c r="AN15" s="144">
        <f t="shared" si="12"/>
        <v>0</v>
      </c>
      <c r="AO15" s="144">
        <f t="shared" si="13"/>
        <v>0</v>
      </c>
      <c r="AP15" s="144">
        <f t="shared" si="14"/>
        <v>0</v>
      </c>
      <c r="AQ15" s="318">
        <f t="shared" si="20"/>
        <v>0</v>
      </c>
      <c r="AR15" s="318">
        <f t="shared" si="20"/>
        <v>0</v>
      </c>
      <c r="AS15" s="318">
        <f t="shared" si="20"/>
        <v>0</v>
      </c>
      <c r="AT15" s="318">
        <f t="shared" si="20"/>
        <v>0</v>
      </c>
      <c r="AU15" s="144">
        <f t="shared" si="21"/>
        <v>0</v>
      </c>
      <c r="AV15" s="144">
        <f t="shared" si="22"/>
        <v>0</v>
      </c>
      <c r="AW15" s="144">
        <f t="shared" si="23"/>
        <v>0</v>
      </c>
      <c r="AX15" s="144">
        <f t="shared" si="24"/>
        <v>0</v>
      </c>
      <c r="AY15" s="217">
        <f t="shared" si="25"/>
        <v>0</v>
      </c>
      <c r="AZ15" s="322">
        <f t="shared" si="26"/>
        <v>0</v>
      </c>
    </row>
    <row r="16" spans="2:52" x14ac:dyDescent="0.25">
      <c r="B16" s="361"/>
      <c r="C16" s="235" t="s">
        <v>83</v>
      </c>
      <c r="D16" s="366" t="s">
        <v>298</v>
      </c>
      <c r="E16" s="366"/>
      <c r="F16" s="236">
        <v>10</v>
      </c>
      <c r="I16" s="194">
        <v>11</v>
      </c>
      <c r="J16" s="144">
        <f t="shared" si="27"/>
        <v>0</v>
      </c>
      <c r="K16" s="144">
        <f t="shared" si="28"/>
        <v>0</v>
      </c>
      <c r="L16" s="144">
        <f t="shared" si="29"/>
        <v>70</v>
      </c>
      <c r="M16" s="144">
        <f t="shared" si="30"/>
        <v>0</v>
      </c>
      <c r="N16" s="144">
        <f t="shared" si="0"/>
        <v>0</v>
      </c>
      <c r="O16" s="145">
        <f t="shared" si="1"/>
        <v>256.66666666666669</v>
      </c>
      <c r="P16" s="194">
        <v>11</v>
      </c>
      <c r="Q16" s="144">
        <f t="shared" si="15"/>
        <v>3.4484210526315788</v>
      </c>
      <c r="R16" s="144">
        <f t="shared" si="31"/>
        <v>37.93263157894738</v>
      </c>
      <c r="S16" s="144">
        <f t="shared" si="32"/>
        <v>23.138905263157902</v>
      </c>
      <c r="T16" s="144">
        <f t="shared" si="2"/>
        <v>7.3975067479079186</v>
      </c>
      <c r="U16" s="144">
        <f t="shared" si="16"/>
        <v>70</v>
      </c>
      <c r="V16" s="144">
        <f t="shared" si="3"/>
        <v>3.6666666666666665</v>
      </c>
      <c r="W16" s="144">
        <v>0</v>
      </c>
      <c r="X16" s="144">
        <f t="shared" si="4"/>
        <v>323.29536203038413</v>
      </c>
      <c r="Y16" s="173">
        <f t="shared" si="5"/>
        <v>66.628695363717441</v>
      </c>
      <c r="AA16" s="210">
        <v>11</v>
      </c>
      <c r="AB16" s="144">
        <f t="shared" si="6"/>
        <v>0</v>
      </c>
      <c r="AC16" s="243">
        <f t="shared" si="7"/>
        <v>0</v>
      </c>
      <c r="AD16" s="243">
        <f t="shared" si="8"/>
        <v>0</v>
      </c>
      <c r="AE16" s="243">
        <f t="shared" si="9"/>
        <v>0</v>
      </c>
      <c r="AF16" s="144">
        <f t="shared" si="17"/>
        <v>0</v>
      </c>
      <c r="AG16" s="144">
        <f t="shared" si="18"/>
        <v>0</v>
      </c>
      <c r="AH16" s="144">
        <f t="shared" si="19"/>
        <v>0</v>
      </c>
      <c r="AI16" s="217">
        <f t="shared" si="33"/>
        <v>0</v>
      </c>
      <c r="AK16" s="210">
        <v>11</v>
      </c>
      <c r="AL16" s="144">
        <f t="shared" si="10"/>
        <v>0</v>
      </c>
      <c r="AM16" s="144">
        <f t="shared" si="11"/>
        <v>0</v>
      </c>
      <c r="AN16" s="144">
        <f t="shared" si="12"/>
        <v>0</v>
      </c>
      <c r="AO16" s="144">
        <f t="shared" si="13"/>
        <v>0</v>
      </c>
      <c r="AP16" s="144">
        <f t="shared" si="14"/>
        <v>0</v>
      </c>
      <c r="AQ16" s="318">
        <f t="shared" si="20"/>
        <v>0</v>
      </c>
      <c r="AR16" s="318">
        <f t="shared" si="20"/>
        <v>0</v>
      </c>
      <c r="AS16" s="318">
        <f t="shared" si="20"/>
        <v>0</v>
      </c>
      <c r="AT16" s="318">
        <f t="shared" si="20"/>
        <v>0</v>
      </c>
      <c r="AU16" s="144">
        <f t="shared" si="21"/>
        <v>0</v>
      </c>
      <c r="AV16" s="144">
        <f t="shared" si="22"/>
        <v>0</v>
      </c>
      <c r="AW16" s="144">
        <f t="shared" si="23"/>
        <v>0</v>
      </c>
      <c r="AX16" s="144">
        <f t="shared" si="24"/>
        <v>0</v>
      </c>
      <c r="AY16" s="217">
        <f t="shared" si="25"/>
        <v>0</v>
      </c>
      <c r="AZ16" s="322">
        <f t="shared" si="26"/>
        <v>0</v>
      </c>
    </row>
    <row r="17" spans="2:55" x14ac:dyDescent="0.25">
      <c r="B17" s="361"/>
      <c r="C17" s="363" t="s">
        <v>276</v>
      </c>
      <c r="D17" s="388" t="s">
        <v>291</v>
      </c>
      <c r="E17" s="388"/>
      <c r="F17" s="238" t="s">
        <v>18</v>
      </c>
      <c r="I17" s="194">
        <v>12</v>
      </c>
      <c r="J17" s="144">
        <f t="shared" si="27"/>
        <v>0</v>
      </c>
      <c r="K17" s="144">
        <f t="shared" si="28"/>
        <v>0</v>
      </c>
      <c r="L17" s="144">
        <f t="shared" si="29"/>
        <v>70</v>
      </c>
      <c r="M17" s="144">
        <f t="shared" si="30"/>
        <v>0</v>
      </c>
      <c r="N17" s="144">
        <f t="shared" si="0"/>
        <v>0</v>
      </c>
      <c r="O17" s="145">
        <f t="shared" si="1"/>
        <v>256.66666666666669</v>
      </c>
      <c r="P17" s="194">
        <v>12</v>
      </c>
      <c r="Q17" s="144">
        <f t="shared" si="15"/>
        <v>3.4484210526315788</v>
      </c>
      <c r="R17" s="144">
        <f t="shared" si="31"/>
        <v>41.38105263157896</v>
      </c>
      <c r="S17" s="144">
        <f t="shared" si="32"/>
        <v>25.242442105263166</v>
      </c>
      <c r="T17" s="144">
        <f t="shared" si="2"/>
        <v>7.9886858362562823</v>
      </c>
      <c r="U17" s="144">
        <f t="shared" si="16"/>
        <v>70</v>
      </c>
      <c r="V17" s="144">
        <f t="shared" si="3"/>
        <v>4</v>
      </c>
      <c r="W17" s="144">
        <v>0</v>
      </c>
      <c r="X17" s="144">
        <f t="shared" si="4"/>
        <v>329.21088116481303</v>
      </c>
      <c r="Y17" s="173">
        <f t="shared" si="5"/>
        <v>72.544214498146346</v>
      </c>
      <c r="AA17" s="210">
        <v>12</v>
      </c>
      <c r="AB17" s="144">
        <f t="shared" si="6"/>
        <v>0</v>
      </c>
      <c r="AC17" s="243">
        <f t="shared" si="7"/>
        <v>0</v>
      </c>
      <c r="AD17" s="243">
        <f t="shared" si="8"/>
        <v>0</v>
      </c>
      <c r="AE17" s="243">
        <f t="shared" si="9"/>
        <v>0</v>
      </c>
      <c r="AF17" s="144">
        <f t="shared" si="17"/>
        <v>0</v>
      </c>
      <c r="AG17" s="144">
        <f t="shared" si="18"/>
        <v>0</v>
      </c>
      <c r="AH17" s="144">
        <f t="shared" si="19"/>
        <v>0</v>
      </c>
      <c r="AI17" s="217">
        <f t="shared" si="33"/>
        <v>0</v>
      </c>
      <c r="AK17" s="210">
        <v>12</v>
      </c>
      <c r="AL17" s="144">
        <f t="shared" si="10"/>
        <v>0</v>
      </c>
      <c r="AM17" s="144">
        <f t="shared" si="11"/>
        <v>0</v>
      </c>
      <c r="AN17" s="144">
        <f t="shared" si="12"/>
        <v>0</v>
      </c>
      <c r="AO17" s="144">
        <f t="shared" si="13"/>
        <v>0</v>
      </c>
      <c r="AP17" s="144">
        <f t="shared" si="14"/>
        <v>0</v>
      </c>
      <c r="AQ17" s="318">
        <f t="shared" si="20"/>
        <v>0</v>
      </c>
      <c r="AR17" s="318">
        <f t="shared" si="20"/>
        <v>0</v>
      </c>
      <c r="AS17" s="318">
        <f t="shared" si="20"/>
        <v>0</v>
      </c>
      <c r="AT17" s="318">
        <f t="shared" si="20"/>
        <v>0</v>
      </c>
      <c r="AU17" s="144">
        <f t="shared" si="21"/>
        <v>0</v>
      </c>
      <c r="AV17" s="144">
        <f t="shared" si="22"/>
        <v>0</v>
      </c>
      <c r="AW17" s="144">
        <f t="shared" si="23"/>
        <v>0</v>
      </c>
      <c r="AX17" s="144">
        <f t="shared" si="24"/>
        <v>0</v>
      </c>
      <c r="AY17" s="217">
        <f t="shared" si="25"/>
        <v>0</v>
      </c>
      <c r="AZ17" s="322">
        <f t="shared" si="26"/>
        <v>0</v>
      </c>
    </row>
    <row r="18" spans="2:55" x14ac:dyDescent="0.25">
      <c r="B18" s="361"/>
      <c r="C18" s="363"/>
      <c r="D18" s="388" t="s">
        <v>296</v>
      </c>
      <c r="E18" s="388"/>
      <c r="F18" s="239">
        <v>80</v>
      </c>
      <c r="I18" s="194">
        <v>13</v>
      </c>
      <c r="J18" s="144">
        <f t="shared" si="27"/>
        <v>0</v>
      </c>
      <c r="K18" s="144">
        <f t="shared" si="28"/>
        <v>0</v>
      </c>
      <c r="L18" s="144">
        <f t="shared" si="29"/>
        <v>70</v>
      </c>
      <c r="M18" s="144">
        <f t="shared" si="30"/>
        <v>0</v>
      </c>
      <c r="N18" s="144">
        <f t="shared" si="0"/>
        <v>0</v>
      </c>
      <c r="O18" s="145">
        <f t="shared" si="1"/>
        <v>256.66666666666669</v>
      </c>
      <c r="P18" s="194">
        <v>13</v>
      </c>
      <c r="Q18" s="144">
        <f t="shared" si="15"/>
        <v>3.4484210526315788</v>
      </c>
      <c r="R18" s="144">
        <f t="shared" si="31"/>
        <v>44.829473684210541</v>
      </c>
      <c r="S18" s="144">
        <f t="shared" si="32"/>
        <v>27.34597894736843</v>
      </c>
      <c r="T18" s="144">
        <f t="shared" si="2"/>
        <v>8.5741512339358277</v>
      </c>
      <c r="U18" s="144">
        <f t="shared" si="16"/>
        <v>70</v>
      </c>
      <c r="V18" s="144">
        <f t="shared" si="3"/>
        <v>4.333333333333333</v>
      </c>
      <c r="W18" s="144">
        <v>0</v>
      </c>
      <c r="X18" s="144">
        <f t="shared" si="4"/>
        <v>335.11644895466048</v>
      </c>
      <c r="Y18" s="173">
        <f t="shared" si="5"/>
        <v>78.449782287993798</v>
      </c>
      <c r="AA18" s="210">
        <v>13</v>
      </c>
      <c r="AB18" s="144">
        <f t="shared" si="6"/>
        <v>0</v>
      </c>
      <c r="AC18" s="243">
        <f t="shared" si="7"/>
        <v>0</v>
      </c>
      <c r="AD18" s="243">
        <f t="shared" si="8"/>
        <v>0</v>
      </c>
      <c r="AE18" s="243">
        <f t="shared" si="9"/>
        <v>0</v>
      </c>
      <c r="AF18" s="144">
        <f t="shared" si="17"/>
        <v>0</v>
      </c>
      <c r="AG18" s="144">
        <f t="shared" si="18"/>
        <v>0</v>
      </c>
      <c r="AH18" s="144">
        <f t="shared" si="19"/>
        <v>0</v>
      </c>
      <c r="AI18" s="217">
        <f t="shared" si="33"/>
        <v>0</v>
      </c>
      <c r="AK18" s="210">
        <v>13</v>
      </c>
      <c r="AL18" s="144">
        <f t="shared" si="10"/>
        <v>0</v>
      </c>
      <c r="AM18" s="144">
        <f t="shared" si="11"/>
        <v>0</v>
      </c>
      <c r="AN18" s="144">
        <f t="shared" si="12"/>
        <v>0</v>
      </c>
      <c r="AO18" s="144">
        <f t="shared" si="13"/>
        <v>0</v>
      </c>
      <c r="AP18" s="144">
        <f t="shared" si="14"/>
        <v>0</v>
      </c>
      <c r="AQ18" s="318">
        <f t="shared" si="20"/>
        <v>0</v>
      </c>
      <c r="AR18" s="318">
        <f t="shared" si="20"/>
        <v>0</v>
      </c>
      <c r="AS18" s="318">
        <f t="shared" si="20"/>
        <v>0</v>
      </c>
      <c r="AT18" s="318">
        <f t="shared" si="20"/>
        <v>0</v>
      </c>
      <c r="AU18" s="144">
        <f t="shared" si="21"/>
        <v>0</v>
      </c>
      <c r="AV18" s="144">
        <f t="shared" si="22"/>
        <v>0</v>
      </c>
      <c r="AW18" s="144">
        <f t="shared" si="23"/>
        <v>0</v>
      </c>
      <c r="AX18" s="144">
        <f t="shared" si="24"/>
        <v>0</v>
      </c>
      <c r="AY18" s="217">
        <f t="shared" si="25"/>
        <v>0</v>
      </c>
      <c r="AZ18" s="322">
        <f t="shared" si="26"/>
        <v>0</v>
      </c>
    </row>
    <row r="19" spans="2:55" x14ac:dyDescent="0.25">
      <c r="B19" s="361"/>
      <c r="C19" s="363"/>
      <c r="D19" s="366" t="s">
        <v>315</v>
      </c>
      <c r="E19" s="366"/>
      <c r="F19" s="150">
        <f>IF(ISBLANK(F$17),,VLOOKUP(F$17,Aerien!$B$23:$C$87,2,FALSE))</f>
        <v>0.61</v>
      </c>
      <c r="I19" s="194">
        <v>14</v>
      </c>
      <c r="J19" s="144">
        <f t="shared" si="27"/>
        <v>0</v>
      </c>
      <c r="K19" s="144">
        <f t="shared" si="28"/>
        <v>0</v>
      </c>
      <c r="L19" s="144">
        <f t="shared" si="29"/>
        <v>70</v>
      </c>
      <c r="M19" s="144">
        <f t="shared" si="30"/>
        <v>0</v>
      </c>
      <c r="N19" s="144">
        <f t="shared" si="0"/>
        <v>0</v>
      </c>
      <c r="O19" s="145">
        <f t="shared" si="1"/>
        <v>256.66666666666669</v>
      </c>
      <c r="P19" s="194">
        <v>14</v>
      </c>
      <c r="Q19" s="144">
        <f t="shared" si="15"/>
        <v>3.4484210526315788</v>
      </c>
      <c r="R19" s="144">
        <f t="shared" si="31"/>
        <v>48.277894736842121</v>
      </c>
      <c r="S19" s="144">
        <f t="shared" si="32"/>
        <v>29.449515789473693</v>
      </c>
      <c r="T19" s="144">
        <f t="shared" si="2"/>
        <v>9.1543924280461351</v>
      </c>
      <c r="U19" s="144">
        <f t="shared" si="16"/>
        <v>70</v>
      </c>
      <c r="V19" s="144">
        <f t="shared" si="3"/>
        <v>4.666666666666667</v>
      </c>
      <c r="W19" s="144">
        <v>0</v>
      </c>
      <c r="X19" s="144">
        <f t="shared" si="4"/>
        <v>341.01291792329147</v>
      </c>
      <c r="Y19" s="173">
        <f t="shared" si="5"/>
        <v>84.346251256624782</v>
      </c>
      <c r="AA19" s="210">
        <v>14</v>
      </c>
      <c r="AB19" s="144">
        <f t="shared" si="6"/>
        <v>0</v>
      </c>
      <c r="AC19" s="243">
        <f t="shared" si="7"/>
        <v>0</v>
      </c>
      <c r="AD19" s="243">
        <f t="shared" si="8"/>
        <v>0</v>
      </c>
      <c r="AE19" s="243">
        <f t="shared" si="9"/>
        <v>0</v>
      </c>
      <c r="AF19" s="144">
        <f t="shared" si="17"/>
        <v>0</v>
      </c>
      <c r="AG19" s="144">
        <f t="shared" si="18"/>
        <v>0</v>
      </c>
      <c r="AH19" s="144">
        <f t="shared" si="19"/>
        <v>0</v>
      </c>
      <c r="AI19" s="217">
        <f t="shared" si="33"/>
        <v>0</v>
      </c>
      <c r="AK19" s="210">
        <v>14</v>
      </c>
      <c r="AL19" s="144">
        <f t="shared" si="10"/>
        <v>0</v>
      </c>
      <c r="AM19" s="144">
        <f t="shared" si="11"/>
        <v>0</v>
      </c>
      <c r="AN19" s="144">
        <f t="shared" si="12"/>
        <v>0</v>
      </c>
      <c r="AO19" s="144">
        <f t="shared" si="13"/>
        <v>0</v>
      </c>
      <c r="AP19" s="144">
        <f t="shared" si="14"/>
        <v>0</v>
      </c>
      <c r="AQ19" s="318">
        <f t="shared" si="20"/>
        <v>0</v>
      </c>
      <c r="AR19" s="318">
        <f t="shared" si="20"/>
        <v>0</v>
      </c>
      <c r="AS19" s="318">
        <f t="shared" si="20"/>
        <v>0</v>
      </c>
      <c r="AT19" s="318">
        <f t="shared" si="20"/>
        <v>0</v>
      </c>
      <c r="AU19" s="144">
        <f t="shared" si="21"/>
        <v>0</v>
      </c>
      <c r="AV19" s="144">
        <f t="shared" si="22"/>
        <v>0</v>
      </c>
      <c r="AW19" s="144">
        <f t="shared" si="23"/>
        <v>0</v>
      </c>
      <c r="AX19" s="144">
        <f t="shared" si="24"/>
        <v>0</v>
      </c>
      <c r="AY19" s="217">
        <f t="shared" si="25"/>
        <v>0</v>
      </c>
      <c r="AZ19" s="322">
        <f t="shared" si="26"/>
        <v>0</v>
      </c>
    </row>
    <row r="20" spans="2:55" x14ac:dyDescent="0.25">
      <c r="B20" s="361"/>
      <c r="C20" s="363"/>
      <c r="D20" s="366" t="s">
        <v>300</v>
      </c>
      <c r="E20" s="366"/>
      <c r="F20" s="240">
        <v>1.56</v>
      </c>
      <c r="I20" s="194">
        <v>15</v>
      </c>
      <c r="J20" s="144">
        <f t="shared" si="27"/>
        <v>0</v>
      </c>
      <c r="K20" s="144">
        <f t="shared" si="28"/>
        <v>0</v>
      </c>
      <c r="L20" s="144">
        <f t="shared" si="29"/>
        <v>70</v>
      </c>
      <c r="M20" s="144">
        <f t="shared" si="30"/>
        <v>0</v>
      </c>
      <c r="N20" s="144">
        <f t="shared" si="0"/>
        <v>0</v>
      </c>
      <c r="O20" s="145">
        <f t="shared" si="1"/>
        <v>256.66666666666669</v>
      </c>
      <c r="P20" s="194">
        <v>15</v>
      </c>
      <c r="Q20" s="144">
        <f t="shared" si="15"/>
        <v>3.4484210526315788</v>
      </c>
      <c r="R20" s="144">
        <f t="shared" si="31"/>
        <v>51.726315789473702</v>
      </c>
      <c r="S20" s="144">
        <f t="shared" si="32"/>
        <v>31.553052631578957</v>
      </c>
      <c r="T20" s="144">
        <f t="shared" si="2"/>
        <v>9.7298250165800528</v>
      </c>
      <c r="U20" s="144">
        <f t="shared" si="16"/>
        <v>70</v>
      </c>
      <c r="V20" s="144">
        <f t="shared" si="3"/>
        <v>5</v>
      </c>
      <c r="W20" s="144">
        <v>0</v>
      </c>
      <c r="X20" s="144">
        <f t="shared" si="4"/>
        <v>346.90101190387691</v>
      </c>
      <c r="Y20" s="173">
        <f t="shared" si="5"/>
        <v>90.234345237210221</v>
      </c>
      <c r="AA20" s="210">
        <v>15</v>
      </c>
      <c r="AB20" s="144">
        <f t="shared" si="6"/>
        <v>0</v>
      </c>
      <c r="AC20" s="243">
        <f t="shared" si="7"/>
        <v>0</v>
      </c>
      <c r="AD20" s="243">
        <f t="shared" si="8"/>
        <v>0</v>
      </c>
      <c r="AE20" s="243">
        <f t="shared" si="9"/>
        <v>0</v>
      </c>
      <c r="AF20" s="144">
        <f t="shared" si="17"/>
        <v>0</v>
      </c>
      <c r="AG20" s="144">
        <f t="shared" si="18"/>
        <v>0</v>
      </c>
      <c r="AH20" s="144">
        <f t="shared" si="19"/>
        <v>0</v>
      </c>
      <c r="AI20" s="217">
        <f t="shared" si="33"/>
        <v>0</v>
      </c>
      <c r="AK20" s="210">
        <v>15</v>
      </c>
      <c r="AL20" s="144">
        <f t="shared" si="10"/>
        <v>0</v>
      </c>
      <c r="AM20" s="144">
        <f t="shared" si="11"/>
        <v>0</v>
      </c>
      <c r="AN20" s="144">
        <f t="shared" si="12"/>
        <v>0</v>
      </c>
      <c r="AO20" s="144">
        <f t="shared" si="13"/>
        <v>0</v>
      </c>
      <c r="AP20" s="144">
        <f t="shared" si="14"/>
        <v>0</v>
      </c>
      <c r="AQ20" s="318">
        <f t="shared" si="20"/>
        <v>0</v>
      </c>
      <c r="AR20" s="318">
        <f t="shared" si="20"/>
        <v>0</v>
      </c>
      <c r="AS20" s="318">
        <f t="shared" si="20"/>
        <v>0</v>
      </c>
      <c r="AT20" s="318">
        <f t="shared" si="20"/>
        <v>0</v>
      </c>
      <c r="AU20" s="144">
        <f t="shared" si="21"/>
        <v>0</v>
      </c>
      <c r="AV20" s="144">
        <f t="shared" si="22"/>
        <v>0</v>
      </c>
      <c r="AW20" s="144">
        <f t="shared" si="23"/>
        <v>0</v>
      </c>
      <c r="AX20" s="144">
        <f t="shared" si="24"/>
        <v>0</v>
      </c>
      <c r="AY20" s="217">
        <f t="shared" si="25"/>
        <v>0</v>
      </c>
      <c r="AZ20" s="322">
        <f t="shared" si="26"/>
        <v>0</v>
      </c>
    </row>
    <row r="21" spans="2:55" x14ac:dyDescent="0.25">
      <c r="B21" s="362"/>
      <c r="C21" s="364"/>
      <c r="D21" s="367" t="s">
        <v>303</v>
      </c>
      <c r="E21" s="367"/>
      <c r="F21" s="245">
        <v>0.53</v>
      </c>
      <c r="I21" s="194">
        <v>16</v>
      </c>
      <c r="J21" s="144">
        <f t="shared" si="27"/>
        <v>0</v>
      </c>
      <c r="K21" s="144">
        <f t="shared" si="28"/>
        <v>0</v>
      </c>
      <c r="L21" s="144">
        <f t="shared" si="29"/>
        <v>70</v>
      </c>
      <c r="M21" s="144">
        <f t="shared" si="30"/>
        <v>0</v>
      </c>
      <c r="N21" s="144">
        <f t="shared" si="0"/>
        <v>0</v>
      </c>
      <c r="O21" s="145">
        <f t="shared" si="1"/>
        <v>256.66666666666669</v>
      </c>
      <c r="P21" s="194">
        <v>16</v>
      </c>
      <c r="Q21" s="144">
        <f t="shared" si="15"/>
        <v>3.4484210526315788</v>
      </c>
      <c r="R21" s="144">
        <f t="shared" si="31"/>
        <v>55.174736842105283</v>
      </c>
      <c r="S21" s="144">
        <f t="shared" si="32"/>
        <v>33.656589473684221</v>
      </c>
      <c r="T21" s="144">
        <f t="shared" si="2"/>
        <v>10.300806049491758</v>
      </c>
      <c r="U21" s="144">
        <f t="shared" si="16"/>
        <v>70</v>
      </c>
      <c r="V21" s="144">
        <f t="shared" si="3"/>
        <v>5.333333333333333</v>
      </c>
      <c r="W21" s="144">
        <v>0</v>
      </c>
      <c r="X21" s="144">
        <f t="shared" si="4"/>
        <v>352.78135275842033</v>
      </c>
      <c r="Y21" s="173">
        <f t="shared" si="5"/>
        <v>96.11468609175364</v>
      </c>
      <c r="AA21" s="210">
        <v>16</v>
      </c>
      <c r="AB21" s="144">
        <f t="shared" si="6"/>
        <v>0</v>
      </c>
      <c r="AC21" s="243">
        <f t="shared" si="7"/>
        <v>0</v>
      </c>
      <c r="AD21" s="243">
        <f t="shared" si="8"/>
        <v>0</v>
      </c>
      <c r="AE21" s="243">
        <f t="shared" si="9"/>
        <v>0</v>
      </c>
      <c r="AF21" s="144">
        <f t="shared" si="17"/>
        <v>0</v>
      </c>
      <c r="AG21" s="144">
        <f t="shared" si="18"/>
        <v>0</v>
      </c>
      <c r="AH21" s="144">
        <f t="shared" si="19"/>
        <v>0</v>
      </c>
      <c r="AI21" s="217">
        <f t="shared" si="33"/>
        <v>0</v>
      </c>
      <c r="AK21" s="210">
        <v>16</v>
      </c>
      <c r="AL21" s="144">
        <f t="shared" si="10"/>
        <v>0</v>
      </c>
      <c r="AM21" s="144">
        <f t="shared" si="11"/>
        <v>0</v>
      </c>
      <c r="AN21" s="144">
        <f t="shared" si="12"/>
        <v>0</v>
      </c>
      <c r="AO21" s="144">
        <f t="shared" si="13"/>
        <v>0</v>
      </c>
      <c r="AP21" s="144">
        <f t="shared" si="14"/>
        <v>0</v>
      </c>
      <c r="AQ21" s="318">
        <f t="shared" si="20"/>
        <v>0</v>
      </c>
      <c r="AR21" s="318">
        <f t="shared" si="20"/>
        <v>0</v>
      </c>
      <c r="AS21" s="318">
        <f t="shared" si="20"/>
        <v>0</v>
      </c>
      <c r="AT21" s="318">
        <f t="shared" si="20"/>
        <v>0</v>
      </c>
      <c r="AU21" s="144">
        <f t="shared" si="21"/>
        <v>0</v>
      </c>
      <c r="AV21" s="144">
        <f t="shared" si="22"/>
        <v>0</v>
      </c>
      <c r="AW21" s="144">
        <f t="shared" si="23"/>
        <v>0</v>
      </c>
      <c r="AX21" s="144">
        <f t="shared" si="24"/>
        <v>0</v>
      </c>
      <c r="AY21" s="217">
        <f t="shared" si="25"/>
        <v>0</v>
      </c>
      <c r="AZ21" s="322">
        <f t="shared" si="26"/>
        <v>0</v>
      </c>
    </row>
    <row r="22" spans="2:55" x14ac:dyDescent="0.25">
      <c r="E22" s="11"/>
      <c r="I22" s="194">
        <v>17</v>
      </c>
      <c r="J22" s="144">
        <f t="shared" si="27"/>
        <v>0</v>
      </c>
      <c r="K22" s="144">
        <f t="shared" si="28"/>
        <v>0</v>
      </c>
      <c r="L22" s="144">
        <f t="shared" si="29"/>
        <v>70</v>
      </c>
      <c r="M22" s="144">
        <f t="shared" si="30"/>
        <v>0</v>
      </c>
      <c r="N22" s="144">
        <f t="shared" si="0"/>
        <v>0</v>
      </c>
      <c r="O22" s="145">
        <f t="shared" si="1"/>
        <v>256.66666666666669</v>
      </c>
      <c r="P22" s="194">
        <v>17</v>
      </c>
      <c r="Q22" s="144">
        <f t="shared" si="15"/>
        <v>3.4484210526315788</v>
      </c>
      <c r="R22" s="144">
        <f t="shared" si="31"/>
        <v>58.623157894736863</v>
      </c>
      <c r="S22" s="144">
        <f t="shared" si="32"/>
        <v>35.760126315789485</v>
      </c>
      <c r="T22" s="144">
        <f t="shared" si="2"/>
        <v>10.867645422925094</v>
      </c>
      <c r="U22" s="144">
        <f t="shared" si="16"/>
        <v>70</v>
      </c>
      <c r="V22" s="144">
        <f t="shared" si="3"/>
        <v>5.666666666666667</v>
      </c>
      <c r="W22" s="144">
        <v>0</v>
      </c>
      <c r="X22" s="144">
        <f t="shared" si="4"/>
        <v>358.65448022270567</v>
      </c>
      <c r="Y22" s="173">
        <f t="shared" si="5"/>
        <v>101.98781355603899</v>
      </c>
      <c r="AA22" s="210">
        <v>17</v>
      </c>
      <c r="AB22" s="144">
        <f t="shared" si="6"/>
        <v>0</v>
      </c>
      <c r="AC22" s="243">
        <f t="shared" si="7"/>
        <v>0</v>
      </c>
      <c r="AD22" s="243">
        <f t="shared" si="8"/>
        <v>0</v>
      </c>
      <c r="AE22" s="243">
        <f t="shared" si="9"/>
        <v>0</v>
      </c>
      <c r="AF22" s="144">
        <f t="shared" si="17"/>
        <v>0</v>
      </c>
      <c r="AG22" s="144">
        <f t="shared" si="18"/>
        <v>0</v>
      </c>
      <c r="AH22" s="144">
        <f t="shared" si="19"/>
        <v>0</v>
      </c>
      <c r="AI22" s="217">
        <f t="shared" si="33"/>
        <v>0</v>
      </c>
      <c r="AK22" s="210">
        <v>17</v>
      </c>
      <c r="AL22" s="144">
        <f t="shared" si="10"/>
        <v>0</v>
      </c>
      <c r="AM22" s="144">
        <f t="shared" si="11"/>
        <v>0</v>
      </c>
      <c r="AN22" s="144">
        <f t="shared" si="12"/>
        <v>0</v>
      </c>
      <c r="AO22" s="144">
        <f t="shared" si="13"/>
        <v>0</v>
      </c>
      <c r="AP22" s="144">
        <f t="shared" si="14"/>
        <v>0</v>
      </c>
      <c r="AQ22" s="318">
        <f t="shared" si="20"/>
        <v>0</v>
      </c>
      <c r="AR22" s="318">
        <f t="shared" si="20"/>
        <v>0</v>
      </c>
      <c r="AS22" s="318">
        <f t="shared" si="20"/>
        <v>0</v>
      </c>
      <c r="AT22" s="318">
        <f t="shared" si="20"/>
        <v>0</v>
      </c>
      <c r="AU22" s="144">
        <f t="shared" si="21"/>
        <v>0</v>
      </c>
      <c r="AV22" s="144">
        <f t="shared" si="22"/>
        <v>0</v>
      </c>
      <c r="AW22" s="144">
        <f t="shared" si="23"/>
        <v>0</v>
      </c>
      <c r="AX22" s="144">
        <f t="shared" si="24"/>
        <v>0</v>
      </c>
      <c r="AY22" s="217">
        <f t="shared" si="25"/>
        <v>0</v>
      </c>
      <c r="AZ22" s="322">
        <f t="shared" si="26"/>
        <v>0</v>
      </c>
    </row>
    <row r="23" spans="2:55" x14ac:dyDescent="0.25">
      <c r="B23" s="379" t="s">
        <v>302</v>
      </c>
      <c r="C23" s="380"/>
      <c r="D23" s="380"/>
      <c r="E23" s="380"/>
      <c r="F23" s="380"/>
      <c r="G23" s="381"/>
      <c r="I23" s="194">
        <v>18</v>
      </c>
      <c r="J23" s="144">
        <f t="shared" si="27"/>
        <v>0</v>
      </c>
      <c r="K23" s="144">
        <f t="shared" si="28"/>
        <v>0</v>
      </c>
      <c r="L23" s="144">
        <f t="shared" si="29"/>
        <v>70</v>
      </c>
      <c r="M23" s="144">
        <f t="shared" si="30"/>
        <v>0</v>
      </c>
      <c r="N23" s="144">
        <f t="shared" si="0"/>
        <v>0</v>
      </c>
      <c r="O23" s="145">
        <f t="shared" si="1"/>
        <v>256.66666666666669</v>
      </c>
      <c r="P23" s="194">
        <v>18</v>
      </c>
      <c r="Q23" s="144">
        <f t="shared" si="15"/>
        <v>3.4484210526315788</v>
      </c>
      <c r="R23" s="144">
        <f t="shared" si="31"/>
        <v>62.071578947368444</v>
      </c>
      <c r="S23" s="144">
        <f t="shared" si="32"/>
        <v>37.863663157894749</v>
      </c>
      <c r="T23" s="144">
        <f t="shared" si="2"/>
        <v>11.430614515094163</v>
      </c>
      <c r="U23" s="144">
        <f t="shared" si="16"/>
        <v>70</v>
      </c>
      <c r="V23" s="144">
        <f t="shared" si="3"/>
        <v>6</v>
      </c>
      <c r="W23" s="144">
        <v>0</v>
      </c>
      <c r="X23" s="144">
        <f t="shared" si="4"/>
        <v>364.52086694712233</v>
      </c>
      <c r="Y23" s="173">
        <f t="shared" si="5"/>
        <v>107.85420028045564</v>
      </c>
      <c r="AA23" s="210">
        <v>18</v>
      </c>
      <c r="AB23" s="144">
        <f t="shared" si="6"/>
        <v>0</v>
      </c>
      <c r="AC23" s="243">
        <f t="shared" si="7"/>
        <v>0</v>
      </c>
      <c r="AD23" s="243">
        <f t="shared" si="8"/>
        <v>0</v>
      </c>
      <c r="AE23" s="243">
        <f t="shared" si="9"/>
        <v>0</v>
      </c>
      <c r="AF23" s="144">
        <f t="shared" si="17"/>
        <v>0</v>
      </c>
      <c r="AG23" s="144">
        <f t="shared" si="18"/>
        <v>0</v>
      </c>
      <c r="AH23" s="144">
        <f t="shared" si="19"/>
        <v>0</v>
      </c>
      <c r="AI23" s="217">
        <f t="shared" si="33"/>
        <v>0</v>
      </c>
      <c r="AK23" s="210">
        <v>18</v>
      </c>
      <c r="AL23" s="144">
        <f t="shared" si="10"/>
        <v>0</v>
      </c>
      <c r="AM23" s="144">
        <f t="shared" si="11"/>
        <v>0</v>
      </c>
      <c r="AN23" s="144">
        <f t="shared" si="12"/>
        <v>0</v>
      </c>
      <c r="AO23" s="144">
        <f t="shared" si="13"/>
        <v>0</v>
      </c>
      <c r="AP23" s="144">
        <f t="shared" si="14"/>
        <v>0</v>
      </c>
      <c r="AQ23" s="318">
        <f t="shared" si="20"/>
        <v>0</v>
      </c>
      <c r="AR23" s="318">
        <f t="shared" si="20"/>
        <v>0</v>
      </c>
      <c r="AS23" s="318">
        <f t="shared" si="20"/>
        <v>0</v>
      </c>
      <c r="AT23" s="318">
        <f t="shared" si="20"/>
        <v>0</v>
      </c>
      <c r="AU23" s="144">
        <f t="shared" si="21"/>
        <v>0</v>
      </c>
      <c r="AV23" s="144">
        <f t="shared" si="22"/>
        <v>0</v>
      </c>
      <c r="AW23" s="144">
        <f t="shared" si="23"/>
        <v>0</v>
      </c>
      <c r="AX23" s="144">
        <f t="shared" si="24"/>
        <v>0</v>
      </c>
      <c r="AY23" s="217">
        <f t="shared" si="25"/>
        <v>0</v>
      </c>
      <c r="AZ23" s="322">
        <f t="shared" si="26"/>
        <v>0</v>
      </c>
    </row>
    <row r="24" spans="2:55" x14ac:dyDescent="0.25">
      <c r="B24" s="186" t="s">
        <v>248</v>
      </c>
      <c r="C24" s="187" t="s">
        <v>249</v>
      </c>
      <c r="D24" s="187" t="s">
        <v>176</v>
      </c>
      <c r="E24" s="187" t="s">
        <v>251</v>
      </c>
      <c r="F24" s="187" t="s">
        <v>250</v>
      </c>
      <c r="G24" s="188" t="s">
        <v>301</v>
      </c>
      <c r="I24" s="194">
        <v>19</v>
      </c>
      <c r="J24" s="144">
        <f t="shared" si="27"/>
        <v>0</v>
      </c>
      <c r="K24" s="144">
        <f t="shared" si="28"/>
        <v>0</v>
      </c>
      <c r="L24" s="144">
        <f t="shared" si="29"/>
        <v>70</v>
      </c>
      <c r="M24" s="144">
        <f t="shared" si="30"/>
        <v>0</v>
      </c>
      <c r="N24" s="144">
        <f t="shared" si="0"/>
        <v>0</v>
      </c>
      <c r="O24" s="145">
        <f t="shared" si="1"/>
        <v>256.66666666666669</v>
      </c>
      <c r="P24" s="194">
        <v>19</v>
      </c>
      <c r="Q24" s="144">
        <f t="shared" si="15"/>
        <v>3.4484210526315788</v>
      </c>
      <c r="R24" s="144">
        <f t="shared" si="31"/>
        <v>65.520000000000024</v>
      </c>
      <c r="S24" s="144">
        <f t="shared" si="32"/>
        <v>39.967200000000012</v>
      </c>
      <c r="T24" s="144">
        <f t="shared" si="2"/>
        <v>11.989952848060872</v>
      </c>
      <c r="U24" s="144">
        <f t="shared" si="16"/>
        <v>70</v>
      </c>
      <c r="V24" s="144">
        <f t="shared" si="3"/>
        <v>6.333333333333333</v>
      </c>
      <c r="W24" s="144">
        <v>0</v>
      </c>
      <c r="X24" s="144">
        <f t="shared" si="4"/>
        <v>370.3809300992616</v>
      </c>
      <c r="Y24" s="173">
        <f t="shared" si="5"/>
        <v>113.71426343259492</v>
      </c>
      <c r="AA24" s="210">
        <v>19</v>
      </c>
      <c r="AB24" s="144">
        <f t="shared" si="6"/>
        <v>0</v>
      </c>
      <c r="AC24" s="243">
        <f t="shared" si="7"/>
        <v>0</v>
      </c>
      <c r="AD24" s="243">
        <f t="shared" si="8"/>
        <v>0</v>
      </c>
      <c r="AE24" s="243">
        <f t="shared" si="9"/>
        <v>0</v>
      </c>
      <c r="AF24" s="144">
        <f t="shared" si="17"/>
        <v>0</v>
      </c>
      <c r="AG24" s="144">
        <f t="shared" si="18"/>
        <v>0</v>
      </c>
      <c r="AH24" s="144">
        <f t="shared" si="19"/>
        <v>0</v>
      </c>
      <c r="AI24" s="217">
        <f t="shared" si="33"/>
        <v>0</v>
      </c>
      <c r="AK24" s="210">
        <v>19</v>
      </c>
      <c r="AL24" s="144">
        <f t="shared" si="10"/>
        <v>0</v>
      </c>
      <c r="AM24" s="144">
        <f t="shared" si="11"/>
        <v>0</v>
      </c>
      <c r="AN24" s="144">
        <f t="shared" si="12"/>
        <v>0</v>
      </c>
      <c r="AO24" s="144">
        <f t="shared" si="13"/>
        <v>0</v>
      </c>
      <c r="AP24" s="144">
        <f t="shared" si="14"/>
        <v>0</v>
      </c>
      <c r="AQ24" s="318">
        <f t="shared" si="20"/>
        <v>0</v>
      </c>
      <c r="AR24" s="318">
        <f t="shared" si="20"/>
        <v>0</v>
      </c>
      <c r="AS24" s="318">
        <f t="shared" si="20"/>
        <v>0</v>
      </c>
      <c r="AT24" s="318">
        <f t="shared" si="20"/>
        <v>0</v>
      </c>
      <c r="AU24" s="144">
        <f t="shared" si="21"/>
        <v>0</v>
      </c>
      <c r="AV24" s="144">
        <f t="shared" si="22"/>
        <v>0</v>
      </c>
      <c r="AW24" s="144">
        <f t="shared" si="23"/>
        <v>0</v>
      </c>
      <c r="AX24" s="144">
        <f t="shared" si="24"/>
        <v>0</v>
      </c>
      <c r="AY24" s="217">
        <f t="shared" si="25"/>
        <v>0</v>
      </c>
      <c r="AZ24" s="322">
        <f t="shared" si="26"/>
        <v>0</v>
      </c>
      <c r="BA24" s="9" t="s">
        <v>367</v>
      </c>
      <c r="BB24" s="9"/>
      <c r="BC24" s="9"/>
    </row>
    <row r="25" spans="2:55" x14ac:dyDescent="0.25">
      <c r="B25" s="184">
        <v>0</v>
      </c>
      <c r="C25" s="292">
        <v>19</v>
      </c>
      <c r="D25" s="288">
        <v>42</v>
      </c>
      <c r="E25" s="293">
        <f t="shared" ref="E25:E78" si="34">$F$20</f>
        <v>1.56</v>
      </c>
      <c r="F25" s="185">
        <f t="shared" ref="F25:F78" si="35">D25*E25</f>
        <v>65.52</v>
      </c>
      <c r="G25" s="189">
        <f>F25/(C25-B25)</f>
        <v>3.4484210526315788</v>
      </c>
      <c r="I25" s="194">
        <v>20</v>
      </c>
      <c r="J25" s="144">
        <f t="shared" si="27"/>
        <v>0</v>
      </c>
      <c r="K25" s="144">
        <f t="shared" si="28"/>
        <v>0</v>
      </c>
      <c r="L25" s="144">
        <f t="shared" si="29"/>
        <v>70</v>
      </c>
      <c r="M25" s="144">
        <f t="shared" si="30"/>
        <v>0</v>
      </c>
      <c r="N25" s="144">
        <f t="shared" si="0"/>
        <v>0</v>
      </c>
      <c r="O25" s="145">
        <f t="shared" si="1"/>
        <v>256.66666666666669</v>
      </c>
      <c r="P25" s="194">
        <v>20</v>
      </c>
      <c r="Q25" s="144">
        <f t="shared" si="15"/>
        <v>0</v>
      </c>
      <c r="R25" s="144">
        <f t="shared" si="31"/>
        <v>65.520000000000024</v>
      </c>
      <c r="S25" s="144">
        <f t="shared" si="32"/>
        <v>39.967200000000012</v>
      </c>
      <c r="T25" s="144">
        <f t="shared" si="2"/>
        <v>11.989952848060872</v>
      </c>
      <c r="U25" s="144">
        <f t="shared" si="16"/>
        <v>70</v>
      </c>
      <c r="V25" s="144">
        <f t="shared" si="3"/>
        <v>6.666666666666667</v>
      </c>
      <c r="W25" s="144">
        <v>0</v>
      </c>
      <c r="X25" s="144">
        <f t="shared" si="4"/>
        <v>371.60315232148383</v>
      </c>
      <c r="Y25" s="173">
        <f t="shared" si="5"/>
        <v>114.93648565481715</v>
      </c>
      <c r="AA25" s="210">
        <v>20</v>
      </c>
      <c r="AB25" s="144">
        <f t="shared" si="6"/>
        <v>0</v>
      </c>
      <c r="AC25" s="243">
        <f t="shared" si="7"/>
        <v>0</v>
      </c>
      <c r="AD25" s="243">
        <f t="shared" si="8"/>
        <v>0</v>
      </c>
      <c r="AE25" s="243">
        <f t="shared" si="9"/>
        <v>0</v>
      </c>
      <c r="AF25" s="144">
        <f t="shared" si="17"/>
        <v>0</v>
      </c>
      <c r="AG25" s="144">
        <f t="shared" si="18"/>
        <v>0</v>
      </c>
      <c r="AH25" s="144">
        <f t="shared" si="19"/>
        <v>0</v>
      </c>
      <c r="AI25" s="217">
        <f t="shared" si="33"/>
        <v>0</v>
      </c>
      <c r="AK25" s="210">
        <v>20</v>
      </c>
      <c r="AL25" s="144">
        <f t="shared" si="10"/>
        <v>0</v>
      </c>
      <c r="AM25" s="144">
        <f t="shared" si="11"/>
        <v>0</v>
      </c>
      <c r="AN25" s="144">
        <f t="shared" si="12"/>
        <v>0</v>
      </c>
      <c r="AO25" s="144">
        <f t="shared" si="13"/>
        <v>0</v>
      </c>
      <c r="AP25" s="144">
        <f t="shared" si="14"/>
        <v>0</v>
      </c>
      <c r="AQ25" s="318">
        <f>IF($AK25&lt;=$F$18,$AL25*AM25,)</f>
        <v>0</v>
      </c>
      <c r="AR25" s="318">
        <f>IF($AK25&lt;=$F$18,$AL25*AN25,)</f>
        <v>0</v>
      </c>
      <c r="AS25" s="318">
        <f>IF($AK25&lt;=$F$18,$AL25*AO25,)</f>
        <v>0</v>
      </c>
      <c r="AT25" s="318">
        <f>IF($AK25&lt;=$F$18,$AL25*AP25,)</f>
        <v>0</v>
      </c>
      <c r="AU25" s="144">
        <f t="shared" si="21"/>
        <v>0</v>
      </c>
      <c r="AV25" s="144">
        <f t="shared" si="22"/>
        <v>0</v>
      </c>
      <c r="AW25" s="144">
        <f t="shared" si="23"/>
        <v>0</v>
      </c>
      <c r="AX25" s="144">
        <f t="shared" si="24"/>
        <v>0</v>
      </c>
      <c r="AY25" s="217">
        <f t="shared" si="25"/>
        <v>0</v>
      </c>
      <c r="AZ25" s="322">
        <f>AZ24+AL25*0.25</f>
        <v>0</v>
      </c>
      <c r="BA25" s="9" t="s">
        <v>364</v>
      </c>
      <c r="BB25" s="9"/>
      <c r="BC25" s="9"/>
    </row>
    <row r="26" spans="2:55" x14ac:dyDescent="0.25">
      <c r="B26" s="179">
        <f t="shared" ref="B26:B78" si="36">C25</f>
        <v>19</v>
      </c>
      <c r="C26" s="180">
        <f>B26+1</f>
        <v>20</v>
      </c>
      <c r="D26" s="288">
        <v>42</v>
      </c>
      <c r="E26" s="294">
        <f t="shared" si="34"/>
        <v>1.56</v>
      </c>
      <c r="F26" s="181">
        <f t="shared" si="35"/>
        <v>65.52</v>
      </c>
      <c r="G26" s="295">
        <f>(F26-F25)/(C26-B26)</f>
        <v>0</v>
      </c>
      <c r="I26" s="194">
        <v>21</v>
      </c>
      <c r="J26" s="144">
        <f t="shared" si="27"/>
        <v>0</v>
      </c>
      <c r="K26" s="144">
        <f t="shared" si="28"/>
        <v>0</v>
      </c>
      <c r="L26" s="144">
        <f t="shared" si="29"/>
        <v>70</v>
      </c>
      <c r="M26" s="144">
        <f t="shared" si="30"/>
        <v>0</v>
      </c>
      <c r="N26" s="144">
        <f t="shared" si="0"/>
        <v>0</v>
      </c>
      <c r="O26" s="145">
        <f t="shared" si="1"/>
        <v>256.66666666666669</v>
      </c>
      <c r="P26" s="194">
        <v>21</v>
      </c>
      <c r="Q26" s="144">
        <f t="shared" si="15"/>
        <v>10.920000000000002</v>
      </c>
      <c r="R26" s="144">
        <f t="shared" si="31"/>
        <v>76.440000000000026</v>
      </c>
      <c r="S26" s="144">
        <f t="shared" si="32"/>
        <v>46.628400000000013</v>
      </c>
      <c r="T26" s="144">
        <f t="shared" si="2"/>
        <v>13.739523097375374</v>
      </c>
      <c r="U26" s="144">
        <f t="shared" si="16"/>
        <v>70</v>
      </c>
      <c r="V26" s="144">
        <f t="shared" si="3"/>
        <v>7</v>
      </c>
      <c r="W26" s="144">
        <v>0</v>
      </c>
      <c r="X26" s="144">
        <f t="shared" si="4"/>
        <v>387.47413272792875</v>
      </c>
      <c r="Y26" s="173">
        <f t="shared" si="5"/>
        <v>130.80746606126206</v>
      </c>
      <c r="AA26" s="210">
        <v>21</v>
      </c>
      <c r="AB26" s="144">
        <f t="shared" si="6"/>
        <v>0</v>
      </c>
      <c r="AC26" s="243">
        <f t="shared" si="7"/>
        <v>0</v>
      </c>
      <c r="AD26" s="243">
        <f t="shared" si="8"/>
        <v>0</v>
      </c>
      <c r="AE26" s="243">
        <f t="shared" si="9"/>
        <v>0</v>
      </c>
      <c r="AF26" s="144">
        <f t="shared" si="17"/>
        <v>0</v>
      </c>
      <c r="AG26" s="144">
        <f t="shared" si="18"/>
        <v>0</v>
      </c>
      <c r="AH26" s="144">
        <f t="shared" si="19"/>
        <v>0</v>
      </c>
      <c r="AI26" s="217">
        <f t="shared" si="33"/>
        <v>0</v>
      </c>
      <c r="AK26" s="210">
        <v>21</v>
      </c>
      <c r="AL26" s="144">
        <f t="shared" si="10"/>
        <v>0</v>
      </c>
      <c r="AM26" s="144">
        <f t="shared" si="11"/>
        <v>0</v>
      </c>
      <c r="AN26" s="144">
        <f t="shared" si="12"/>
        <v>0</v>
      </c>
      <c r="AO26" s="144">
        <f t="shared" si="13"/>
        <v>0</v>
      </c>
      <c r="AP26" s="144">
        <f t="shared" si="14"/>
        <v>0</v>
      </c>
      <c r="AQ26" s="318">
        <f t="shared" ref="AQ26:AT35" si="37">IF($AK26&lt;=$F$18,$AL26*AM26,)</f>
        <v>0</v>
      </c>
      <c r="AR26" s="318">
        <f t="shared" si="37"/>
        <v>0</v>
      </c>
      <c r="AS26" s="318">
        <f t="shared" si="37"/>
        <v>0</v>
      </c>
      <c r="AT26" s="318">
        <f t="shared" si="37"/>
        <v>0</v>
      </c>
      <c r="AU26" s="144">
        <f t="shared" si="21"/>
        <v>0</v>
      </c>
      <c r="AV26" s="144">
        <f t="shared" si="22"/>
        <v>0</v>
      </c>
      <c r="AW26" s="144">
        <f t="shared" si="23"/>
        <v>0</v>
      </c>
      <c r="AX26" s="144">
        <f t="shared" si="24"/>
        <v>0</v>
      </c>
      <c r="AY26" s="217">
        <f t="shared" si="25"/>
        <v>0</v>
      </c>
      <c r="AZ26" s="322">
        <f t="shared" ref="AZ26:AZ35" si="38">AZ25+AL26*0.25</f>
        <v>0</v>
      </c>
      <c r="BA26" s="9" t="s">
        <v>365</v>
      </c>
      <c r="BB26" s="9" t="s">
        <v>366</v>
      </c>
      <c r="BC26" s="316">
        <f>44%*0+56%*77%</f>
        <v>0.43120000000000003</v>
      </c>
    </row>
    <row r="27" spans="2:55" x14ac:dyDescent="0.25">
      <c r="B27" s="179">
        <f t="shared" si="36"/>
        <v>20</v>
      </c>
      <c r="C27" s="309">
        <f>C25+5</f>
        <v>24</v>
      </c>
      <c r="D27" s="289">
        <f>62+8</f>
        <v>70</v>
      </c>
      <c r="E27" s="294">
        <f t="shared" si="34"/>
        <v>1.56</v>
      </c>
      <c r="F27" s="181">
        <f t="shared" si="35"/>
        <v>109.2</v>
      </c>
      <c r="G27" s="190">
        <f t="shared" ref="G27:G78" si="39">(F27-F26)/(C27-B27)</f>
        <v>10.920000000000002</v>
      </c>
      <c r="I27" s="194">
        <v>22</v>
      </c>
      <c r="J27" s="144">
        <f t="shared" si="27"/>
        <v>0</v>
      </c>
      <c r="K27" s="144">
        <f t="shared" si="28"/>
        <v>0</v>
      </c>
      <c r="L27" s="144">
        <f t="shared" si="29"/>
        <v>70</v>
      </c>
      <c r="M27" s="144">
        <f t="shared" si="30"/>
        <v>0</v>
      </c>
      <c r="N27" s="144">
        <f t="shared" si="0"/>
        <v>0</v>
      </c>
      <c r="O27" s="145">
        <f t="shared" si="1"/>
        <v>256.66666666666669</v>
      </c>
      <c r="P27" s="194">
        <v>22</v>
      </c>
      <c r="Q27" s="144">
        <f t="shared" si="15"/>
        <v>10.920000000000002</v>
      </c>
      <c r="R27" s="144">
        <f t="shared" si="31"/>
        <v>87.360000000000028</v>
      </c>
      <c r="S27" s="144">
        <f t="shared" si="32"/>
        <v>53.289600000000014</v>
      </c>
      <c r="T27" s="144">
        <f t="shared" si="2"/>
        <v>15.460137169232425</v>
      </c>
      <c r="U27" s="144">
        <f t="shared" si="16"/>
        <v>70</v>
      </c>
      <c r="V27" s="144">
        <f t="shared" si="3"/>
        <v>7.333333333333333</v>
      </c>
      <c r="W27" s="144">
        <v>0</v>
      </c>
      <c r="X27" s="144">
        <f t="shared" si="4"/>
        <v>403.29468112530208</v>
      </c>
      <c r="Y27" s="173">
        <f t="shared" si="5"/>
        <v>146.62801445863539</v>
      </c>
      <c r="AA27" s="210">
        <v>22</v>
      </c>
      <c r="AB27" s="144">
        <f t="shared" si="6"/>
        <v>0</v>
      </c>
      <c r="AC27" s="243">
        <f t="shared" si="7"/>
        <v>0</v>
      </c>
      <c r="AD27" s="243">
        <f t="shared" si="8"/>
        <v>0</v>
      </c>
      <c r="AE27" s="243">
        <f t="shared" si="9"/>
        <v>0</v>
      </c>
      <c r="AF27" s="144">
        <f t="shared" si="17"/>
        <v>0</v>
      </c>
      <c r="AG27" s="144">
        <f t="shared" si="18"/>
        <v>0</v>
      </c>
      <c r="AH27" s="144">
        <f t="shared" si="19"/>
        <v>0</v>
      </c>
      <c r="AI27" s="217">
        <f t="shared" si="33"/>
        <v>0</v>
      </c>
      <c r="AK27" s="210">
        <v>22</v>
      </c>
      <c r="AL27" s="144">
        <f t="shared" si="10"/>
        <v>0</v>
      </c>
      <c r="AM27" s="144">
        <f t="shared" si="11"/>
        <v>0</v>
      </c>
      <c r="AN27" s="144">
        <f t="shared" si="12"/>
        <v>0</v>
      </c>
      <c r="AO27" s="144">
        <f t="shared" si="13"/>
        <v>0</v>
      </c>
      <c r="AP27" s="144">
        <f t="shared" si="14"/>
        <v>0</v>
      </c>
      <c r="AQ27" s="318">
        <f t="shared" si="37"/>
        <v>0</v>
      </c>
      <c r="AR27" s="318">
        <f t="shared" si="37"/>
        <v>0</v>
      </c>
      <c r="AS27" s="318">
        <f t="shared" si="37"/>
        <v>0</v>
      </c>
      <c r="AT27" s="318">
        <f t="shared" si="37"/>
        <v>0</v>
      </c>
      <c r="AU27" s="144">
        <f t="shared" si="21"/>
        <v>0</v>
      </c>
      <c r="AV27" s="144">
        <f t="shared" si="22"/>
        <v>0</v>
      </c>
      <c r="AW27" s="144">
        <f t="shared" si="23"/>
        <v>0</v>
      </c>
      <c r="AX27" s="144">
        <f t="shared" si="24"/>
        <v>0</v>
      </c>
      <c r="AY27" s="217">
        <f t="shared" si="25"/>
        <v>0</v>
      </c>
      <c r="AZ27" s="322">
        <f t="shared" si="38"/>
        <v>0</v>
      </c>
    </row>
    <row r="28" spans="2:55" x14ac:dyDescent="0.25">
      <c r="B28" s="179">
        <f t="shared" si="36"/>
        <v>24</v>
      </c>
      <c r="C28" s="309">
        <f t="shared" ref="C28:C78" si="40">C26+5</f>
        <v>25</v>
      </c>
      <c r="D28" s="289">
        <v>62</v>
      </c>
      <c r="E28" s="294">
        <f t="shared" si="34"/>
        <v>1.56</v>
      </c>
      <c r="F28" s="181">
        <f t="shared" si="35"/>
        <v>96.72</v>
      </c>
      <c r="G28" s="190">
        <f t="shared" si="39"/>
        <v>-12.480000000000004</v>
      </c>
      <c r="I28" s="194">
        <v>23</v>
      </c>
      <c r="J28" s="144">
        <f t="shared" si="27"/>
        <v>0</v>
      </c>
      <c r="K28" s="144">
        <f t="shared" si="28"/>
        <v>0</v>
      </c>
      <c r="L28" s="144">
        <f t="shared" si="29"/>
        <v>70</v>
      </c>
      <c r="M28" s="144">
        <f t="shared" si="30"/>
        <v>0</v>
      </c>
      <c r="N28" s="144">
        <f t="shared" si="0"/>
        <v>0</v>
      </c>
      <c r="O28" s="145">
        <f t="shared" si="1"/>
        <v>256.66666666666669</v>
      </c>
      <c r="P28" s="194">
        <v>23</v>
      </c>
      <c r="Q28" s="144">
        <f t="shared" si="15"/>
        <v>10.920000000000002</v>
      </c>
      <c r="R28" s="144">
        <f t="shared" si="31"/>
        <v>98.28000000000003</v>
      </c>
      <c r="S28" s="144">
        <f t="shared" si="32"/>
        <v>59.950800000000015</v>
      </c>
      <c r="T28" s="144">
        <f t="shared" si="2"/>
        <v>17.155829115013216</v>
      </c>
      <c r="U28" s="144">
        <f t="shared" si="16"/>
        <v>70</v>
      </c>
      <c r="V28" s="144">
        <f t="shared" si="3"/>
        <v>7.666666666666667</v>
      </c>
      <c r="W28" s="144">
        <v>0</v>
      </c>
      <c r="X28" s="144">
        <f t="shared" si="4"/>
        <v>419.0718234864259</v>
      </c>
      <c r="Y28" s="173">
        <f t="shared" si="5"/>
        <v>162.40515681975921</v>
      </c>
      <c r="AA28" s="210">
        <v>23</v>
      </c>
      <c r="AB28" s="144">
        <f t="shared" si="6"/>
        <v>0</v>
      </c>
      <c r="AC28" s="243">
        <f t="shared" si="7"/>
        <v>0</v>
      </c>
      <c r="AD28" s="243">
        <f t="shared" si="8"/>
        <v>0</v>
      </c>
      <c r="AE28" s="243">
        <f t="shared" si="9"/>
        <v>0</v>
      </c>
      <c r="AF28" s="144">
        <f t="shared" si="17"/>
        <v>0</v>
      </c>
      <c r="AG28" s="144">
        <f t="shared" si="18"/>
        <v>0</v>
      </c>
      <c r="AH28" s="144">
        <f t="shared" si="19"/>
        <v>0</v>
      </c>
      <c r="AI28" s="217">
        <f t="shared" si="33"/>
        <v>0</v>
      </c>
      <c r="AK28" s="210">
        <v>23</v>
      </c>
      <c r="AL28" s="144">
        <f t="shared" si="10"/>
        <v>0</v>
      </c>
      <c r="AM28" s="144">
        <f t="shared" si="11"/>
        <v>0</v>
      </c>
      <c r="AN28" s="144">
        <f t="shared" si="12"/>
        <v>0</v>
      </c>
      <c r="AO28" s="144">
        <f t="shared" si="13"/>
        <v>0</v>
      </c>
      <c r="AP28" s="144">
        <f t="shared" si="14"/>
        <v>0</v>
      </c>
      <c r="AQ28" s="318">
        <f t="shared" si="37"/>
        <v>0</v>
      </c>
      <c r="AR28" s="318">
        <f t="shared" si="37"/>
        <v>0</v>
      </c>
      <c r="AS28" s="318">
        <f t="shared" si="37"/>
        <v>0</v>
      </c>
      <c r="AT28" s="318">
        <f t="shared" si="37"/>
        <v>0</v>
      </c>
      <c r="AU28" s="144">
        <f t="shared" si="21"/>
        <v>0</v>
      </c>
      <c r="AV28" s="144">
        <f t="shared" si="22"/>
        <v>0</v>
      </c>
      <c r="AW28" s="144">
        <f t="shared" si="23"/>
        <v>0</v>
      </c>
      <c r="AX28" s="144">
        <f t="shared" si="24"/>
        <v>0</v>
      </c>
      <c r="AY28" s="217">
        <f t="shared" si="25"/>
        <v>0</v>
      </c>
      <c r="AZ28" s="322">
        <f t="shared" si="38"/>
        <v>0</v>
      </c>
    </row>
    <row r="29" spans="2:55" x14ac:dyDescent="0.25">
      <c r="B29" s="179">
        <f t="shared" si="36"/>
        <v>25</v>
      </c>
      <c r="C29" s="309">
        <f t="shared" si="40"/>
        <v>29</v>
      </c>
      <c r="D29" s="289">
        <f>76+21</f>
        <v>97</v>
      </c>
      <c r="E29" s="294">
        <f t="shared" si="34"/>
        <v>1.56</v>
      </c>
      <c r="F29" s="181">
        <f t="shared" si="35"/>
        <v>151.32</v>
      </c>
      <c r="G29" s="190">
        <f t="shared" si="39"/>
        <v>13.649999999999999</v>
      </c>
      <c r="I29" s="194">
        <v>24</v>
      </c>
      <c r="J29" s="144">
        <f t="shared" si="27"/>
        <v>0</v>
      </c>
      <c r="K29" s="144">
        <f t="shared" si="28"/>
        <v>0</v>
      </c>
      <c r="L29" s="144">
        <f t="shared" si="29"/>
        <v>70</v>
      </c>
      <c r="M29" s="144">
        <f t="shared" si="30"/>
        <v>0</v>
      </c>
      <c r="N29" s="144">
        <f t="shared" si="0"/>
        <v>0</v>
      </c>
      <c r="O29" s="145">
        <f t="shared" si="1"/>
        <v>256.66666666666669</v>
      </c>
      <c r="P29" s="194">
        <v>24</v>
      </c>
      <c r="Q29" s="144">
        <f t="shared" si="15"/>
        <v>10.920000000000002</v>
      </c>
      <c r="R29" s="144">
        <f t="shared" si="31"/>
        <v>109.20000000000003</v>
      </c>
      <c r="S29" s="144">
        <f t="shared" si="32"/>
        <v>66.612000000000023</v>
      </c>
      <c r="T29" s="144">
        <f t="shared" si="2"/>
        <v>18.829683939536409</v>
      </c>
      <c r="U29" s="144">
        <f t="shared" si="16"/>
        <v>70</v>
      </c>
      <c r="V29" s="144">
        <f t="shared" si="3"/>
        <v>8</v>
      </c>
      <c r="W29" s="144">
        <v>0</v>
      </c>
      <c r="X29" s="144">
        <f t="shared" si="4"/>
        <v>434.81093286135933</v>
      </c>
      <c r="Y29" s="173">
        <f t="shared" si="5"/>
        <v>178.14426619469265</v>
      </c>
      <c r="AA29" s="210">
        <v>24</v>
      </c>
      <c r="AB29" s="144">
        <f t="shared" si="6"/>
        <v>0</v>
      </c>
      <c r="AC29" s="243">
        <f t="shared" si="7"/>
        <v>0</v>
      </c>
      <c r="AD29" s="243">
        <f t="shared" si="8"/>
        <v>0</v>
      </c>
      <c r="AE29" s="243">
        <f t="shared" si="9"/>
        <v>0</v>
      </c>
      <c r="AF29" s="144">
        <f t="shared" si="17"/>
        <v>0</v>
      </c>
      <c r="AG29" s="144">
        <f t="shared" si="18"/>
        <v>0</v>
      </c>
      <c r="AH29" s="144">
        <f t="shared" si="19"/>
        <v>0</v>
      </c>
      <c r="AI29" s="217">
        <f t="shared" si="33"/>
        <v>0</v>
      </c>
      <c r="AK29" s="210">
        <v>24</v>
      </c>
      <c r="AL29" s="144">
        <f t="shared" si="10"/>
        <v>0</v>
      </c>
      <c r="AM29" s="144">
        <f t="shared" si="11"/>
        <v>0</v>
      </c>
      <c r="AN29" s="144">
        <f t="shared" si="12"/>
        <v>0</v>
      </c>
      <c r="AO29" s="144">
        <f t="shared" si="13"/>
        <v>0</v>
      </c>
      <c r="AP29" s="144">
        <f t="shared" si="14"/>
        <v>0</v>
      </c>
      <c r="AQ29" s="318">
        <f t="shared" si="37"/>
        <v>0</v>
      </c>
      <c r="AR29" s="318">
        <f t="shared" si="37"/>
        <v>0</v>
      </c>
      <c r="AS29" s="318">
        <f t="shared" si="37"/>
        <v>0</v>
      </c>
      <c r="AT29" s="318">
        <f t="shared" si="37"/>
        <v>0</v>
      </c>
      <c r="AU29" s="144">
        <f t="shared" si="21"/>
        <v>0</v>
      </c>
      <c r="AV29" s="144">
        <f t="shared" si="22"/>
        <v>0</v>
      </c>
      <c r="AW29" s="144">
        <f t="shared" si="23"/>
        <v>0</v>
      </c>
      <c r="AX29" s="144">
        <f t="shared" si="24"/>
        <v>0</v>
      </c>
      <c r="AY29" s="217">
        <f t="shared" si="25"/>
        <v>0</v>
      </c>
      <c r="AZ29" s="322">
        <f t="shared" si="38"/>
        <v>0</v>
      </c>
    </row>
    <row r="30" spans="2:55" x14ac:dyDescent="0.25">
      <c r="B30" s="179">
        <f t="shared" si="36"/>
        <v>29</v>
      </c>
      <c r="C30" s="309">
        <f t="shared" si="40"/>
        <v>30</v>
      </c>
      <c r="D30" s="289">
        <v>76</v>
      </c>
      <c r="E30" s="294">
        <f t="shared" si="34"/>
        <v>1.56</v>
      </c>
      <c r="F30" s="181">
        <f t="shared" si="35"/>
        <v>118.56</v>
      </c>
      <c r="G30" s="190">
        <f t="shared" si="39"/>
        <v>-32.759999999999991</v>
      </c>
      <c r="I30" s="194">
        <v>25</v>
      </c>
      <c r="J30" s="144">
        <f t="shared" si="27"/>
        <v>0</v>
      </c>
      <c r="K30" s="144">
        <f t="shared" si="28"/>
        <v>0</v>
      </c>
      <c r="L30" s="144">
        <f t="shared" si="29"/>
        <v>70</v>
      </c>
      <c r="M30" s="144">
        <f t="shared" si="30"/>
        <v>0</v>
      </c>
      <c r="N30" s="144">
        <f t="shared" si="0"/>
        <v>0</v>
      </c>
      <c r="O30" s="145">
        <f t="shared" si="1"/>
        <v>256.66666666666669</v>
      </c>
      <c r="P30" s="194">
        <v>25</v>
      </c>
      <c r="Q30" s="144">
        <f t="shared" si="15"/>
        <v>-12.480000000000004</v>
      </c>
      <c r="R30" s="144">
        <f t="shared" si="31"/>
        <v>96.720000000000027</v>
      </c>
      <c r="S30" s="144">
        <f t="shared" si="32"/>
        <v>58.999200000000016</v>
      </c>
      <c r="T30" s="144">
        <f t="shared" si="2"/>
        <v>16.914988195097422</v>
      </c>
      <c r="U30" s="144">
        <f t="shared" si="16"/>
        <v>70</v>
      </c>
      <c r="V30" s="144">
        <f t="shared" si="3"/>
        <v>8.3333333333333339</v>
      </c>
      <c r="W30" s="144">
        <v>0</v>
      </c>
      <c r="X30" s="144">
        <f t="shared" si="4"/>
        <v>419.43943332868361</v>
      </c>
      <c r="Y30" s="173">
        <f t="shared" si="5"/>
        <v>162.77276666201692</v>
      </c>
      <c r="AA30" s="210">
        <v>25</v>
      </c>
      <c r="AB30" s="144">
        <f t="shared" si="6"/>
        <v>25</v>
      </c>
      <c r="AC30" s="243">
        <f t="shared" si="7"/>
        <v>0</v>
      </c>
      <c r="AD30" s="243">
        <f t="shared" si="8"/>
        <v>0</v>
      </c>
      <c r="AE30" s="243">
        <f t="shared" si="9"/>
        <v>0</v>
      </c>
      <c r="AF30" s="144">
        <f t="shared" si="17"/>
        <v>0</v>
      </c>
      <c r="AG30" s="144">
        <f t="shared" si="18"/>
        <v>0</v>
      </c>
      <c r="AH30" s="144">
        <f t="shared" si="19"/>
        <v>0</v>
      </c>
      <c r="AI30" s="217">
        <f t="shared" si="33"/>
        <v>0</v>
      </c>
      <c r="AK30" s="210">
        <v>25</v>
      </c>
      <c r="AL30" s="144">
        <f t="shared" si="10"/>
        <v>25</v>
      </c>
      <c r="AM30" s="144">
        <f t="shared" si="11"/>
        <v>0</v>
      </c>
      <c r="AN30" s="144">
        <f t="shared" si="12"/>
        <v>0</v>
      </c>
      <c r="AO30" s="144">
        <f t="shared" si="13"/>
        <v>0</v>
      </c>
      <c r="AP30" s="144">
        <f t="shared" si="14"/>
        <v>1</v>
      </c>
      <c r="AQ30" s="318">
        <f t="shared" si="37"/>
        <v>0</v>
      </c>
      <c r="AR30" s="318">
        <f t="shared" si="37"/>
        <v>0</v>
      </c>
      <c r="AS30" s="318">
        <f t="shared" si="37"/>
        <v>0</v>
      </c>
      <c r="AT30" s="318">
        <f t="shared" si="37"/>
        <v>25</v>
      </c>
      <c r="AU30" s="144">
        <f t="shared" si="21"/>
        <v>0</v>
      </c>
      <c r="AV30" s="144">
        <f t="shared" si="22"/>
        <v>0</v>
      </c>
      <c r="AW30" s="144">
        <f t="shared" si="23"/>
        <v>0</v>
      </c>
      <c r="AX30" s="144">
        <f t="shared" si="24"/>
        <v>6.25</v>
      </c>
      <c r="AY30" s="217">
        <f t="shared" si="25"/>
        <v>6.25</v>
      </c>
      <c r="AZ30" s="322">
        <f t="shared" si="38"/>
        <v>6.25</v>
      </c>
    </row>
    <row r="31" spans="2:55" x14ac:dyDescent="0.25">
      <c r="B31" s="179">
        <f t="shared" si="36"/>
        <v>30</v>
      </c>
      <c r="C31" s="309">
        <f t="shared" si="40"/>
        <v>34</v>
      </c>
      <c r="D31" s="289">
        <f>95+21</f>
        <v>116</v>
      </c>
      <c r="E31" s="294">
        <f t="shared" si="34"/>
        <v>1.56</v>
      </c>
      <c r="F31" s="181">
        <f t="shared" si="35"/>
        <v>180.96</v>
      </c>
      <c r="G31" s="190">
        <f t="shared" si="39"/>
        <v>15.600000000000001</v>
      </c>
      <c r="I31" s="194">
        <v>26</v>
      </c>
      <c r="J31" s="144">
        <f t="shared" si="27"/>
        <v>0</v>
      </c>
      <c r="K31" s="144">
        <f t="shared" si="28"/>
        <v>0</v>
      </c>
      <c r="L31" s="144">
        <f t="shared" si="29"/>
        <v>70</v>
      </c>
      <c r="M31" s="144">
        <f t="shared" si="30"/>
        <v>0</v>
      </c>
      <c r="N31" s="144">
        <f t="shared" si="0"/>
        <v>0</v>
      </c>
      <c r="O31" s="145">
        <f t="shared" si="1"/>
        <v>256.66666666666669</v>
      </c>
      <c r="P31" s="194">
        <v>26</v>
      </c>
      <c r="Q31" s="144">
        <f t="shared" si="15"/>
        <v>13.649999999999999</v>
      </c>
      <c r="R31" s="144">
        <f t="shared" si="31"/>
        <v>110.37000000000003</v>
      </c>
      <c r="S31" s="144">
        <f t="shared" si="32"/>
        <v>67.325700000000012</v>
      </c>
      <c r="T31" s="144">
        <f t="shared" si="2"/>
        <v>19.007836528155874</v>
      </c>
      <c r="U31" s="144">
        <f t="shared" si="16"/>
        <v>70</v>
      </c>
      <c r="V31" s="144">
        <f t="shared" si="3"/>
        <v>8.6666666666666661</v>
      </c>
      <c r="W31" s="144">
        <v>0</v>
      </c>
      <c r="X31" s="144">
        <f t="shared" si="4"/>
        <v>438.80868723098268</v>
      </c>
      <c r="Y31" s="173">
        <f t="shared" si="5"/>
        <v>182.142020564316</v>
      </c>
      <c r="AA31" s="210">
        <v>26</v>
      </c>
      <c r="AB31" s="144">
        <f t="shared" si="6"/>
        <v>0</v>
      </c>
      <c r="AC31" s="243">
        <f t="shared" si="7"/>
        <v>0</v>
      </c>
      <c r="AD31" s="243">
        <f t="shared" si="8"/>
        <v>0</v>
      </c>
      <c r="AE31" s="243">
        <f t="shared" si="9"/>
        <v>0</v>
      </c>
      <c r="AF31" s="144">
        <f t="shared" si="17"/>
        <v>0</v>
      </c>
      <c r="AG31" s="144">
        <f t="shared" si="18"/>
        <v>0</v>
      </c>
      <c r="AH31" s="144">
        <f t="shared" si="19"/>
        <v>0</v>
      </c>
      <c r="AI31" s="217">
        <f t="shared" si="33"/>
        <v>0</v>
      </c>
      <c r="AK31" s="210">
        <v>26</v>
      </c>
      <c r="AL31" s="144">
        <f t="shared" si="10"/>
        <v>0</v>
      </c>
      <c r="AM31" s="144">
        <f t="shared" si="11"/>
        <v>0</v>
      </c>
      <c r="AN31" s="144">
        <f t="shared" si="12"/>
        <v>0</v>
      </c>
      <c r="AO31" s="144">
        <f t="shared" si="13"/>
        <v>0</v>
      </c>
      <c r="AP31" s="144">
        <f t="shared" si="14"/>
        <v>0</v>
      </c>
      <c r="AQ31" s="318">
        <f t="shared" si="37"/>
        <v>0</v>
      </c>
      <c r="AR31" s="318">
        <f t="shared" si="37"/>
        <v>0</v>
      </c>
      <c r="AS31" s="318">
        <f t="shared" si="37"/>
        <v>0</v>
      </c>
      <c r="AT31" s="318">
        <f t="shared" si="37"/>
        <v>0</v>
      </c>
      <c r="AU31" s="144">
        <f t="shared" si="21"/>
        <v>0</v>
      </c>
      <c r="AV31" s="144">
        <f t="shared" si="22"/>
        <v>0</v>
      </c>
      <c r="AW31" s="144">
        <f t="shared" si="23"/>
        <v>0</v>
      </c>
      <c r="AX31" s="144">
        <f t="shared" si="24"/>
        <v>0</v>
      </c>
      <c r="AY31" s="217">
        <f t="shared" si="25"/>
        <v>6.25</v>
      </c>
      <c r="AZ31" s="322">
        <f t="shared" si="38"/>
        <v>6.25</v>
      </c>
    </row>
    <row r="32" spans="2:55" x14ac:dyDescent="0.25">
      <c r="B32" s="179">
        <f t="shared" si="36"/>
        <v>34</v>
      </c>
      <c r="C32" s="309">
        <f t="shared" si="40"/>
        <v>35</v>
      </c>
      <c r="D32" s="289">
        <v>95</v>
      </c>
      <c r="E32" s="294">
        <f t="shared" si="34"/>
        <v>1.56</v>
      </c>
      <c r="F32" s="181">
        <f t="shared" si="35"/>
        <v>148.20000000000002</v>
      </c>
      <c r="G32" s="190">
        <f t="shared" si="39"/>
        <v>-32.759999999999991</v>
      </c>
      <c r="I32" s="194">
        <v>27</v>
      </c>
      <c r="J32" s="144">
        <f t="shared" si="27"/>
        <v>0</v>
      </c>
      <c r="K32" s="144">
        <f t="shared" si="28"/>
        <v>0</v>
      </c>
      <c r="L32" s="144">
        <f t="shared" si="29"/>
        <v>70</v>
      </c>
      <c r="M32" s="144">
        <f t="shared" si="30"/>
        <v>0</v>
      </c>
      <c r="N32" s="144">
        <f t="shared" si="0"/>
        <v>0</v>
      </c>
      <c r="O32" s="145">
        <f t="shared" si="1"/>
        <v>256.66666666666669</v>
      </c>
      <c r="P32" s="194">
        <v>27</v>
      </c>
      <c r="Q32" s="144">
        <f t="shared" si="15"/>
        <v>13.649999999999999</v>
      </c>
      <c r="R32" s="144">
        <f t="shared" si="31"/>
        <v>124.02000000000004</v>
      </c>
      <c r="S32" s="144">
        <f t="shared" si="32"/>
        <v>75.652200000000022</v>
      </c>
      <c r="T32" s="144">
        <f t="shared" si="2"/>
        <v>21.070691912951027</v>
      </c>
      <c r="U32" s="144">
        <f t="shared" si="16"/>
        <v>70</v>
      </c>
      <c r="V32" s="144">
        <f t="shared" si="3"/>
        <v>9</v>
      </c>
      <c r="W32" s="144">
        <v>0</v>
      </c>
      <c r="X32" s="144">
        <f t="shared" si="4"/>
        <v>458.12570341505642</v>
      </c>
      <c r="Y32" s="173">
        <f t="shared" si="5"/>
        <v>201.45903674838974</v>
      </c>
      <c r="AA32" s="210">
        <v>27</v>
      </c>
      <c r="AB32" s="144">
        <f t="shared" si="6"/>
        <v>0</v>
      </c>
      <c r="AC32" s="243">
        <f t="shared" si="7"/>
        <v>0</v>
      </c>
      <c r="AD32" s="243">
        <f t="shared" si="8"/>
        <v>0</v>
      </c>
      <c r="AE32" s="243">
        <f t="shared" si="9"/>
        <v>0</v>
      </c>
      <c r="AF32" s="144">
        <f t="shared" si="17"/>
        <v>0</v>
      </c>
      <c r="AG32" s="144">
        <f t="shared" si="18"/>
        <v>0</v>
      </c>
      <c r="AH32" s="144">
        <f t="shared" si="19"/>
        <v>0</v>
      </c>
      <c r="AI32" s="217">
        <f t="shared" si="33"/>
        <v>0</v>
      </c>
      <c r="AK32" s="210">
        <v>27</v>
      </c>
      <c r="AL32" s="144">
        <f t="shared" si="10"/>
        <v>0</v>
      </c>
      <c r="AM32" s="144">
        <f t="shared" si="11"/>
        <v>0</v>
      </c>
      <c r="AN32" s="144">
        <f t="shared" si="12"/>
        <v>0</v>
      </c>
      <c r="AO32" s="144">
        <f t="shared" si="13"/>
        <v>0</v>
      </c>
      <c r="AP32" s="144">
        <f t="shared" si="14"/>
        <v>0</v>
      </c>
      <c r="AQ32" s="318">
        <f t="shared" si="37"/>
        <v>0</v>
      </c>
      <c r="AR32" s="318">
        <f t="shared" si="37"/>
        <v>0</v>
      </c>
      <c r="AS32" s="318">
        <f t="shared" si="37"/>
        <v>0</v>
      </c>
      <c r="AT32" s="318">
        <f t="shared" si="37"/>
        <v>0</v>
      </c>
      <c r="AU32" s="144">
        <f t="shared" si="21"/>
        <v>0</v>
      </c>
      <c r="AV32" s="144">
        <f t="shared" si="22"/>
        <v>0</v>
      </c>
      <c r="AW32" s="144">
        <f t="shared" si="23"/>
        <v>0</v>
      </c>
      <c r="AX32" s="144">
        <f t="shared" si="24"/>
        <v>0</v>
      </c>
      <c r="AY32" s="217">
        <f t="shared" si="25"/>
        <v>6.25</v>
      </c>
      <c r="AZ32" s="322">
        <f t="shared" si="38"/>
        <v>6.25</v>
      </c>
    </row>
    <row r="33" spans="2:52" x14ac:dyDescent="0.25">
      <c r="B33" s="179">
        <f t="shared" si="36"/>
        <v>35</v>
      </c>
      <c r="C33" s="309">
        <f t="shared" si="40"/>
        <v>39</v>
      </c>
      <c r="D33" s="289">
        <f>116+21</f>
        <v>137</v>
      </c>
      <c r="E33" s="294">
        <f t="shared" si="34"/>
        <v>1.56</v>
      </c>
      <c r="F33" s="181">
        <f t="shared" si="35"/>
        <v>213.72</v>
      </c>
      <c r="G33" s="190">
        <f t="shared" si="39"/>
        <v>16.379999999999995</v>
      </c>
      <c r="I33" s="194">
        <v>28</v>
      </c>
      <c r="J33" s="144">
        <f t="shared" si="27"/>
        <v>0</v>
      </c>
      <c r="K33" s="144">
        <f t="shared" si="28"/>
        <v>0</v>
      </c>
      <c r="L33" s="144">
        <f t="shared" si="29"/>
        <v>70</v>
      </c>
      <c r="M33" s="144">
        <f t="shared" si="30"/>
        <v>0</v>
      </c>
      <c r="N33" s="144">
        <f t="shared" si="0"/>
        <v>0</v>
      </c>
      <c r="O33" s="145">
        <f t="shared" si="1"/>
        <v>256.66666666666669</v>
      </c>
      <c r="P33" s="194">
        <v>28</v>
      </c>
      <c r="Q33" s="144">
        <f t="shared" si="15"/>
        <v>13.649999999999999</v>
      </c>
      <c r="R33" s="144">
        <f t="shared" si="31"/>
        <v>137.67000000000004</v>
      </c>
      <c r="S33" s="144">
        <f t="shared" si="32"/>
        <v>83.978700000000032</v>
      </c>
      <c r="T33" s="144">
        <f t="shared" si="2"/>
        <v>23.107231935491299</v>
      </c>
      <c r="U33" s="144">
        <f t="shared" si="16"/>
        <v>70</v>
      </c>
      <c r="V33" s="144">
        <f t="shared" si="3"/>
        <v>9.3333333333333339</v>
      </c>
      <c r="W33" s="144">
        <v>0</v>
      </c>
      <c r="X33" s="144">
        <f t="shared" si="4"/>
        <v>477.39688700986954</v>
      </c>
      <c r="Y33" s="173">
        <f t="shared" si="5"/>
        <v>220.73022034320286</v>
      </c>
      <c r="AA33" s="210">
        <v>28</v>
      </c>
      <c r="AB33" s="144">
        <f t="shared" si="6"/>
        <v>0</v>
      </c>
      <c r="AC33" s="243">
        <f t="shared" si="7"/>
        <v>0</v>
      </c>
      <c r="AD33" s="243">
        <f t="shared" si="8"/>
        <v>0</v>
      </c>
      <c r="AE33" s="243">
        <f t="shared" si="9"/>
        <v>0</v>
      </c>
      <c r="AF33" s="144">
        <f t="shared" si="17"/>
        <v>0</v>
      </c>
      <c r="AG33" s="144">
        <f t="shared" si="18"/>
        <v>0</v>
      </c>
      <c r="AH33" s="144">
        <f t="shared" si="19"/>
        <v>0</v>
      </c>
      <c r="AI33" s="217">
        <f t="shared" si="33"/>
        <v>0</v>
      </c>
      <c r="AK33" s="210">
        <v>28</v>
      </c>
      <c r="AL33" s="144">
        <f t="shared" si="10"/>
        <v>0</v>
      </c>
      <c r="AM33" s="144">
        <f t="shared" si="11"/>
        <v>0</v>
      </c>
      <c r="AN33" s="144">
        <f t="shared" si="12"/>
        <v>0</v>
      </c>
      <c r="AO33" s="144">
        <f t="shared" si="13"/>
        <v>0</v>
      </c>
      <c r="AP33" s="144">
        <f t="shared" si="14"/>
        <v>0</v>
      </c>
      <c r="AQ33" s="318">
        <f t="shared" si="37"/>
        <v>0</v>
      </c>
      <c r="AR33" s="318">
        <f t="shared" si="37"/>
        <v>0</v>
      </c>
      <c r="AS33" s="318">
        <f t="shared" si="37"/>
        <v>0</v>
      </c>
      <c r="AT33" s="318">
        <f t="shared" si="37"/>
        <v>0</v>
      </c>
      <c r="AU33" s="144">
        <f t="shared" si="21"/>
        <v>0</v>
      </c>
      <c r="AV33" s="144">
        <f t="shared" si="22"/>
        <v>0</v>
      </c>
      <c r="AW33" s="144">
        <f t="shared" si="23"/>
        <v>0</v>
      </c>
      <c r="AX33" s="144">
        <f t="shared" si="24"/>
        <v>0</v>
      </c>
      <c r="AY33" s="217">
        <f t="shared" si="25"/>
        <v>6.25</v>
      </c>
      <c r="AZ33" s="322">
        <f t="shared" si="38"/>
        <v>6.25</v>
      </c>
    </row>
    <row r="34" spans="2:52" ht="15.75" thickBot="1" x14ac:dyDescent="0.3">
      <c r="B34" s="179">
        <f t="shared" si="36"/>
        <v>39</v>
      </c>
      <c r="C34" s="309">
        <f t="shared" si="40"/>
        <v>40</v>
      </c>
      <c r="D34" s="289">
        <v>116</v>
      </c>
      <c r="E34" s="294">
        <f t="shared" si="34"/>
        <v>1.56</v>
      </c>
      <c r="F34" s="181">
        <f t="shared" si="35"/>
        <v>180.96</v>
      </c>
      <c r="G34" s="190">
        <f t="shared" si="39"/>
        <v>-32.759999999999991</v>
      </c>
      <c r="I34" s="194">
        <v>29</v>
      </c>
      <c r="J34" s="144">
        <f t="shared" si="27"/>
        <v>0</v>
      </c>
      <c r="K34" s="144">
        <f t="shared" si="28"/>
        <v>0</v>
      </c>
      <c r="L34" s="144">
        <f t="shared" si="29"/>
        <v>70</v>
      </c>
      <c r="M34" s="144">
        <f t="shared" si="30"/>
        <v>0</v>
      </c>
      <c r="N34" s="144">
        <f t="shared" si="0"/>
        <v>0</v>
      </c>
      <c r="O34" s="145">
        <f t="shared" si="1"/>
        <v>256.66666666666669</v>
      </c>
      <c r="P34" s="194">
        <v>29</v>
      </c>
      <c r="Q34" s="146">
        <f t="shared" si="15"/>
        <v>13.649999999999999</v>
      </c>
      <c r="R34" s="144">
        <f t="shared" si="31"/>
        <v>151.32000000000005</v>
      </c>
      <c r="S34" s="144">
        <f t="shared" si="32"/>
        <v>92.305200000000028</v>
      </c>
      <c r="T34" s="144">
        <f t="shared" si="2"/>
        <v>25.12036275342183</v>
      </c>
      <c r="U34" s="144">
        <f t="shared" si="16"/>
        <v>70</v>
      </c>
      <c r="V34" s="144">
        <f t="shared" si="3"/>
        <v>9.6666666666666661</v>
      </c>
      <c r="W34" s="144">
        <v>0</v>
      </c>
      <c r="X34" s="144">
        <f t="shared" si="4"/>
        <v>496.62729957332084</v>
      </c>
      <c r="Y34" s="173">
        <f t="shared" si="5"/>
        <v>239.96063290665415</v>
      </c>
      <c r="AA34" s="210">
        <v>29</v>
      </c>
      <c r="AB34" s="296">
        <f t="shared" si="6"/>
        <v>0</v>
      </c>
      <c r="AC34" s="244">
        <f t="shared" si="7"/>
        <v>0</v>
      </c>
      <c r="AD34" s="244">
        <f t="shared" si="8"/>
        <v>0</v>
      </c>
      <c r="AE34" s="244">
        <f t="shared" si="9"/>
        <v>0</v>
      </c>
      <c r="AF34" s="146">
        <f t="shared" si="17"/>
        <v>0</v>
      </c>
      <c r="AG34" s="146">
        <f t="shared" si="18"/>
        <v>0</v>
      </c>
      <c r="AH34" s="144">
        <f t="shared" si="19"/>
        <v>0</v>
      </c>
      <c r="AI34" s="217">
        <f t="shared" si="33"/>
        <v>0</v>
      </c>
      <c r="AK34" s="210">
        <v>29</v>
      </c>
      <c r="AL34" s="296">
        <f t="shared" si="10"/>
        <v>0</v>
      </c>
      <c r="AM34" s="146">
        <f t="shared" si="11"/>
        <v>0</v>
      </c>
      <c r="AN34" s="146">
        <f t="shared" si="12"/>
        <v>0</v>
      </c>
      <c r="AO34" s="146">
        <f t="shared" si="13"/>
        <v>0</v>
      </c>
      <c r="AP34" s="146">
        <f t="shared" si="14"/>
        <v>0</v>
      </c>
      <c r="AQ34" s="318">
        <f t="shared" si="37"/>
        <v>0</v>
      </c>
      <c r="AR34" s="318">
        <f t="shared" si="37"/>
        <v>0</v>
      </c>
      <c r="AS34" s="318">
        <f t="shared" si="37"/>
        <v>0</v>
      </c>
      <c r="AT34" s="318">
        <f t="shared" si="37"/>
        <v>0</v>
      </c>
      <c r="AU34" s="144">
        <f t="shared" si="21"/>
        <v>0</v>
      </c>
      <c r="AV34" s="144">
        <f t="shared" si="22"/>
        <v>0</v>
      </c>
      <c r="AW34" s="144">
        <f t="shared" si="23"/>
        <v>0</v>
      </c>
      <c r="AX34" s="144">
        <f t="shared" si="24"/>
        <v>0</v>
      </c>
      <c r="AY34" s="217">
        <f t="shared" si="25"/>
        <v>6.25</v>
      </c>
      <c r="AZ34" s="322">
        <f t="shared" si="38"/>
        <v>6.25</v>
      </c>
    </row>
    <row r="35" spans="2:52" ht="15.75" thickBot="1" x14ac:dyDescent="0.3">
      <c r="B35" s="179">
        <f t="shared" si="36"/>
        <v>40</v>
      </c>
      <c r="C35" s="309">
        <f t="shared" si="40"/>
        <v>44</v>
      </c>
      <c r="D35" s="289">
        <f>137+21</f>
        <v>158</v>
      </c>
      <c r="E35" s="294">
        <f t="shared" si="34"/>
        <v>1.56</v>
      </c>
      <c r="F35" s="181">
        <f t="shared" si="35"/>
        <v>246.48000000000002</v>
      </c>
      <c r="G35" s="190">
        <f t="shared" si="39"/>
        <v>16.380000000000003</v>
      </c>
      <c r="I35" s="229">
        <v>30</v>
      </c>
      <c r="J35" s="192">
        <f t="shared" si="27"/>
        <v>0</v>
      </c>
      <c r="K35" s="192">
        <f t="shared" si="28"/>
        <v>0</v>
      </c>
      <c r="L35" s="192">
        <f t="shared" si="29"/>
        <v>70</v>
      </c>
      <c r="M35" s="192">
        <f t="shared" si="30"/>
        <v>0</v>
      </c>
      <c r="N35" s="193">
        <f t="shared" si="0"/>
        <v>0</v>
      </c>
      <c r="O35" s="208">
        <f t="shared" si="1"/>
        <v>256.66666666666669</v>
      </c>
      <c r="P35" s="229">
        <v>30</v>
      </c>
      <c r="Q35" s="192">
        <f t="shared" si="15"/>
        <v>-32.759999999999991</v>
      </c>
      <c r="R35" s="193">
        <f t="shared" si="31"/>
        <v>118.56000000000006</v>
      </c>
      <c r="S35" s="192">
        <f t="shared" si="32"/>
        <v>72.321600000000032</v>
      </c>
      <c r="T35" s="193">
        <f t="shared" si="2"/>
        <v>20.248893319861061</v>
      </c>
      <c r="U35" s="193">
        <f t="shared" si="16"/>
        <v>70</v>
      </c>
      <c r="V35" s="192">
        <f t="shared" si="3"/>
        <v>10</v>
      </c>
      <c r="W35" s="193">
        <v>0</v>
      </c>
      <c r="X35" s="208">
        <f t="shared" si="4"/>
        <v>454.56027586542479</v>
      </c>
      <c r="Y35" s="204">
        <f t="shared" si="5"/>
        <v>197.8936091987581</v>
      </c>
      <c r="AA35" s="213">
        <v>30</v>
      </c>
      <c r="AB35" s="296">
        <f t="shared" si="6"/>
        <v>0</v>
      </c>
      <c r="AC35" s="244">
        <f t="shared" si="7"/>
        <v>0</v>
      </c>
      <c r="AD35" s="244">
        <f t="shared" si="8"/>
        <v>0</v>
      </c>
      <c r="AE35" s="244">
        <f t="shared" si="9"/>
        <v>0</v>
      </c>
      <c r="AF35" s="297">
        <f t="shared" si="17"/>
        <v>0</v>
      </c>
      <c r="AG35" s="192">
        <f t="shared" si="18"/>
        <v>0</v>
      </c>
      <c r="AH35" s="212">
        <f t="shared" si="19"/>
        <v>0</v>
      </c>
      <c r="AI35" s="219">
        <f t="shared" si="33"/>
        <v>0</v>
      </c>
      <c r="AK35" s="213">
        <v>30</v>
      </c>
      <c r="AL35" s="296">
        <f t="shared" si="10"/>
        <v>0</v>
      </c>
      <c r="AM35" s="146">
        <f t="shared" si="11"/>
        <v>0</v>
      </c>
      <c r="AN35" s="146">
        <f t="shared" si="12"/>
        <v>0</v>
      </c>
      <c r="AO35" s="146">
        <f t="shared" si="13"/>
        <v>0</v>
      </c>
      <c r="AP35" s="146">
        <f t="shared" si="14"/>
        <v>0</v>
      </c>
      <c r="AQ35" s="319">
        <f t="shared" si="37"/>
        <v>0</v>
      </c>
      <c r="AR35" s="319">
        <f t="shared" si="37"/>
        <v>0</v>
      </c>
      <c r="AS35" s="319">
        <f t="shared" si="37"/>
        <v>0</v>
      </c>
      <c r="AT35" s="319">
        <f t="shared" si="37"/>
        <v>0</v>
      </c>
      <c r="AU35" s="192">
        <f t="shared" si="21"/>
        <v>0</v>
      </c>
      <c r="AV35" s="192">
        <f t="shared" si="22"/>
        <v>0</v>
      </c>
      <c r="AW35" s="192">
        <f t="shared" si="23"/>
        <v>0</v>
      </c>
      <c r="AX35" s="192">
        <f t="shared" si="24"/>
        <v>0</v>
      </c>
      <c r="AY35" s="214">
        <f t="shared" si="25"/>
        <v>6.25</v>
      </c>
      <c r="AZ35" s="322">
        <f t="shared" si="38"/>
        <v>6.25</v>
      </c>
    </row>
    <row r="36" spans="2:52" x14ac:dyDescent="0.25">
      <c r="B36" s="179">
        <f t="shared" si="36"/>
        <v>44</v>
      </c>
      <c r="C36" s="309">
        <f t="shared" si="40"/>
        <v>45</v>
      </c>
      <c r="D36" s="289">
        <v>137</v>
      </c>
      <c r="E36" s="294">
        <f t="shared" si="34"/>
        <v>1.56</v>
      </c>
      <c r="F36" s="181">
        <f t="shared" si="35"/>
        <v>213.72</v>
      </c>
      <c r="G36" s="190">
        <f t="shared" si="39"/>
        <v>-32.760000000000019</v>
      </c>
      <c r="I36" s="194">
        <v>31</v>
      </c>
      <c r="J36" s="144">
        <f t="shared" si="27"/>
        <v>0</v>
      </c>
      <c r="K36" s="144">
        <f t="shared" si="28"/>
        <v>0</v>
      </c>
      <c r="L36" s="144">
        <f t="shared" si="29"/>
        <v>70</v>
      </c>
      <c r="M36" s="144">
        <f t="shared" si="30"/>
        <v>0</v>
      </c>
      <c r="N36" s="144">
        <f t="shared" si="0"/>
        <v>0</v>
      </c>
      <c r="O36" s="145">
        <f t="shared" si="1"/>
        <v>256.66666666666669</v>
      </c>
      <c r="P36" s="194">
        <v>31</v>
      </c>
      <c r="Q36" s="144">
        <f t="shared" si="15"/>
        <v>15.600000000000001</v>
      </c>
      <c r="R36" s="144">
        <f t="shared" si="31"/>
        <v>134.16000000000005</v>
      </c>
      <c r="S36" s="144">
        <f t="shared" si="32"/>
        <v>81.837600000000037</v>
      </c>
      <c r="T36" s="144">
        <f t="shared" si="2"/>
        <v>22.585891302408061</v>
      </c>
      <c r="U36" s="144">
        <f t="shared" si="16"/>
        <v>70</v>
      </c>
      <c r="V36" s="144">
        <f t="shared" si="3"/>
        <v>10</v>
      </c>
      <c r="W36" s="144">
        <v>0</v>
      </c>
      <c r="X36" s="144">
        <f t="shared" si="4"/>
        <v>475.20424735169405</v>
      </c>
      <c r="Y36" s="173">
        <f t="shared" si="5"/>
        <v>218.53758068502736</v>
      </c>
      <c r="AA36" s="210">
        <v>31</v>
      </c>
      <c r="AB36" s="144">
        <f t="shared" si="6"/>
        <v>0</v>
      </c>
      <c r="AC36" s="243">
        <f t="shared" si="7"/>
        <v>0</v>
      </c>
      <c r="AD36" s="243">
        <f t="shared" si="8"/>
        <v>0</v>
      </c>
      <c r="AE36" s="243">
        <f t="shared" si="9"/>
        <v>0</v>
      </c>
      <c r="AF36" s="144">
        <f t="shared" si="17"/>
        <v>0</v>
      </c>
      <c r="AG36" s="144">
        <f t="shared" si="18"/>
        <v>0</v>
      </c>
      <c r="AH36" s="144">
        <f t="shared" si="19"/>
        <v>0</v>
      </c>
      <c r="AI36" s="217">
        <f t="shared" si="33"/>
        <v>0</v>
      </c>
      <c r="AK36" s="210"/>
      <c r="AL36" s="144"/>
      <c r="AM36" s="144"/>
      <c r="AN36" s="144"/>
      <c r="AO36" s="144"/>
      <c r="AP36" s="144"/>
      <c r="AQ36" s="318"/>
      <c r="AR36" s="318"/>
      <c r="AS36" s="318"/>
      <c r="AT36" s="318"/>
      <c r="AU36" s="144"/>
      <c r="AV36" s="144"/>
      <c r="AW36" s="144"/>
      <c r="AX36" s="144"/>
      <c r="AY36" s="217"/>
    </row>
    <row r="37" spans="2:52" x14ac:dyDescent="0.25">
      <c r="B37" s="179">
        <f t="shared" si="36"/>
        <v>45</v>
      </c>
      <c r="C37" s="309">
        <f t="shared" si="40"/>
        <v>49</v>
      </c>
      <c r="D37" s="289">
        <f>157+21</f>
        <v>178</v>
      </c>
      <c r="E37" s="294">
        <f t="shared" si="34"/>
        <v>1.56</v>
      </c>
      <c r="F37" s="181">
        <f t="shared" si="35"/>
        <v>277.68</v>
      </c>
      <c r="G37" s="190">
        <f t="shared" si="39"/>
        <v>15.990000000000002</v>
      </c>
      <c r="I37" s="194">
        <v>32</v>
      </c>
      <c r="J37" s="144">
        <f t="shared" si="27"/>
        <v>0</v>
      </c>
      <c r="K37" s="144">
        <f t="shared" si="28"/>
        <v>0</v>
      </c>
      <c r="L37" s="144">
        <f t="shared" si="29"/>
        <v>70</v>
      </c>
      <c r="M37" s="144">
        <f t="shared" si="30"/>
        <v>0</v>
      </c>
      <c r="N37" s="144">
        <f t="shared" si="0"/>
        <v>0</v>
      </c>
      <c r="O37" s="145">
        <f t="shared" si="1"/>
        <v>256.66666666666669</v>
      </c>
      <c r="P37" s="194">
        <v>32</v>
      </c>
      <c r="Q37" s="144">
        <f t="shared" si="15"/>
        <v>15.600000000000001</v>
      </c>
      <c r="R37" s="144">
        <f t="shared" si="31"/>
        <v>149.76000000000005</v>
      </c>
      <c r="S37" s="144">
        <f t="shared" si="32"/>
        <v>91.353600000000029</v>
      </c>
      <c r="T37" s="144">
        <f t="shared" si="2"/>
        <v>24.891396550187423</v>
      </c>
      <c r="U37" s="144">
        <f t="shared" si="16"/>
        <v>70</v>
      </c>
      <c r="V37" s="144">
        <f t="shared" si="3"/>
        <v>10</v>
      </c>
      <c r="W37" s="144">
        <v>0</v>
      </c>
      <c r="X37" s="144">
        <f t="shared" si="4"/>
        <v>495.79336899157647</v>
      </c>
      <c r="Y37" s="173">
        <f t="shared" si="5"/>
        <v>239.12670232490979</v>
      </c>
      <c r="AA37" s="210">
        <v>32</v>
      </c>
      <c r="AB37" s="144">
        <f t="shared" si="6"/>
        <v>0</v>
      </c>
      <c r="AC37" s="243">
        <f t="shared" si="7"/>
        <v>0</v>
      </c>
      <c r="AD37" s="243">
        <f t="shared" si="8"/>
        <v>0</v>
      </c>
      <c r="AE37" s="243">
        <f t="shared" si="9"/>
        <v>0</v>
      </c>
      <c r="AF37" s="144">
        <f t="shared" si="17"/>
        <v>0</v>
      </c>
      <c r="AG37" s="144">
        <f t="shared" si="18"/>
        <v>0</v>
      </c>
      <c r="AH37" s="144">
        <f t="shared" si="19"/>
        <v>0</v>
      </c>
      <c r="AI37" s="217">
        <f t="shared" si="33"/>
        <v>0</v>
      </c>
      <c r="AK37" s="210"/>
      <c r="AL37" s="144"/>
      <c r="AM37" s="144"/>
      <c r="AN37" s="144"/>
      <c r="AO37" s="144"/>
      <c r="AP37" s="144"/>
      <c r="AQ37" s="318"/>
      <c r="AR37" s="318"/>
      <c r="AS37" s="318"/>
      <c r="AT37" s="318"/>
      <c r="AU37" s="144"/>
      <c r="AV37" s="144"/>
      <c r="AW37" s="144"/>
      <c r="AX37" s="144"/>
      <c r="AY37" s="217"/>
    </row>
    <row r="38" spans="2:52" x14ac:dyDescent="0.25">
      <c r="B38" s="179">
        <f t="shared" si="36"/>
        <v>49</v>
      </c>
      <c r="C38" s="309">
        <f t="shared" si="40"/>
        <v>50</v>
      </c>
      <c r="D38" s="289">
        <v>157</v>
      </c>
      <c r="E38" s="294">
        <f t="shared" si="34"/>
        <v>1.56</v>
      </c>
      <c r="F38" s="181">
        <f t="shared" si="35"/>
        <v>244.92000000000002</v>
      </c>
      <c r="G38" s="190">
        <f t="shared" si="39"/>
        <v>-32.759999999999991</v>
      </c>
      <c r="I38" s="194">
        <v>33</v>
      </c>
      <c r="J38" s="144">
        <f t="shared" si="27"/>
        <v>0</v>
      </c>
      <c r="K38" s="144">
        <f t="shared" si="28"/>
        <v>0</v>
      </c>
      <c r="L38" s="144">
        <f t="shared" si="29"/>
        <v>70</v>
      </c>
      <c r="M38" s="144">
        <f t="shared" si="30"/>
        <v>0</v>
      </c>
      <c r="N38" s="144">
        <f t="shared" si="0"/>
        <v>0</v>
      </c>
      <c r="O38" s="145">
        <f t="shared" si="1"/>
        <v>256.66666666666669</v>
      </c>
      <c r="P38" s="194">
        <v>33</v>
      </c>
      <c r="Q38" s="144">
        <f t="shared" ref="Q38:Q69" si="41">IF(P38&lt;=$F$18,LOOKUP(P38-1,$B$25:$B$78,$G$25:$G$78),)</f>
        <v>15.600000000000001</v>
      </c>
      <c r="R38" s="144">
        <f t="shared" si="31"/>
        <v>165.36000000000004</v>
      </c>
      <c r="S38" s="144">
        <f t="shared" si="32"/>
        <v>100.86960000000002</v>
      </c>
      <c r="T38" s="144">
        <f t="shared" si="2"/>
        <v>27.169063244276522</v>
      </c>
      <c r="U38" s="144">
        <f t="shared" si="16"/>
        <v>70</v>
      </c>
      <c r="V38" s="144">
        <f t="shared" si="3"/>
        <v>10</v>
      </c>
      <c r="W38" s="144">
        <v>0</v>
      </c>
      <c r="X38" s="144">
        <f t="shared" si="4"/>
        <v>516.33400515044821</v>
      </c>
      <c r="Y38" s="173">
        <f t="shared" si="5"/>
        <v>259.66733848378152</v>
      </c>
      <c r="AA38" s="210">
        <v>33</v>
      </c>
      <c r="AB38" s="144">
        <f t="shared" si="6"/>
        <v>0</v>
      </c>
      <c r="AC38" s="243">
        <f t="shared" si="7"/>
        <v>0</v>
      </c>
      <c r="AD38" s="243">
        <f t="shared" si="8"/>
        <v>0</v>
      </c>
      <c r="AE38" s="243">
        <f t="shared" si="9"/>
        <v>0</v>
      </c>
      <c r="AF38" s="144">
        <f t="shared" ref="AF38:AF69" si="42">IF(AA38&lt;=$F$18,EXP(-LN(2)/$D$104)*AF37+((1-EXP(-LN(2)/$D$104))/(LN(2)/$D$104))*$AB38*AC38*0.475*$F$19*44/12,)</f>
        <v>0</v>
      </c>
      <c r="AG38" s="144">
        <f t="shared" si="18"/>
        <v>0</v>
      </c>
      <c r="AH38" s="144">
        <f t="shared" ref="AH38:AH69" si="43">IF(AA38&lt;=$F$18,EXP(-LN(2)/$D$105)*AH37+((1-EXP(-LN(2)/$D$105))/(LN(2)/$D$105))*$AB38*AE38*0.475*$F$19*44/12,)</f>
        <v>0</v>
      </c>
      <c r="AI38" s="217">
        <f t="shared" si="33"/>
        <v>0</v>
      </c>
      <c r="AK38" s="210"/>
      <c r="AL38" s="144"/>
      <c r="AM38" s="144"/>
      <c r="AN38" s="144"/>
      <c r="AO38" s="144"/>
      <c r="AP38" s="144"/>
      <c r="AQ38" s="318"/>
      <c r="AR38" s="318"/>
      <c r="AS38" s="318"/>
      <c r="AT38" s="318"/>
      <c r="AU38" s="144"/>
      <c r="AV38" s="144"/>
      <c r="AW38" s="144"/>
      <c r="AX38" s="144"/>
      <c r="AY38" s="217"/>
    </row>
    <row r="39" spans="2:52" x14ac:dyDescent="0.25">
      <c r="B39" s="179">
        <f t="shared" si="36"/>
        <v>50</v>
      </c>
      <c r="C39" s="309">
        <f t="shared" si="40"/>
        <v>54</v>
      </c>
      <c r="D39" s="289">
        <f>176+21</f>
        <v>197</v>
      </c>
      <c r="E39" s="294">
        <f t="shared" si="34"/>
        <v>1.56</v>
      </c>
      <c r="F39" s="181">
        <f t="shared" si="35"/>
        <v>307.32</v>
      </c>
      <c r="G39" s="190">
        <f t="shared" si="39"/>
        <v>15.599999999999994</v>
      </c>
      <c r="I39" s="194">
        <v>34</v>
      </c>
      <c r="J39" s="144">
        <f t="shared" si="27"/>
        <v>0</v>
      </c>
      <c r="K39" s="144">
        <f t="shared" si="28"/>
        <v>0</v>
      </c>
      <c r="L39" s="144">
        <f t="shared" si="29"/>
        <v>70</v>
      </c>
      <c r="M39" s="144">
        <f t="shared" si="30"/>
        <v>0</v>
      </c>
      <c r="N39" s="144">
        <f t="shared" si="0"/>
        <v>0</v>
      </c>
      <c r="O39" s="145">
        <f t="shared" si="1"/>
        <v>256.66666666666669</v>
      </c>
      <c r="P39" s="194">
        <v>34</v>
      </c>
      <c r="Q39" s="144">
        <f t="shared" si="41"/>
        <v>15.600000000000001</v>
      </c>
      <c r="R39" s="144">
        <f t="shared" si="31"/>
        <v>180.96000000000004</v>
      </c>
      <c r="S39" s="144">
        <f t="shared" si="32"/>
        <v>110.38560000000003</v>
      </c>
      <c r="T39" s="144">
        <f t="shared" si="2"/>
        <v>29.421816429201407</v>
      </c>
      <c r="U39" s="144">
        <f t="shared" si="16"/>
        <v>70</v>
      </c>
      <c r="V39" s="144">
        <f t="shared" si="3"/>
        <v>10</v>
      </c>
      <c r="W39" s="144">
        <v>0</v>
      </c>
      <c r="X39" s="144">
        <f t="shared" si="4"/>
        <v>536.83125028085908</v>
      </c>
      <c r="Y39" s="173">
        <f t="shared" si="5"/>
        <v>280.1645836141924</v>
      </c>
      <c r="AA39" s="210">
        <v>34</v>
      </c>
      <c r="AB39" s="144">
        <f t="shared" si="6"/>
        <v>0</v>
      </c>
      <c r="AC39" s="243">
        <f t="shared" si="7"/>
        <v>0</v>
      </c>
      <c r="AD39" s="243">
        <f t="shared" si="8"/>
        <v>0</v>
      </c>
      <c r="AE39" s="243">
        <f t="shared" si="9"/>
        <v>0</v>
      </c>
      <c r="AF39" s="144">
        <f t="shared" si="42"/>
        <v>0</v>
      </c>
      <c r="AG39" s="144">
        <f t="shared" si="18"/>
        <v>0</v>
      </c>
      <c r="AH39" s="144">
        <f t="shared" si="43"/>
        <v>0</v>
      </c>
      <c r="AI39" s="217">
        <f t="shared" si="33"/>
        <v>0</v>
      </c>
      <c r="AK39" s="210"/>
      <c r="AL39" s="144"/>
      <c r="AM39" s="144"/>
      <c r="AN39" s="144"/>
      <c r="AO39" s="144"/>
      <c r="AP39" s="144"/>
      <c r="AQ39" s="318"/>
      <c r="AR39" s="318"/>
      <c r="AS39" s="318"/>
      <c r="AT39" s="318"/>
      <c r="AU39" s="144"/>
      <c r="AV39" s="144"/>
      <c r="AW39" s="144"/>
      <c r="AX39" s="144"/>
      <c r="AY39" s="217"/>
    </row>
    <row r="40" spans="2:52" x14ac:dyDescent="0.25">
      <c r="B40" s="179">
        <f t="shared" si="36"/>
        <v>54</v>
      </c>
      <c r="C40" s="309">
        <f t="shared" si="40"/>
        <v>55</v>
      </c>
      <c r="D40" s="289">
        <v>176</v>
      </c>
      <c r="E40" s="294">
        <f t="shared" si="34"/>
        <v>1.56</v>
      </c>
      <c r="F40" s="181">
        <f t="shared" si="35"/>
        <v>274.56</v>
      </c>
      <c r="G40" s="190">
        <f t="shared" si="39"/>
        <v>-32.759999999999991</v>
      </c>
      <c r="I40" s="194">
        <v>35</v>
      </c>
      <c r="J40" s="144">
        <f t="shared" si="27"/>
        <v>0</v>
      </c>
      <c r="K40" s="144">
        <f t="shared" si="28"/>
        <v>0</v>
      </c>
      <c r="L40" s="144">
        <f t="shared" si="29"/>
        <v>70</v>
      </c>
      <c r="M40" s="144">
        <f t="shared" si="30"/>
        <v>0</v>
      </c>
      <c r="N40" s="144">
        <f t="shared" si="0"/>
        <v>0</v>
      </c>
      <c r="O40" s="145">
        <f t="shared" si="1"/>
        <v>256.66666666666669</v>
      </c>
      <c r="P40" s="194">
        <v>35</v>
      </c>
      <c r="Q40" s="144">
        <f t="shared" si="41"/>
        <v>-32.759999999999991</v>
      </c>
      <c r="R40" s="144">
        <f t="shared" si="31"/>
        <v>148.20000000000005</v>
      </c>
      <c r="S40" s="144">
        <f t="shared" si="32"/>
        <v>90.402000000000029</v>
      </c>
      <c r="T40" s="144">
        <f t="shared" si="2"/>
        <v>24.662152551735971</v>
      </c>
      <c r="U40" s="144">
        <f t="shared" si="16"/>
        <v>70</v>
      </c>
      <c r="V40" s="144">
        <f t="shared" si="3"/>
        <v>10</v>
      </c>
      <c r="W40" s="144">
        <v>0</v>
      </c>
      <c r="X40" s="144">
        <f t="shared" si="4"/>
        <v>493.73673236094027</v>
      </c>
      <c r="Y40" s="173">
        <f t="shared" si="5"/>
        <v>237.07006569427358</v>
      </c>
      <c r="AA40" s="210">
        <v>35</v>
      </c>
      <c r="AB40" s="144">
        <f t="shared" si="6"/>
        <v>35</v>
      </c>
      <c r="AC40" s="243">
        <f t="shared" si="7"/>
        <v>0</v>
      </c>
      <c r="AD40" s="243">
        <f t="shared" si="8"/>
        <v>0</v>
      </c>
      <c r="AE40" s="243">
        <f t="shared" si="9"/>
        <v>0</v>
      </c>
      <c r="AF40" s="144">
        <f t="shared" si="42"/>
        <v>0</v>
      </c>
      <c r="AG40" s="144">
        <f t="shared" si="18"/>
        <v>0</v>
      </c>
      <c r="AH40" s="144">
        <f t="shared" si="43"/>
        <v>0</v>
      </c>
      <c r="AI40" s="217">
        <f t="shared" si="33"/>
        <v>0</v>
      </c>
      <c r="AK40" s="210"/>
      <c r="AL40" s="144"/>
      <c r="AM40" s="144"/>
      <c r="AN40" s="144"/>
      <c r="AO40" s="144"/>
      <c r="AP40" s="144"/>
      <c r="AQ40" s="318"/>
      <c r="AR40" s="318"/>
      <c r="AS40" s="318"/>
      <c r="AT40" s="318"/>
      <c r="AU40" s="144"/>
      <c r="AV40" s="144"/>
      <c r="AW40" s="144"/>
      <c r="AX40" s="144"/>
      <c r="AY40" s="217"/>
    </row>
    <row r="41" spans="2:52" x14ac:dyDescent="0.25">
      <c r="B41" s="179">
        <f t="shared" si="36"/>
        <v>55</v>
      </c>
      <c r="C41" s="309">
        <f t="shared" si="40"/>
        <v>59</v>
      </c>
      <c r="D41" s="289">
        <f>193+21</f>
        <v>214</v>
      </c>
      <c r="E41" s="294">
        <f t="shared" si="34"/>
        <v>1.56</v>
      </c>
      <c r="F41" s="181">
        <f t="shared" si="35"/>
        <v>333.84000000000003</v>
      </c>
      <c r="G41" s="190">
        <f t="shared" si="39"/>
        <v>14.820000000000007</v>
      </c>
      <c r="I41" s="194">
        <v>36</v>
      </c>
      <c r="J41" s="144">
        <f t="shared" si="27"/>
        <v>0</v>
      </c>
      <c r="K41" s="144">
        <f t="shared" si="28"/>
        <v>0</v>
      </c>
      <c r="L41" s="144">
        <f t="shared" si="29"/>
        <v>70</v>
      </c>
      <c r="M41" s="144">
        <f t="shared" si="30"/>
        <v>0</v>
      </c>
      <c r="N41" s="144">
        <f t="shared" si="0"/>
        <v>0</v>
      </c>
      <c r="O41" s="145">
        <f t="shared" si="1"/>
        <v>256.66666666666669</v>
      </c>
      <c r="P41" s="194">
        <v>36</v>
      </c>
      <c r="Q41" s="144">
        <f t="shared" si="41"/>
        <v>16.379999999999995</v>
      </c>
      <c r="R41" s="144">
        <f t="shared" si="31"/>
        <v>164.58000000000004</v>
      </c>
      <c r="S41" s="144">
        <f t="shared" si="32"/>
        <v>100.39380000000003</v>
      </c>
      <c r="T41" s="144">
        <f t="shared" si="2"/>
        <v>27.055793497262368</v>
      </c>
      <c r="U41" s="144">
        <f t="shared" si="16"/>
        <v>70</v>
      </c>
      <c r="V41" s="144">
        <f t="shared" si="3"/>
        <v>10</v>
      </c>
      <c r="W41" s="144">
        <v>0</v>
      </c>
      <c r="X41" s="144">
        <f t="shared" si="4"/>
        <v>515.30804200773207</v>
      </c>
      <c r="Y41" s="173">
        <f t="shared" si="5"/>
        <v>258.64137534106538</v>
      </c>
      <c r="AA41" s="210">
        <v>36</v>
      </c>
      <c r="AB41" s="144">
        <f t="shared" si="6"/>
        <v>0</v>
      </c>
      <c r="AC41" s="243">
        <f t="shared" si="7"/>
        <v>0</v>
      </c>
      <c r="AD41" s="243">
        <f t="shared" si="8"/>
        <v>0</v>
      </c>
      <c r="AE41" s="243">
        <f t="shared" si="9"/>
        <v>0</v>
      </c>
      <c r="AF41" s="144">
        <f t="shared" si="42"/>
        <v>0</v>
      </c>
      <c r="AG41" s="144">
        <f t="shared" si="18"/>
        <v>0</v>
      </c>
      <c r="AH41" s="144">
        <f t="shared" si="43"/>
        <v>0</v>
      </c>
      <c r="AI41" s="217">
        <f t="shared" si="33"/>
        <v>0</v>
      </c>
      <c r="AK41" s="210"/>
      <c r="AL41" s="144"/>
      <c r="AM41" s="144"/>
      <c r="AN41" s="144"/>
      <c r="AO41" s="144"/>
      <c r="AP41" s="144"/>
      <c r="AQ41" s="318"/>
      <c r="AR41" s="318"/>
      <c r="AS41" s="318"/>
      <c r="AT41" s="318"/>
      <c r="AU41" s="144"/>
      <c r="AV41" s="144"/>
      <c r="AW41" s="144"/>
      <c r="AX41" s="144"/>
      <c r="AY41" s="217"/>
    </row>
    <row r="42" spans="2:52" x14ac:dyDescent="0.25">
      <c r="B42" s="179">
        <f t="shared" si="36"/>
        <v>59</v>
      </c>
      <c r="C42" s="309">
        <f t="shared" si="40"/>
        <v>60</v>
      </c>
      <c r="D42" s="289">
        <v>193</v>
      </c>
      <c r="E42" s="294">
        <f t="shared" si="34"/>
        <v>1.56</v>
      </c>
      <c r="F42" s="181">
        <f t="shared" si="35"/>
        <v>301.08</v>
      </c>
      <c r="G42" s="190">
        <f t="shared" si="39"/>
        <v>-32.760000000000048</v>
      </c>
      <c r="I42" s="194">
        <v>37</v>
      </c>
      <c r="J42" s="144">
        <f t="shared" si="27"/>
        <v>0</v>
      </c>
      <c r="K42" s="144">
        <f t="shared" si="28"/>
        <v>0</v>
      </c>
      <c r="L42" s="144">
        <f t="shared" si="29"/>
        <v>70</v>
      </c>
      <c r="M42" s="144">
        <f t="shared" si="30"/>
        <v>0</v>
      </c>
      <c r="N42" s="144">
        <f t="shared" si="0"/>
        <v>0</v>
      </c>
      <c r="O42" s="145">
        <f t="shared" si="1"/>
        <v>256.66666666666669</v>
      </c>
      <c r="P42" s="194">
        <v>37</v>
      </c>
      <c r="Q42" s="144">
        <f t="shared" si="41"/>
        <v>16.379999999999995</v>
      </c>
      <c r="R42" s="144">
        <f t="shared" si="31"/>
        <v>180.96000000000004</v>
      </c>
      <c r="S42" s="144">
        <f t="shared" si="32"/>
        <v>110.38560000000003</v>
      </c>
      <c r="T42" s="144">
        <f t="shared" si="2"/>
        <v>29.421816429201407</v>
      </c>
      <c r="U42" s="144">
        <f t="shared" si="16"/>
        <v>70</v>
      </c>
      <c r="V42" s="144">
        <f t="shared" si="3"/>
        <v>10</v>
      </c>
      <c r="W42" s="144">
        <v>0</v>
      </c>
      <c r="X42" s="144">
        <f t="shared" si="4"/>
        <v>536.83125028085908</v>
      </c>
      <c r="Y42" s="173">
        <f t="shared" si="5"/>
        <v>280.1645836141924</v>
      </c>
      <c r="AA42" s="210">
        <v>37</v>
      </c>
      <c r="AB42" s="144">
        <f t="shared" si="6"/>
        <v>0</v>
      </c>
      <c r="AC42" s="243">
        <f t="shared" si="7"/>
        <v>0</v>
      </c>
      <c r="AD42" s="243">
        <f t="shared" si="8"/>
        <v>0</v>
      </c>
      <c r="AE42" s="243">
        <f t="shared" si="9"/>
        <v>0</v>
      </c>
      <c r="AF42" s="144">
        <f t="shared" si="42"/>
        <v>0</v>
      </c>
      <c r="AG42" s="144">
        <f t="shared" si="18"/>
        <v>0</v>
      </c>
      <c r="AH42" s="144">
        <f t="shared" si="43"/>
        <v>0</v>
      </c>
      <c r="AI42" s="217">
        <f t="shared" si="33"/>
        <v>0</v>
      </c>
      <c r="AK42" s="210"/>
      <c r="AL42" s="144"/>
      <c r="AM42" s="144"/>
      <c r="AN42" s="144"/>
      <c r="AO42" s="144"/>
      <c r="AP42" s="144"/>
      <c r="AQ42" s="318"/>
      <c r="AR42" s="318"/>
      <c r="AS42" s="318"/>
      <c r="AT42" s="318"/>
      <c r="AU42" s="144"/>
      <c r="AV42" s="144"/>
      <c r="AW42" s="144"/>
      <c r="AX42" s="144"/>
      <c r="AY42" s="217"/>
    </row>
    <row r="43" spans="2:52" x14ac:dyDescent="0.25">
      <c r="B43" s="179">
        <f t="shared" si="36"/>
        <v>60</v>
      </c>
      <c r="C43" s="309">
        <f t="shared" si="40"/>
        <v>64</v>
      </c>
      <c r="D43" s="289">
        <f>206+21</f>
        <v>227</v>
      </c>
      <c r="E43" s="294">
        <f t="shared" si="34"/>
        <v>1.56</v>
      </c>
      <c r="F43" s="181">
        <f t="shared" si="35"/>
        <v>354.12</v>
      </c>
      <c r="G43" s="190">
        <f t="shared" si="39"/>
        <v>13.260000000000005</v>
      </c>
      <c r="I43" s="194">
        <v>38</v>
      </c>
      <c r="J43" s="144">
        <f t="shared" si="27"/>
        <v>0</v>
      </c>
      <c r="K43" s="144">
        <f t="shared" si="28"/>
        <v>0</v>
      </c>
      <c r="L43" s="144">
        <f t="shared" si="29"/>
        <v>70</v>
      </c>
      <c r="M43" s="144">
        <f t="shared" si="30"/>
        <v>0</v>
      </c>
      <c r="N43" s="144">
        <f t="shared" si="0"/>
        <v>0</v>
      </c>
      <c r="O43" s="145">
        <f t="shared" si="1"/>
        <v>256.66666666666669</v>
      </c>
      <c r="P43" s="194">
        <v>38</v>
      </c>
      <c r="Q43" s="144">
        <f t="shared" si="41"/>
        <v>16.379999999999995</v>
      </c>
      <c r="R43" s="144">
        <f t="shared" si="31"/>
        <v>197.34000000000003</v>
      </c>
      <c r="S43" s="144">
        <f t="shared" si="32"/>
        <v>120.37740000000002</v>
      </c>
      <c r="T43" s="144">
        <f t="shared" si="2"/>
        <v>31.763005553813084</v>
      </c>
      <c r="U43" s="144">
        <f t="shared" si="16"/>
        <v>70</v>
      </c>
      <c r="V43" s="144">
        <f t="shared" si="3"/>
        <v>10</v>
      </c>
      <c r="W43" s="144">
        <v>0</v>
      </c>
      <c r="X43" s="144">
        <f t="shared" si="4"/>
        <v>558.31120633955777</v>
      </c>
      <c r="Y43" s="173">
        <f t="shared" si="5"/>
        <v>301.64453967289109</v>
      </c>
      <c r="AA43" s="210">
        <v>38</v>
      </c>
      <c r="AB43" s="144">
        <f t="shared" si="6"/>
        <v>0</v>
      </c>
      <c r="AC43" s="243">
        <f t="shared" si="7"/>
        <v>0</v>
      </c>
      <c r="AD43" s="243">
        <f t="shared" si="8"/>
        <v>0</v>
      </c>
      <c r="AE43" s="243">
        <f t="shared" si="9"/>
        <v>0</v>
      </c>
      <c r="AF43" s="144">
        <f t="shared" si="42"/>
        <v>0</v>
      </c>
      <c r="AG43" s="144">
        <f t="shared" si="18"/>
        <v>0</v>
      </c>
      <c r="AH43" s="144">
        <f t="shared" si="43"/>
        <v>0</v>
      </c>
      <c r="AI43" s="217">
        <f t="shared" si="33"/>
        <v>0</v>
      </c>
      <c r="AK43" s="210"/>
      <c r="AL43" s="144"/>
      <c r="AM43" s="144"/>
      <c r="AN43" s="144"/>
      <c r="AO43" s="144"/>
      <c r="AP43" s="144"/>
      <c r="AQ43" s="318"/>
      <c r="AR43" s="318"/>
      <c r="AS43" s="318"/>
      <c r="AT43" s="318"/>
      <c r="AU43" s="144"/>
      <c r="AV43" s="144"/>
      <c r="AW43" s="144"/>
      <c r="AX43" s="144"/>
      <c r="AY43" s="217"/>
    </row>
    <row r="44" spans="2:52" x14ac:dyDescent="0.25">
      <c r="B44" s="179">
        <f t="shared" si="36"/>
        <v>64</v>
      </c>
      <c r="C44" s="309">
        <f t="shared" si="40"/>
        <v>65</v>
      </c>
      <c r="D44" s="289">
        <v>206</v>
      </c>
      <c r="E44" s="294">
        <f t="shared" si="34"/>
        <v>1.56</v>
      </c>
      <c r="F44" s="181">
        <f t="shared" si="35"/>
        <v>321.36</v>
      </c>
      <c r="G44" s="190">
        <f t="shared" si="39"/>
        <v>-32.759999999999991</v>
      </c>
      <c r="I44" s="194">
        <v>39</v>
      </c>
      <c r="J44" s="144">
        <f t="shared" si="27"/>
        <v>0</v>
      </c>
      <c r="K44" s="144">
        <f t="shared" si="28"/>
        <v>0</v>
      </c>
      <c r="L44" s="144">
        <f t="shared" si="29"/>
        <v>70</v>
      </c>
      <c r="M44" s="144">
        <f t="shared" si="30"/>
        <v>0</v>
      </c>
      <c r="N44" s="144">
        <f t="shared" si="0"/>
        <v>0</v>
      </c>
      <c r="O44" s="145">
        <f t="shared" si="1"/>
        <v>256.66666666666669</v>
      </c>
      <c r="P44" s="194">
        <v>39</v>
      </c>
      <c r="Q44" s="144">
        <f t="shared" si="41"/>
        <v>16.379999999999995</v>
      </c>
      <c r="R44" s="144">
        <f t="shared" si="31"/>
        <v>213.72000000000003</v>
      </c>
      <c r="S44" s="144">
        <f t="shared" si="32"/>
        <v>130.36920000000001</v>
      </c>
      <c r="T44" s="144">
        <f t="shared" si="2"/>
        <v>34.081656526320486</v>
      </c>
      <c r="U44" s="144">
        <f t="shared" si="16"/>
        <v>70</v>
      </c>
      <c r="V44" s="144">
        <f t="shared" si="3"/>
        <v>10</v>
      </c>
      <c r="W44" s="144">
        <v>0</v>
      </c>
      <c r="X44" s="144">
        <f t="shared" si="4"/>
        <v>579.75190845000816</v>
      </c>
      <c r="Y44" s="173">
        <f t="shared" si="5"/>
        <v>323.08524178334147</v>
      </c>
      <c r="AA44" s="210">
        <v>39</v>
      </c>
      <c r="AB44" s="144">
        <f t="shared" si="6"/>
        <v>0</v>
      </c>
      <c r="AC44" s="243">
        <f t="shared" si="7"/>
        <v>0</v>
      </c>
      <c r="AD44" s="243">
        <f t="shared" si="8"/>
        <v>0</v>
      </c>
      <c r="AE44" s="243">
        <f t="shared" si="9"/>
        <v>0</v>
      </c>
      <c r="AF44" s="144">
        <f t="shared" si="42"/>
        <v>0</v>
      </c>
      <c r="AG44" s="144">
        <f t="shared" si="18"/>
        <v>0</v>
      </c>
      <c r="AH44" s="144">
        <f t="shared" si="43"/>
        <v>0</v>
      </c>
      <c r="AI44" s="217">
        <f t="shared" si="33"/>
        <v>0</v>
      </c>
      <c r="AK44" s="210"/>
      <c r="AL44" s="144"/>
      <c r="AM44" s="144"/>
      <c r="AN44" s="144"/>
      <c r="AO44" s="144"/>
      <c r="AP44" s="144"/>
      <c r="AQ44" s="318"/>
      <c r="AR44" s="318"/>
      <c r="AS44" s="318"/>
      <c r="AT44" s="318"/>
      <c r="AU44" s="144"/>
      <c r="AV44" s="144"/>
      <c r="AW44" s="144"/>
      <c r="AX44" s="144"/>
      <c r="AY44" s="217"/>
    </row>
    <row r="45" spans="2:52" x14ac:dyDescent="0.25">
      <c r="B45" s="179">
        <f t="shared" si="36"/>
        <v>65</v>
      </c>
      <c r="C45" s="309">
        <f t="shared" si="40"/>
        <v>69</v>
      </c>
      <c r="D45" s="289">
        <f>221+21</f>
        <v>242</v>
      </c>
      <c r="E45" s="294">
        <f t="shared" si="34"/>
        <v>1.56</v>
      </c>
      <c r="F45" s="181">
        <f t="shared" si="35"/>
        <v>377.52000000000004</v>
      </c>
      <c r="G45" s="190">
        <f t="shared" si="39"/>
        <v>14.040000000000006</v>
      </c>
      <c r="I45" s="194">
        <v>40</v>
      </c>
      <c r="J45" s="144">
        <f t="shared" si="27"/>
        <v>0</v>
      </c>
      <c r="K45" s="144">
        <f t="shared" si="28"/>
        <v>0</v>
      </c>
      <c r="L45" s="144">
        <f t="shared" si="29"/>
        <v>70</v>
      </c>
      <c r="M45" s="144">
        <f t="shared" si="30"/>
        <v>0</v>
      </c>
      <c r="N45" s="144">
        <f t="shared" si="0"/>
        <v>0</v>
      </c>
      <c r="O45" s="145">
        <f t="shared" si="1"/>
        <v>256.66666666666669</v>
      </c>
      <c r="P45" s="194">
        <v>40</v>
      </c>
      <c r="Q45" s="144">
        <f t="shared" si="41"/>
        <v>-32.759999999999991</v>
      </c>
      <c r="R45" s="144">
        <f t="shared" si="31"/>
        <v>180.96000000000004</v>
      </c>
      <c r="S45" s="144">
        <f t="shared" si="32"/>
        <v>110.38560000000003</v>
      </c>
      <c r="T45" s="144">
        <f t="shared" si="2"/>
        <v>29.421816429201407</v>
      </c>
      <c r="U45" s="144">
        <f t="shared" si="16"/>
        <v>70</v>
      </c>
      <c r="V45" s="144">
        <f t="shared" si="3"/>
        <v>10</v>
      </c>
      <c r="W45" s="144">
        <v>0</v>
      </c>
      <c r="X45" s="144">
        <f t="shared" si="4"/>
        <v>536.83125028085908</v>
      </c>
      <c r="Y45" s="173">
        <f t="shared" si="5"/>
        <v>280.1645836141924</v>
      </c>
      <c r="AA45" s="210">
        <v>40</v>
      </c>
      <c r="AB45" s="144">
        <f t="shared" si="6"/>
        <v>0</v>
      </c>
      <c r="AC45" s="243">
        <f t="shared" si="7"/>
        <v>0</v>
      </c>
      <c r="AD45" s="243">
        <f t="shared" si="8"/>
        <v>0</v>
      </c>
      <c r="AE45" s="243">
        <f t="shared" si="9"/>
        <v>0</v>
      </c>
      <c r="AF45" s="144">
        <f t="shared" si="42"/>
        <v>0</v>
      </c>
      <c r="AG45" s="144">
        <f t="shared" si="18"/>
        <v>0</v>
      </c>
      <c r="AH45" s="144">
        <f t="shared" si="43"/>
        <v>0</v>
      </c>
      <c r="AI45" s="217">
        <f t="shared" si="33"/>
        <v>0</v>
      </c>
      <c r="AK45" s="210"/>
      <c r="AL45" s="144"/>
      <c r="AM45" s="144"/>
      <c r="AN45" s="144"/>
      <c r="AO45" s="144"/>
      <c r="AP45" s="144"/>
      <c r="AQ45" s="318"/>
      <c r="AR45" s="318"/>
      <c r="AS45" s="318"/>
      <c r="AT45" s="318"/>
      <c r="AU45" s="144"/>
      <c r="AV45" s="144"/>
      <c r="AW45" s="144"/>
      <c r="AX45" s="144"/>
      <c r="AY45" s="217"/>
    </row>
    <row r="46" spans="2:52" x14ac:dyDescent="0.25">
      <c r="B46" s="179">
        <f t="shared" si="36"/>
        <v>69</v>
      </c>
      <c r="C46" s="309">
        <f t="shared" si="40"/>
        <v>70</v>
      </c>
      <c r="D46" s="289">
        <v>221</v>
      </c>
      <c r="E46" s="294">
        <f t="shared" si="34"/>
        <v>1.56</v>
      </c>
      <c r="F46" s="181">
        <f t="shared" si="35"/>
        <v>344.76</v>
      </c>
      <c r="G46" s="190">
        <f t="shared" si="39"/>
        <v>-32.760000000000048</v>
      </c>
      <c r="I46" s="194">
        <v>41</v>
      </c>
      <c r="J46" s="144">
        <f t="shared" si="27"/>
        <v>0</v>
      </c>
      <c r="K46" s="144">
        <f t="shared" si="28"/>
        <v>0</v>
      </c>
      <c r="L46" s="144">
        <f t="shared" si="29"/>
        <v>70</v>
      </c>
      <c r="M46" s="144">
        <f t="shared" si="30"/>
        <v>0</v>
      </c>
      <c r="N46" s="144">
        <f t="shared" si="0"/>
        <v>0</v>
      </c>
      <c r="O46" s="145">
        <f t="shared" si="1"/>
        <v>256.66666666666669</v>
      </c>
      <c r="P46" s="194">
        <v>41</v>
      </c>
      <c r="Q46" s="144">
        <f t="shared" si="41"/>
        <v>16.380000000000003</v>
      </c>
      <c r="R46" s="144">
        <f t="shared" si="31"/>
        <v>197.34000000000003</v>
      </c>
      <c r="S46" s="144">
        <f t="shared" si="32"/>
        <v>120.37740000000002</v>
      </c>
      <c r="T46" s="144">
        <f t="shared" si="2"/>
        <v>31.763005553813084</v>
      </c>
      <c r="U46" s="144">
        <f t="shared" si="16"/>
        <v>70</v>
      </c>
      <c r="V46" s="144">
        <f t="shared" si="3"/>
        <v>10</v>
      </c>
      <c r="W46" s="144">
        <v>0</v>
      </c>
      <c r="X46" s="144">
        <f t="shared" si="4"/>
        <v>558.31120633955777</v>
      </c>
      <c r="Y46" s="173">
        <f t="shared" si="5"/>
        <v>301.64453967289109</v>
      </c>
      <c r="AA46" s="210">
        <v>41</v>
      </c>
      <c r="AB46" s="144">
        <f t="shared" si="6"/>
        <v>0</v>
      </c>
      <c r="AC46" s="243">
        <f t="shared" si="7"/>
        <v>0</v>
      </c>
      <c r="AD46" s="243">
        <f t="shared" si="8"/>
        <v>0</v>
      </c>
      <c r="AE46" s="243">
        <f t="shared" si="9"/>
        <v>0</v>
      </c>
      <c r="AF46" s="144">
        <f t="shared" si="42"/>
        <v>0</v>
      </c>
      <c r="AG46" s="144">
        <f t="shared" si="18"/>
        <v>0</v>
      </c>
      <c r="AH46" s="144">
        <f t="shared" si="43"/>
        <v>0</v>
      </c>
      <c r="AI46" s="217">
        <f t="shared" si="33"/>
        <v>0</v>
      </c>
      <c r="AK46" s="210"/>
      <c r="AL46" s="144"/>
      <c r="AM46" s="144"/>
      <c r="AN46" s="144"/>
      <c r="AO46" s="144"/>
      <c r="AP46" s="144"/>
      <c r="AQ46" s="318"/>
      <c r="AR46" s="318"/>
      <c r="AS46" s="318"/>
      <c r="AT46" s="318"/>
      <c r="AU46" s="144"/>
      <c r="AV46" s="144"/>
      <c r="AW46" s="144"/>
      <c r="AX46" s="144"/>
      <c r="AY46" s="217"/>
    </row>
    <row r="47" spans="2:52" x14ac:dyDescent="0.25">
      <c r="B47" s="179">
        <f t="shared" si="36"/>
        <v>70</v>
      </c>
      <c r="C47" s="309">
        <f t="shared" si="40"/>
        <v>74</v>
      </c>
      <c r="D47" s="289">
        <f>231+21</f>
        <v>252</v>
      </c>
      <c r="E47" s="294">
        <f t="shared" si="34"/>
        <v>1.56</v>
      </c>
      <c r="F47" s="181">
        <f t="shared" si="35"/>
        <v>393.12</v>
      </c>
      <c r="G47" s="190">
        <f t="shared" si="39"/>
        <v>12.090000000000003</v>
      </c>
      <c r="I47" s="194">
        <v>42</v>
      </c>
      <c r="J47" s="144">
        <f t="shared" si="27"/>
        <v>0</v>
      </c>
      <c r="K47" s="144">
        <f t="shared" si="28"/>
        <v>0</v>
      </c>
      <c r="L47" s="144">
        <f t="shared" si="29"/>
        <v>70</v>
      </c>
      <c r="M47" s="144">
        <f t="shared" si="30"/>
        <v>0</v>
      </c>
      <c r="N47" s="144">
        <f t="shared" si="0"/>
        <v>0</v>
      </c>
      <c r="O47" s="145">
        <f t="shared" si="1"/>
        <v>256.66666666666669</v>
      </c>
      <c r="P47" s="194">
        <v>42</v>
      </c>
      <c r="Q47" s="144">
        <f t="shared" si="41"/>
        <v>16.380000000000003</v>
      </c>
      <c r="R47" s="144">
        <f t="shared" si="31"/>
        <v>213.72000000000003</v>
      </c>
      <c r="S47" s="144">
        <f t="shared" si="32"/>
        <v>130.36920000000001</v>
      </c>
      <c r="T47" s="144">
        <f t="shared" si="2"/>
        <v>34.081656526320486</v>
      </c>
      <c r="U47" s="144">
        <f t="shared" si="16"/>
        <v>70</v>
      </c>
      <c r="V47" s="144">
        <f t="shared" si="3"/>
        <v>10</v>
      </c>
      <c r="W47" s="144">
        <v>0</v>
      </c>
      <c r="X47" s="144">
        <f t="shared" si="4"/>
        <v>579.75190845000816</v>
      </c>
      <c r="Y47" s="173">
        <f t="shared" si="5"/>
        <v>323.08524178334147</v>
      </c>
      <c r="AA47" s="210">
        <v>42</v>
      </c>
      <c r="AB47" s="144">
        <f t="shared" si="6"/>
        <v>0</v>
      </c>
      <c r="AC47" s="243">
        <f t="shared" si="7"/>
        <v>0</v>
      </c>
      <c r="AD47" s="243">
        <f t="shared" si="8"/>
        <v>0</v>
      </c>
      <c r="AE47" s="243">
        <f t="shared" si="9"/>
        <v>0</v>
      </c>
      <c r="AF47" s="144">
        <f t="shared" si="42"/>
        <v>0</v>
      </c>
      <c r="AG47" s="144">
        <f t="shared" si="18"/>
        <v>0</v>
      </c>
      <c r="AH47" s="144">
        <f t="shared" si="43"/>
        <v>0</v>
      </c>
      <c r="AI47" s="217">
        <f t="shared" si="33"/>
        <v>0</v>
      </c>
      <c r="AK47" s="210"/>
      <c r="AL47" s="144"/>
      <c r="AM47" s="144"/>
      <c r="AN47" s="144"/>
      <c r="AO47" s="144"/>
      <c r="AP47" s="144"/>
      <c r="AQ47" s="318"/>
      <c r="AR47" s="318"/>
      <c r="AS47" s="318"/>
      <c r="AT47" s="318"/>
      <c r="AU47" s="144"/>
      <c r="AV47" s="144"/>
      <c r="AW47" s="144"/>
      <c r="AX47" s="144"/>
      <c r="AY47" s="217"/>
    </row>
    <row r="48" spans="2:52" x14ac:dyDescent="0.25">
      <c r="B48" s="179">
        <f t="shared" si="36"/>
        <v>74</v>
      </c>
      <c r="C48" s="309">
        <f t="shared" si="40"/>
        <v>75</v>
      </c>
      <c r="D48" s="289">
        <v>231</v>
      </c>
      <c r="E48" s="294">
        <f t="shared" si="34"/>
        <v>1.56</v>
      </c>
      <c r="F48" s="181">
        <f t="shared" si="35"/>
        <v>360.36</v>
      </c>
      <c r="G48" s="190">
        <f t="shared" si="39"/>
        <v>-32.759999999999991</v>
      </c>
      <c r="I48" s="194">
        <v>43</v>
      </c>
      <c r="J48" s="144">
        <f t="shared" si="27"/>
        <v>0</v>
      </c>
      <c r="K48" s="144">
        <f t="shared" si="28"/>
        <v>0</v>
      </c>
      <c r="L48" s="144">
        <f t="shared" si="29"/>
        <v>70</v>
      </c>
      <c r="M48" s="144">
        <f t="shared" si="30"/>
        <v>0</v>
      </c>
      <c r="N48" s="144">
        <f t="shared" si="0"/>
        <v>0</v>
      </c>
      <c r="O48" s="145">
        <f t="shared" si="1"/>
        <v>256.66666666666669</v>
      </c>
      <c r="P48" s="194">
        <v>43</v>
      </c>
      <c r="Q48" s="144">
        <f t="shared" si="41"/>
        <v>16.380000000000003</v>
      </c>
      <c r="R48" s="144">
        <f t="shared" si="31"/>
        <v>230.10000000000002</v>
      </c>
      <c r="S48" s="144">
        <f t="shared" si="32"/>
        <v>140.36100000000002</v>
      </c>
      <c r="T48" s="144">
        <f t="shared" si="2"/>
        <v>36.37969312654257</v>
      </c>
      <c r="U48" s="144">
        <f t="shared" si="16"/>
        <v>70</v>
      </c>
      <c r="V48" s="144">
        <f t="shared" si="3"/>
        <v>10</v>
      </c>
      <c r="W48" s="144">
        <v>0</v>
      </c>
      <c r="X48" s="144">
        <f t="shared" si="4"/>
        <v>601.15670719539492</v>
      </c>
      <c r="Y48" s="173">
        <f t="shared" si="5"/>
        <v>344.49004052872823</v>
      </c>
      <c r="AA48" s="210">
        <v>43</v>
      </c>
      <c r="AB48" s="144">
        <f t="shared" si="6"/>
        <v>0</v>
      </c>
      <c r="AC48" s="243">
        <f t="shared" si="7"/>
        <v>0</v>
      </c>
      <c r="AD48" s="243">
        <f t="shared" si="8"/>
        <v>0</v>
      </c>
      <c r="AE48" s="243">
        <f t="shared" si="9"/>
        <v>0</v>
      </c>
      <c r="AF48" s="144">
        <f t="shared" si="42"/>
        <v>0</v>
      </c>
      <c r="AG48" s="144">
        <f t="shared" si="18"/>
        <v>0</v>
      </c>
      <c r="AH48" s="144">
        <f t="shared" si="43"/>
        <v>0</v>
      </c>
      <c r="AI48" s="217">
        <f t="shared" si="33"/>
        <v>0</v>
      </c>
      <c r="AK48" s="210"/>
      <c r="AL48" s="144"/>
      <c r="AM48" s="144"/>
      <c r="AN48" s="144"/>
      <c r="AO48" s="144"/>
      <c r="AP48" s="144"/>
      <c r="AQ48" s="318"/>
      <c r="AR48" s="318"/>
      <c r="AS48" s="318"/>
      <c r="AT48" s="318"/>
      <c r="AU48" s="144"/>
      <c r="AV48" s="144"/>
      <c r="AW48" s="144"/>
      <c r="AX48" s="144"/>
      <c r="AY48" s="217"/>
    </row>
    <row r="49" spans="2:51" x14ac:dyDescent="0.25">
      <c r="B49" s="179">
        <f t="shared" si="36"/>
        <v>75</v>
      </c>
      <c r="C49" s="309">
        <f t="shared" si="40"/>
        <v>79</v>
      </c>
      <c r="D49" s="289">
        <f>240+21</f>
        <v>261</v>
      </c>
      <c r="E49" s="294">
        <f t="shared" si="34"/>
        <v>1.56</v>
      </c>
      <c r="F49" s="181">
        <f t="shared" si="35"/>
        <v>407.16</v>
      </c>
      <c r="G49" s="190">
        <f t="shared" si="39"/>
        <v>11.700000000000003</v>
      </c>
      <c r="I49" s="194">
        <v>44</v>
      </c>
      <c r="J49" s="144">
        <f t="shared" si="27"/>
        <v>0</v>
      </c>
      <c r="K49" s="144">
        <f t="shared" si="28"/>
        <v>0</v>
      </c>
      <c r="L49" s="144">
        <f t="shared" si="29"/>
        <v>70</v>
      </c>
      <c r="M49" s="144">
        <f t="shared" si="30"/>
        <v>0</v>
      </c>
      <c r="N49" s="144">
        <f t="shared" si="0"/>
        <v>0</v>
      </c>
      <c r="O49" s="145">
        <f t="shared" si="1"/>
        <v>256.66666666666669</v>
      </c>
      <c r="P49" s="194">
        <v>44</v>
      </c>
      <c r="Q49" s="144">
        <f t="shared" si="41"/>
        <v>16.380000000000003</v>
      </c>
      <c r="R49" s="144">
        <f t="shared" si="31"/>
        <v>246.48000000000002</v>
      </c>
      <c r="S49" s="144">
        <f t="shared" si="32"/>
        <v>150.3528</v>
      </c>
      <c r="T49" s="144">
        <f t="shared" si="2"/>
        <v>38.658749721546236</v>
      </c>
      <c r="U49" s="144">
        <f t="shared" si="16"/>
        <v>70</v>
      </c>
      <c r="V49" s="144">
        <f t="shared" si="3"/>
        <v>10</v>
      </c>
      <c r="W49" s="144">
        <v>0</v>
      </c>
      <c r="X49" s="144">
        <f t="shared" si="4"/>
        <v>622.5284490983596</v>
      </c>
      <c r="Y49" s="173">
        <f t="shared" si="5"/>
        <v>365.86178243169292</v>
      </c>
      <c r="AA49" s="210">
        <v>44</v>
      </c>
      <c r="AB49" s="144">
        <f t="shared" si="6"/>
        <v>0</v>
      </c>
      <c r="AC49" s="243">
        <f t="shared" si="7"/>
        <v>0</v>
      </c>
      <c r="AD49" s="243">
        <f t="shared" si="8"/>
        <v>0</v>
      </c>
      <c r="AE49" s="243">
        <f t="shared" si="9"/>
        <v>0</v>
      </c>
      <c r="AF49" s="144">
        <f t="shared" si="42"/>
        <v>0</v>
      </c>
      <c r="AG49" s="144">
        <f t="shared" si="18"/>
        <v>0</v>
      </c>
      <c r="AH49" s="144">
        <f t="shared" si="43"/>
        <v>0</v>
      </c>
      <c r="AI49" s="217">
        <f t="shared" si="33"/>
        <v>0</v>
      </c>
      <c r="AK49" s="210"/>
      <c r="AL49" s="144"/>
      <c r="AM49" s="144"/>
      <c r="AN49" s="144"/>
      <c r="AO49" s="144"/>
      <c r="AP49" s="144"/>
      <c r="AQ49" s="318"/>
      <c r="AR49" s="318"/>
      <c r="AS49" s="318"/>
      <c r="AT49" s="318"/>
      <c r="AU49" s="144"/>
      <c r="AV49" s="144"/>
      <c r="AW49" s="144"/>
      <c r="AX49" s="144"/>
      <c r="AY49" s="217"/>
    </row>
    <row r="50" spans="2:51" x14ac:dyDescent="0.25">
      <c r="B50" s="179">
        <f t="shared" si="36"/>
        <v>79</v>
      </c>
      <c r="C50" s="309">
        <f t="shared" si="40"/>
        <v>80</v>
      </c>
      <c r="D50" s="289">
        <v>240</v>
      </c>
      <c r="E50" s="294">
        <f t="shared" si="34"/>
        <v>1.56</v>
      </c>
      <c r="F50" s="181">
        <f t="shared" si="35"/>
        <v>374.40000000000003</v>
      </c>
      <c r="G50" s="190">
        <f t="shared" si="39"/>
        <v>-32.759999999999991</v>
      </c>
      <c r="I50" s="194">
        <v>45</v>
      </c>
      <c r="J50" s="144">
        <f t="shared" si="27"/>
        <v>0</v>
      </c>
      <c r="K50" s="144">
        <f t="shared" si="28"/>
        <v>0</v>
      </c>
      <c r="L50" s="144">
        <f t="shared" si="29"/>
        <v>70</v>
      </c>
      <c r="M50" s="144">
        <f t="shared" si="30"/>
        <v>0</v>
      </c>
      <c r="N50" s="144">
        <f t="shared" si="0"/>
        <v>0</v>
      </c>
      <c r="O50" s="145">
        <f t="shared" si="1"/>
        <v>256.66666666666669</v>
      </c>
      <c r="P50" s="194">
        <v>45</v>
      </c>
      <c r="Q50" s="144">
        <f t="shared" si="41"/>
        <v>-32.760000000000019</v>
      </c>
      <c r="R50" s="144">
        <f t="shared" si="31"/>
        <v>213.72</v>
      </c>
      <c r="S50" s="144">
        <f t="shared" si="32"/>
        <v>130.36920000000001</v>
      </c>
      <c r="T50" s="144">
        <f t="shared" si="2"/>
        <v>34.081656526320486</v>
      </c>
      <c r="U50" s="144">
        <f t="shared" si="16"/>
        <v>70</v>
      </c>
      <c r="V50" s="144">
        <f t="shared" si="3"/>
        <v>10</v>
      </c>
      <c r="W50" s="144">
        <v>0</v>
      </c>
      <c r="X50" s="144">
        <f t="shared" si="4"/>
        <v>579.75190845000816</v>
      </c>
      <c r="Y50" s="173">
        <f t="shared" si="5"/>
        <v>323.08524178334147</v>
      </c>
      <c r="AA50" s="210">
        <v>45</v>
      </c>
      <c r="AB50" s="144">
        <f t="shared" si="6"/>
        <v>45</v>
      </c>
      <c r="AC50" s="243">
        <f t="shared" si="7"/>
        <v>0.5</v>
      </c>
      <c r="AD50" s="243">
        <f t="shared" si="8"/>
        <v>0.28000000000000003</v>
      </c>
      <c r="AE50" s="243">
        <f t="shared" si="9"/>
        <v>0.22</v>
      </c>
      <c r="AF50" s="144">
        <f t="shared" si="42"/>
        <v>23.669226296179996</v>
      </c>
      <c r="AG50" s="144">
        <f t="shared" si="18"/>
        <v>13.20257765879901</v>
      </c>
      <c r="AH50" s="144">
        <f t="shared" si="43"/>
        <v>8.8888160981910236</v>
      </c>
      <c r="AI50" s="217">
        <f t="shared" si="33"/>
        <v>45.76062005317003</v>
      </c>
      <c r="AK50" s="210"/>
      <c r="AL50" s="144"/>
      <c r="AM50" s="144"/>
      <c r="AN50" s="144"/>
      <c r="AO50" s="144"/>
      <c r="AP50" s="144"/>
      <c r="AQ50" s="318"/>
      <c r="AR50" s="318"/>
      <c r="AS50" s="318"/>
      <c r="AT50" s="318"/>
      <c r="AU50" s="144"/>
      <c r="AV50" s="144"/>
      <c r="AW50" s="144"/>
      <c r="AX50" s="144"/>
      <c r="AY50" s="217"/>
    </row>
    <row r="51" spans="2:51" x14ac:dyDescent="0.25">
      <c r="B51" s="179">
        <f t="shared" si="36"/>
        <v>80</v>
      </c>
      <c r="C51" s="309">
        <f t="shared" si="40"/>
        <v>84</v>
      </c>
      <c r="D51" s="289">
        <f>248+21</f>
        <v>269</v>
      </c>
      <c r="E51" s="294">
        <f t="shared" si="34"/>
        <v>1.56</v>
      </c>
      <c r="F51" s="181">
        <f t="shared" si="35"/>
        <v>419.64</v>
      </c>
      <c r="G51" s="190">
        <f t="shared" si="39"/>
        <v>11.309999999999988</v>
      </c>
      <c r="I51" s="194">
        <v>46</v>
      </c>
      <c r="J51" s="144">
        <f t="shared" si="27"/>
        <v>0</v>
      </c>
      <c r="K51" s="144">
        <f t="shared" si="28"/>
        <v>0</v>
      </c>
      <c r="L51" s="144">
        <f t="shared" si="29"/>
        <v>70</v>
      </c>
      <c r="M51" s="144">
        <f t="shared" si="30"/>
        <v>0</v>
      </c>
      <c r="N51" s="144">
        <f t="shared" si="0"/>
        <v>0</v>
      </c>
      <c r="O51" s="145">
        <f t="shared" si="1"/>
        <v>256.66666666666669</v>
      </c>
      <c r="P51" s="194">
        <v>46</v>
      </c>
      <c r="Q51" s="144">
        <f t="shared" si="41"/>
        <v>15.990000000000002</v>
      </c>
      <c r="R51" s="144">
        <f t="shared" si="31"/>
        <v>229.71</v>
      </c>
      <c r="S51" s="144">
        <f t="shared" si="32"/>
        <v>140.12309999999999</v>
      </c>
      <c r="T51" s="144">
        <f t="shared" si="2"/>
        <v>36.325204533709453</v>
      </c>
      <c r="U51" s="144">
        <f t="shared" si="16"/>
        <v>70</v>
      </c>
      <c r="V51" s="144">
        <f t="shared" si="3"/>
        <v>10</v>
      </c>
      <c r="W51" s="144">
        <v>0</v>
      </c>
      <c r="X51" s="144">
        <f t="shared" si="4"/>
        <v>600.64746372954392</v>
      </c>
      <c r="Y51" s="173">
        <f t="shared" si="5"/>
        <v>343.98079706287723</v>
      </c>
      <c r="AA51" s="210">
        <v>46</v>
      </c>
      <c r="AB51" s="144">
        <f t="shared" si="6"/>
        <v>0</v>
      </c>
      <c r="AC51" s="243">
        <f t="shared" si="7"/>
        <v>0</v>
      </c>
      <c r="AD51" s="243">
        <f t="shared" si="8"/>
        <v>0</v>
      </c>
      <c r="AE51" s="243">
        <f t="shared" si="9"/>
        <v>0</v>
      </c>
      <c r="AF51" s="144">
        <f t="shared" si="42"/>
        <v>23.205087205314431</v>
      </c>
      <c r="AG51" s="144">
        <f t="shared" si="18"/>
        <v>12.841552478425767</v>
      </c>
      <c r="AH51" s="144">
        <f t="shared" si="43"/>
        <v>6.2853421397510214</v>
      </c>
      <c r="AI51" s="217">
        <f t="shared" si="33"/>
        <v>42.331981823491219</v>
      </c>
      <c r="AK51" s="210"/>
      <c r="AL51" s="144"/>
      <c r="AM51" s="144"/>
      <c r="AN51" s="144"/>
      <c r="AO51" s="144"/>
      <c r="AP51" s="144"/>
      <c r="AQ51" s="318"/>
      <c r="AR51" s="318"/>
      <c r="AS51" s="318"/>
      <c r="AT51" s="318"/>
      <c r="AU51" s="144"/>
      <c r="AV51" s="144"/>
      <c r="AW51" s="144"/>
      <c r="AX51" s="144"/>
      <c r="AY51" s="217"/>
    </row>
    <row r="52" spans="2:51" x14ac:dyDescent="0.25">
      <c r="B52" s="179">
        <f t="shared" si="36"/>
        <v>84</v>
      </c>
      <c r="C52" s="309">
        <f t="shared" si="40"/>
        <v>85</v>
      </c>
      <c r="D52" s="289">
        <v>248</v>
      </c>
      <c r="E52" s="294">
        <f t="shared" si="34"/>
        <v>1.56</v>
      </c>
      <c r="F52" s="181">
        <f t="shared" si="35"/>
        <v>386.88</v>
      </c>
      <c r="G52" s="190">
        <f t="shared" si="39"/>
        <v>-32.759999999999991</v>
      </c>
      <c r="I52" s="194">
        <v>47</v>
      </c>
      <c r="J52" s="144">
        <f t="shared" si="27"/>
        <v>0</v>
      </c>
      <c r="K52" s="144">
        <f t="shared" si="28"/>
        <v>0</v>
      </c>
      <c r="L52" s="144">
        <f t="shared" si="29"/>
        <v>70</v>
      </c>
      <c r="M52" s="144">
        <f t="shared" si="30"/>
        <v>0</v>
      </c>
      <c r="N52" s="144">
        <f t="shared" si="0"/>
        <v>0</v>
      </c>
      <c r="O52" s="145">
        <f t="shared" si="1"/>
        <v>256.66666666666669</v>
      </c>
      <c r="P52" s="194">
        <v>47</v>
      </c>
      <c r="Q52" s="144">
        <f t="shared" si="41"/>
        <v>15.990000000000002</v>
      </c>
      <c r="R52" s="144">
        <f t="shared" si="31"/>
        <v>245.70000000000002</v>
      </c>
      <c r="S52" s="144">
        <f t="shared" si="32"/>
        <v>149.87700000000001</v>
      </c>
      <c r="T52" s="144">
        <f t="shared" si="2"/>
        <v>38.550632095087295</v>
      </c>
      <c r="U52" s="144">
        <f t="shared" si="16"/>
        <v>70</v>
      </c>
      <c r="V52" s="144">
        <f t="shared" si="3"/>
        <v>10</v>
      </c>
      <c r="W52" s="144">
        <v>0</v>
      </c>
      <c r="X52" s="144">
        <f t="shared" si="4"/>
        <v>621.51145923227705</v>
      </c>
      <c r="Y52" s="173">
        <f t="shared" si="5"/>
        <v>364.84479256561036</v>
      </c>
      <c r="AA52" s="210">
        <v>47</v>
      </c>
      <c r="AB52" s="144">
        <f t="shared" si="6"/>
        <v>0</v>
      </c>
      <c r="AC52" s="243">
        <f t="shared" si="7"/>
        <v>0</v>
      </c>
      <c r="AD52" s="243">
        <f t="shared" si="8"/>
        <v>0</v>
      </c>
      <c r="AE52" s="243">
        <f t="shared" si="9"/>
        <v>0</v>
      </c>
      <c r="AF52" s="144">
        <f t="shared" si="42"/>
        <v>22.750049598923848</v>
      </c>
      <c r="AG52" s="144">
        <f t="shared" si="18"/>
        <v>12.490399550595319</v>
      </c>
      <c r="AH52" s="144">
        <f t="shared" si="43"/>
        <v>4.4444080490955118</v>
      </c>
      <c r="AI52" s="217">
        <f t="shared" si="33"/>
        <v>39.684857198614679</v>
      </c>
      <c r="AK52" s="210"/>
      <c r="AL52" s="144"/>
      <c r="AM52" s="144"/>
      <c r="AN52" s="144"/>
      <c r="AO52" s="144"/>
      <c r="AP52" s="144"/>
      <c r="AQ52" s="318"/>
      <c r="AR52" s="318"/>
      <c r="AS52" s="318"/>
      <c r="AT52" s="318"/>
      <c r="AU52" s="144"/>
      <c r="AV52" s="144"/>
      <c r="AW52" s="144"/>
      <c r="AX52" s="144"/>
      <c r="AY52" s="217"/>
    </row>
    <row r="53" spans="2:51" x14ac:dyDescent="0.25">
      <c r="B53" s="179">
        <f t="shared" si="36"/>
        <v>85</v>
      </c>
      <c r="C53" s="309">
        <f t="shared" si="40"/>
        <v>89</v>
      </c>
      <c r="D53" s="289">
        <f>254+21</f>
        <v>275</v>
      </c>
      <c r="E53" s="294">
        <f t="shared" si="34"/>
        <v>1.56</v>
      </c>
      <c r="F53" s="181">
        <f t="shared" si="35"/>
        <v>429</v>
      </c>
      <c r="G53" s="190">
        <f t="shared" si="39"/>
        <v>10.530000000000001</v>
      </c>
      <c r="I53" s="194">
        <v>48</v>
      </c>
      <c r="J53" s="144">
        <f t="shared" si="27"/>
        <v>0</v>
      </c>
      <c r="K53" s="144">
        <f t="shared" si="28"/>
        <v>0</v>
      </c>
      <c r="L53" s="144">
        <f t="shared" si="29"/>
        <v>70</v>
      </c>
      <c r="M53" s="144">
        <f t="shared" si="30"/>
        <v>0</v>
      </c>
      <c r="N53" s="144">
        <f t="shared" si="0"/>
        <v>0</v>
      </c>
      <c r="O53" s="145">
        <f t="shared" si="1"/>
        <v>256.66666666666669</v>
      </c>
      <c r="P53" s="194">
        <v>48</v>
      </c>
      <c r="Q53" s="144">
        <f t="shared" si="41"/>
        <v>15.990000000000002</v>
      </c>
      <c r="R53" s="144">
        <f t="shared" si="31"/>
        <v>261.69</v>
      </c>
      <c r="S53" s="144">
        <f t="shared" si="32"/>
        <v>159.6309</v>
      </c>
      <c r="T53" s="144">
        <f t="shared" si="2"/>
        <v>40.759252684446011</v>
      </c>
      <c r="U53" s="144">
        <f t="shared" si="16"/>
        <v>70</v>
      </c>
      <c r="V53" s="144">
        <f t="shared" si="3"/>
        <v>10</v>
      </c>
      <c r="W53" s="144">
        <v>0</v>
      </c>
      <c r="X53" s="144">
        <f t="shared" si="4"/>
        <v>642.34618259207673</v>
      </c>
      <c r="Y53" s="173">
        <f t="shared" si="5"/>
        <v>385.67951592541004</v>
      </c>
      <c r="AA53" s="210">
        <v>48</v>
      </c>
      <c r="AB53" s="144">
        <f t="shared" si="6"/>
        <v>0</v>
      </c>
      <c r="AC53" s="243">
        <f t="shared" si="7"/>
        <v>0</v>
      </c>
      <c r="AD53" s="243">
        <f t="shared" si="8"/>
        <v>0</v>
      </c>
      <c r="AE53" s="243">
        <f t="shared" si="9"/>
        <v>0</v>
      </c>
      <c r="AF53" s="144">
        <f t="shared" si="42"/>
        <v>22.303935002449048</v>
      </c>
      <c r="AG53" s="144">
        <f t="shared" si="18"/>
        <v>12.148848918042724</v>
      </c>
      <c r="AH53" s="144">
        <f t="shared" si="43"/>
        <v>3.1426710698755107</v>
      </c>
      <c r="AI53" s="217">
        <f t="shared" si="33"/>
        <v>37.59545499036728</v>
      </c>
      <c r="AK53" s="210"/>
      <c r="AL53" s="144"/>
      <c r="AM53" s="144"/>
      <c r="AN53" s="144"/>
      <c r="AO53" s="144"/>
      <c r="AP53" s="144"/>
      <c r="AQ53" s="318"/>
      <c r="AR53" s="318"/>
      <c r="AS53" s="318"/>
      <c r="AT53" s="318"/>
      <c r="AU53" s="144"/>
      <c r="AV53" s="144"/>
      <c r="AW53" s="144"/>
      <c r="AX53" s="144"/>
      <c r="AY53" s="217"/>
    </row>
    <row r="54" spans="2:51" x14ac:dyDescent="0.25">
      <c r="B54" s="179">
        <f t="shared" si="36"/>
        <v>89</v>
      </c>
      <c r="C54" s="309">
        <f t="shared" si="40"/>
        <v>90</v>
      </c>
      <c r="D54" s="289">
        <v>254</v>
      </c>
      <c r="E54" s="294">
        <f t="shared" si="34"/>
        <v>1.56</v>
      </c>
      <c r="F54" s="181">
        <f t="shared" si="35"/>
        <v>396.24</v>
      </c>
      <c r="G54" s="190">
        <f t="shared" si="39"/>
        <v>-32.759999999999991</v>
      </c>
      <c r="I54" s="194">
        <v>49</v>
      </c>
      <c r="J54" s="144">
        <f t="shared" si="27"/>
        <v>0</v>
      </c>
      <c r="K54" s="144">
        <f t="shared" si="28"/>
        <v>0</v>
      </c>
      <c r="L54" s="144">
        <f t="shared" si="29"/>
        <v>70</v>
      </c>
      <c r="M54" s="144">
        <f t="shared" si="30"/>
        <v>0</v>
      </c>
      <c r="N54" s="144">
        <f t="shared" si="0"/>
        <v>0</v>
      </c>
      <c r="O54" s="145">
        <f t="shared" si="1"/>
        <v>256.66666666666669</v>
      </c>
      <c r="P54" s="194">
        <v>49</v>
      </c>
      <c r="Q54" s="144">
        <f t="shared" si="41"/>
        <v>15.990000000000002</v>
      </c>
      <c r="R54" s="144">
        <f t="shared" si="31"/>
        <v>277.68</v>
      </c>
      <c r="S54" s="144">
        <f t="shared" si="32"/>
        <v>169.38480000000001</v>
      </c>
      <c r="T54" s="144">
        <f t="shared" si="2"/>
        <v>42.952210191662466</v>
      </c>
      <c r="U54" s="144">
        <f t="shared" si="16"/>
        <v>70</v>
      </c>
      <c r="V54" s="144">
        <f t="shared" si="3"/>
        <v>10</v>
      </c>
      <c r="W54" s="144">
        <v>0</v>
      </c>
      <c r="X54" s="144">
        <f t="shared" si="4"/>
        <v>663.15362608381213</v>
      </c>
      <c r="Y54" s="173">
        <f t="shared" si="5"/>
        <v>406.48695941714544</v>
      </c>
      <c r="AA54" s="210">
        <v>49</v>
      </c>
      <c r="AB54" s="144">
        <f t="shared" si="6"/>
        <v>0</v>
      </c>
      <c r="AC54" s="243">
        <f t="shared" si="7"/>
        <v>0</v>
      </c>
      <c r="AD54" s="243">
        <f t="shared" si="8"/>
        <v>0</v>
      </c>
      <c r="AE54" s="243">
        <f t="shared" si="9"/>
        <v>0</v>
      </c>
      <c r="AF54" s="144">
        <f t="shared" si="42"/>
        <v>21.866568441108086</v>
      </c>
      <c r="AG54" s="144">
        <f t="shared" si="18"/>
        <v>11.816638005498648</v>
      </c>
      <c r="AH54" s="144">
        <f t="shared" si="43"/>
        <v>2.2222040245477559</v>
      </c>
      <c r="AI54" s="217">
        <f t="shared" si="33"/>
        <v>35.905410471154489</v>
      </c>
      <c r="AK54" s="210"/>
      <c r="AL54" s="144"/>
      <c r="AM54" s="144"/>
      <c r="AN54" s="144"/>
      <c r="AO54" s="144"/>
      <c r="AP54" s="144"/>
      <c r="AQ54" s="318"/>
      <c r="AR54" s="318"/>
      <c r="AS54" s="318"/>
      <c r="AT54" s="318"/>
      <c r="AU54" s="144"/>
      <c r="AV54" s="144"/>
      <c r="AW54" s="144"/>
      <c r="AX54" s="144"/>
      <c r="AY54" s="217"/>
    </row>
    <row r="55" spans="2:51" x14ac:dyDescent="0.25">
      <c r="B55" s="179">
        <f t="shared" si="36"/>
        <v>90</v>
      </c>
      <c r="C55" s="309">
        <f t="shared" si="40"/>
        <v>94</v>
      </c>
      <c r="D55" s="289">
        <f>258+21</f>
        <v>279</v>
      </c>
      <c r="E55" s="294">
        <f t="shared" si="34"/>
        <v>1.56</v>
      </c>
      <c r="F55" s="181">
        <f t="shared" si="35"/>
        <v>435.24</v>
      </c>
      <c r="G55" s="190">
        <f t="shared" si="39"/>
        <v>9.75</v>
      </c>
      <c r="I55" s="194">
        <v>50</v>
      </c>
      <c r="J55" s="144">
        <f t="shared" si="27"/>
        <v>0</v>
      </c>
      <c r="K55" s="144">
        <f t="shared" si="28"/>
        <v>0</v>
      </c>
      <c r="L55" s="144">
        <f t="shared" si="29"/>
        <v>70</v>
      </c>
      <c r="M55" s="144">
        <f t="shared" si="30"/>
        <v>0</v>
      </c>
      <c r="N55" s="144">
        <f t="shared" si="0"/>
        <v>0</v>
      </c>
      <c r="O55" s="145">
        <f t="shared" si="1"/>
        <v>256.66666666666669</v>
      </c>
      <c r="P55" s="194">
        <v>50</v>
      </c>
      <c r="Q55" s="144">
        <f t="shared" si="41"/>
        <v>-32.759999999999991</v>
      </c>
      <c r="R55" s="144">
        <f t="shared" si="31"/>
        <v>244.92000000000002</v>
      </c>
      <c r="S55" s="144">
        <f t="shared" si="32"/>
        <v>149.40120000000002</v>
      </c>
      <c r="T55" s="144">
        <f t="shared" si="2"/>
        <v>38.44247450913759</v>
      </c>
      <c r="U55" s="144">
        <f t="shared" si="16"/>
        <v>70</v>
      </c>
      <c r="V55" s="144">
        <f t="shared" si="3"/>
        <v>10</v>
      </c>
      <c r="W55" s="144">
        <v>0</v>
      </c>
      <c r="X55" s="144">
        <f t="shared" si="4"/>
        <v>620.49439977008126</v>
      </c>
      <c r="Y55" s="173">
        <f t="shared" si="5"/>
        <v>363.82773310341457</v>
      </c>
      <c r="AA55" s="210">
        <v>50</v>
      </c>
      <c r="AB55" s="144">
        <f t="shared" si="6"/>
        <v>0</v>
      </c>
      <c r="AC55" s="243">
        <f t="shared" si="7"/>
        <v>0</v>
      </c>
      <c r="AD55" s="243">
        <f t="shared" si="8"/>
        <v>0</v>
      </c>
      <c r="AE55" s="243">
        <f t="shared" si="9"/>
        <v>0</v>
      </c>
      <c r="AF55" s="144">
        <f t="shared" si="42"/>
        <v>21.437778371267758</v>
      </c>
      <c r="AG55" s="144">
        <f t="shared" si="18"/>
        <v>11.493511417828302</v>
      </c>
      <c r="AH55" s="144">
        <f t="shared" si="43"/>
        <v>1.5713355349377554</v>
      </c>
      <c r="AI55" s="217">
        <f t="shared" si="33"/>
        <v>34.502625324033808</v>
      </c>
      <c r="AK55" s="210"/>
      <c r="AL55" s="144"/>
      <c r="AM55" s="144"/>
      <c r="AN55" s="144"/>
      <c r="AO55" s="144"/>
      <c r="AP55" s="144"/>
      <c r="AQ55" s="318"/>
      <c r="AR55" s="318"/>
      <c r="AS55" s="318"/>
      <c r="AT55" s="318"/>
      <c r="AU55" s="144"/>
      <c r="AV55" s="144"/>
      <c r="AW55" s="144"/>
      <c r="AX55" s="144"/>
      <c r="AY55" s="217"/>
    </row>
    <row r="56" spans="2:51" x14ac:dyDescent="0.25">
      <c r="B56" s="179">
        <f t="shared" si="36"/>
        <v>94</v>
      </c>
      <c r="C56" s="309">
        <f t="shared" si="40"/>
        <v>95</v>
      </c>
      <c r="D56" s="289">
        <v>258</v>
      </c>
      <c r="E56" s="294">
        <f t="shared" si="34"/>
        <v>1.56</v>
      </c>
      <c r="F56" s="181">
        <f t="shared" si="35"/>
        <v>402.48</v>
      </c>
      <c r="G56" s="190">
        <f t="shared" si="39"/>
        <v>-32.759999999999991</v>
      </c>
      <c r="I56" s="194">
        <v>51</v>
      </c>
      <c r="J56" s="144">
        <f t="shared" si="27"/>
        <v>0</v>
      </c>
      <c r="K56" s="144">
        <f t="shared" si="28"/>
        <v>0</v>
      </c>
      <c r="L56" s="144">
        <f t="shared" si="29"/>
        <v>70</v>
      </c>
      <c r="M56" s="144">
        <f t="shared" si="30"/>
        <v>0</v>
      </c>
      <c r="N56" s="144">
        <f t="shared" si="0"/>
        <v>0</v>
      </c>
      <c r="O56" s="145">
        <f t="shared" si="1"/>
        <v>256.66666666666669</v>
      </c>
      <c r="P56" s="194">
        <v>51</v>
      </c>
      <c r="Q56" s="144">
        <f t="shared" si="41"/>
        <v>15.599999999999994</v>
      </c>
      <c r="R56" s="144">
        <f t="shared" si="31"/>
        <v>260.52</v>
      </c>
      <c r="S56" s="144">
        <f t="shared" si="32"/>
        <v>158.91719999999998</v>
      </c>
      <c r="T56" s="144">
        <f t="shared" si="2"/>
        <v>40.598190407175252</v>
      </c>
      <c r="U56" s="144">
        <f t="shared" si="16"/>
        <v>70</v>
      </c>
      <c r="V56" s="144">
        <f t="shared" si="3"/>
        <v>10</v>
      </c>
      <c r="W56" s="144">
        <v>0</v>
      </c>
      <c r="X56" s="144">
        <f t="shared" si="4"/>
        <v>640.82263829249689</v>
      </c>
      <c r="Y56" s="173">
        <f t="shared" si="5"/>
        <v>384.1559716258302</v>
      </c>
      <c r="AA56" s="210">
        <v>51</v>
      </c>
      <c r="AB56" s="144">
        <f t="shared" si="6"/>
        <v>0</v>
      </c>
      <c r="AC56" s="243">
        <f t="shared" si="7"/>
        <v>0</v>
      </c>
      <c r="AD56" s="243">
        <f t="shared" si="8"/>
        <v>0</v>
      </c>
      <c r="AE56" s="243">
        <f t="shared" si="9"/>
        <v>0</v>
      </c>
      <c r="AF56" s="144">
        <f t="shared" si="42"/>
        <v>21.01739661316088</v>
      </c>
      <c r="AG56" s="144">
        <f t="shared" si="18"/>
        <v>11.179220743690291</v>
      </c>
      <c r="AH56" s="144">
        <f t="shared" si="43"/>
        <v>1.1111020122738779</v>
      </c>
      <c r="AI56" s="217">
        <f t="shared" si="33"/>
        <v>33.307719369125046</v>
      </c>
      <c r="AK56" s="210"/>
      <c r="AL56" s="144"/>
      <c r="AM56" s="144"/>
      <c r="AN56" s="144"/>
      <c r="AO56" s="144"/>
      <c r="AP56" s="144"/>
      <c r="AQ56" s="318"/>
      <c r="AR56" s="318"/>
      <c r="AS56" s="318"/>
      <c r="AT56" s="318"/>
      <c r="AU56" s="144"/>
      <c r="AV56" s="144"/>
      <c r="AW56" s="144"/>
      <c r="AX56" s="144"/>
      <c r="AY56" s="217"/>
    </row>
    <row r="57" spans="2:51" x14ac:dyDescent="0.25">
      <c r="B57" s="179">
        <f t="shared" si="36"/>
        <v>95</v>
      </c>
      <c r="C57" s="309">
        <f t="shared" si="40"/>
        <v>99</v>
      </c>
      <c r="D57" s="289">
        <f>261+21</f>
        <v>282</v>
      </c>
      <c r="E57" s="294">
        <f t="shared" si="34"/>
        <v>1.56</v>
      </c>
      <c r="F57" s="181">
        <f t="shared" si="35"/>
        <v>439.92</v>
      </c>
      <c r="G57" s="190">
        <f t="shared" si="39"/>
        <v>9.36</v>
      </c>
      <c r="I57" s="194">
        <v>52</v>
      </c>
      <c r="J57" s="144">
        <f t="shared" si="27"/>
        <v>0</v>
      </c>
      <c r="K57" s="144">
        <f t="shared" si="28"/>
        <v>0</v>
      </c>
      <c r="L57" s="144">
        <f t="shared" si="29"/>
        <v>70</v>
      </c>
      <c r="M57" s="144">
        <f t="shared" si="30"/>
        <v>0</v>
      </c>
      <c r="N57" s="144">
        <f t="shared" si="0"/>
        <v>0</v>
      </c>
      <c r="O57" s="145">
        <f t="shared" si="1"/>
        <v>256.66666666666669</v>
      </c>
      <c r="P57" s="194">
        <v>52</v>
      </c>
      <c r="Q57" s="144">
        <f t="shared" si="41"/>
        <v>15.599999999999994</v>
      </c>
      <c r="R57" s="144">
        <f t="shared" si="31"/>
        <v>276.12</v>
      </c>
      <c r="S57" s="144">
        <f t="shared" si="32"/>
        <v>168.4332</v>
      </c>
      <c r="T57" s="144">
        <f t="shared" si="2"/>
        <v>42.738923628977389</v>
      </c>
      <c r="U57" s="144">
        <f t="shared" si="16"/>
        <v>70</v>
      </c>
      <c r="V57" s="144">
        <f t="shared" si="3"/>
        <v>10</v>
      </c>
      <c r="W57" s="144">
        <v>0</v>
      </c>
      <c r="X57" s="144">
        <f t="shared" si="4"/>
        <v>661.12478198713552</v>
      </c>
      <c r="Y57" s="173">
        <f t="shared" si="5"/>
        <v>404.45811532046883</v>
      </c>
      <c r="AA57" s="210">
        <v>52</v>
      </c>
      <c r="AB57" s="144">
        <f t="shared" si="6"/>
        <v>0</v>
      </c>
      <c r="AC57" s="243">
        <f t="shared" si="7"/>
        <v>0</v>
      </c>
      <c r="AD57" s="243">
        <f t="shared" si="8"/>
        <v>0</v>
      </c>
      <c r="AE57" s="243">
        <f t="shared" si="9"/>
        <v>0</v>
      </c>
      <c r="AF57" s="144">
        <f t="shared" si="42"/>
        <v>20.605258284922925</v>
      </c>
      <c r="AG57" s="144">
        <f t="shared" si="18"/>
        <v>10.87352436456441</v>
      </c>
      <c r="AH57" s="144">
        <f t="shared" si="43"/>
        <v>0.78566776746887768</v>
      </c>
      <c r="AI57" s="217">
        <f t="shared" si="33"/>
        <v>32.264450416956215</v>
      </c>
      <c r="AK57" s="210"/>
      <c r="AL57" s="144"/>
      <c r="AM57" s="144"/>
      <c r="AN57" s="144"/>
      <c r="AO57" s="144"/>
      <c r="AP57" s="144"/>
      <c r="AQ57" s="318"/>
      <c r="AR57" s="318"/>
      <c r="AS57" s="318"/>
      <c r="AT57" s="318"/>
      <c r="AU57" s="144"/>
      <c r="AV57" s="144"/>
      <c r="AW57" s="144"/>
      <c r="AX57" s="144"/>
      <c r="AY57" s="217"/>
    </row>
    <row r="58" spans="2:51" x14ac:dyDescent="0.25">
      <c r="B58" s="179">
        <f t="shared" si="36"/>
        <v>99</v>
      </c>
      <c r="C58" s="309">
        <f t="shared" si="40"/>
        <v>100</v>
      </c>
      <c r="D58" s="289">
        <v>261</v>
      </c>
      <c r="E58" s="294">
        <f t="shared" si="34"/>
        <v>1.56</v>
      </c>
      <c r="F58" s="181">
        <f t="shared" si="35"/>
        <v>407.16</v>
      </c>
      <c r="G58" s="190">
        <f t="shared" si="39"/>
        <v>-32.759999999999991</v>
      </c>
      <c r="I58" s="194">
        <v>53</v>
      </c>
      <c r="J58" s="144">
        <f t="shared" si="27"/>
        <v>0</v>
      </c>
      <c r="K58" s="144">
        <f t="shared" si="28"/>
        <v>0</v>
      </c>
      <c r="L58" s="144">
        <f t="shared" si="29"/>
        <v>70</v>
      </c>
      <c r="M58" s="144">
        <f t="shared" si="30"/>
        <v>0</v>
      </c>
      <c r="N58" s="144">
        <f t="shared" si="0"/>
        <v>0</v>
      </c>
      <c r="O58" s="145">
        <f t="shared" si="1"/>
        <v>256.66666666666669</v>
      </c>
      <c r="P58" s="194">
        <v>53</v>
      </c>
      <c r="Q58" s="144">
        <f t="shared" si="41"/>
        <v>15.599999999999994</v>
      </c>
      <c r="R58" s="144">
        <f t="shared" si="31"/>
        <v>291.72000000000003</v>
      </c>
      <c r="S58" s="144">
        <f t="shared" si="32"/>
        <v>177.94920000000002</v>
      </c>
      <c r="T58" s="144">
        <f t="shared" si="2"/>
        <v>44.865617113963758</v>
      </c>
      <c r="U58" s="144">
        <f t="shared" si="16"/>
        <v>70</v>
      </c>
      <c r="V58" s="144">
        <f t="shared" si="3"/>
        <v>10</v>
      </c>
      <c r="W58" s="144">
        <v>0</v>
      </c>
      <c r="X58" s="144">
        <f t="shared" si="4"/>
        <v>681.40247314015357</v>
      </c>
      <c r="Y58" s="173">
        <f t="shared" si="5"/>
        <v>424.73580647348689</v>
      </c>
      <c r="AA58" s="210">
        <v>53</v>
      </c>
      <c r="AB58" s="144">
        <f t="shared" si="6"/>
        <v>0</v>
      </c>
      <c r="AC58" s="243">
        <f t="shared" si="7"/>
        <v>0</v>
      </c>
      <c r="AD58" s="243">
        <f t="shared" si="8"/>
        <v>0</v>
      </c>
      <c r="AE58" s="243">
        <f t="shared" si="9"/>
        <v>0</v>
      </c>
      <c r="AF58" s="144">
        <f t="shared" si="42"/>
        <v>20.201201737922158</v>
      </c>
      <c r="AG58" s="144">
        <f t="shared" si="18"/>
        <v>10.576187269001602</v>
      </c>
      <c r="AH58" s="144">
        <f t="shared" si="43"/>
        <v>0.55555100613693897</v>
      </c>
      <c r="AI58" s="217">
        <f t="shared" si="33"/>
        <v>31.3329400130607</v>
      </c>
      <c r="AK58" s="210"/>
      <c r="AL58" s="144"/>
      <c r="AM58" s="144"/>
      <c r="AN58" s="144"/>
      <c r="AO58" s="144"/>
      <c r="AP58" s="144"/>
      <c r="AQ58" s="318"/>
      <c r="AR58" s="318"/>
      <c r="AS58" s="318"/>
      <c r="AT58" s="318"/>
      <c r="AU58" s="144"/>
      <c r="AV58" s="144"/>
      <c r="AW58" s="144"/>
      <c r="AX58" s="144"/>
      <c r="AY58" s="217"/>
    </row>
    <row r="59" spans="2:51" x14ac:dyDescent="0.25">
      <c r="B59" s="179">
        <f t="shared" si="36"/>
        <v>100</v>
      </c>
      <c r="C59" s="309">
        <f t="shared" si="40"/>
        <v>104</v>
      </c>
      <c r="D59" s="289">
        <f>264+20</f>
        <v>284</v>
      </c>
      <c r="E59" s="294">
        <f t="shared" si="34"/>
        <v>1.56</v>
      </c>
      <c r="F59" s="181">
        <f t="shared" si="35"/>
        <v>443.04</v>
      </c>
      <c r="G59" s="190">
        <f t="shared" si="39"/>
        <v>8.9699999999999989</v>
      </c>
      <c r="I59" s="194">
        <v>54</v>
      </c>
      <c r="J59" s="144">
        <f t="shared" si="27"/>
        <v>0</v>
      </c>
      <c r="K59" s="144">
        <f t="shared" si="28"/>
        <v>0</v>
      </c>
      <c r="L59" s="144">
        <f t="shared" si="29"/>
        <v>70</v>
      </c>
      <c r="M59" s="144">
        <f t="shared" si="30"/>
        <v>0</v>
      </c>
      <c r="N59" s="144">
        <f t="shared" si="0"/>
        <v>0</v>
      </c>
      <c r="O59" s="145">
        <f t="shared" si="1"/>
        <v>256.66666666666669</v>
      </c>
      <c r="P59" s="194">
        <v>54</v>
      </c>
      <c r="Q59" s="144">
        <f t="shared" si="41"/>
        <v>15.599999999999994</v>
      </c>
      <c r="R59" s="144">
        <f t="shared" si="31"/>
        <v>307.32000000000005</v>
      </c>
      <c r="S59" s="144">
        <f t="shared" si="32"/>
        <v>187.46520000000004</v>
      </c>
      <c r="T59" s="144">
        <f t="shared" si="2"/>
        <v>46.979107256618605</v>
      </c>
      <c r="U59" s="144">
        <f t="shared" si="16"/>
        <v>70</v>
      </c>
      <c r="V59" s="144">
        <f t="shared" si="3"/>
        <v>10</v>
      </c>
      <c r="W59" s="144">
        <v>0</v>
      </c>
      <c r="X59" s="144">
        <f t="shared" si="4"/>
        <v>701.65716847194415</v>
      </c>
      <c r="Y59" s="173">
        <f t="shared" si="5"/>
        <v>444.99050180527746</v>
      </c>
      <c r="AA59" s="210">
        <v>54</v>
      </c>
      <c r="AB59" s="144">
        <f t="shared" si="6"/>
        <v>0</v>
      </c>
      <c r="AC59" s="243">
        <f t="shared" si="7"/>
        <v>0</v>
      </c>
      <c r="AD59" s="243">
        <f t="shared" si="8"/>
        <v>0</v>
      </c>
      <c r="AE59" s="243">
        <f t="shared" si="9"/>
        <v>0</v>
      </c>
      <c r="AF59" s="144">
        <f t="shared" si="42"/>
        <v>19.805068493357915</v>
      </c>
      <c r="AG59" s="144">
        <f t="shared" si="18"/>
        <v>10.286980871953237</v>
      </c>
      <c r="AH59" s="144">
        <f t="shared" si="43"/>
        <v>0.39283388373443884</v>
      </c>
      <c r="AI59" s="217">
        <f t="shared" si="33"/>
        <v>30.484883249045591</v>
      </c>
      <c r="AK59" s="210"/>
      <c r="AL59" s="144"/>
      <c r="AM59" s="144"/>
      <c r="AN59" s="144"/>
      <c r="AO59" s="144"/>
      <c r="AP59" s="144"/>
      <c r="AQ59" s="318"/>
      <c r="AR59" s="318"/>
      <c r="AS59" s="318"/>
      <c r="AT59" s="318"/>
      <c r="AU59" s="144"/>
      <c r="AV59" s="144"/>
      <c r="AW59" s="144"/>
      <c r="AX59" s="144"/>
      <c r="AY59" s="217"/>
    </row>
    <row r="60" spans="2:51" x14ac:dyDescent="0.25">
      <c r="B60" s="179">
        <f t="shared" si="36"/>
        <v>104</v>
      </c>
      <c r="C60" s="309">
        <f t="shared" si="40"/>
        <v>105</v>
      </c>
      <c r="D60" s="289">
        <v>264</v>
      </c>
      <c r="E60" s="294">
        <f t="shared" si="34"/>
        <v>1.56</v>
      </c>
      <c r="F60" s="181">
        <f t="shared" si="35"/>
        <v>411.84000000000003</v>
      </c>
      <c r="G60" s="190">
        <f t="shared" si="39"/>
        <v>-31.199999999999989</v>
      </c>
      <c r="I60" s="194">
        <v>55</v>
      </c>
      <c r="J60" s="144">
        <f t="shared" si="27"/>
        <v>0</v>
      </c>
      <c r="K60" s="144">
        <f t="shared" si="28"/>
        <v>0</v>
      </c>
      <c r="L60" s="144">
        <f t="shared" si="29"/>
        <v>70</v>
      </c>
      <c r="M60" s="144">
        <f t="shared" si="30"/>
        <v>0</v>
      </c>
      <c r="N60" s="144">
        <f t="shared" si="0"/>
        <v>0</v>
      </c>
      <c r="O60" s="145">
        <f t="shared" si="1"/>
        <v>256.66666666666669</v>
      </c>
      <c r="P60" s="194">
        <v>55</v>
      </c>
      <c r="Q60" s="144">
        <f t="shared" si="41"/>
        <v>-32.759999999999991</v>
      </c>
      <c r="R60" s="144">
        <f t="shared" si="31"/>
        <v>274.56000000000006</v>
      </c>
      <c r="S60" s="144">
        <f t="shared" si="32"/>
        <v>167.48160000000004</v>
      </c>
      <c r="T60" s="144">
        <f t="shared" si="2"/>
        <v>42.525496756344076</v>
      </c>
      <c r="U60" s="144">
        <f t="shared" si="16"/>
        <v>70</v>
      </c>
      <c r="V60" s="144">
        <f t="shared" si="3"/>
        <v>10</v>
      </c>
      <c r="W60" s="144">
        <v>0</v>
      </c>
      <c r="X60" s="144">
        <f t="shared" si="4"/>
        <v>659.09569351729931</v>
      </c>
      <c r="Y60" s="173">
        <f t="shared" si="5"/>
        <v>402.42902685063262</v>
      </c>
      <c r="AA60" s="210">
        <v>55</v>
      </c>
      <c r="AB60" s="144">
        <f t="shared" si="6"/>
        <v>45</v>
      </c>
      <c r="AC60" s="243">
        <f t="shared" si="7"/>
        <v>0.5</v>
      </c>
      <c r="AD60" s="243">
        <f t="shared" si="8"/>
        <v>0.28000000000000003</v>
      </c>
      <c r="AE60" s="243">
        <f t="shared" si="9"/>
        <v>0.22</v>
      </c>
      <c r="AF60" s="144">
        <f t="shared" si="42"/>
        <v>43.085929476282153</v>
      </c>
      <c r="AG60" s="144">
        <f t="shared" si="18"/>
        <v>23.208260497839873</v>
      </c>
      <c r="AH60" s="144">
        <f t="shared" si="43"/>
        <v>9.1665916012594924</v>
      </c>
      <c r="AI60" s="217">
        <f t="shared" si="33"/>
        <v>75.460781575381517</v>
      </c>
      <c r="AK60" s="210"/>
      <c r="AL60" s="144"/>
      <c r="AM60" s="144"/>
      <c r="AN60" s="144"/>
      <c r="AO60" s="144"/>
      <c r="AP60" s="144"/>
      <c r="AQ60" s="318"/>
      <c r="AR60" s="318"/>
      <c r="AS60" s="318"/>
      <c r="AT60" s="318"/>
      <c r="AU60" s="144"/>
      <c r="AV60" s="144"/>
      <c r="AW60" s="144"/>
      <c r="AX60" s="144"/>
      <c r="AY60" s="217"/>
    </row>
    <row r="61" spans="2:51" x14ac:dyDescent="0.25">
      <c r="B61" s="179">
        <f t="shared" si="36"/>
        <v>105</v>
      </c>
      <c r="C61" s="309">
        <f t="shared" si="40"/>
        <v>109</v>
      </c>
      <c r="D61" s="289">
        <f>266+19</f>
        <v>285</v>
      </c>
      <c r="E61" s="294">
        <f t="shared" si="34"/>
        <v>1.56</v>
      </c>
      <c r="F61" s="181">
        <f t="shared" si="35"/>
        <v>444.6</v>
      </c>
      <c r="G61" s="190">
        <f t="shared" si="39"/>
        <v>8.1899999999999977</v>
      </c>
      <c r="I61" s="194">
        <v>56</v>
      </c>
      <c r="J61" s="144">
        <f t="shared" si="27"/>
        <v>0</v>
      </c>
      <c r="K61" s="144">
        <f t="shared" si="28"/>
        <v>0</v>
      </c>
      <c r="L61" s="144">
        <f t="shared" si="29"/>
        <v>70</v>
      </c>
      <c r="M61" s="144">
        <f t="shared" si="30"/>
        <v>0</v>
      </c>
      <c r="N61" s="144">
        <f t="shared" si="0"/>
        <v>0</v>
      </c>
      <c r="O61" s="145">
        <f t="shared" si="1"/>
        <v>256.66666666666669</v>
      </c>
      <c r="P61" s="194">
        <v>56</v>
      </c>
      <c r="Q61" s="144">
        <f t="shared" si="41"/>
        <v>14.820000000000007</v>
      </c>
      <c r="R61" s="144">
        <f t="shared" si="31"/>
        <v>289.38000000000005</v>
      </c>
      <c r="S61" s="144">
        <f t="shared" si="32"/>
        <v>176.52180000000004</v>
      </c>
      <c r="T61" s="144">
        <f t="shared" si="2"/>
        <v>44.547474156613013</v>
      </c>
      <c r="U61" s="144">
        <f t="shared" si="16"/>
        <v>70</v>
      </c>
      <c r="V61" s="144">
        <f t="shared" si="3"/>
        <v>10</v>
      </c>
      <c r="W61" s="144">
        <v>0</v>
      </c>
      <c r="X61" s="144">
        <f t="shared" si="4"/>
        <v>678.36231915610108</v>
      </c>
      <c r="Y61" s="173">
        <f t="shared" si="5"/>
        <v>421.69565248943439</v>
      </c>
      <c r="AA61" s="210">
        <v>56</v>
      </c>
      <c r="AB61" s="144">
        <f t="shared" si="6"/>
        <v>0</v>
      </c>
      <c r="AC61" s="243">
        <f t="shared" si="7"/>
        <v>0</v>
      </c>
      <c r="AD61" s="243">
        <f t="shared" si="8"/>
        <v>0</v>
      </c>
      <c r="AE61" s="243">
        <f t="shared" si="9"/>
        <v>0</v>
      </c>
      <c r="AF61" s="144">
        <f t="shared" si="42"/>
        <v>42.241040679074324</v>
      </c>
      <c r="AG61" s="144">
        <f t="shared" si="18"/>
        <v>22.573629394057065</v>
      </c>
      <c r="AH61" s="144">
        <f t="shared" si="43"/>
        <v>6.4817590816182404</v>
      </c>
      <c r="AI61" s="217">
        <f t="shared" si="33"/>
        <v>71.296429154749632</v>
      </c>
      <c r="AK61" s="210"/>
      <c r="AL61" s="144"/>
      <c r="AM61" s="144"/>
      <c r="AN61" s="144"/>
      <c r="AO61" s="144"/>
      <c r="AP61" s="144"/>
      <c r="AQ61" s="318"/>
      <c r="AR61" s="318"/>
      <c r="AS61" s="318"/>
      <c r="AT61" s="318"/>
      <c r="AU61" s="144"/>
      <c r="AV61" s="144"/>
      <c r="AW61" s="144"/>
      <c r="AX61" s="144"/>
      <c r="AY61" s="217"/>
    </row>
    <row r="62" spans="2:51" x14ac:dyDescent="0.25">
      <c r="B62" s="179">
        <f t="shared" si="36"/>
        <v>109</v>
      </c>
      <c r="C62" s="309">
        <f t="shared" si="40"/>
        <v>110</v>
      </c>
      <c r="D62" s="289">
        <v>266</v>
      </c>
      <c r="E62" s="294">
        <f t="shared" si="34"/>
        <v>1.56</v>
      </c>
      <c r="F62" s="181">
        <f t="shared" si="35"/>
        <v>414.96000000000004</v>
      </c>
      <c r="G62" s="190">
        <f t="shared" si="39"/>
        <v>-29.639999999999986</v>
      </c>
      <c r="I62" s="194">
        <v>57</v>
      </c>
      <c r="J62" s="144">
        <f t="shared" si="27"/>
        <v>0</v>
      </c>
      <c r="K62" s="144">
        <f t="shared" si="28"/>
        <v>0</v>
      </c>
      <c r="L62" s="144">
        <f t="shared" si="29"/>
        <v>70</v>
      </c>
      <c r="M62" s="144">
        <f t="shared" si="30"/>
        <v>0</v>
      </c>
      <c r="N62" s="144">
        <f t="shared" si="0"/>
        <v>0</v>
      </c>
      <c r="O62" s="145">
        <f t="shared" si="1"/>
        <v>256.66666666666669</v>
      </c>
      <c r="P62" s="194">
        <v>57</v>
      </c>
      <c r="Q62" s="144">
        <f t="shared" si="41"/>
        <v>14.820000000000007</v>
      </c>
      <c r="R62" s="144">
        <f t="shared" si="31"/>
        <v>304.20000000000005</v>
      </c>
      <c r="S62" s="144">
        <f t="shared" si="32"/>
        <v>185.56200000000001</v>
      </c>
      <c r="T62" s="144">
        <f t="shared" si="2"/>
        <v>46.557428480028591</v>
      </c>
      <c r="U62" s="144">
        <f t="shared" si="16"/>
        <v>70</v>
      </c>
      <c r="V62" s="144">
        <f t="shared" si="3"/>
        <v>10</v>
      </c>
      <c r="W62" s="144">
        <v>0</v>
      </c>
      <c r="X62" s="144">
        <f t="shared" si="4"/>
        <v>697.60800460271639</v>
      </c>
      <c r="Y62" s="173">
        <f t="shared" si="5"/>
        <v>440.94133793604971</v>
      </c>
      <c r="AA62" s="210">
        <v>57</v>
      </c>
      <c r="AB62" s="144">
        <f t="shared" si="6"/>
        <v>0</v>
      </c>
      <c r="AC62" s="243">
        <f t="shared" si="7"/>
        <v>0</v>
      </c>
      <c r="AD62" s="243">
        <f t="shared" si="8"/>
        <v>0</v>
      </c>
      <c r="AE62" s="243">
        <f t="shared" si="9"/>
        <v>0</v>
      </c>
      <c r="AF62" s="144">
        <f t="shared" si="42"/>
        <v>41.412719635848461</v>
      </c>
      <c r="AG62" s="144">
        <f t="shared" si="18"/>
        <v>21.956352311180996</v>
      </c>
      <c r="AH62" s="144">
        <f t="shared" si="43"/>
        <v>4.5832958006297471</v>
      </c>
      <c r="AI62" s="217">
        <f t="shared" si="33"/>
        <v>67.952367747659196</v>
      </c>
      <c r="AK62" s="210"/>
      <c r="AL62" s="144"/>
      <c r="AM62" s="144"/>
      <c r="AN62" s="144"/>
      <c r="AO62" s="144"/>
      <c r="AP62" s="144"/>
      <c r="AQ62" s="318"/>
      <c r="AR62" s="318"/>
      <c r="AS62" s="318"/>
      <c r="AT62" s="318"/>
      <c r="AU62" s="144"/>
      <c r="AV62" s="144"/>
      <c r="AW62" s="144"/>
      <c r="AX62" s="144"/>
      <c r="AY62" s="217"/>
    </row>
    <row r="63" spans="2:51" x14ac:dyDescent="0.25">
      <c r="B63" s="179">
        <f t="shared" si="36"/>
        <v>110</v>
      </c>
      <c r="C63" s="309">
        <f t="shared" si="40"/>
        <v>114</v>
      </c>
      <c r="D63" s="289">
        <f>267+18</f>
        <v>285</v>
      </c>
      <c r="E63" s="294">
        <f t="shared" si="34"/>
        <v>1.56</v>
      </c>
      <c r="F63" s="181">
        <f t="shared" si="35"/>
        <v>444.6</v>
      </c>
      <c r="G63" s="190">
        <f t="shared" si="39"/>
        <v>7.4099999999999966</v>
      </c>
      <c r="I63" s="194">
        <v>58</v>
      </c>
      <c r="J63" s="144">
        <f t="shared" si="27"/>
        <v>0</v>
      </c>
      <c r="K63" s="144">
        <f t="shared" si="28"/>
        <v>0</v>
      </c>
      <c r="L63" s="144">
        <f t="shared" si="29"/>
        <v>70</v>
      </c>
      <c r="M63" s="144">
        <f t="shared" si="30"/>
        <v>0</v>
      </c>
      <c r="N63" s="144">
        <f t="shared" si="0"/>
        <v>0</v>
      </c>
      <c r="O63" s="145">
        <f t="shared" si="1"/>
        <v>256.66666666666669</v>
      </c>
      <c r="P63" s="194">
        <v>58</v>
      </c>
      <c r="Q63" s="144">
        <f t="shared" si="41"/>
        <v>14.820000000000007</v>
      </c>
      <c r="R63" s="144">
        <f t="shared" si="31"/>
        <v>319.02000000000004</v>
      </c>
      <c r="S63" s="144">
        <f t="shared" si="32"/>
        <v>194.60220000000001</v>
      </c>
      <c r="T63" s="144">
        <f t="shared" si="2"/>
        <v>48.556012324105239</v>
      </c>
      <c r="U63" s="144">
        <f t="shared" si="16"/>
        <v>70</v>
      </c>
      <c r="V63" s="144">
        <f t="shared" si="3"/>
        <v>10</v>
      </c>
      <c r="W63" s="144">
        <v>0</v>
      </c>
      <c r="X63" s="144">
        <f t="shared" si="4"/>
        <v>716.83388646448338</v>
      </c>
      <c r="Y63" s="173">
        <f t="shared" si="5"/>
        <v>460.1672197978167</v>
      </c>
      <c r="AA63" s="210">
        <v>58</v>
      </c>
      <c r="AB63" s="144">
        <f t="shared" si="6"/>
        <v>0</v>
      </c>
      <c r="AC63" s="243">
        <f t="shared" si="7"/>
        <v>0</v>
      </c>
      <c r="AD63" s="243">
        <f t="shared" si="8"/>
        <v>0</v>
      </c>
      <c r="AE63" s="243">
        <f t="shared" si="9"/>
        <v>0</v>
      </c>
      <c r="AF63" s="144">
        <f t="shared" si="42"/>
        <v>40.600641463054302</v>
      </c>
      <c r="AG63" s="144">
        <f t="shared" si="18"/>
        <v>21.355954702597366</v>
      </c>
      <c r="AH63" s="144">
        <f t="shared" si="43"/>
        <v>3.2408795408091211</v>
      </c>
      <c r="AI63" s="217">
        <f t="shared" si="33"/>
        <v>65.197475706460793</v>
      </c>
      <c r="AK63" s="210"/>
      <c r="AL63" s="144"/>
      <c r="AM63" s="144"/>
      <c r="AN63" s="144"/>
      <c r="AO63" s="144"/>
      <c r="AP63" s="144"/>
      <c r="AQ63" s="318"/>
      <c r="AR63" s="318"/>
      <c r="AS63" s="318"/>
      <c r="AT63" s="318"/>
      <c r="AU63" s="144"/>
      <c r="AV63" s="144"/>
      <c r="AW63" s="144"/>
      <c r="AX63" s="144"/>
      <c r="AY63" s="217"/>
    </row>
    <row r="64" spans="2:51" x14ac:dyDescent="0.25">
      <c r="B64" s="179">
        <f t="shared" si="36"/>
        <v>114</v>
      </c>
      <c r="C64" s="309">
        <f t="shared" si="40"/>
        <v>115</v>
      </c>
      <c r="D64" s="289">
        <v>267</v>
      </c>
      <c r="E64" s="294">
        <f t="shared" si="34"/>
        <v>1.56</v>
      </c>
      <c r="F64" s="181">
        <f t="shared" si="35"/>
        <v>416.52000000000004</v>
      </c>
      <c r="G64" s="190">
        <f t="shared" si="39"/>
        <v>-28.079999999999984</v>
      </c>
      <c r="I64" s="194">
        <v>59</v>
      </c>
      <c r="J64" s="144">
        <f t="shared" si="27"/>
        <v>0</v>
      </c>
      <c r="K64" s="144">
        <f t="shared" si="28"/>
        <v>0</v>
      </c>
      <c r="L64" s="144">
        <f t="shared" si="29"/>
        <v>70</v>
      </c>
      <c r="M64" s="144">
        <f t="shared" si="30"/>
        <v>0</v>
      </c>
      <c r="N64" s="144">
        <f t="shared" si="0"/>
        <v>0</v>
      </c>
      <c r="O64" s="145">
        <f t="shared" si="1"/>
        <v>256.66666666666669</v>
      </c>
      <c r="P64" s="194">
        <v>59</v>
      </c>
      <c r="Q64" s="144">
        <f t="shared" si="41"/>
        <v>14.820000000000007</v>
      </c>
      <c r="R64" s="144">
        <f t="shared" si="31"/>
        <v>333.84000000000003</v>
      </c>
      <c r="S64" s="144">
        <f t="shared" si="32"/>
        <v>203.64240000000001</v>
      </c>
      <c r="T64" s="144">
        <f t="shared" si="2"/>
        <v>50.543814227115405</v>
      </c>
      <c r="U64" s="144">
        <f t="shared" si="16"/>
        <v>70</v>
      </c>
      <c r="V64" s="144">
        <f t="shared" si="3"/>
        <v>10</v>
      </c>
      <c r="W64" s="144">
        <v>0</v>
      </c>
      <c r="X64" s="144">
        <f t="shared" si="4"/>
        <v>736.04098977889271</v>
      </c>
      <c r="Y64" s="173">
        <f t="shared" si="5"/>
        <v>479.37432311222602</v>
      </c>
      <c r="AA64" s="210">
        <v>59</v>
      </c>
      <c r="AB64" s="144">
        <f t="shared" si="6"/>
        <v>0</v>
      </c>
      <c r="AC64" s="243">
        <f t="shared" si="7"/>
        <v>0</v>
      </c>
      <c r="AD64" s="243">
        <f t="shared" si="8"/>
        <v>0</v>
      </c>
      <c r="AE64" s="243">
        <f t="shared" si="9"/>
        <v>0</v>
      </c>
      <c r="AF64" s="144">
        <f t="shared" si="42"/>
        <v>39.804487647909866</v>
      </c>
      <c r="AG64" s="144">
        <f t="shared" si="18"/>
        <v>20.771974998193993</v>
      </c>
      <c r="AH64" s="144">
        <f t="shared" si="43"/>
        <v>2.291647900314874</v>
      </c>
      <c r="AI64" s="217">
        <f t="shared" si="33"/>
        <v>62.868110546418734</v>
      </c>
      <c r="AK64" s="210"/>
      <c r="AL64" s="144"/>
      <c r="AM64" s="144"/>
      <c r="AN64" s="144"/>
      <c r="AO64" s="144"/>
      <c r="AP64" s="144"/>
      <c r="AQ64" s="318"/>
      <c r="AR64" s="318"/>
      <c r="AS64" s="318"/>
      <c r="AT64" s="318"/>
      <c r="AU64" s="144"/>
      <c r="AV64" s="144"/>
      <c r="AW64" s="144"/>
      <c r="AX64" s="144"/>
      <c r="AY64" s="217"/>
    </row>
    <row r="65" spans="2:51" x14ac:dyDescent="0.25">
      <c r="B65" s="179">
        <f t="shared" si="36"/>
        <v>115</v>
      </c>
      <c r="C65" s="309">
        <f t="shared" si="40"/>
        <v>119</v>
      </c>
      <c r="D65" s="289">
        <f>268+17</f>
        <v>285</v>
      </c>
      <c r="E65" s="294">
        <f t="shared" si="34"/>
        <v>1.56</v>
      </c>
      <c r="F65" s="181">
        <f t="shared" si="35"/>
        <v>444.6</v>
      </c>
      <c r="G65" s="190">
        <f t="shared" si="39"/>
        <v>7.019999999999996</v>
      </c>
      <c r="I65" s="194">
        <v>60</v>
      </c>
      <c r="J65" s="144">
        <f t="shared" si="27"/>
        <v>0</v>
      </c>
      <c r="K65" s="144">
        <f t="shared" si="28"/>
        <v>0</v>
      </c>
      <c r="L65" s="144">
        <f t="shared" si="29"/>
        <v>70</v>
      </c>
      <c r="M65" s="144">
        <f t="shared" si="30"/>
        <v>0</v>
      </c>
      <c r="N65" s="144">
        <f t="shared" si="0"/>
        <v>0</v>
      </c>
      <c r="O65" s="145">
        <f t="shared" si="1"/>
        <v>256.66666666666669</v>
      </c>
      <c r="P65" s="194">
        <v>60</v>
      </c>
      <c r="Q65" s="144">
        <f t="shared" si="41"/>
        <v>-32.760000000000048</v>
      </c>
      <c r="R65" s="144">
        <f t="shared" si="31"/>
        <v>301.08</v>
      </c>
      <c r="S65" s="144">
        <f t="shared" si="32"/>
        <v>183.65879999999999</v>
      </c>
      <c r="T65" s="144">
        <f t="shared" si="2"/>
        <v>46.135245973879222</v>
      </c>
      <c r="U65" s="144">
        <f t="shared" si="16"/>
        <v>70</v>
      </c>
      <c r="V65" s="144">
        <f t="shared" si="3"/>
        <v>10</v>
      </c>
      <c r="W65" s="144">
        <v>0</v>
      </c>
      <c r="X65" s="144">
        <f t="shared" si="4"/>
        <v>693.55796340450627</v>
      </c>
      <c r="Y65" s="173">
        <f t="shared" si="5"/>
        <v>436.89129673783958</v>
      </c>
      <c r="AA65" s="210">
        <v>60</v>
      </c>
      <c r="AB65" s="144">
        <f t="shared" si="6"/>
        <v>0</v>
      </c>
      <c r="AC65" s="243">
        <f t="shared" si="7"/>
        <v>0</v>
      </c>
      <c r="AD65" s="243">
        <f t="shared" si="8"/>
        <v>0</v>
      </c>
      <c r="AE65" s="243">
        <f t="shared" si="9"/>
        <v>0</v>
      </c>
      <c r="AF65" s="144">
        <f t="shared" si="42"/>
        <v>39.023945923474535</v>
      </c>
      <c r="AG65" s="144">
        <f t="shared" si="18"/>
        <v>20.203964249517689</v>
      </c>
      <c r="AH65" s="144">
        <f t="shared" si="43"/>
        <v>1.6204397704045608</v>
      </c>
      <c r="AI65" s="217">
        <f t="shared" si="33"/>
        <v>60.848349943396784</v>
      </c>
      <c r="AK65" s="210"/>
      <c r="AL65" s="144"/>
      <c r="AM65" s="144"/>
      <c r="AN65" s="144"/>
      <c r="AO65" s="144"/>
      <c r="AP65" s="144"/>
      <c r="AQ65" s="318"/>
      <c r="AR65" s="318"/>
      <c r="AS65" s="318"/>
      <c r="AT65" s="318"/>
      <c r="AU65" s="144"/>
      <c r="AV65" s="144"/>
      <c r="AW65" s="144"/>
      <c r="AX65" s="144"/>
      <c r="AY65" s="217"/>
    </row>
    <row r="66" spans="2:51" x14ac:dyDescent="0.25">
      <c r="B66" s="179">
        <f t="shared" si="36"/>
        <v>119</v>
      </c>
      <c r="C66" s="309">
        <f t="shared" si="40"/>
        <v>120</v>
      </c>
      <c r="D66" s="289">
        <v>268</v>
      </c>
      <c r="E66" s="294">
        <f t="shared" si="34"/>
        <v>1.56</v>
      </c>
      <c r="F66" s="181">
        <f t="shared" si="35"/>
        <v>418.08000000000004</v>
      </c>
      <c r="G66" s="190">
        <f t="shared" si="39"/>
        <v>-26.519999999999982</v>
      </c>
      <c r="I66" s="194">
        <v>61</v>
      </c>
      <c r="J66" s="144">
        <f t="shared" si="27"/>
        <v>0</v>
      </c>
      <c r="K66" s="144">
        <f t="shared" si="28"/>
        <v>0</v>
      </c>
      <c r="L66" s="144">
        <f t="shared" si="29"/>
        <v>70</v>
      </c>
      <c r="M66" s="144">
        <f t="shared" si="30"/>
        <v>0</v>
      </c>
      <c r="N66" s="144">
        <f t="shared" si="0"/>
        <v>0</v>
      </c>
      <c r="O66" s="145">
        <f t="shared" si="1"/>
        <v>256.66666666666669</v>
      </c>
      <c r="P66" s="194">
        <v>61</v>
      </c>
      <c r="Q66" s="144">
        <f t="shared" si="41"/>
        <v>13.260000000000005</v>
      </c>
      <c r="R66" s="144">
        <f t="shared" si="31"/>
        <v>314.33999999999997</v>
      </c>
      <c r="S66" s="144">
        <f t="shared" si="32"/>
        <v>191.74739999999997</v>
      </c>
      <c r="T66" s="144">
        <f t="shared" si="2"/>
        <v>47.926072102517509</v>
      </c>
      <c r="U66" s="144">
        <f t="shared" si="16"/>
        <v>70</v>
      </c>
      <c r="V66" s="144">
        <f t="shared" si="3"/>
        <v>10</v>
      </c>
      <c r="W66" s="144">
        <v>0</v>
      </c>
      <c r="X66" s="144">
        <f t="shared" si="4"/>
        <v>710.76463057855142</v>
      </c>
      <c r="Y66" s="173">
        <f t="shared" si="5"/>
        <v>454.09796391188473</v>
      </c>
      <c r="AA66" s="210">
        <v>61</v>
      </c>
      <c r="AB66" s="144">
        <f t="shared" si="6"/>
        <v>0</v>
      </c>
      <c r="AC66" s="243">
        <f t="shared" si="7"/>
        <v>0</v>
      </c>
      <c r="AD66" s="243">
        <f t="shared" si="8"/>
        <v>0</v>
      </c>
      <c r="AE66" s="243">
        <f t="shared" si="9"/>
        <v>0</v>
      </c>
      <c r="AF66" s="144">
        <f t="shared" si="42"/>
        <v>38.258710146171936</v>
      </c>
      <c r="AG66" s="144">
        <f t="shared" si="18"/>
        <v>19.651485784634325</v>
      </c>
      <c r="AH66" s="144">
        <f t="shared" si="43"/>
        <v>1.1458239501574372</v>
      </c>
      <c r="AI66" s="217">
        <f t="shared" si="33"/>
        <v>59.056019880963696</v>
      </c>
      <c r="AK66" s="210"/>
      <c r="AL66" s="144"/>
      <c r="AM66" s="144"/>
      <c r="AN66" s="144"/>
      <c r="AO66" s="144"/>
      <c r="AP66" s="144"/>
      <c r="AQ66" s="318"/>
      <c r="AR66" s="318"/>
      <c r="AS66" s="318"/>
      <c r="AT66" s="318"/>
      <c r="AU66" s="144"/>
      <c r="AV66" s="144"/>
      <c r="AW66" s="144"/>
      <c r="AX66" s="144"/>
      <c r="AY66" s="217"/>
    </row>
    <row r="67" spans="2:51" x14ac:dyDescent="0.25">
      <c r="B67" s="179">
        <f t="shared" si="36"/>
        <v>120</v>
      </c>
      <c r="C67" s="309">
        <f t="shared" si="40"/>
        <v>124</v>
      </c>
      <c r="D67" s="289">
        <f>268+16</f>
        <v>284</v>
      </c>
      <c r="E67" s="294">
        <f t="shared" si="34"/>
        <v>1.56</v>
      </c>
      <c r="F67" s="181">
        <f t="shared" si="35"/>
        <v>443.04</v>
      </c>
      <c r="G67" s="190">
        <f t="shared" si="39"/>
        <v>6.2399999999999949</v>
      </c>
      <c r="I67" s="194">
        <v>62</v>
      </c>
      <c r="J67" s="144">
        <f t="shared" si="27"/>
        <v>0</v>
      </c>
      <c r="K67" s="144">
        <f t="shared" si="28"/>
        <v>0</v>
      </c>
      <c r="L67" s="144">
        <f t="shared" si="29"/>
        <v>70</v>
      </c>
      <c r="M67" s="144">
        <f t="shared" si="30"/>
        <v>0</v>
      </c>
      <c r="N67" s="144">
        <f t="shared" si="0"/>
        <v>0</v>
      </c>
      <c r="O67" s="145">
        <f t="shared" si="1"/>
        <v>256.66666666666669</v>
      </c>
      <c r="P67" s="194">
        <v>62</v>
      </c>
      <c r="Q67" s="144">
        <f t="shared" si="41"/>
        <v>13.260000000000005</v>
      </c>
      <c r="R67" s="144">
        <f t="shared" si="31"/>
        <v>327.59999999999997</v>
      </c>
      <c r="S67" s="144">
        <f t="shared" si="32"/>
        <v>199.83599999999998</v>
      </c>
      <c r="T67" s="144">
        <f t="shared" si="2"/>
        <v>49.708123768564604</v>
      </c>
      <c r="U67" s="144">
        <f t="shared" si="16"/>
        <v>70</v>
      </c>
      <c r="V67" s="144">
        <f t="shared" si="3"/>
        <v>10</v>
      </c>
      <c r="W67" s="144">
        <v>0</v>
      </c>
      <c r="X67" s="144">
        <f t="shared" si="4"/>
        <v>727.95601556358326</v>
      </c>
      <c r="Y67" s="173">
        <f t="shared" si="5"/>
        <v>471.28934889691658</v>
      </c>
      <c r="AA67" s="210">
        <v>62</v>
      </c>
      <c r="AB67" s="144">
        <f t="shared" si="6"/>
        <v>0</v>
      </c>
      <c r="AC67" s="243">
        <f t="shared" si="7"/>
        <v>0</v>
      </c>
      <c r="AD67" s="243">
        <f t="shared" si="8"/>
        <v>0</v>
      </c>
      <c r="AE67" s="243">
        <f t="shared" si="9"/>
        <v>0</v>
      </c>
      <c r="AF67" s="144">
        <f t="shared" si="42"/>
        <v>37.508480175714503</v>
      </c>
      <c r="AG67" s="144">
        <f t="shared" si="18"/>
        <v>19.114114872426775</v>
      </c>
      <c r="AH67" s="144">
        <f t="shared" si="43"/>
        <v>0.8102198852022805</v>
      </c>
      <c r="AI67" s="217">
        <f t="shared" si="33"/>
        <v>57.432814933343558</v>
      </c>
      <c r="AK67" s="210"/>
      <c r="AL67" s="144"/>
      <c r="AM67" s="144"/>
      <c r="AN67" s="144"/>
      <c r="AO67" s="144"/>
      <c r="AP67" s="144"/>
      <c r="AQ67" s="318"/>
      <c r="AR67" s="318"/>
      <c r="AS67" s="318"/>
      <c r="AT67" s="318"/>
      <c r="AU67" s="144"/>
      <c r="AV67" s="144"/>
      <c r="AW67" s="144"/>
      <c r="AX67" s="144"/>
      <c r="AY67" s="217"/>
    </row>
    <row r="68" spans="2:51" x14ac:dyDescent="0.25">
      <c r="B68" s="179">
        <f t="shared" si="36"/>
        <v>124</v>
      </c>
      <c r="C68" s="309">
        <f t="shared" si="40"/>
        <v>125</v>
      </c>
      <c r="D68" s="289">
        <v>268</v>
      </c>
      <c r="E68" s="294">
        <f t="shared" si="34"/>
        <v>1.56</v>
      </c>
      <c r="F68" s="181">
        <f t="shared" si="35"/>
        <v>418.08000000000004</v>
      </c>
      <c r="G68" s="190">
        <f t="shared" si="39"/>
        <v>-24.95999999999998</v>
      </c>
      <c r="I68" s="194">
        <v>63</v>
      </c>
      <c r="J68" s="144">
        <f t="shared" si="27"/>
        <v>0</v>
      </c>
      <c r="K68" s="144">
        <f t="shared" si="28"/>
        <v>0</v>
      </c>
      <c r="L68" s="144">
        <f t="shared" si="29"/>
        <v>70</v>
      </c>
      <c r="M68" s="144">
        <f t="shared" si="30"/>
        <v>0</v>
      </c>
      <c r="N68" s="144">
        <f t="shared" si="0"/>
        <v>0</v>
      </c>
      <c r="O68" s="145">
        <f t="shared" si="1"/>
        <v>256.66666666666669</v>
      </c>
      <c r="P68" s="194">
        <v>63</v>
      </c>
      <c r="Q68" s="144">
        <f t="shared" si="41"/>
        <v>13.260000000000005</v>
      </c>
      <c r="R68" s="144">
        <f t="shared" si="31"/>
        <v>340.85999999999996</v>
      </c>
      <c r="S68" s="144">
        <f t="shared" si="32"/>
        <v>207.92459999999997</v>
      </c>
      <c r="T68" s="144">
        <f t="shared" si="2"/>
        <v>51.481796756808421</v>
      </c>
      <c r="U68" s="144">
        <f t="shared" si="16"/>
        <v>70</v>
      </c>
      <c r="V68" s="144">
        <f t="shared" si="3"/>
        <v>10</v>
      </c>
      <c r="W68" s="144">
        <v>0</v>
      </c>
      <c r="X68" s="144">
        <f t="shared" si="4"/>
        <v>745.13280768477455</v>
      </c>
      <c r="Y68" s="173">
        <f t="shared" si="5"/>
        <v>488.46614101810786</v>
      </c>
      <c r="AA68" s="210">
        <v>63</v>
      </c>
      <c r="AB68" s="144">
        <f t="shared" si="6"/>
        <v>0</v>
      </c>
      <c r="AC68" s="243">
        <f t="shared" si="7"/>
        <v>0</v>
      </c>
      <c r="AD68" s="243">
        <f t="shared" si="8"/>
        <v>0</v>
      </c>
      <c r="AE68" s="243">
        <f t="shared" si="9"/>
        <v>0</v>
      </c>
      <c r="AF68" s="144">
        <f t="shared" si="42"/>
        <v>36.772961757382646</v>
      </c>
      <c r="AG68" s="144">
        <f t="shared" si="18"/>
        <v>18.59143839607265</v>
      </c>
      <c r="AH68" s="144">
        <f t="shared" si="43"/>
        <v>0.5729119750787186</v>
      </c>
      <c r="AI68" s="217">
        <f t="shared" si="33"/>
        <v>55.93731212853401</v>
      </c>
      <c r="AK68" s="210"/>
      <c r="AL68" s="144"/>
      <c r="AM68" s="144"/>
      <c r="AN68" s="144"/>
      <c r="AO68" s="144"/>
      <c r="AP68" s="144"/>
      <c r="AQ68" s="318"/>
      <c r="AR68" s="318"/>
      <c r="AS68" s="318"/>
      <c r="AT68" s="318"/>
      <c r="AU68" s="144"/>
      <c r="AV68" s="144"/>
      <c r="AW68" s="144"/>
      <c r="AX68" s="144"/>
      <c r="AY68" s="217"/>
    </row>
    <row r="69" spans="2:51" x14ac:dyDescent="0.25">
      <c r="B69" s="179">
        <f t="shared" si="36"/>
        <v>125</v>
      </c>
      <c r="C69" s="309">
        <f t="shared" si="40"/>
        <v>129</v>
      </c>
      <c r="D69" s="289">
        <f>269+15</f>
        <v>284</v>
      </c>
      <c r="E69" s="294">
        <f t="shared" si="34"/>
        <v>1.56</v>
      </c>
      <c r="F69" s="181">
        <f t="shared" si="35"/>
        <v>443.04</v>
      </c>
      <c r="G69" s="190">
        <f t="shared" si="39"/>
        <v>6.2399999999999949</v>
      </c>
      <c r="I69" s="194">
        <v>64</v>
      </c>
      <c r="J69" s="144">
        <f t="shared" si="27"/>
        <v>0</v>
      </c>
      <c r="K69" s="144">
        <f t="shared" si="28"/>
        <v>0</v>
      </c>
      <c r="L69" s="144">
        <f t="shared" si="29"/>
        <v>70</v>
      </c>
      <c r="M69" s="144">
        <f t="shared" si="30"/>
        <v>0</v>
      </c>
      <c r="N69" s="144">
        <f t="shared" ref="N69:N132" si="44">IF(P70&lt;=$F$18,0,)</f>
        <v>0</v>
      </c>
      <c r="O69" s="145">
        <f t="shared" ref="O69:O132" si="45">((J69+K69)*0.475+L69+M69+N69)*44/12</f>
        <v>256.66666666666669</v>
      </c>
      <c r="P69" s="194">
        <v>64</v>
      </c>
      <c r="Q69" s="144">
        <f t="shared" si="41"/>
        <v>13.260000000000005</v>
      </c>
      <c r="R69" s="144">
        <f t="shared" si="31"/>
        <v>354.11999999999995</v>
      </c>
      <c r="S69" s="144">
        <f t="shared" si="32"/>
        <v>216.01319999999996</v>
      </c>
      <c r="T69" s="144">
        <f t="shared" ref="T69:T132" si="46">IF(S69=0,0,EXP(-1.0587+0.8836*LN(S69)+0.284))</f>
        <v>53.247454315103461</v>
      </c>
      <c r="U69" s="144">
        <f t="shared" si="16"/>
        <v>70</v>
      </c>
      <c r="V69" s="144">
        <f t="shared" ref="V69:V132" si="47">IF(P69&lt;=$F$18,IF(P69&lt;=30,P69*($F$16-$F$6)/30,$F$16-$F$6),)</f>
        <v>10</v>
      </c>
      <c r="W69" s="144">
        <v>0</v>
      </c>
      <c r="X69" s="144">
        <f t="shared" ref="X69:X132" si="48">((S69+T69)*0.475+U69+V69+W69)*44/12</f>
        <v>762.295639598805</v>
      </c>
      <c r="Y69" s="173">
        <f t="shared" ref="Y69:Y132" si="49">IF(P69&lt;=$F$18,X69-O69,)</f>
        <v>505.62897293213831</v>
      </c>
      <c r="AA69" s="210">
        <v>64</v>
      </c>
      <c r="AB69" s="144">
        <f t="shared" ref="AB69:AB132" si="50">IF(AA69&lt;=$F$18,IFERROR(VLOOKUP($AA69,$B$82:$G$94,2,FALSE),0),)</f>
        <v>0</v>
      </c>
      <c r="AC69" s="243">
        <f t="shared" ref="AC69:AC132" si="51">IF(AA69&lt;=$F$18,IFERROR(VLOOKUP($AA69,$B$82:$G$94,3,FALSE),0),)</f>
        <v>0</v>
      </c>
      <c r="AD69" s="243">
        <f t="shared" ref="AD69:AD132" si="52">IF(AA69&lt;=$F$18,IFERROR(VLOOKUP($AA69,$B$82:$G$94,4,FALSE),0),)</f>
        <v>0</v>
      </c>
      <c r="AE69" s="243">
        <f t="shared" ref="AE69:AE132" si="53">IF(AA69&lt;=$F$18,IFERROR(VLOOKUP($AA69,$B$82:$G$94,5,FALSE),0),)</f>
        <v>0</v>
      </c>
      <c r="AF69" s="144">
        <f t="shared" si="42"/>
        <v>36.051866406612334</v>
      </c>
      <c r="AG69" s="144">
        <f t="shared" si="18"/>
        <v>18.083054535450788</v>
      </c>
      <c r="AH69" s="144">
        <f t="shared" si="43"/>
        <v>0.40510994260114025</v>
      </c>
      <c r="AI69" s="217">
        <f t="shared" si="33"/>
        <v>54.540030884664262</v>
      </c>
      <c r="AK69" s="210"/>
      <c r="AL69" s="144"/>
      <c r="AM69" s="144"/>
      <c r="AN69" s="144"/>
      <c r="AO69" s="144"/>
      <c r="AP69" s="144"/>
      <c r="AQ69" s="318"/>
      <c r="AR69" s="318"/>
      <c r="AS69" s="318"/>
      <c r="AT69" s="318"/>
      <c r="AU69" s="144"/>
      <c r="AV69" s="144"/>
      <c r="AW69" s="144"/>
      <c r="AX69" s="144"/>
      <c r="AY69" s="217"/>
    </row>
    <row r="70" spans="2:51" x14ac:dyDescent="0.25">
      <c r="B70" s="179">
        <f t="shared" si="36"/>
        <v>129</v>
      </c>
      <c r="C70" s="309">
        <f t="shared" si="40"/>
        <v>130</v>
      </c>
      <c r="D70" s="289">
        <v>269</v>
      </c>
      <c r="E70" s="294">
        <f t="shared" si="34"/>
        <v>1.56</v>
      </c>
      <c r="F70" s="181">
        <f t="shared" si="35"/>
        <v>419.64</v>
      </c>
      <c r="G70" s="190">
        <f t="shared" si="39"/>
        <v>-23.400000000000034</v>
      </c>
      <c r="I70" s="194">
        <v>65</v>
      </c>
      <c r="J70" s="144">
        <f t="shared" si="27"/>
        <v>0</v>
      </c>
      <c r="K70" s="144">
        <f t="shared" si="28"/>
        <v>0</v>
      </c>
      <c r="L70" s="144">
        <f t="shared" si="29"/>
        <v>70</v>
      </c>
      <c r="M70" s="144">
        <f t="shared" si="30"/>
        <v>0</v>
      </c>
      <c r="N70" s="144">
        <f t="shared" si="44"/>
        <v>0</v>
      </c>
      <c r="O70" s="145">
        <f t="shared" si="45"/>
        <v>256.66666666666669</v>
      </c>
      <c r="P70" s="194">
        <v>65</v>
      </c>
      <c r="Q70" s="144">
        <f t="shared" ref="Q70:Q101" si="54">IF(P70&lt;=$F$18,LOOKUP(P70-1,$B$25:$B$78,$G$25:$G$78),)</f>
        <v>-32.759999999999991</v>
      </c>
      <c r="R70" s="144">
        <f t="shared" si="31"/>
        <v>321.35999999999996</v>
      </c>
      <c r="S70" s="144">
        <f t="shared" si="32"/>
        <v>196.02959999999996</v>
      </c>
      <c r="T70" s="144">
        <f t="shared" si="46"/>
        <v>48.870578290511901</v>
      </c>
      <c r="U70" s="144">
        <f t="shared" ref="U70:U133" si="55">IF(P70&lt;=$F$18,$F$5+($F$15-$F$5)*(1-EXP(-0.0175*P70)),)</f>
        <v>70</v>
      </c>
      <c r="V70" s="144">
        <f t="shared" si="47"/>
        <v>10</v>
      </c>
      <c r="W70" s="144">
        <v>0</v>
      </c>
      <c r="X70" s="144">
        <f t="shared" si="48"/>
        <v>719.86781052264143</v>
      </c>
      <c r="Y70" s="173">
        <f t="shared" si="49"/>
        <v>463.20114385597475</v>
      </c>
      <c r="AA70" s="210">
        <v>65</v>
      </c>
      <c r="AB70" s="144">
        <f t="shared" si="50"/>
        <v>45</v>
      </c>
      <c r="AC70" s="243">
        <f t="shared" si="51"/>
        <v>0.5</v>
      </c>
      <c r="AD70" s="243">
        <f t="shared" si="52"/>
        <v>0.28000000000000003</v>
      </c>
      <c r="AE70" s="243">
        <f t="shared" si="53"/>
        <v>0.22</v>
      </c>
      <c r="AF70" s="144">
        <f t="shared" ref="AF70:AF101" si="56">IF(AA70&lt;=$F$18,EXP(-LN(2)/$D$104)*AF69+((1-EXP(-LN(2)/$D$104))/(LN(2)/$D$104))*$AB70*AC70*0.475*$F$19*44/12,)</f>
        <v>59.014137592025889</v>
      </c>
      <c r="AG70" s="144">
        <f t="shared" ref="AG70:AG133" si="57">IF(AA70&lt;=$F$18,EXP(-LN(2)/$D$106)*AG69+((1-EXP(-LN(2)/$D$106))/(LN(2)/$D$106))*$AB70*AD70*0.475*$F$19*44/12,)</f>
        <v>30.791150117031385</v>
      </c>
      <c r="AH70" s="144">
        <f t="shared" ref="AH70:AH101" si="58">IF(AA70&lt;=$F$18,EXP(-LN(2)/$D$105)*AH69+((1-EXP(-LN(2)/$D$105))/(LN(2)/$D$105))*$AB70*AE70*0.475*$F$19*44/12,)</f>
        <v>9.1752720857303824</v>
      </c>
      <c r="AI70" s="217">
        <f t="shared" si="33"/>
        <v>98.980559794787652</v>
      </c>
      <c r="AK70" s="210"/>
      <c r="AL70" s="144"/>
      <c r="AM70" s="144"/>
      <c r="AN70" s="144"/>
      <c r="AO70" s="144"/>
      <c r="AP70" s="144"/>
      <c r="AQ70" s="318"/>
      <c r="AR70" s="318"/>
      <c r="AS70" s="318"/>
      <c r="AT70" s="318"/>
      <c r="AU70" s="144"/>
      <c r="AV70" s="144"/>
      <c r="AW70" s="144"/>
      <c r="AX70" s="144"/>
      <c r="AY70" s="217"/>
    </row>
    <row r="71" spans="2:51" x14ac:dyDescent="0.25">
      <c r="B71" s="179">
        <f t="shared" si="36"/>
        <v>130</v>
      </c>
      <c r="C71" s="309">
        <f t="shared" si="40"/>
        <v>134</v>
      </c>
      <c r="D71" s="289">
        <f>269+14</f>
        <v>283</v>
      </c>
      <c r="E71" s="294">
        <f t="shared" si="34"/>
        <v>1.56</v>
      </c>
      <c r="F71" s="181">
        <f t="shared" si="35"/>
        <v>441.48</v>
      </c>
      <c r="G71" s="190">
        <f t="shared" si="39"/>
        <v>5.460000000000008</v>
      </c>
      <c r="I71" s="194">
        <v>66</v>
      </c>
      <c r="J71" s="144">
        <f t="shared" ref="J71:J134" si="59">IF($I71&lt;=$F$10,$F$11*$F$13+J70,)</f>
        <v>0</v>
      </c>
      <c r="K71" s="144">
        <f t="shared" ref="K71:K134" si="60">IF(J71=0,0,EXP(-1.0587+0.8836*LN(J71)+0.284))</f>
        <v>0</v>
      </c>
      <c r="L71" s="144">
        <f t="shared" ref="L71:L134" si="61">IF(I71&lt;=$F$10,$F$5+($F$8-$F$5)*(1-EXP(-0.0175*I71)),)</f>
        <v>70</v>
      </c>
      <c r="M71" s="144">
        <f t="shared" ref="M71:M134" si="62">IF(I71&lt;=$F$10,IF(I71&lt;=30,I71*($F$9-$F$6)/30,$F$9-$F$6),)</f>
        <v>0</v>
      </c>
      <c r="N71" s="144">
        <f t="shared" si="44"/>
        <v>0</v>
      </c>
      <c r="O71" s="145">
        <f t="shared" si="45"/>
        <v>256.66666666666669</v>
      </c>
      <c r="P71" s="194">
        <v>66</v>
      </c>
      <c r="Q71" s="144">
        <f t="shared" si="54"/>
        <v>14.040000000000006</v>
      </c>
      <c r="R71" s="144">
        <f t="shared" ref="R71:R134" si="63">IF(P71&lt;=$F$18,Q71+R70,)</f>
        <v>335.4</v>
      </c>
      <c r="S71" s="144">
        <f t="shared" ref="S71:S134" si="64">$F$19*R71</f>
        <v>204.59399999999999</v>
      </c>
      <c r="T71" s="144">
        <f t="shared" si="46"/>
        <v>50.752451560432448</v>
      </c>
      <c r="U71" s="144">
        <f t="shared" si="55"/>
        <v>70</v>
      </c>
      <c r="V71" s="144">
        <f t="shared" si="47"/>
        <v>10</v>
      </c>
      <c r="W71" s="144">
        <v>0</v>
      </c>
      <c r="X71" s="144">
        <f t="shared" si="48"/>
        <v>738.06173646775312</v>
      </c>
      <c r="Y71" s="173">
        <f t="shared" si="49"/>
        <v>481.39506980108644</v>
      </c>
      <c r="AA71" s="210">
        <v>66</v>
      </c>
      <c r="AB71" s="144">
        <f t="shared" si="50"/>
        <v>0</v>
      </c>
      <c r="AC71" s="243">
        <f t="shared" si="51"/>
        <v>0</v>
      </c>
      <c r="AD71" s="243">
        <f t="shared" si="52"/>
        <v>0</v>
      </c>
      <c r="AE71" s="243">
        <f t="shared" si="53"/>
        <v>0</v>
      </c>
      <c r="AF71" s="144">
        <f t="shared" si="56"/>
        <v>57.856906348915977</v>
      </c>
      <c r="AG71" s="144">
        <f t="shared" si="57"/>
        <v>29.949164497844951</v>
      </c>
      <c r="AH71" s="144">
        <f t="shared" si="58"/>
        <v>6.4878971110515913</v>
      </c>
      <c r="AI71" s="217">
        <f t="shared" ref="AI71:AI134" si="65">IF(AA71&lt;=$F$18,SUM(AF71:AH71),)</f>
        <v>94.293967957812526</v>
      </c>
      <c r="AK71" s="210"/>
      <c r="AL71" s="144"/>
      <c r="AM71" s="144"/>
      <c r="AN71" s="144"/>
      <c r="AO71" s="144"/>
      <c r="AP71" s="144"/>
      <c r="AQ71" s="318"/>
      <c r="AR71" s="318"/>
      <c r="AS71" s="318"/>
      <c r="AT71" s="318"/>
      <c r="AU71" s="144"/>
      <c r="AV71" s="144"/>
      <c r="AW71" s="144"/>
      <c r="AX71" s="144"/>
      <c r="AY71" s="217"/>
    </row>
    <row r="72" spans="2:51" x14ac:dyDescent="0.25">
      <c r="B72" s="179">
        <f t="shared" si="36"/>
        <v>134</v>
      </c>
      <c r="C72" s="309">
        <f t="shared" si="40"/>
        <v>135</v>
      </c>
      <c r="D72" s="289">
        <v>269</v>
      </c>
      <c r="E72" s="294">
        <f t="shared" si="34"/>
        <v>1.56</v>
      </c>
      <c r="F72" s="181">
        <f t="shared" si="35"/>
        <v>419.64</v>
      </c>
      <c r="G72" s="190">
        <f t="shared" si="39"/>
        <v>-21.840000000000032</v>
      </c>
      <c r="I72" s="194">
        <v>67</v>
      </c>
      <c r="J72" s="144">
        <f t="shared" si="59"/>
        <v>0</v>
      </c>
      <c r="K72" s="144">
        <f t="shared" si="60"/>
        <v>0</v>
      </c>
      <c r="L72" s="144">
        <f t="shared" si="61"/>
        <v>70</v>
      </c>
      <c r="M72" s="144">
        <f t="shared" si="62"/>
        <v>0</v>
      </c>
      <c r="N72" s="144">
        <f t="shared" si="44"/>
        <v>0</v>
      </c>
      <c r="O72" s="145">
        <f t="shared" si="45"/>
        <v>256.66666666666669</v>
      </c>
      <c r="P72" s="194">
        <v>67</v>
      </c>
      <c r="Q72" s="144">
        <f t="shared" si="54"/>
        <v>14.040000000000006</v>
      </c>
      <c r="R72" s="144">
        <f t="shared" si="63"/>
        <v>349.44</v>
      </c>
      <c r="S72" s="144">
        <f t="shared" si="64"/>
        <v>213.1584</v>
      </c>
      <c r="T72" s="144">
        <f t="shared" si="46"/>
        <v>52.62517477463237</v>
      </c>
      <c r="U72" s="144">
        <f t="shared" si="55"/>
        <v>70</v>
      </c>
      <c r="V72" s="144">
        <f t="shared" si="47"/>
        <v>10</v>
      </c>
      <c r="W72" s="144">
        <v>0</v>
      </c>
      <c r="X72" s="144">
        <f t="shared" si="48"/>
        <v>756.2397260658181</v>
      </c>
      <c r="Y72" s="173">
        <f t="shared" si="49"/>
        <v>499.57305939915142</v>
      </c>
      <c r="AA72" s="210">
        <v>67</v>
      </c>
      <c r="AB72" s="144">
        <f t="shared" si="50"/>
        <v>0</v>
      </c>
      <c r="AC72" s="243">
        <f t="shared" si="51"/>
        <v>0</v>
      </c>
      <c r="AD72" s="243">
        <f t="shared" si="52"/>
        <v>0</v>
      </c>
      <c r="AE72" s="243">
        <f t="shared" si="53"/>
        <v>0</v>
      </c>
      <c r="AF72" s="144">
        <f t="shared" si="56"/>
        <v>56.722367704642089</v>
      </c>
      <c r="AG72" s="144">
        <f t="shared" si="57"/>
        <v>29.130203019693269</v>
      </c>
      <c r="AH72" s="144">
        <f t="shared" si="58"/>
        <v>4.5876360428651921</v>
      </c>
      <c r="AI72" s="217">
        <f t="shared" si="65"/>
        <v>90.44020676720055</v>
      </c>
      <c r="AK72" s="210"/>
      <c r="AL72" s="144"/>
      <c r="AM72" s="144"/>
      <c r="AN72" s="144"/>
      <c r="AO72" s="144"/>
      <c r="AP72" s="144"/>
      <c r="AQ72" s="318"/>
      <c r="AR72" s="318"/>
      <c r="AS72" s="318"/>
      <c r="AT72" s="318"/>
      <c r="AU72" s="144"/>
      <c r="AV72" s="144"/>
      <c r="AW72" s="144"/>
      <c r="AX72" s="144"/>
      <c r="AY72" s="217"/>
    </row>
    <row r="73" spans="2:51" x14ac:dyDescent="0.25">
      <c r="B73" s="179">
        <f t="shared" si="36"/>
        <v>135</v>
      </c>
      <c r="C73" s="309">
        <f t="shared" si="40"/>
        <v>139</v>
      </c>
      <c r="D73" s="289">
        <f>269+13</f>
        <v>282</v>
      </c>
      <c r="E73" s="294">
        <f t="shared" si="34"/>
        <v>1.56</v>
      </c>
      <c r="F73" s="181">
        <f t="shared" si="35"/>
        <v>439.92</v>
      </c>
      <c r="G73" s="190">
        <f t="shared" si="39"/>
        <v>5.0700000000000074</v>
      </c>
      <c r="I73" s="194">
        <v>68</v>
      </c>
      <c r="J73" s="144">
        <f t="shared" si="59"/>
        <v>0</v>
      </c>
      <c r="K73" s="144">
        <f t="shared" si="60"/>
        <v>0</v>
      </c>
      <c r="L73" s="144">
        <f t="shared" si="61"/>
        <v>70</v>
      </c>
      <c r="M73" s="144">
        <f t="shared" si="62"/>
        <v>0</v>
      </c>
      <c r="N73" s="144">
        <f t="shared" si="44"/>
        <v>0</v>
      </c>
      <c r="O73" s="145">
        <f t="shared" si="45"/>
        <v>256.66666666666669</v>
      </c>
      <c r="P73" s="194">
        <v>68</v>
      </c>
      <c r="Q73" s="144">
        <f t="shared" si="54"/>
        <v>14.040000000000006</v>
      </c>
      <c r="R73" s="144">
        <f t="shared" si="63"/>
        <v>363.48</v>
      </c>
      <c r="S73" s="144">
        <f t="shared" si="64"/>
        <v>221.72280000000001</v>
      </c>
      <c r="T73" s="144">
        <f t="shared" si="46"/>
        <v>54.489157628530627</v>
      </c>
      <c r="U73" s="144">
        <f t="shared" si="55"/>
        <v>70</v>
      </c>
      <c r="V73" s="144">
        <f t="shared" si="47"/>
        <v>10</v>
      </c>
      <c r="W73" s="144">
        <v>0</v>
      </c>
      <c r="X73" s="144">
        <f t="shared" si="48"/>
        <v>774.40249286969083</v>
      </c>
      <c r="Y73" s="173">
        <f t="shared" si="49"/>
        <v>517.73582620302409</v>
      </c>
      <c r="AA73" s="210">
        <v>68</v>
      </c>
      <c r="AB73" s="144">
        <f t="shared" si="50"/>
        <v>0</v>
      </c>
      <c r="AC73" s="243">
        <f t="shared" si="51"/>
        <v>0</v>
      </c>
      <c r="AD73" s="243">
        <f t="shared" si="52"/>
        <v>0</v>
      </c>
      <c r="AE73" s="243">
        <f t="shared" si="53"/>
        <v>0</v>
      </c>
      <c r="AF73" s="144">
        <f t="shared" si="56"/>
        <v>55.610076671182163</v>
      </c>
      <c r="AG73" s="144">
        <f t="shared" si="57"/>
        <v>28.333636086228957</v>
      </c>
      <c r="AH73" s="144">
        <f t="shared" si="58"/>
        <v>3.2439485555257965</v>
      </c>
      <c r="AI73" s="217">
        <f t="shared" si="65"/>
        <v>87.18766131293691</v>
      </c>
      <c r="AK73" s="210"/>
      <c r="AL73" s="144"/>
      <c r="AM73" s="144"/>
      <c r="AN73" s="144"/>
      <c r="AO73" s="144"/>
      <c r="AP73" s="144"/>
      <c r="AQ73" s="318"/>
      <c r="AR73" s="318"/>
      <c r="AS73" s="318"/>
      <c r="AT73" s="318"/>
      <c r="AU73" s="144"/>
      <c r="AV73" s="144"/>
      <c r="AW73" s="144"/>
      <c r="AX73" s="144"/>
      <c r="AY73" s="217"/>
    </row>
    <row r="74" spans="2:51" x14ac:dyDescent="0.25">
      <c r="B74" s="179">
        <f t="shared" si="36"/>
        <v>139</v>
      </c>
      <c r="C74" s="309">
        <f t="shared" si="40"/>
        <v>140</v>
      </c>
      <c r="D74" s="289">
        <v>269</v>
      </c>
      <c r="E74" s="294">
        <f t="shared" si="34"/>
        <v>1.56</v>
      </c>
      <c r="F74" s="181">
        <f t="shared" si="35"/>
        <v>419.64</v>
      </c>
      <c r="G74" s="190">
        <f t="shared" si="39"/>
        <v>-20.28000000000003</v>
      </c>
      <c r="I74" s="194">
        <v>69</v>
      </c>
      <c r="J74" s="144">
        <f t="shared" si="59"/>
        <v>0</v>
      </c>
      <c r="K74" s="144">
        <f t="shared" si="60"/>
        <v>0</v>
      </c>
      <c r="L74" s="144">
        <f t="shared" si="61"/>
        <v>70</v>
      </c>
      <c r="M74" s="144">
        <f t="shared" si="62"/>
        <v>0</v>
      </c>
      <c r="N74" s="144">
        <f t="shared" si="44"/>
        <v>0</v>
      </c>
      <c r="O74" s="145">
        <f t="shared" si="45"/>
        <v>256.66666666666669</v>
      </c>
      <c r="P74" s="194">
        <v>69</v>
      </c>
      <c r="Q74" s="144">
        <f t="shared" si="54"/>
        <v>14.040000000000006</v>
      </c>
      <c r="R74" s="144">
        <f t="shared" si="63"/>
        <v>377.52000000000004</v>
      </c>
      <c r="S74" s="144">
        <f t="shared" si="64"/>
        <v>230.28720000000001</v>
      </c>
      <c r="T74" s="144">
        <f t="shared" si="46"/>
        <v>56.344776374959956</v>
      </c>
      <c r="U74" s="144">
        <f t="shared" si="55"/>
        <v>70</v>
      </c>
      <c r="V74" s="144">
        <f t="shared" si="47"/>
        <v>10</v>
      </c>
      <c r="W74" s="144">
        <v>0</v>
      </c>
      <c r="X74" s="144">
        <f t="shared" si="48"/>
        <v>792.55069218638846</v>
      </c>
      <c r="Y74" s="173">
        <f t="shared" si="49"/>
        <v>535.88402551972172</v>
      </c>
      <c r="AA74" s="210">
        <v>69</v>
      </c>
      <c r="AB74" s="144">
        <f t="shared" si="50"/>
        <v>0</v>
      </c>
      <c r="AC74" s="243">
        <f t="shared" si="51"/>
        <v>0</v>
      </c>
      <c r="AD74" s="243">
        <f t="shared" si="52"/>
        <v>0</v>
      </c>
      <c r="AE74" s="243">
        <f t="shared" si="53"/>
        <v>0</v>
      </c>
      <c r="AF74" s="144">
        <f t="shared" si="56"/>
        <v>54.519596986457849</v>
      </c>
      <c r="AG74" s="144">
        <f t="shared" si="57"/>
        <v>27.558851317449861</v>
      </c>
      <c r="AH74" s="144">
        <f t="shared" si="58"/>
        <v>2.2938180214325965</v>
      </c>
      <c r="AI74" s="217">
        <f t="shared" si="65"/>
        <v>84.372266325340306</v>
      </c>
      <c r="AK74" s="210"/>
      <c r="AL74" s="144"/>
      <c r="AM74" s="144"/>
      <c r="AN74" s="144"/>
      <c r="AO74" s="144"/>
      <c r="AP74" s="144"/>
      <c r="AQ74" s="318"/>
      <c r="AR74" s="318"/>
      <c r="AS74" s="318"/>
      <c r="AT74" s="318"/>
      <c r="AU74" s="144"/>
      <c r="AV74" s="144"/>
      <c r="AW74" s="144"/>
      <c r="AX74" s="144"/>
      <c r="AY74" s="217"/>
    </row>
    <row r="75" spans="2:51" x14ac:dyDescent="0.25">
      <c r="B75" s="179">
        <f t="shared" si="36"/>
        <v>140</v>
      </c>
      <c r="C75" s="309">
        <f t="shared" si="40"/>
        <v>144</v>
      </c>
      <c r="D75" s="289">
        <f>269+13</f>
        <v>282</v>
      </c>
      <c r="E75" s="294">
        <f t="shared" si="34"/>
        <v>1.56</v>
      </c>
      <c r="F75" s="181">
        <f t="shared" si="35"/>
        <v>439.92</v>
      </c>
      <c r="G75" s="190">
        <f t="shared" si="39"/>
        <v>5.0700000000000074</v>
      </c>
      <c r="I75" s="194">
        <v>70</v>
      </c>
      <c r="J75" s="144">
        <f t="shared" si="59"/>
        <v>0</v>
      </c>
      <c r="K75" s="144">
        <f t="shared" si="60"/>
        <v>0</v>
      </c>
      <c r="L75" s="144">
        <f t="shared" si="61"/>
        <v>70</v>
      </c>
      <c r="M75" s="144">
        <f t="shared" si="62"/>
        <v>0</v>
      </c>
      <c r="N75" s="144">
        <f t="shared" si="44"/>
        <v>0</v>
      </c>
      <c r="O75" s="145">
        <f t="shared" si="45"/>
        <v>256.66666666666669</v>
      </c>
      <c r="P75" s="194">
        <v>70</v>
      </c>
      <c r="Q75" s="144">
        <f t="shared" si="54"/>
        <v>-32.760000000000048</v>
      </c>
      <c r="R75" s="144">
        <f t="shared" si="63"/>
        <v>344.76</v>
      </c>
      <c r="S75" s="144">
        <f t="shared" si="64"/>
        <v>210.30359999999999</v>
      </c>
      <c r="T75" s="144">
        <f t="shared" si="46"/>
        <v>52.001924357524459</v>
      </c>
      <c r="U75" s="144">
        <f t="shared" si="55"/>
        <v>70</v>
      </c>
      <c r="V75" s="144">
        <f t="shared" si="47"/>
        <v>10</v>
      </c>
      <c r="W75" s="144">
        <v>0</v>
      </c>
      <c r="X75" s="144">
        <f t="shared" si="48"/>
        <v>750.18212158935512</v>
      </c>
      <c r="Y75" s="173">
        <f t="shared" si="49"/>
        <v>493.51545492268843</v>
      </c>
      <c r="AA75" s="210">
        <v>70</v>
      </c>
      <c r="AB75" s="144">
        <f t="shared" si="50"/>
        <v>0</v>
      </c>
      <c r="AC75" s="243">
        <f t="shared" si="51"/>
        <v>0</v>
      </c>
      <c r="AD75" s="243">
        <f t="shared" si="52"/>
        <v>0</v>
      </c>
      <c r="AE75" s="243">
        <f t="shared" si="53"/>
        <v>0</v>
      </c>
      <c r="AF75" s="144">
        <f t="shared" si="56"/>
        <v>53.450500943224043</v>
      </c>
      <c r="AG75" s="144">
        <f t="shared" si="57"/>
        <v>26.80525307891719</v>
      </c>
      <c r="AH75" s="144">
        <f t="shared" si="58"/>
        <v>1.6219742777628985</v>
      </c>
      <c r="AI75" s="217">
        <f t="shared" si="65"/>
        <v>81.877728299904135</v>
      </c>
      <c r="AK75" s="210"/>
      <c r="AL75" s="144"/>
      <c r="AM75" s="144"/>
      <c r="AN75" s="144"/>
      <c r="AO75" s="144"/>
      <c r="AP75" s="144"/>
      <c r="AQ75" s="318"/>
      <c r="AR75" s="318"/>
      <c r="AS75" s="318"/>
      <c r="AT75" s="318"/>
      <c r="AU75" s="144"/>
      <c r="AV75" s="144"/>
      <c r="AW75" s="144"/>
      <c r="AX75" s="144"/>
      <c r="AY75" s="217"/>
    </row>
    <row r="76" spans="2:51" x14ac:dyDescent="0.25">
      <c r="B76" s="179">
        <f t="shared" si="36"/>
        <v>144</v>
      </c>
      <c r="C76" s="309">
        <f t="shared" si="40"/>
        <v>145</v>
      </c>
      <c r="D76" s="289">
        <v>269</v>
      </c>
      <c r="E76" s="294">
        <f t="shared" si="34"/>
        <v>1.56</v>
      </c>
      <c r="F76" s="181">
        <f t="shared" si="35"/>
        <v>419.64</v>
      </c>
      <c r="G76" s="190">
        <f t="shared" si="39"/>
        <v>-20.28000000000003</v>
      </c>
      <c r="I76" s="194">
        <v>71</v>
      </c>
      <c r="J76" s="144">
        <f t="shared" si="59"/>
        <v>0</v>
      </c>
      <c r="K76" s="144">
        <f t="shared" si="60"/>
        <v>0</v>
      </c>
      <c r="L76" s="144">
        <f t="shared" si="61"/>
        <v>70</v>
      </c>
      <c r="M76" s="144">
        <f t="shared" si="62"/>
        <v>0</v>
      </c>
      <c r="N76" s="144">
        <f t="shared" si="44"/>
        <v>0</v>
      </c>
      <c r="O76" s="145">
        <f t="shared" si="45"/>
        <v>256.66666666666669</v>
      </c>
      <c r="P76" s="194">
        <v>71</v>
      </c>
      <c r="Q76" s="144">
        <f t="shared" si="54"/>
        <v>12.090000000000003</v>
      </c>
      <c r="R76" s="144">
        <f t="shared" si="63"/>
        <v>356.85</v>
      </c>
      <c r="S76" s="144">
        <f t="shared" si="64"/>
        <v>217.67850000000001</v>
      </c>
      <c r="T76" s="144">
        <f t="shared" si="46"/>
        <v>53.610008066351121</v>
      </c>
      <c r="U76" s="144">
        <f t="shared" si="55"/>
        <v>70</v>
      </c>
      <c r="V76" s="144">
        <f t="shared" si="47"/>
        <v>10</v>
      </c>
      <c r="W76" s="144">
        <v>0</v>
      </c>
      <c r="X76" s="144">
        <f t="shared" si="48"/>
        <v>765.8274848822283</v>
      </c>
      <c r="Y76" s="173">
        <f t="shared" si="49"/>
        <v>509.16081821556162</v>
      </c>
      <c r="AA76" s="210">
        <v>71</v>
      </c>
      <c r="AB76" s="144">
        <f t="shared" si="50"/>
        <v>0</v>
      </c>
      <c r="AC76" s="243">
        <f t="shared" si="51"/>
        <v>0</v>
      </c>
      <c r="AD76" s="243">
        <f t="shared" si="52"/>
        <v>0</v>
      </c>
      <c r="AE76" s="243">
        <f t="shared" si="53"/>
        <v>0</v>
      </c>
      <c r="AF76" s="144">
        <f t="shared" si="56"/>
        <v>52.402369221313855</v>
      </c>
      <c r="AG76" s="144">
        <f t="shared" si="57"/>
        <v>26.072262023847205</v>
      </c>
      <c r="AH76" s="144">
        <f t="shared" si="58"/>
        <v>1.1469090107162985</v>
      </c>
      <c r="AI76" s="217">
        <f t="shared" si="65"/>
        <v>79.621540255877363</v>
      </c>
      <c r="AK76" s="210"/>
      <c r="AL76" s="144"/>
      <c r="AM76" s="144"/>
      <c r="AN76" s="144"/>
      <c r="AO76" s="144"/>
      <c r="AP76" s="144"/>
      <c r="AQ76" s="318"/>
      <c r="AR76" s="318"/>
      <c r="AS76" s="318"/>
      <c r="AT76" s="318"/>
      <c r="AU76" s="144"/>
      <c r="AV76" s="144"/>
      <c r="AW76" s="144"/>
      <c r="AX76" s="144"/>
      <c r="AY76" s="217"/>
    </row>
    <row r="77" spans="2:51" x14ac:dyDescent="0.25">
      <c r="B77" s="179">
        <f t="shared" si="36"/>
        <v>145</v>
      </c>
      <c r="C77" s="309">
        <f t="shared" si="40"/>
        <v>149</v>
      </c>
      <c r="D77" s="289">
        <f>268+12</f>
        <v>280</v>
      </c>
      <c r="E77" s="294">
        <f t="shared" si="34"/>
        <v>1.56</v>
      </c>
      <c r="F77" s="181">
        <f t="shared" si="35"/>
        <v>436.8</v>
      </c>
      <c r="G77" s="190">
        <f t="shared" si="39"/>
        <v>4.2900000000000063</v>
      </c>
      <c r="I77" s="194">
        <v>72</v>
      </c>
      <c r="J77" s="144">
        <f t="shared" si="59"/>
        <v>0</v>
      </c>
      <c r="K77" s="144">
        <f t="shared" si="60"/>
        <v>0</v>
      </c>
      <c r="L77" s="144">
        <f t="shared" si="61"/>
        <v>70</v>
      </c>
      <c r="M77" s="144">
        <f t="shared" si="62"/>
        <v>0</v>
      </c>
      <c r="N77" s="144">
        <f t="shared" si="44"/>
        <v>0</v>
      </c>
      <c r="O77" s="145">
        <f t="shared" si="45"/>
        <v>256.66666666666669</v>
      </c>
      <c r="P77" s="194">
        <v>72</v>
      </c>
      <c r="Q77" s="144">
        <f t="shared" si="54"/>
        <v>12.090000000000003</v>
      </c>
      <c r="R77" s="144">
        <f t="shared" si="63"/>
        <v>368.94000000000005</v>
      </c>
      <c r="S77" s="144">
        <f t="shared" si="64"/>
        <v>225.05340000000004</v>
      </c>
      <c r="T77" s="144">
        <f t="shared" si="46"/>
        <v>55.211761334413438</v>
      </c>
      <c r="U77" s="144">
        <f t="shared" si="55"/>
        <v>70</v>
      </c>
      <c r="V77" s="144">
        <f t="shared" si="47"/>
        <v>10</v>
      </c>
      <c r="W77" s="144">
        <v>0</v>
      </c>
      <c r="X77" s="144">
        <f t="shared" si="48"/>
        <v>781.46182265743676</v>
      </c>
      <c r="Y77" s="173">
        <f t="shared" si="49"/>
        <v>524.79515599077013</v>
      </c>
      <c r="AA77" s="210">
        <v>72</v>
      </c>
      <c r="AB77" s="144">
        <f t="shared" si="50"/>
        <v>0</v>
      </c>
      <c r="AC77" s="243">
        <f t="shared" si="51"/>
        <v>0</v>
      </c>
      <c r="AD77" s="243">
        <f t="shared" si="52"/>
        <v>0</v>
      </c>
      <c r="AE77" s="243">
        <f t="shared" si="53"/>
        <v>0</v>
      </c>
      <c r="AF77" s="144">
        <f t="shared" si="56"/>
        <v>51.374790723173099</v>
      </c>
      <c r="AG77" s="144">
        <f t="shared" si="57"/>
        <v>25.359314647724432</v>
      </c>
      <c r="AH77" s="144">
        <f t="shared" si="58"/>
        <v>0.81098713888144935</v>
      </c>
      <c r="AI77" s="217">
        <f t="shared" si="65"/>
        <v>77.545092509778982</v>
      </c>
      <c r="AK77" s="210"/>
      <c r="AL77" s="144"/>
      <c r="AM77" s="144"/>
      <c r="AN77" s="144"/>
      <c r="AO77" s="144"/>
      <c r="AP77" s="144"/>
      <c r="AQ77" s="318"/>
      <c r="AR77" s="318"/>
      <c r="AS77" s="318"/>
      <c r="AT77" s="318"/>
      <c r="AU77" s="144"/>
      <c r="AV77" s="144"/>
      <c r="AW77" s="144"/>
      <c r="AX77" s="144"/>
      <c r="AY77" s="217"/>
    </row>
    <row r="78" spans="2:51" x14ac:dyDescent="0.25">
      <c r="B78" s="182">
        <f t="shared" si="36"/>
        <v>149</v>
      </c>
      <c r="C78" s="310">
        <f t="shared" si="40"/>
        <v>150</v>
      </c>
      <c r="D78" s="311">
        <v>268</v>
      </c>
      <c r="E78" s="298">
        <f t="shared" si="34"/>
        <v>1.56</v>
      </c>
      <c r="F78" s="183">
        <f t="shared" si="35"/>
        <v>418.08000000000004</v>
      </c>
      <c r="G78" s="191">
        <f t="shared" si="39"/>
        <v>-18.71999999999997</v>
      </c>
      <c r="I78" s="194">
        <v>73</v>
      </c>
      <c r="J78" s="144">
        <f t="shared" si="59"/>
        <v>0</v>
      </c>
      <c r="K78" s="144">
        <f t="shared" si="60"/>
        <v>0</v>
      </c>
      <c r="L78" s="144">
        <f t="shared" si="61"/>
        <v>70</v>
      </c>
      <c r="M78" s="144">
        <f t="shared" si="62"/>
        <v>0</v>
      </c>
      <c r="N78" s="144">
        <f t="shared" si="44"/>
        <v>0</v>
      </c>
      <c r="O78" s="145">
        <f t="shared" si="45"/>
        <v>256.66666666666669</v>
      </c>
      <c r="P78" s="194">
        <v>73</v>
      </c>
      <c r="Q78" s="144">
        <f t="shared" si="54"/>
        <v>12.090000000000003</v>
      </c>
      <c r="R78" s="144">
        <f t="shared" si="63"/>
        <v>381.03000000000009</v>
      </c>
      <c r="S78" s="144">
        <f t="shared" si="64"/>
        <v>232.42830000000004</v>
      </c>
      <c r="T78" s="144">
        <f t="shared" si="46"/>
        <v>56.807415397035314</v>
      </c>
      <c r="U78" s="144">
        <f t="shared" si="55"/>
        <v>70</v>
      </c>
      <c r="V78" s="144">
        <f t="shared" si="47"/>
        <v>10</v>
      </c>
      <c r="W78" s="144">
        <v>0</v>
      </c>
      <c r="X78" s="144">
        <f t="shared" si="48"/>
        <v>797.08553764983662</v>
      </c>
      <c r="Y78" s="173">
        <f t="shared" si="49"/>
        <v>540.41887098316988</v>
      </c>
      <c r="AA78" s="210">
        <v>73</v>
      </c>
      <c r="AB78" s="144">
        <f t="shared" si="50"/>
        <v>0</v>
      </c>
      <c r="AC78" s="243">
        <f t="shared" si="51"/>
        <v>0</v>
      </c>
      <c r="AD78" s="243">
        <f t="shared" si="52"/>
        <v>0</v>
      </c>
      <c r="AE78" s="243">
        <f t="shared" si="53"/>
        <v>0</v>
      </c>
      <c r="AF78" s="144">
        <f t="shared" si="56"/>
        <v>50.36736241261989</v>
      </c>
      <c r="AG78" s="144">
        <f t="shared" si="57"/>
        <v>24.665862855094009</v>
      </c>
      <c r="AH78" s="144">
        <f t="shared" si="58"/>
        <v>0.57345450535814924</v>
      </c>
      <c r="AI78" s="217">
        <f t="shared" si="65"/>
        <v>75.606679773072045</v>
      </c>
      <c r="AK78" s="210"/>
      <c r="AL78" s="144"/>
      <c r="AM78" s="144"/>
      <c r="AN78" s="144"/>
      <c r="AO78" s="144"/>
      <c r="AP78" s="144"/>
      <c r="AQ78" s="318"/>
      <c r="AR78" s="318"/>
      <c r="AS78" s="318"/>
      <c r="AT78" s="318"/>
      <c r="AU78" s="144"/>
      <c r="AV78" s="144"/>
      <c r="AW78" s="144"/>
      <c r="AX78" s="144"/>
      <c r="AY78" s="217"/>
    </row>
    <row r="79" spans="2:51" x14ac:dyDescent="0.25">
      <c r="I79" s="194">
        <v>74</v>
      </c>
      <c r="J79" s="144">
        <f t="shared" si="59"/>
        <v>0</v>
      </c>
      <c r="K79" s="144">
        <f t="shared" si="60"/>
        <v>0</v>
      </c>
      <c r="L79" s="144">
        <f t="shared" si="61"/>
        <v>70</v>
      </c>
      <c r="M79" s="144">
        <f t="shared" si="62"/>
        <v>0</v>
      </c>
      <c r="N79" s="144">
        <f t="shared" si="44"/>
        <v>0</v>
      </c>
      <c r="O79" s="145">
        <f t="shared" si="45"/>
        <v>256.66666666666669</v>
      </c>
      <c r="P79" s="194">
        <v>74</v>
      </c>
      <c r="Q79" s="144">
        <f t="shared" si="54"/>
        <v>12.090000000000003</v>
      </c>
      <c r="R79" s="144">
        <f t="shared" si="63"/>
        <v>393.12000000000012</v>
      </c>
      <c r="S79" s="144">
        <f t="shared" si="64"/>
        <v>239.80320000000006</v>
      </c>
      <c r="T79" s="144">
        <f t="shared" si="46"/>
        <v>58.397185982155214</v>
      </c>
      <c r="U79" s="144">
        <f t="shared" si="55"/>
        <v>70</v>
      </c>
      <c r="V79" s="144">
        <f t="shared" si="47"/>
        <v>10</v>
      </c>
      <c r="W79" s="144">
        <v>0</v>
      </c>
      <c r="X79" s="144">
        <f t="shared" si="48"/>
        <v>812.69900558558709</v>
      </c>
      <c r="Y79" s="173">
        <f t="shared" si="49"/>
        <v>556.03233891892046</v>
      </c>
      <c r="AA79" s="210">
        <v>74</v>
      </c>
      <c r="AB79" s="144">
        <f t="shared" si="50"/>
        <v>0</v>
      </c>
      <c r="AC79" s="243">
        <f t="shared" si="51"/>
        <v>0</v>
      </c>
      <c r="AD79" s="243">
        <f t="shared" si="52"/>
        <v>0</v>
      </c>
      <c r="AE79" s="243">
        <f t="shared" si="53"/>
        <v>0</v>
      </c>
      <c r="AF79" s="144">
        <f t="shared" si="56"/>
        <v>49.379689156766034</v>
      </c>
      <c r="AG79" s="144">
        <f t="shared" si="57"/>
        <v>23.991373538200111</v>
      </c>
      <c r="AH79" s="144">
        <f t="shared" si="58"/>
        <v>0.40549356944072468</v>
      </c>
      <c r="AI79" s="217">
        <f t="shared" si="65"/>
        <v>73.776556264406864</v>
      </c>
      <c r="AK79" s="210"/>
      <c r="AL79" s="144"/>
      <c r="AM79" s="144"/>
      <c r="AN79" s="144"/>
      <c r="AO79" s="144"/>
      <c r="AP79" s="144"/>
      <c r="AQ79" s="318"/>
      <c r="AR79" s="318"/>
      <c r="AS79" s="318"/>
      <c r="AT79" s="318"/>
      <c r="AU79" s="144"/>
      <c r="AV79" s="144"/>
      <c r="AW79" s="144"/>
      <c r="AX79" s="144"/>
      <c r="AY79" s="217"/>
    </row>
    <row r="80" spans="2:51" x14ac:dyDescent="0.25">
      <c r="B80" s="382" t="s">
        <v>320</v>
      </c>
      <c r="C80" s="383"/>
      <c r="D80" s="383"/>
      <c r="E80" s="383"/>
      <c r="F80" s="383"/>
      <c r="G80" s="384"/>
      <c r="H80" s="109"/>
      <c r="I80" s="194">
        <v>75</v>
      </c>
      <c r="J80" s="144">
        <f t="shared" si="59"/>
        <v>0</v>
      </c>
      <c r="K80" s="144">
        <f t="shared" si="60"/>
        <v>0</v>
      </c>
      <c r="L80" s="144">
        <f t="shared" si="61"/>
        <v>70</v>
      </c>
      <c r="M80" s="144">
        <f t="shared" si="62"/>
        <v>0</v>
      </c>
      <c r="N80" s="144">
        <f t="shared" si="44"/>
        <v>0</v>
      </c>
      <c r="O80" s="145">
        <f t="shared" si="45"/>
        <v>256.66666666666669</v>
      </c>
      <c r="P80" s="194">
        <v>75</v>
      </c>
      <c r="Q80" s="144">
        <f t="shared" si="54"/>
        <v>-32.759999999999991</v>
      </c>
      <c r="R80" s="144">
        <f t="shared" si="63"/>
        <v>360.36000000000013</v>
      </c>
      <c r="S80" s="144">
        <f t="shared" si="64"/>
        <v>219.81960000000007</v>
      </c>
      <c r="T80" s="144">
        <f t="shared" si="46"/>
        <v>54.075674800133456</v>
      </c>
      <c r="U80" s="144">
        <f t="shared" si="55"/>
        <v>70</v>
      </c>
      <c r="V80" s="144">
        <f t="shared" si="47"/>
        <v>10</v>
      </c>
      <c r="W80" s="144">
        <v>0</v>
      </c>
      <c r="X80" s="144">
        <f t="shared" si="48"/>
        <v>770.36760361023244</v>
      </c>
      <c r="Y80" s="173">
        <f t="shared" si="49"/>
        <v>513.70093694356569</v>
      </c>
      <c r="AA80" s="210">
        <v>75</v>
      </c>
      <c r="AB80" s="144">
        <f t="shared" si="50"/>
        <v>45</v>
      </c>
      <c r="AC80" s="243">
        <f t="shared" si="51"/>
        <v>0.5</v>
      </c>
      <c r="AD80" s="243">
        <f t="shared" si="52"/>
        <v>0.28000000000000003</v>
      </c>
      <c r="AE80" s="243">
        <f t="shared" si="53"/>
        <v>0.22</v>
      </c>
      <c r="AF80" s="144">
        <f t="shared" si="56"/>
        <v>72.080609867218271</v>
      </c>
      <c r="AG80" s="144">
        <f t="shared" si="57"/>
        <v>36.537905825945536</v>
      </c>
      <c r="AH80" s="144">
        <f t="shared" si="58"/>
        <v>9.1755433508700985</v>
      </c>
      <c r="AI80" s="217">
        <f t="shared" si="65"/>
        <v>117.7940590440339</v>
      </c>
      <c r="AK80" s="210"/>
      <c r="AL80" s="144"/>
      <c r="AM80" s="144"/>
      <c r="AN80" s="144"/>
      <c r="AO80" s="144"/>
      <c r="AP80" s="144"/>
      <c r="AQ80" s="318"/>
      <c r="AR80" s="318"/>
      <c r="AS80" s="318"/>
      <c r="AT80" s="318"/>
      <c r="AU80" s="144"/>
      <c r="AV80" s="144"/>
      <c r="AW80" s="144"/>
      <c r="AX80" s="144"/>
      <c r="AY80" s="217"/>
    </row>
    <row r="81" spans="2:51" x14ac:dyDescent="0.25">
      <c r="B81" s="287" t="s">
        <v>129</v>
      </c>
      <c r="C81" s="277" t="s">
        <v>316</v>
      </c>
      <c r="D81" s="275" t="s">
        <v>163</v>
      </c>
      <c r="E81" s="275" t="s">
        <v>166</v>
      </c>
      <c r="F81" s="275" t="s">
        <v>165</v>
      </c>
      <c r="G81" s="276" t="s">
        <v>164</v>
      </c>
      <c r="H81" s="196"/>
      <c r="I81" s="194">
        <v>76</v>
      </c>
      <c r="J81" s="144">
        <f t="shared" si="59"/>
        <v>0</v>
      </c>
      <c r="K81" s="144">
        <f t="shared" si="60"/>
        <v>0</v>
      </c>
      <c r="L81" s="144">
        <f t="shared" si="61"/>
        <v>70</v>
      </c>
      <c r="M81" s="144">
        <f t="shared" si="62"/>
        <v>0</v>
      </c>
      <c r="N81" s="144">
        <f t="shared" si="44"/>
        <v>0</v>
      </c>
      <c r="O81" s="145">
        <f t="shared" si="45"/>
        <v>256.66666666666669</v>
      </c>
      <c r="P81" s="194">
        <v>76</v>
      </c>
      <c r="Q81" s="144">
        <f t="shared" si="54"/>
        <v>11.700000000000003</v>
      </c>
      <c r="R81" s="144">
        <f t="shared" si="63"/>
        <v>372.06000000000012</v>
      </c>
      <c r="S81" s="144">
        <f t="shared" si="64"/>
        <v>226.95660000000007</v>
      </c>
      <c r="T81" s="144">
        <f t="shared" si="46"/>
        <v>55.624118007583043</v>
      </c>
      <c r="U81" s="144">
        <f t="shared" si="55"/>
        <v>70</v>
      </c>
      <c r="V81" s="144">
        <f t="shared" si="47"/>
        <v>10</v>
      </c>
      <c r="W81" s="144">
        <v>0</v>
      </c>
      <c r="X81" s="144">
        <f t="shared" si="48"/>
        <v>785.49475052987384</v>
      </c>
      <c r="Y81" s="173">
        <f t="shared" si="49"/>
        <v>528.82808386320721</v>
      </c>
      <c r="AA81" s="210">
        <v>76</v>
      </c>
      <c r="AB81" s="144">
        <f t="shared" si="50"/>
        <v>0</v>
      </c>
      <c r="AC81" s="243">
        <f t="shared" si="51"/>
        <v>0</v>
      </c>
      <c r="AD81" s="243">
        <f t="shared" si="52"/>
        <v>0</v>
      </c>
      <c r="AE81" s="243">
        <f t="shared" si="53"/>
        <v>0</v>
      </c>
      <c r="AF81" s="144">
        <f t="shared" si="56"/>
        <v>70.667153072552978</v>
      </c>
      <c r="AG81" s="144">
        <f t="shared" si="57"/>
        <v>35.538774869690094</v>
      </c>
      <c r="AH81" s="144">
        <f t="shared" si="58"/>
        <v>6.4880889244713842</v>
      </c>
      <c r="AI81" s="217">
        <f t="shared" si="65"/>
        <v>112.69401686671446</v>
      </c>
      <c r="AK81" s="210"/>
      <c r="AL81" s="144"/>
      <c r="AM81" s="144"/>
      <c r="AN81" s="144"/>
      <c r="AO81" s="144"/>
      <c r="AP81" s="144"/>
      <c r="AQ81" s="318"/>
      <c r="AR81" s="318"/>
      <c r="AS81" s="318"/>
      <c r="AT81" s="318"/>
      <c r="AU81" s="144"/>
      <c r="AV81" s="144"/>
      <c r="AW81" s="144"/>
      <c r="AX81" s="144"/>
      <c r="AY81" s="217"/>
    </row>
    <row r="82" spans="2:51" x14ac:dyDescent="0.25">
      <c r="B82" s="299">
        <v>25</v>
      </c>
      <c r="C82" s="300">
        <v>25</v>
      </c>
      <c r="D82" s="301"/>
      <c r="E82" s="314">
        <f>IF(G82+D82&lt;&gt;1,(1-(G82+D82))*56%,0)</f>
        <v>0</v>
      </c>
      <c r="F82" s="314">
        <f>IF(G82+D82&lt;&gt;1,(1-(G82+D82))*44%,0)</f>
        <v>0</v>
      </c>
      <c r="G82" s="302">
        <v>1</v>
      </c>
      <c r="H82" s="197">
        <f t="shared" ref="H82:H94" si="66">IF(C82=0,0,IF(SUM(D82:G82)&lt;&gt;1,"erreur",))</f>
        <v>0</v>
      </c>
      <c r="I82" s="194">
        <v>77</v>
      </c>
      <c r="J82" s="144">
        <f t="shared" si="59"/>
        <v>0</v>
      </c>
      <c r="K82" s="144">
        <f t="shared" si="60"/>
        <v>0</v>
      </c>
      <c r="L82" s="144">
        <f t="shared" si="61"/>
        <v>70</v>
      </c>
      <c r="M82" s="144">
        <f t="shared" si="62"/>
        <v>0</v>
      </c>
      <c r="N82" s="144">
        <f t="shared" si="44"/>
        <v>0</v>
      </c>
      <c r="O82" s="145">
        <f t="shared" si="45"/>
        <v>256.66666666666669</v>
      </c>
      <c r="P82" s="194">
        <v>77</v>
      </c>
      <c r="Q82" s="144">
        <f t="shared" si="54"/>
        <v>11.700000000000003</v>
      </c>
      <c r="R82" s="144">
        <f t="shared" si="63"/>
        <v>383.7600000000001</v>
      </c>
      <c r="S82" s="144">
        <f t="shared" si="64"/>
        <v>234.09360000000007</v>
      </c>
      <c r="T82" s="144">
        <f t="shared" si="46"/>
        <v>57.166902703920208</v>
      </c>
      <c r="U82" s="144">
        <f t="shared" si="55"/>
        <v>70</v>
      </c>
      <c r="V82" s="144">
        <f t="shared" si="47"/>
        <v>10</v>
      </c>
      <c r="W82" s="144">
        <v>0</v>
      </c>
      <c r="X82" s="144">
        <f t="shared" si="48"/>
        <v>800.6120422093278</v>
      </c>
      <c r="Y82" s="173">
        <f t="shared" si="49"/>
        <v>543.94537554266117</v>
      </c>
      <c r="AA82" s="210">
        <v>77</v>
      </c>
      <c r="AB82" s="144">
        <f t="shared" si="50"/>
        <v>0</v>
      </c>
      <c r="AC82" s="243">
        <f t="shared" si="51"/>
        <v>0</v>
      </c>
      <c r="AD82" s="243">
        <f t="shared" si="52"/>
        <v>0</v>
      </c>
      <c r="AE82" s="243">
        <f t="shared" si="53"/>
        <v>0</v>
      </c>
      <c r="AF82" s="144">
        <f t="shared" si="56"/>
        <v>69.281413303507549</v>
      </c>
      <c r="AG82" s="144">
        <f t="shared" si="57"/>
        <v>34.566965201975471</v>
      </c>
      <c r="AH82" s="144">
        <f t="shared" si="58"/>
        <v>4.5877716754350502</v>
      </c>
      <c r="AI82" s="217">
        <f t="shared" si="65"/>
        <v>108.43615018091808</v>
      </c>
      <c r="AK82" s="210"/>
      <c r="AL82" s="144"/>
      <c r="AM82" s="144"/>
      <c r="AN82" s="144"/>
      <c r="AO82" s="144"/>
      <c r="AP82" s="144"/>
      <c r="AQ82" s="318"/>
      <c r="AR82" s="318"/>
      <c r="AS82" s="318"/>
      <c r="AT82" s="318"/>
      <c r="AU82" s="144"/>
      <c r="AV82" s="144"/>
      <c r="AW82" s="144"/>
      <c r="AX82" s="144"/>
      <c r="AY82" s="217"/>
    </row>
    <row r="83" spans="2:51" x14ac:dyDescent="0.25">
      <c r="B83" s="278">
        <v>35</v>
      </c>
      <c r="C83" s="303">
        <v>35</v>
      </c>
      <c r="D83" s="304"/>
      <c r="E83" s="315">
        <f t="shared" ref="E83:E86" si="67">IF(G83+D83&lt;&gt;1,(1-(G83+D83))*56%,0)</f>
        <v>0</v>
      </c>
      <c r="F83" s="315">
        <f t="shared" ref="F83:F86" si="68">IF(G83+D83&lt;&gt;1,(1-(G83+D83))*44%,0)</f>
        <v>0</v>
      </c>
      <c r="G83" s="305">
        <v>1</v>
      </c>
      <c r="H83" s="197">
        <f t="shared" si="66"/>
        <v>0</v>
      </c>
      <c r="I83" s="194">
        <v>78</v>
      </c>
      <c r="J83" s="144">
        <f t="shared" si="59"/>
        <v>0</v>
      </c>
      <c r="K83" s="144">
        <f t="shared" si="60"/>
        <v>0</v>
      </c>
      <c r="L83" s="144">
        <f t="shared" si="61"/>
        <v>70</v>
      </c>
      <c r="M83" s="144">
        <f t="shared" si="62"/>
        <v>0</v>
      </c>
      <c r="N83" s="144">
        <f t="shared" si="44"/>
        <v>0</v>
      </c>
      <c r="O83" s="145">
        <f t="shared" si="45"/>
        <v>256.66666666666669</v>
      </c>
      <c r="P83" s="194">
        <v>78</v>
      </c>
      <c r="Q83" s="144">
        <f t="shared" si="54"/>
        <v>11.700000000000003</v>
      </c>
      <c r="R83" s="144">
        <f t="shared" si="63"/>
        <v>395.46000000000009</v>
      </c>
      <c r="S83" s="144">
        <f t="shared" si="64"/>
        <v>241.23060000000004</v>
      </c>
      <c r="T83" s="144">
        <f t="shared" si="46"/>
        <v>58.704221204635147</v>
      </c>
      <c r="U83" s="144">
        <f t="shared" si="55"/>
        <v>70</v>
      </c>
      <c r="V83" s="144">
        <f t="shared" si="47"/>
        <v>10</v>
      </c>
      <c r="W83" s="144">
        <v>0</v>
      </c>
      <c r="X83" s="144">
        <f t="shared" si="48"/>
        <v>815.71981359807285</v>
      </c>
      <c r="Y83" s="173">
        <f t="shared" si="49"/>
        <v>559.05314693140622</v>
      </c>
      <c r="AA83" s="210">
        <v>78</v>
      </c>
      <c r="AB83" s="144">
        <f t="shared" si="50"/>
        <v>0</v>
      </c>
      <c r="AC83" s="243">
        <f t="shared" si="51"/>
        <v>0</v>
      </c>
      <c r="AD83" s="243">
        <f t="shared" si="52"/>
        <v>0</v>
      </c>
      <c r="AE83" s="243">
        <f t="shared" si="53"/>
        <v>0</v>
      </c>
      <c r="AF83" s="144">
        <f t="shared" si="56"/>
        <v>67.922847046115294</v>
      </c>
      <c r="AG83" s="144">
        <f t="shared" si="57"/>
        <v>33.621729720729753</v>
      </c>
      <c r="AH83" s="144">
        <f t="shared" si="58"/>
        <v>3.244044462235693</v>
      </c>
      <c r="AI83" s="217">
        <f t="shared" si="65"/>
        <v>104.78862122908073</v>
      </c>
      <c r="AK83" s="210"/>
      <c r="AL83" s="144"/>
      <c r="AM83" s="144"/>
      <c r="AN83" s="144"/>
      <c r="AO83" s="144"/>
      <c r="AP83" s="144"/>
      <c r="AQ83" s="318"/>
      <c r="AR83" s="318"/>
      <c r="AS83" s="318"/>
      <c r="AT83" s="318"/>
      <c r="AU83" s="144"/>
      <c r="AV83" s="144"/>
      <c r="AW83" s="144"/>
      <c r="AX83" s="144"/>
      <c r="AY83" s="217"/>
    </row>
    <row r="84" spans="2:51" x14ac:dyDescent="0.25">
      <c r="B84" s="278">
        <v>45</v>
      </c>
      <c r="C84" s="303">
        <v>45</v>
      </c>
      <c r="D84" s="304">
        <v>0.5</v>
      </c>
      <c r="E84" s="315">
        <f t="shared" si="67"/>
        <v>0.28000000000000003</v>
      </c>
      <c r="F84" s="315">
        <f t="shared" si="68"/>
        <v>0.22</v>
      </c>
      <c r="G84" s="305"/>
      <c r="H84" s="197">
        <f t="shared" si="66"/>
        <v>0</v>
      </c>
      <c r="I84" s="194">
        <v>79</v>
      </c>
      <c r="J84" s="144">
        <f t="shared" si="59"/>
        <v>0</v>
      </c>
      <c r="K84" s="144">
        <f t="shared" si="60"/>
        <v>0</v>
      </c>
      <c r="L84" s="144">
        <f t="shared" si="61"/>
        <v>70</v>
      </c>
      <c r="M84" s="144">
        <f t="shared" si="62"/>
        <v>0</v>
      </c>
      <c r="N84" s="144">
        <f t="shared" si="44"/>
        <v>0</v>
      </c>
      <c r="O84" s="145">
        <f t="shared" si="45"/>
        <v>256.66666666666669</v>
      </c>
      <c r="P84" s="194">
        <v>79</v>
      </c>
      <c r="Q84" s="144">
        <f t="shared" si="54"/>
        <v>11.700000000000003</v>
      </c>
      <c r="R84" s="144">
        <f t="shared" si="63"/>
        <v>407.16000000000008</v>
      </c>
      <c r="S84" s="144">
        <f t="shared" si="64"/>
        <v>248.36760000000004</v>
      </c>
      <c r="T84" s="144">
        <f t="shared" si="46"/>
        <v>60.236253798706343</v>
      </c>
      <c r="U84" s="144">
        <f t="shared" si="55"/>
        <v>70</v>
      </c>
      <c r="V84" s="144">
        <f t="shared" si="47"/>
        <v>10</v>
      </c>
      <c r="W84" s="144">
        <v>0</v>
      </c>
      <c r="X84" s="144">
        <f t="shared" si="48"/>
        <v>830.81837869941364</v>
      </c>
      <c r="Y84" s="173">
        <f t="shared" si="49"/>
        <v>574.1517120327469</v>
      </c>
      <c r="AA84" s="210">
        <v>79</v>
      </c>
      <c r="AB84" s="144">
        <f t="shared" si="50"/>
        <v>0</v>
      </c>
      <c r="AC84" s="243">
        <f t="shared" si="51"/>
        <v>0</v>
      </c>
      <c r="AD84" s="243">
        <f t="shared" si="52"/>
        <v>0</v>
      </c>
      <c r="AE84" s="243">
        <f t="shared" si="53"/>
        <v>0</v>
      </c>
      <c r="AF84" s="144">
        <f t="shared" si="56"/>
        <v>66.590921444386908</v>
      </c>
      <c r="AG84" s="144">
        <f t="shared" si="57"/>
        <v>32.702341753426474</v>
      </c>
      <c r="AH84" s="144">
        <f t="shared" si="58"/>
        <v>2.2938858377175255</v>
      </c>
      <c r="AI84" s="217">
        <f t="shared" si="65"/>
        <v>101.58714903553091</v>
      </c>
      <c r="AK84" s="210"/>
      <c r="AL84" s="144"/>
      <c r="AM84" s="144"/>
      <c r="AN84" s="144"/>
      <c r="AO84" s="144"/>
      <c r="AP84" s="144"/>
      <c r="AQ84" s="318"/>
      <c r="AR84" s="318"/>
      <c r="AS84" s="318"/>
      <c r="AT84" s="318"/>
      <c r="AU84" s="144"/>
      <c r="AV84" s="144"/>
      <c r="AW84" s="144"/>
      <c r="AX84" s="144"/>
      <c r="AY84" s="217"/>
    </row>
    <row r="85" spans="2:51" x14ac:dyDescent="0.25">
      <c r="B85" s="278">
        <v>55</v>
      </c>
      <c r="C85" s="303">
        <v>45</v>
      </c>
      <c r="D85" s="304">
        <v>0.5</v>
      </c>
      <c r="E85" s="315">
        <f t="shared" si="67"/>
        <v>0.28000000000000003</v>
      </c>
      <c r="F85" s="315">
        <f t="shared" si="68"/>
        <v>0.22</v>
      </c>
      <c r="G85" s="305"/>
      <c r="H85" s="197">
        <f t="shared" si="66"/>
        <v>0</v>
      </c>
      <c r="I85" s="194">
        <v>80</v>
      </c>
      <c r="J85" s="144">
        <f t="shared" si="59"/>
        <v>0</v>
      </c>
      <c r="K85" s="144">
        <f t="shared" si="60"/>
        <v>0</v>
      </c>
      <c r="L85" s="144">
        <f t="shared" si="61"/>
        <v>70</v>
      </c>
      <c r="M85" s="144">
        <f t="shared" si="62"/>
        <v>0</v>
      </c>
      <c r="N85" s="144">
        <f t="shared" si="44"/>
        <v>0</v>
      </c>
      <c r="O85" s="145">
        <f t="shared" si="45"/>
        <v>256.66666666666669</v>
      </c>
      <c r="P85" s="194">
        <v>80</v>
      </c>
      <c r="Q85" s="144">
        <f t="shared" si="54"/>
        <v>-32.759999999999991</v>
      </c>
      <c r="R85" s="144">
        <f t="shared" si="63"/>
        <v>374.40000000000009</v>
      </c>
      <c r="S85" s="144">
        <f t="shared" si="64"/>
        <v>228.38400000000004</v>
      </c>
      <c r="T85" s="144">
        <f t="shared" si="46"/>
        <v>55.933121291087289</v>
      </c>
      <c r="U85" s="144">
        <f t="shared" si="55"/>
        <v>70</v>
      </c>
      <c r="V85" s="144">
        <f t="shared" si="47"/>
        <v>10</v>
      </c>
      <c r="W85" s="144">
        <v>0</v>
      </c>
      <c r="X85" s="144">
        <f t="shared" si="48"/>
        <v>788.51898624864373</v>
      </c>
      <c r="Y85" s="173">
        <f t="shared" si="49"/>
        <v>531.8523195819771</v>
      </c>
      <c r="AA85" s="210">
        <v>80</v>
      </c>
      <c r="AB85" s="144">
        <f t="shared" si="50"/>
        <v>0</v>
      </c>
      <c r="AC85" s="243">
        <f t="shared" si="51"/>
        <v>0</v>
      </c>
      <c r="AD85" s="243">
        <f t="shared" si="52"/>
        <v>0</v>
      </c>
      <c r="AE85" s="243">
        <f t="shared" si="53"/>
        <v>0</v>
      </c>
      <c r="AF85" s="144">
        <f t="shared" si="56"/>
        <v>65.285114091314014</v>
      </c>
      <c r="AG85" s="144">
        <f t="shared" si="57"/>
        <v>31.808094498437615</v>
      </c>
      <c r="AH85" s="144">
        <f t="shared" si="58"/>
        <v>1.6220222311178467</v>
      </c>
      <c r="AI85" s="217">
        <f t="shared" si="65"/>
        <v>98.715230820869479</v>
      </c>
      <c r="AK85" s="210"/>
      <c r="AL85" s="144"/>
      <c r="AM85" s="144"/>
      <c r="AN85" s="144"/>
      <c r="AO85" s="144"/>
      <c r="AP85" s="144"/>
      <c r="AQ85" s="318"/>
      <c r="AR85" s="318"/>
      <c r="AS85" s="318"/>
      <c r="AT85" s="318"/>
      <c r="AU85" s="144"/>
      <c r="AV85" s="144"/>
      <c r="AW85" s="144"/>
      <c r="AX85" s="144"/>
      <c r="AY85" s="217"/>
    </row>
    <row r="86" spans="2:51" x14ac:dyDescent="0.25">
      <c r="B86" s="278">
        <v>65</v>
      </c>
      <c r="C86" s="303">
        <v>45</v>
      </c>
      <c r="D86" s="304">
        <v>0.5</v>
      </c>
      <c r="E86" s="315">
        <f t="shared" si="67"/>
        <v>0.28000000000000003</v>
      </c>
      <c r="F86" s="315">
        <f t="shared" si="68"/>
        <v>0.22</v>
      </c>
      <c r="G86" s="305"/>
      <c r="H86" s="197">
        <f t="shared" si="66"/>
        <v>0</v>
      </c>
      <c r="I86" s="194">
        <v>81</v>
      </c>
      <c r="J86" s="144">
        <f t="shared" si="59"/>
        <v>0</v>
      </c>
      <c r="K86" s="144">
        <f t="shared" si="60"/>
        <v>0</v>
      </c>
      <c r="L86" s="144">
        <f t="shared" si="61"/>
        <v>0</v>
      </c>
      <c r="M86" s="144">
        <f t="shared" si="62"/>
        <v>0</v>
      </c>
      <c r="N86" s="144">
        <f t="shared" si="44"/>
        <v>0</v>
      </c>
      <c r="O86" s="145">
        <f t="shared" si="45"/>
        <v>0</v>
      </c>
      <c r="P86" s="194">
        <v>81</v>
      </c>
      <c r="Q86" s="144">
        <f t="shared" si="54"/>
        <v>0</v>
      </c>
      <c r="R86" s="144">
        <f t="shared" si="63"/>
        <v>0</v>
      </c>
      <c r="S86" s="144">
        <f t="shared" si="64"/>
        <v>0</v>
      </c>
      <c r="T86" s="144">
        <f t="shared" si="46"/>
        <v>0</v>
      </c>
      <c r="U86" s="144">
        <f t="shared" si="55"/>
        <v>0</v>
      </c>
      <c r="V86" s="144">
        <f t="shared" si="47"/>
        <v>0</v>
      </c>
      <c r="W86" s="144">
        <v>0</v>
      </c>
      <c r="X86" s="144">
        <f t="shared" si="48"/>
        <v>0</v>
      </c>
      <c r="Y86" s="173">
        <f t="shared" si="49"/>
        <v>0</v>
      </c>
      <c r="AA86" s="210">
        <v>81</v>
      </c>
      <c r="AB86" s="144">
        <f t="shared" si="50"/>
        <v>0</v>
      </c>
      <c r="AC86" s="243">
        <f t="shared" si="51"/>
        <v>0</v>
      </c>
      <c r="AD86" s="243">
        <f t="shared" si="52"/>
        <v>0</v>
      </c>
      <c r="AE86" s="243">
        <f t="shared" si="53"/>
        <v>0</v>
      </c>
      <c r="AF86" s="144">
        <f t="shared" si="56"/>
        <v>0</v>
      </c>
      <c r="AG86" s="144">
        <f t="shared" si="57"/>
        <v>0</v>
      </c>
      <c r="AH86" s="144">
        <f t="shared" si="58"/>
        <v>0</v>
      </c>
      <c r="AI86" s="217">
        <f t="shared" si="65"/>
        <v>0</v>
      </c>
      <c r="AK86" s="210"/>
      <c r="AL86" s="144"/>
      <c r="AM86" s="144"/>
      <c r="AN86" s="144"/>
      <c r="AO86" s="144"/>
      <c r="AP86" s="144"/>
      <c r="AQ86" s="318"/>
      <c r="AR86" s="318"/>
      <c r="AS86" s="318"/>
      <c r="AT86" s="318"/>
      <c r="AU86" s="144"/>
      <c r="AV86" s="144"/>
      <c r="AW86" s="144"/>
      <c r="AX86" s="144"/>
      <c r="AY86" s="217"/>
    </row>
    <row r="87" spans="2:51" x14ac:dyDescent="0.25">
      <c r="B87" s="278">
        <v>75</v>
      </c>
      <c r="C87" s="303">
        <v>45</v>
      </c>
      <c r="D87" s="304">
        <v>0.5</v>
      </c>
      <c r="E87" s="315">
        <f>IF(G87+D87&lt;&gt;1,(1-(G87+D87))*56%,0)</f>
        <v>0.28000000000000003</v>
      </c>
      <c r="F87" s="315">
        <f>IF(G87+D87&lt;&gt;1,(1-(G87+D87))*44%,0)</f>
        <v>0.22</v>
      </c>
      <c r="G87" s="305"/>
      <c r="H87" s="197">
        <f t="shared" si="66"/>
        <v>0</v>
      </c>
      <c r="I87" s="194">
        <v>82</v>
      </c>
      <c r="J87" s="144">
        <f t="shared" si="59"/>
        <v>0</v>
      </c>
      <c r="K87" s="144">
        <f t="shared" si="60"/>
        <v>0</v>
      </c>
      <c r="L87" s="144">
        <f t="shared" si="61"/>
        <v>0</v>
      </c>
      <c r="M87" s="144">
        <f t="shared" si="62"/>
        <v>0</v>
      </c>
      <c r="N87" s="144">
        <f t="shared" si="44"/>
        <v>0</v>
      </c>
      <c r="O87" s="145">
        <f t="shared" si="45"/>
        <v>0</v>
      </c>
      <c r="P87" s="194">
        <v>82</v>
      </c>
      <c r="Q87" s="144">
        <f t="shared" si="54"/>
        <v>0</v>
      </c>
      <c r="R87" s="144">
        <f t="shared" si="63"/>
        <v>0</v>
      </c>
      <c r="S87" s="144">
        <f t="shared" si="64"/>
        <v>0</v>
      </c>
      <c r="T87" s="144">
        <f t="shared" si="46"/>
        <v>0</v>
      </c>
      <c r="U87" s="144">
        <f t="shared" si="55"/>
        <v>0</v>
      </c>
      <c r="V87" s="144">
        <f t="shared" si="47"/>
        <v>0</v>
      </c>
      <c r="W87" s="144">
        <v>0</v>
      </c>
      <c r="X87" s="144">
        <f t="shared" si="48"/>
        <v>0</v>
      </c>
      <c r="Y87" s="173">
        <f t="shared" si="49"/>
        <v>0</v>
      </c>
      <c r="AA87" s="210">
        <v>82</v>
      </c>
      <c r="AB87" s="144">
        <f t="shared" si="50"/>
        <v>0</v>
      </c>
      <c r="AC87" s="243">
        <f t="shared" si="51"/>
        <v>0</v>
      </c>
      <c r="AD87" s="243">
        <f t="shared" si="52"/>
        <v>0</v>
      </c>
      <c r="AE87" s="243">
        <f t="shared" si="53"/>
        <v>0</v>
      </c>
      <c r="AF87" s="144">
        <f t="shared" si="56"/>
        <v>0</v>
      </c>
      <c r="AG87" s="144">
        <f t="shared" si="57"/>
        <v>0</v>
      </c>
      <c r="AH87" s="144">
        <f t="shared" si="58"/>
        <v>0</v>
      </c>
      <c r="AI87" s="217">
        <f t="shared" si="65"/>
        <v>0</v>
      </c>
      <c r="AK87" s="210"/>
      <c r="AL87" s="144"/>
      <c r="AM87" s="144"/>
      <c r="AN87" s="144"/>
      <c r="AO87" s="144"/>
      <c r="AP87" s="144"/>
      <c r="AQ87" s="318"/>
      <c r="AR87" s="318"/>
      <c r="AS87" s="318"/>
      <c r="AT87" s="318"/>
      <c r="AU87" s="144"/>
      <c r="AV87" s="144"/>
      <c r="AW87" s="144"/>
      <c r="AX87" s="144"/>
      <c r="AY87" s="217"/>
    </row>
    <row r="88" spans="2:51" x14ac:dyDescent="0.25">
      <c r="B88" s="278"/>
      <c r="C88" s="303"/>
      <c r="D88" s="304"/>
      <c r="E88" s="274"/>
      <c r="F88" s="274"/>
      <c r="G88" s="305"/>
      <c r="H88" s="197">
        <f t="shared" si="66"/>
        <v>0</v>
      </c>
      <c r="I88" s="194">
        <v>83</v>
      </c>
      <c r="J88" s="144">
        <f t="shared" si="59"/>
        <v>0</v>
      </c>
      <c r="K88" s="144">
        <f t="shared" si="60"/>
        <v>0</v>
      </c>
      <c r="L88" s="144">
        <f t="shared" si="61"/>
        <v>0</v>
      </c>
      <c r="M88" s="144">
        <f t="shared" si="62"/>
        <v>0</v>
      </c>
      <c r="N88" s="144">
        <f t="shared" si="44"/>
        <v>0</v>
      </c>
      <c r="O88" s="145">
        <f t="shared" si="45"/>
        <v>0</v>
      </c>
      <c r="P88" s="194">
        <v>83</v>
      </c>
      <c r="Q88" s="144">
        <f t="shared" si="54"/>
        <v>0</v>
      </c>
      <c r="R88" s="144">
        <f t="shared" si="63"/>
        <v>0</v>
      </c>
      <c r="S88" s="144">
        <f t="shared" si="64"/>
        <v>0</v>
      </c>
      <c r="T88" s="144">
        <f t="shared" si="46"/>
        <v>0</v>
      </c>
      <c r="U88" s="144">
        <f t="shared" si="55"/>
        <v>0</v>
      </c>
      <c r="V88" s="144">
        <f t="shared" si="47"/>
        <v>0</v>
      </c>
      <c r="W88" s="144">
        <v>0</v>
      </c>
      <c r="X88" s="144">
        <f t="shared" si="48"/>
        <v>0</v>
      </c>
      <c r="Y88" s="173">
        <f t="shared" si="49"/>
        <v>0</v>
      </c>
      <c r="AA88" s="210">
        <v>83</v>
      </c>
      <c r="AB88" s="144">
        <f t="shared" si="50"/>
        <v>0</v>
      </c>
      <c r="AC88" s="243">
        <f t="shared" si="51"/>
        <v>0</v>
      </c>
      <c r="AD88" s="243">
        <f t="shared" si="52"/>
        <v>0</v>
      </c>
      <c r="AE88" s="243">
        <f t="shared" si="53"/>
        <v>0</v>
      </c>
      <c r="AF88" s="144">
        <f t="shared" si="56"/>
        <v>0</v>
      </c>
      <c r="AG88" s="144">
        <f t="shared" si="57"/>
        <v>0</v>
      </c>
      <c r="AH88" s="144">
        <f t="shared" si="58"/>
        <v>0</v>
      </c>
      <c r="AI88" s="217">
        <f t="shared" si="65"/>
        <v>0</v>
      </c>
      <c r="AK88" s="210"/>
      <c r="AL88" s="144"/>
      <c r="AM88" s="144"/>
      <c r="AN88" s="144"/>
      <c r="AO88" s="144"/>
      <c r="AP88" s="144"/>
      <c r="AQ88" s="318"/>
      <c r="AR88" s="318"/>
      <c r="AS88" s="318"/>
      <c r="AT88" s="318"/>
      <c r="AU88" s="144"/>
      <c r="AV88" s="144"/>
      <c r="AW88" s="144"/>
      <c r="AX88" s="144"/>
      <c r="AY88" s="217"/>
    </row>
    <row r="89" spans="2:51" x14ac:dyDescent="0.25">
      <c r="B89" s="278"/>
      <c r="C89" s="303"/>
      <c r="D89" s="304"/>
      <c r="E89" s="274"/>
      <c r="F89" s="274"/>
      <c r="G89" s="305"/>
      <c r="H89" s="197">
        <f t="shared" si="66"/>
        <v>0</v>
      </c>
      <c r="I89" s="194">
        <v>84</v>
      </c>
      <c r="J89" s="144">
        <f t="shared" si="59"/>
        <v>0</v>
      </c>
      <c r="K89" s="144">
        <f t="shared" si="60"/>
        <v>0</v>
      </c>
      <c r="L89" s="144">
        <f t="shared" si="61"/>
        <v>0</v>
      </c>
      <c r="M89" s="144">
        <f t="shared" si="62"/>
        <v>0</v>
      </c>
      <c r="N89" s="144">
        <f t="shared" si="44"/>
        <v>0</v>
      </c>
      <c r="O89" s="145">
        <f t="shared" si="45"/>
        <v>0</v>
      </c>
      <c r="P89" s="194">
        <v>84</v>
      </c>
      <c r="Q89" s="144">
        <f t="shared" si="54"/>
        <v>0</v>
      </c>
      <c r="R89" s="144">
        <f t="shared" si="63"/>
        <v>0</v>
      </c>
      <c r="S89" s="144">
        <f t="shared" si="64"/>
        <v>0</v>
      </c>
      <c r="T89" s="144">
        <f t="shared" si="46"/>
        <v>0</v>
      </c>
      <c r="U89" s="144">
        <f t="shared" si="55"/>
        <v>0</v>
      </c>
      <c r="V89" s="144">
        <f t="shared" si="47"/>
        <v>0</v>
      </c>
      <c r="W89" s="144">
        <v>0</v>
      </c>
      <c r="X89" s="144">
        <f t="shared" si="48"/>
        <v>0</v>
      </c>
      <c r="Y89" s="173">
        <f t="shared" si="49"/>
        <v>0</v>
      </c>
      <c r="AA89" s="210">
        <v>84</v>
      </c>
      <c r="AB89" s="144">
        <f t="shared" si="50"/>
        <v>0</v>
      </c>
      <c r="AC89" s="243">
        <f t="shared" si="51"/>
        <v>0</v>
      </c>
      <c r="AD89" s="243">
        <f t="shared" si="52"/>
        <v>0</v>
      </c>
      <c r="AE89" s="243">
        <f t="shared" si="53"/>
        <v>0</v>
      </c>
      <c r="AF89" s="144">
        <f t="shared" si="56"/>
        <v>0</v>
      </c>
      <c r="AG89" s="144">
        <f t="shared" si="57"/>
        <v>0</v>
      </c>
      <c r="AH89" s="144">
        <f t="shared" si="58"/>
        <v>0</v>
      </c>
      <c r="AI89" s="217">
        <f t="shared" si="65"/>
        <v>0</v>
      </c>
      <c r="AK89" s="210"/>
      <c r="AL89" s="144"/>
      <c r="AM89" s="144"/>
      <c r="AN89" s="144"/>
      <c r="AO89" s="144"/>
      <c r="AP89" s="144"/>
      <c r="AQ89" s="318"/>
      <c r="AR89" s="318"/>
      <c r="AS89" s="318"/>
      <c r="AT89" s="318"/>
      <c r="AU89" s="144"/>
      <c r="AV89" s="144"/>
      <c r="AW89" s="144"/>
      <c r="AX89" s="144"/>
      <c r="AY89" s="217"/>
    </row>
    <row r="90" spans="2:51" x14ac:dyDescent="0.25">
      <c r="B90" s="278"/>
      <c r="C90" s="303"/>
      <c r="D90" s="304"/>
      <c r="E90" s="274"/>
      <c r="F90" s="274"/>
      <c r="G90" s="305"/>
      <c r="H90" s="197">
        <f t="shared" si="66"/>
        <v>0</v>
      </c>
      <c r="I90" s="194">
        <v>85</v>
      </c>
      <c r="J90" s="144">
        <f t="shared" si="59"/>
        <v>0</v>
      </c>
      <c r="K90" s="144">
        <f t="shared" si="60"/>
        <v>0</v>
      </c>
      <c r="L90" s="144">
        <f t="shared" si="61"/>
        <v>0</v>
      </c>
      <c r="M90" s="144">
        <f t="shared" si="62"/>
        <v>0</v>
      </c>
      <c r="N90" s="144">
        <f t="shared" si="44"/>
        <v>0</v>
      </c>
      <c r="O90" s="145">
        <f t="shared" si="45"/>
        <v>0</v>
      </c>
      <c r="P90" s="194">
        <v>85</v>
      </c>
      <c r="Q90" s="144">
        <f t="shared" si="54"/>
        <v>0</v>
      </c>
      <c r="R90" s="144">
        <f t="shared" si="63"/>
        <v>0</v>
      </c>
      <c r="S90" s="144">
        <f t="shared" si="64"/>
        <v>0</v>
      </c>
      <c r="T90" s="144">
        <f t="shared" si="46"/>
        <v>0</v>
      </c>
      <c r="U90" s="144">
        <f t="shared" si="55"/>
        <v>0</v>
      </c>
      <c r="V90" s="144">
        <f t="shared" si="47"/>
        <v>0</v>
      </c>
      <c r="W90" s="144">
        <v>0</v>
      </c>
      <c r="X90" s="144">
        <f t="shared" si="48"/>
        <v>0</v>
      </c>
      <c r="Y90" s="173">
        <f t="shared" si="49"/>
        <v>0</v>
      </c>
      <c r="AA90" s="210">
        <v>85</v>
      </c>
      <c r="AB90" s="144">
        <f t="shared" si="50"/>
        <v>0</v>
      </c>
      <c r="AC90" s="243">
        <f t="shared" si="51"/>
        <v>0</v>
      </c>
      <c r="AD90" s="243">
        <f t="shared" si="52"/>
        <v>0</v>
      </c>
      <c r="AE90" s="243">
        <f t="shared" si="53"/>
        <v>0</v>
      </c>
      <c r="AF90" s="144">
        <f t="shared" si="56"/>
        <v>0</v>
      </c>
      <c r="AG90" s="144">
        <f t="shared" si="57"/>
        <v>0</v>
      </c>
      <c r="AH90" s="144">
        <f t="shared" si="58"/>
        <v>0</v>
      </c>
      <c r="AI90" s="217">
        <f t="shared" si="65"/>
        <v>0</v>
      </c>
      <c r="AK90" s="210"/>
      <c r="AL90" s="144"/>
      <c r="AM90" s="144"/>
      <c r="AN90" s="144"/>
      <c r="AO90" s="144"/>
      <c r="AP90" s="144"/>
      <c r="AQ90" s="318"/>
      <c r="AR90" s="318"/>
      <c r="AS90" s="318"/>
      <c r="AT90" s="318"/>
      <c r="AU90" s="144"/>
      <c r="AV90" s="144"/>
      <c r="AW90" s="144"/>
      <c r="AX90" s="144"/>
      <c r="AY90" s="217"/>
    </row>
    <row r="91" spans="2:51" x14ac:dyDescent="0.25">
      <c r="B91" s="278"/>
      <c r="C91" s="303"/>
      <c r="D91" s="304"/>
      <c r="E91" s="274"/>
      <c r="F91" s="274"/>
      <c r="G91" s="305"/>
      <c r="H91" s="197">
        <f t="shared" si="66"/>
        <v>0</v>
      </c>
      <c r="I91" s="194">
        <v>86</v>
      </c>
      <c r="J91" s="144">
        <f t="shared" si="59"/>
        <v>0</v>
      </c>
      <c r="K91" s="144">
        <f t="shared" si="60"/>
        <v>0</v>
      </c>
      <c r="L91" s="144">
        <f t="shared" si="61"/>
        <v>0</v>
      </c>
      <c r="M91" s="144">
        <f t="shared" si="62"/>
        <v>0</v>
      </c>
      <c r="N91" s="144">
        <f t="shared" si="44"/>
        <v>0</v>
      </c>
      <c r="O91" s="145">
        <f t="shared" si="45"/>
        <v>0</v>
      </c>
      <c r="P91" s="194">
        <v>86</v>
      </c>
      <c r="Q91" s="144">
        <f t="shared" si="54"/>
        <v>0</v>
      </c>
      <c r="R91" s="144">
        <f t="shared" si="63"/>
        <v>0</v>
      </c>
      <c r="S91" s="144">
        <f t="shared" si="64"/>
        <v>0</v>
      </c>
      <c r="T91" s="144">
        <f t="shared" si="46"/>
        <v>0</v>
      </c>
      <c r="U91" s="144">
        <f t="shared" si="55"/>
        <v>0</v>
      </c>
      <c r="V91" s="144">
        <f t="shared" si="47"/>
        <v>0</v>
      </c>
      <c r="W91" s="144">
        <v>0</v>
      </c>
      <c r="X91" s="144">
        <f t="shared" si="48"/>
        <v>0</v>
      </c>
      <c r="Y91" s="173">
        <f t="shared" si="49"/>
        <v>0</v>
      </c>
      <c r="AA91" s="210">
        <v>86</v>
      </c>
      <c r="AB91" s="144">
        <f t="shared" si="50"/>
        <v>0</v>
      </c>
      <c r="AC91" s="243">
        <f t="shared" si="51"/>
        <v>0</v>
      </c>
      <c r="AD91" s="243">
        <f t="shared" si="52"/>
        <v>0</v>
      </c>
      <c r="AE91" s="243">
        <f t="shared" si="53"/>
        <v>0</v>
      </c>
      <c r="AF91" s="144">
        <f t="shared" si="56"/>
        <v>0</v>
      </c>
      <c r="AG91" s="144">
        <f t="shared" si="57"/>
        <v>0</v>
      </c>
      <c r="AH91" s="144">
        <f t="shared" si="58"/>
        <v>0</v>
      </c>
      <c r="AI91" s="217">
        <f t="shared" si="65"/>
        <v>0</v>
      </c>
      <c r="AK91" s="210"/>
      <c r="AL91" s="144"/>
      <c r="AM91" s="144"/>
      <c r="AN91" s="144"/>
      <c r="AO91" s="144"/>
      <c r="AP91" s="144"/>
      <c r="AQ91" s="318"/>
      <c r="AR91" s="318"/>
      <c r="AS91" s="318"/>
      <c r="AT91" s="318"/>
      <c r="AU91" s="144"/>
      <c r="AV91" s="144"/>
      <c r="AW91" s="144"/>
      <c r="AX91" s="144"/>
      <c r="AY91" s="217"/>
    </row>
    <row r="92" spans="2:51" x14ac:dyDescent="0.25">
      <c r="B92" s="278"/>
      <c r="C92" s="303"/>
      <c r="D92" s="304"/>
      <c r="E92" s="274"/>
      <c r="F92" s="274"/>
      <c r="G92" s="305"/>
      <c r="H92" s="197">
        <f t="shared" si="66"/>
        <v>0</v>
      </c>
      <c r="I92" s="194">
        <v>87</v>
      </c>
      <c r="J92" s="144">
        <f t="shared" si="59"/>
        <v>0</v>
      </c>
      <c r="K92" s="144">
        <f t="shared" si="60"/>
        <v>0</v>
      </c>
      <c r="L92" s="144">
        <f t="shared" si="61"/>
        <v>0</v>
      </c>
      <c r="M92" s="144">
        <f t="shared" si="62"/>
        <v>0</v>
      </c>
      <c r="N92" s="144">
        <f t="shared" si="44"/>
        <v>0</v>
      </c>
      <c r="O92" s="145">
        <f t="shared" si="45"/>
        <v>0</v>
      </c>
      <c r="P92" s="194">
        <v>87</v>
      </c>
      <c r="Q92" s="144">
        <f t="shared" si="54"/>
        <v>0</v>
      </c>
      <c r="R92" s="144">
        <f t="shared" si="63"/>
        <v>0</v>
      </c>
      <c r="S92" s="144">
        <f t="shared" si="64"/>
        <v>0</v>
      </c>
      <c r="T92" s="144">
        <f t="shared" si="46"/>
        <v>0</v>
      </c>
      <c r="U92" s="144">
        <f t="shared" si="55"/>
        <v>0</v>
      </c>
      <c r="V92" s="144">
        <f t="shared" si="47"/>
        <v>0</v>
      </c>
      <c r="W92" s="144">
        <v>0</v>
      </c>
      <c r="X92" s="144">
        <f t="shared" si="48"/>
        <v>0</v>
      </c>
      <c r="Y92" s="173">
        <f t="shared" si="49"/>
        <v>0</v>
      </c>
      <c r="AA92" s="210">
        <v>87</v>
      </c>
      <c r="AB92" s="144">
        <f t="shared" si="50"/>
        <v>0</v>
      </c>
      <c r="AC92" s="243">
        <f t="shared" si="51"/>
        <v>0</v>
      </c>
      <c r="AD92" s="243">
        <f t="shared" si="52"/>
        <v>0</v>
      </c>
      <c r="AE92" s="243">
        <f t="shared" si="53"/>
        <v>0</v>
      </c>
      <c r="AF92" s="144">
        <f t="shared" si="56"/>
        <v>0</v>
      </c>
      <c r="AG92" s="144">
        <f t="shared" si="57"/>
        <v>0</v>
      </c>
      <c r="AH92" s="144">
        <f t="shared" si="58"/>
        <v>0</v>
      </c>
      <c r="AI92" s="217">
        <f t="shared" si="65"/>
        <v>0</v>
      </c>
      <c r="AK92" s="210"/>
      <c r="AL92" s="144"/>
      <c r="AM92" s="144"/>
      <c r="AN92" s="144"/>
      <c r="AO92" s="144"/>
      <c r="AP92" s="144"/>
      <c r="AQ92" s="318"/>
      <c r="AR92" s="318"/>
      <c r="AS92" s="318"/>
      <c r="AT92" s="318"/>
      <c r="AU92" s="144"/>
      <c r="AV92" s="144"/>
      <c r="AW92" s="144"/>
      <c r="AX92" s="144"/>
      <c r="AY92" s="217"/>
    </row>
    <row r="93" spans="2:51" x14ac:dyDescent="0.25">
      <c r="B93" s="278"/>
      <c r="C93" s="303"/>
      <c r="D93" s="304"/>
      <c r="E93" s="274"/>
      <c r="F93" s="274"/>
      <c r="G93" s="305"/>
      <c r="H93" s="197">
        <f t="shared" si="66"/>
        <v>0</v>
      </c>
      <c r="I93" s="194">
        <v>88</v>
      </c>
      <c r="J93" s="144">
        <f t="shared" si="59"/>
        <v>0</v>
      </c>
      <c r="K93" s="144">
        <f t="shared" si="60"/>
        <v>0</v>
      </c>
      <c r="L93" s="144">
        <f t="shared" si="61"/>
        <v>0</v>
      </c>
      <c r="M93" s="144">
        <f t="shared" si="62"/>
        <v>0</v>
      </c>
      <c r="N93" s="144">
        <f t="shared" si="44"/>
        <v>0</v>
      </c>
      <c r="O93" s="145">
        <f t="shared" si="45"/>
        <v>0</v>
      </c>
      <c r="P93" s="194">
        <v>88</v>
      </c>
      <c r="Q93" s="144">
        <f t="shared" si="54"/>
        <v>0</v>
      </c>
      <c r="R93" s="144">
        <f t="shared" si="63"/>
        <v>0</v>
      </c>
      <c r="S93" s="144">
        <f t="shared" si="64"/>
        <v>0</v>
      </c>
      <c r="T93" s="144">
        <f t="shared" si="46"/>
        <v>0</v>
      </c>
      <c r="U93" s="144">
        <f t="shared" si="55"/>
        <v>0</v>
      </c>
      <c r="V93" s="144">
        <f t="shared" si="47"/>
        <v>0</v>
      </c>
      <c r="W93" s="144">
        <v>0</v>
      </c>
      <c r="X93" s="144">
        <f t="shared" si="48"/>
        <v>0</v>
      </c>
      <c r="Y93" s="173">
        <f t="shared" si="49"/>
        <v>0</v>
      </c>
      <c r="AA93" s="210">
        <v>88</v>
      </c>
      <c r="AB93" s="144">
        <f t="shared" si="50"/>
        <v>0</v>
      </c>
      <c r="AC93" s="243">
        <f t="shared" si="51"/>
        <v>0</v>
      </c>
      <c r="AD93" s="243">
        <f t="shared" si="52"/>
        <v>0</v>
      </c>
      <c r="AE93" s="243">
        <f t="shared" si="53"/>
        <v>0</v>
      </c>
      <c r="AF93" s="144">
        <f t="shared" si="56"/>
        <v>0</v>
      </c>
      <c r="AG93" s="144">
        <f t="shared" si="57"/>
        <v>0</v>
      </c>
      <c r="AH93" s="144">
        <f t="shared" si="58"/>
        <v>0</v>
      </c>
      <c r="AI93" s="217">
        <f t="shared" si="65"/>
        <v>0</v>
      </c>
      <c r="AK93" s="210"/>
      <c r="AL93" s="144"/>
      <c r="AM93" s="144"/>
      <c r="AN93" s="144"/>
      <c r="AO93" s="144"/>
      <c r="AP93" s="144"/>
      <c r="AQ93" s="318"/>
      <c r="AR93" s="318"/>
      <c r="AS93" s="318"/>
      <c r="AT93" s="318"/>
      <c r="AU93" s="144"/>
      <c r="AV93" s="144"/>
      <c r="AW93" s="144"/>
      <c r="AX93" s="144"/>
      <c r="AY93" s="217"/>
    </row>
    <row r="94" spans="2:51" x14ac:dyDescent="0.25">
      <c r="B94" s="279"/>
      <c r="C94" s="306"/>
      <c r="D94" s="307"/>
      <c r="E94" s="273"/>
      <c r="F94" s="273"/>
      <c r="G94" s="308"/>
      <c r="H94" s="197">
        <f t="shared" si="66"/>
        <v>0</v>
      </c>
      <c r="I94" s="194">
        <v>89</v>
      </c>
      <c r="J94" s="144">
        <f t="shared" si="59"/>
        <v>0</v>
      </c>
      <c r="K94" s="144">
        <f t="shared" si="60"/>
        <v>0</v>
      </c>
      <c r="L94" s="144">
        <f t="shared" si="61"/>
        <v>0</v>
      </c>
      <c r="M94" s="144">
        <f t="shared" si="62"/>
        <v>0</v>
      </c>
      <c r="N94" s="144">
        <f t="shared" si="44"/>
        <v>0</v>
      </c>
      <c r="O94" s="145">
        <f t="shared" si="45"/>
        <v>0</v>
      </c>
      <c r="P94" s="194">
        <v>89</v>
      </c>
      <c r="Q94" s="144">
        <f t="shared" si="54"/>
        <v>0</v>
      </c>
      <c r="R94" s="144">
        <f t="shared" si="63"/>
        <v>0</v>
      </c>
      <c r="S94" s="144">
        <f t="shared" si="64"/>
        <v>0</v>
      </c>
      <c r="T94" s="144">
        <f t="shared" si="46"/>
        <v>0</v>
      </c>
      <c r="U94" s="144">
        <f t="shared" si="55"/>
        <v>0</v>
      </c>
      <c r="V94" s="144">
        <f t="shared" si="47"/>
        <v>0</v>
      </c>
      <c r="W94" s="144">
        <v>0</v>
      </c>
      <c r="X94" s="144">
        <f t="shared" si="48"/>
        <v>0</v>
      </c>
      <c r="Y94" s="173">
        <f t="shared" si="49"/>
        <v>0</v>
      </c>
      <c r="AA94" s="210">
        <v>89</v>
      </c>
      <c r="AB94" s="144">
        <f t="shared" si="50"/>
        <v>0</v>
      </c>
      <c r="AC94" s="243">
        <f t="shared" si="51"/>
        <v>0</v>
      </c>
      <c r="AD94" s="243">
        <f t="shared" si="52"/>
        <v>0</v>
      </c>
      <c r="AE94" s="243">
        <f t="shared" si="53"/>
        <v>0</v>
      </c>
      <c r="AF94" s="144">
        <f t="shared" si="56"/>
        <v>0</v>
      </c>
      <c r="AG94" s="144">
        <f t="shared" si="57"/>
        <v>0</v>
      </c>
      <c r="AH94" s="144">
        <f t="shared" si="58"/>
        <v>0</v>
      </c>
      <c r="AI94" s="217">
        <f t="shared" si="65"/>
        <v>0</v>
      </c>
      <c r="AK94" s="210"/>
      <c r="AL94" s="144"/>
      <c r="AM94" s="144"/>
      <c r="AN94" s="144"/>
      <c r="AO94" s="144"/>
      <c r="AP94" s="144"/>
      <c r="AQ94" s="318"/>
      <c r="AR94" s="318"/>
      <c r="AS94" s="318"/>
      <c r="AT94" s="318"/>
      <c r="AU94" s="144"/>
      <c r="AV94" s="144"/>
      <c r="AW94" s="144"/>
      <c r="AX94" s="144"/>
      <c r="AY94" s="217"/>
    </row>
    <row r="95" spans="2:51" x14ac:dyDescent="0.25">
      <c r="I95" s="194">
        <v>90</v>
      </c>
      <c r="J95" s="144">
        <f t="shared" si="59"/>
        <v>0</v>
      </c>
      <c r="K95" s="144">
        <f t="shared" si="60"/>
        <v>0</v>
      </c>
      <c r="L95" s="144">
        <f t="shared" si="61"/>
        <v>0</v>
      </c>
      <c r="M95" s="144">
        <f t="shared" si="62"/>
        <v>0</v>
      </c>
      <c r="N95" s="144">
        <f t="shared" si="44"/>
        <v>0</v>
      </c>
      <c r="O95" s="145">
        <f t="shared" si="45"/>
        <v>0</v>
      </c>
      <c r="P95" s="194">
        <v>90</v>
      </c>
      <c r="Q95" s="144">
        <f t="shared" si="54"/>
        <v>0</v>
      </c>
      <c r="R95" s="144">
        <f t="shared" si="63"/>
        <v>0</v>
      </c>
      <c r="S95" s="144">
        <f t="shared" si="64"/>
        <v>0</v>
      </c>
      <c r="T95" s="144">
        <f t="shared" si="46"/>
        <v>0</v>
      </c>
      <c r="U95" s="144">
        <f t="shared" si="55"/>
        <v>0</v>
      </c>
      <c r="V95" s="144">
        <f t="shared" si="47"/>
        <v>0</v>
      </c>
      <c r="W95" s="144">
        <v>0</v>
      </c>
      <c r="X95" s="144">
        <f t="shared" si="48"/>
        <v>0</v>
      </c>
      <c r="Y95" s="173">
        <f t="shared" si="49"/>
        <v>0</v>
      </c>
      <c r="AA95" s="210">
        <v>90</v>
      </c>
      <c r="AB95" s="144">
        <f t="shared" si="50"/>
        <v>0</v>
      </c>
      <c r="AC95" s="243">
        <f t="shared" si="51"/>
        <v>0</v>
      </c>
      <c r="AD95" s="243">
        <f t="shared" si="52"/>
        <v>0</v>
      </c>
      <c r="AE95" s="243">
        <f t="shared" si="53"/>
        <v>0</v>
      </c>
      <c r="AF95" s="144">
        <f t="shared" si="56"/>
        <v>0</v>
      </c>
      <c r="AG95" s="144">
        <f t="shared" si="57"/>
        <v>0</v>
      </c>
      <c r="AH95" s="144">
        <f t="shared" si="58"/>
        <v>0</v>
      </c>
      <c r="AI95" s="217">
        <f t="shared" si="65"/>
        <v>0</v>
      </c>
      <c r="AK95" s="210"/>
      <c r="AL95" s="144"/>
      <c r="AM95" s="144"/>
      <c r="AN95" s="144"/>
      <c r="AO95" s="144"/>
      <c r="AP95" s="144"/>
      <c r="AQ95" s="318"/>
      <c r="AR95" s="318"/>
      <c r="AS95" s="318"/>
      <c r="AT95" s="318"/>
      <c r="AU95" s="144"/>
      <c r="AV95" s="144"/>
      <c r="AW95" s="144"/>
      <c r="AX95" s="144"/>
      <c r="AY95" s="217"/>
    </row>
    <row r="96" spans="2:51" x14ac:dyDescent="0.25">
      <c r="C96" s="206" t="s">
        <v>314</v>
      </c>
      <c r="D96" t="s">
        <v>297</v>
      </c>
      <c r="E96" s="11"/>
      <c r="I96" s="194">
        <v>91</v>
      </c>
      <c r="J96" s="144">
        <f t="shared" si="59"/>
        <v>0</v>
      </c>
      <c r="K96" s="144">
        <f t="shared" si="60"/>
        <v>0</v>
      </c>
      <c r="L96" s="144">
        <f t="shared" si="61"/>
        <v>0</v>
      </c>
      <c r="M96" s="144">
        <f t="shared" si="62"/>
        <v>0</v>
      </c>
      <c r="N96" s="144">
        <f t="shared" si="44"/>
        <v>0</v>
      </c>
      <c r="O96" s="145">
        <f t="shared" si="45"/>
        <v>0</v>
      </c>
      <c r="P96" s="194">
        <v>91</v>
      </c>
      <c r="Q96" s="144">
        <f t="shared" si="54"/>
        <v>0</v>
      </c>
      <c r="R96" s="144">
        <f t="shared" si="63"/>
        <v>0</v>
      </c>
      <c r="S96" s="144">
        <f t="shared" si="64"/>
        <v>0</v>
      </c>
      <c r="T96" s="144">
        <f t="shared" si="46"/>
        <v>0</v>
      </c>
      <c r="U96" s="144">
        <f t="shared" si="55"/>
        <v>0</v>
      </c>
      <c r="V96" s="144">
        <f t="shared" si="47"/>
        <v>0</v>
      </c>
      <c r="W96" s="144">
        <v>0</v>
      </c>
      <c r="X96" s="144">
        <f t="shared" si="48"/>
        <v>0</v>
      </c>
      <c r="Y96" s="173">
        <f t="shared" si="49"/>
        <v>0</v>
      </c>
      <c r="AA96" s="210">
        <v>91</v>
      </c>
      <c r="AB96" s="144">
        <f t="shared" si="50"/>
        <v>0</v>
      </c>
      <c r="AC96" s="243">
        <f t="shared" si="51"/>
        <v>0</v>
      </c>
      <c r="AD96" s="243">
        <f t="shared" si="52"/>
        <v>0</v>
      </c>
      <c r="AE96" s="243">
        <f t="shared" si="53"/>
        <v>0</v>
      </c>
      <c r="AF96" s="144">
        <f t="shared" si="56"/>
        <v>0</v>
      </c>
      <c r="AG96" s="144">
        <f t="shared" si="57"/>
        <v>0</v>
      </c>
      <c r="AH96" s="144">
        <f t="shared" si="58"/>
        <v>0</v>
      </c>
      <c r="AI96" s="217">
        <f t="shared" si="65"/>
        <v>0</v>
      </c>
      <c r="AK96" s="210"/>
      <c r="AL96" s="144"/>
      <c r="AM96" s="144"/>
      <c r="AN96" s="144"/>
      <c r="AO96" s="144"/>
      <c r="AP96" s="144"/>
      <c r="AQ96" s="318"/>
      <c r="AR96" s="318"/>
      <c r="AS96" s="318"/>
      <c r="AT96" s="318"/>
      <c r="AU96" s="144"/>
      <c r="AV96" s="144"/>
      <c r="AW96" s="144"/>
      <c r="AX96" s="144"/>
      <c r="AY96" s="217"/>
    </row>
    <row r="97" spans="2:51" x14ac:dyDescent="0.25">
      <c r="B97" s="2" t="s">
        <v>4</v>
      </c>
      <c r="C97">
        <v>32</v>
      </c>
      <c r="D97">
        <v>0</v>
      </c>
      <c r="E97" s="11"/>
      <c r="I97" s="194">
        <v>92</v>
      </c>
      <c r="J97" s="144">
        <f t="shared" si="59"/>
        <v>0</v>
      </c>
      <c r="K97" s="144">
        <f t="shared" si="60"/>
        <v>0</v>
      </c>
      <c r="L97" s="144">
        <f t="shared" si="61"/>
        <v>0</v>
      </c>
      <c r="M97" s="144">
        <f t="shared" si="62"/>
        <v>0</v>
      </c>
      <c r="N97" s="144">
        <f t="shared" si="44"/>
        <v>0</v>
      </c>
      <c r="O97" s="145">
        <f t="shared" si="45"/>
        <v>0</v>
      </c>
      <c r="P97" s="194">
        <v>92</v>
      </c>
      <c r="Q97" s="144">
        <f t="shared" si="54"/>
        <v>0</v>
      </c>
      <c r="R97" s="144">
        <f t="shared" si="63"/>
        <v>0</v>
      </c>
      <c r="S97" s="144">
        <f t="shared" si="64"/>
        <v>0</v>
      </c>
      <c r="T97" s="144">
        <f t="shared" si="46"/>
        <v>0</v>
      </c>
      <c r="U97" s="144">
        <f t="shared" si="55"/>
        <v>0</v>
      </c>
      <c r="V97" s="144">
        <f t="shared" si="47"/>
        <v>0</v>
      </c>
      <c r="W97" s="144">
        <v>0</v>
      </c>
      <c r="X97" s="144">
        <f t="shared" si="48"/>
        <v>0</v>
      </c>
      <c r="Y97" s="173">
        <f t="shared" si="49"/>
        <v>0</v>
      </c>
      <c r="AA97" s="210">
        <v>92</v>
      </c>
      <c r="AB97" s="144">
        <f t="shared" si="50"/>
        <v>0</v>
      </c>
      <c r="AC97" s="243">
        <f t="shared" si="51"/>
        <v>0</v>
      </c>
      <c r="AD97" s="243">
        <f t="shared" si="52"/>
        <v>0</v>
      </c>
      <c r="AE97" s="243">
        <f t="shared" si="53"/>
        <v>0</v>
      </c>
      <c r="AF97" s="144">
        <f t="shared" si="56"/>
        <v>0</v>
      </c>
      <c r="AG97" s="144">
        <f t="shared" si="57"/>
        <v>0</v>
      </c>
      <c r="AH97" s="144">
        <f t="shared" si="58"/>
        <v>0</v>
      </c>
      <c r="AI97" s="217">
        <f t="shared" si="65"/>
        <v>0</v>
      </c>
      <c r="AK97" s="210"/>
      <c r="AL97" s="144"/>
      <c r="AM97" s="144"/>
      <c r="AN97" s="144"/>
      <c r="AO97" s="144"/>
      <c r="AP97" s="144"/>
      <c r="AQ97" s="318"/>
      <c r="AR97" s="318"/>
      <c r="AS97" s="318"/>
      <c r="AT97" s="318"/>
      <c r="AU97" s="144"/>
      <c r="AV97" s="144"/>
      <c r="AW97" s="144"/>
      <c r="AX97" s="144"/>
      <c r="AY97" s="217"/>
    </row>
    <row r="98" spans="2:51" x14ac:dyDescent="0.25">
      <c r="B98" s="2" t="s">
        <v>5</v>
      </c>
      <c r="C98">
        <v>45</v>
      </c>
      <c r="D98">
        <v>0</v>
      </c>
      <c r="E98" s="11"/>
      <c r="I98" s="194">
        <v>93</v>
      </c>
      <c r="J98" s="144">
        <f t="shared" si="59"/>
        <v>0</v>
      </c>
      <c r="K98" s="144">
        <f t="shared" si="60"/>
        <v>0</v>
      </c>
      <c r="L98" s="144">
        <f t="shared" si="61"/>
        <v>0</v>
      </c>
      <c r="M98" s="144">
        <f t="shared" si="62"/>
        <v>0</v>
      </c>
      <c r="N98" s="144">
        <f t="shared" si="44"/>
        <v>0</v>
      </c>
      <c r="O98" s="145">
        <f t="shared" si="45"/>
        <v>0</v>
      </c>
      <c r="P98" s="194">
        <v>93</v>
      </c>
      <c r="Q98" s="144">
        <f t="shared" si="54"/>
        <v>0</v>
      </c>
      <c r="R98" s="144">
        <f t="shared" si="63"/>
        <v>0</v>
      </c>
      <c r="S98" s="144">
        <f t="shared" si="64"/>
        <v>0</v>
      </c>
      <c r="T98" s="144">
        <f t="shared" si="46"/>
        <v>0</v>
      </c>
      <c r="U98" s="144">
        <f t="shared" si="55"/>
        <v>0</v>
      </c>
      <c r="V98" s="144">
        <f t="shared" si="47"/>
        <v>0</v>
      </c>
      <c r="W98" s="144">
        <v>0</v>
      </c>
      <c r="X98" s="144">
        <f t="shared" si="48"/>
        <v>0</v>
      </c>
      <c r="Y98" s="173">
        <f t="shared" si="49"/>
        <v>0</v>
      </c>
      <c r="AA98" s="210">
        <v>93</v>
      </c>
      <c r="AB98" s="144">
        <f t="shared" si="50"/>
        <v>0</v>
      </c>
      <c r="AC98" s="243">
        <f t="shared" si="51"/>
        <v>0</v>
      </c>
      <c r="AD98" s="243">
        <f t="shared" si="52"/>
        <v>0</v>
      </c>
      <c r="AE98" s="243">
        <f t="shared" si="53"/>
        <v>0</v>
      </c>
      <c r="AF98" s="144">
        <f t="shared" si="56"/>
        <v>0</v>
      </c>
      <c r="AG98" s="144">
        <f t="shared" si="57"/>
        <v>0</v>
      </c>
      <c r="AH98" s="144">
        <f t="shared" si="58"/>
        <v>0</v>
      </c>
      <c r="AI98" s="217">
        <f t="shared" si="65"/>
        <v>0</v>
      </c>
      <c r="AK98" s="210"/>
      <c r="AL98" s="144"/>
      <c r="AM98" s="144"/>
      <c r="AN98" s="144"/>
      <c r="AO98" s="144"/>
      <c r="AP98" s="144"/>
      <c r="AQ98" s="318"/>
      <c r="AR98" s="318"/>
      <c r="AS98" s="318"/>
      <c r="AT98" s="318"/>
      <c r="AU98" s="144"/>
      <c r="AV98" s="144"/>
      <c r="AW98" s="144"/>
      <c r="AX98" s="144"/>
      <c r="AY98" s="217"/>
    </row>
    <row r="99" spans="2:51" x14ac:dyDescent="0.25">
      <c r="B99" s="2" t="s">
        <v>6</v>
      </c>
      <c r="C99">
        <v>70</v>
      </c>
      <c r="D99">
        <v>0</v>
      </c>
      <c r="E99" s="11"/>
      <c r="I99" s="194">
        <v>94</v>
      </c>
      <c r="J99" s="144">
        <f t="shared" si="59"/>
        <v>0</v>
      </c>
      <c r="K99" s="144">
        <f t="shared" si="60"/>
        <v>0</v>
      </c>
      <c r="L99" s="144">
        <f t="shared" si="61"/>
        <v>0</v>
      </c>
      <c r="M99" s="144">
        <f t="shared" si="62"/>
        <v>0</v>
      </c>
      <c r="N99" s="144">
        <f t="shared" si="44"/>
        <v>0</v>
      </c>
      <c r="O99" s="145">
        <f t="shared" si="45"/>
        <v>0</v>
      </c>
      <c r="P99" s="194">
        <v>94</v>
      </c>
      <c r="Q99" s="144">
        <f t="shared" si="54"/>
        <v>0</v>
      </c>
      <c r="R99" s="144">
        <f t="shared" si="63"/>
        <v>0</v>
      </c>
      <c r="S99" s="144">
        <f t="shared" si="64"/>
        <v>0</v>
      </c>
      <c r="T99" s="144">
        <f t="shared" si="46"/>
        <v>0</v>
      </c>
      <c r="U99" s="144">
        <f t="shared" si="55"/>
        <v>0</v>
      </c>
      <c r="V99" s="144">
        <f t="shared" si="47"/>
        <v>0</v>
      </c>
      <c r="W99" s="144">
        <v>0</v>
      </c>
      <c r="X99" s="144">
        <f t="shared" si="48"/>
        <v>0</v>
      </c>
      <c r="Y99" s="173">
        <f t="shared" si="49"/>
        <v>0</v>
      </c>
      <c r="AA99" s="210">
        <v>94</v>
      </c>
      <c r="AB99" s="144">
        <f t="shared" si="50"/>
        <v>0</v>
      </c>
      <c r="AC99" s="243">
        <f t="shared" si="51"/>
        <v>0</v>
      </c>
      <c r="AD99" s="243">
        <f t="shared" si="52"/>
        <v>0</v>
      </c>
      <c r="AE99" s="243">
        <f t="shared" si="53"/>
        <v>0</v>
      </c>
      <c r="AF99" s="144">
        <f t="shared" si="56"/>
        <v>0</v>
      </c>
      <c r="AG99" s="144">
        <f t="shared" si="57"/>
        <v>0</v>
      </c>
      <c r="AH99" s="144">
        <f t="shared" si="58"/>
        <v>0</v>
      </c>
      <c r="AI99" s="217">
        <f t="shared" si="65"/>
        <v>0</v>
      </c>
      <c r="AK99" s="210"/>
      <c r="AL99" s="144"/>
      <c r="AM99" s="144"/>
      <c r="AN99" s="144"/>
      <c r="AO99" s="144"/>
      <c r="AP99" s="144"/>
      <c r="AQ99" s="318"/>
      <c r="AR99" s="318"/>
      <c r="AS99" s="318"/>
      <c r="AT99" s="318"/>
      <c r="AU99" s="144"/>
      <c r="AV99" s="144"/>
      <c r="AW99" s="144"/>
      <c r="AX99" s="144"/>
      <c r="AY99" s="217"/>
    </row>
    <row r="100" spans="2:51" x14ac:dyDescent="0.25">
      <c r="B100" s="2" t="s">
        <v>295</v>
      </c>
      <c r="C100">
        <v>70</v>
      </c>
      <c r="D100">
        <v>5</v>
      </c>
      <c r="E100" s="11"/>
      <c r="I100" s="194">
        <v>95</v>
      </c>
      <c r="J100" s="144">
        <f t="shared" si="59"/>
        <v>0</v>
      </c>
      <c r="K100" s="144">
        <f t="shared" si="60"/>
        <v>0</v>
      </c>
      <c r="L100" s="144">
        <f t="shared" si="61"/>
        <v>0</v>
      </c>
      <c r="M100" s="144">
        <f t="shared" si="62"/>
        <v>0</v>
      </c>
      <c r="N100" s="144">
        <f t="shared" si="44"/>
        <v>0</v>
      </c>
      <c r="O100" s="145">
        <f t="shared" si="45"/>
        <v>0</v>
      </c>
      <c r="P100" s="194">
        <v>95</v>
      </c>
      <c r="Q100" s="144">
        <f t="shared" si="54"/>
        <v>0</v>
      </c>
      <c r="R100" s="144">
        <f t="shared" si="63"/>
        <v>0</v>
      </c>
      <c r="S100" s="144">
        <f t="shared" si="64"/>
        <v>0</v>
      </c>
      <c r="T100" s="144">
        <f t="shared" si="46"/>
        <v>0</v>
      </c>
      <c r="U100" s="144">
        <f t="shared" si="55"/>
        <v>0</v>
      </c>
      <c r="V100" s="144">
        <f t="shared" si="47"/>
        <v>0</v>
      </c>
      <c r="W100" s="144">
        <v>0</v>
      </c>
      <c r="X100" s="144">
        <f t="shared" si="48"/>
        <v>0</v>
      </c>
      <c r="Y100" s="173">
        <f t="shared" si="49"/>
        <v>0</v>
      </c>
      <c r="AA100" s="210">
        <v>95</v>
      </c>
      <c r="AB100" s="144">
        <f t="shared" si="50"/>
        <v>0</v>
      </c>
      <c r="AC100" s="243">
        <f t="shared" si="51"/>
        <v>0</v>
      </c>
      <c r="AD100" s="243">
        <f t="shared" si="52"/>
        <v>0</v>
      </c>
      <c r="AE100" s="243">
        <f t="shared" si="53"/>
        <v>0</v>
      </c>
      <c r="AF100" s="144">
        <f t="shared" si="56"/>
        <v>0</v>
      </c>
      <c r="AG100" s="144">
        <f t="shared" si="57"/>
        <v>0</v>
      </c>
      <c r="AH100" s="144">
        <f t="shared" si="58"/>
        <v>0</v>
      </c>
      <c r="AI100" s="217">
        <f t="shared" si="65"/>
        <v>0</v>
      </c>
      <c r="AK100" s="210"/>
      <c r="AL100" s="144"/>
      <c r="AM100" s="144"/>
      <c r="AN100" s="144"/>
      <c r="AO100" s="144"/>
      <c r="AP100" s="144"/>
      <c r="AQ100" s="318"/>
      <c r="AR100" s="318"/>
      <c r="AS100" s="318"/>
      <c r="AT100" s="318"/>
      <c r="AU100" s="144"/>
      <c r="AV100" s="144"/>
      <c r="AW100" s="144"/>
      <c r="AX100" s="144"/>
      <c r="AY100" s="217"/>
    </row>
    <row r="101" spans="2:51" x14ac:dyDescent="0.25">
      <c r="C101" s="128"/>
      <c r="E101" s="11"/>
      <c r="I101" s="194">
        <v>96</v>
      </c>
      <c r="J101" s="144">
        <f t="shared" si="59"/>
        <v>0</v>
      </c>
      <c r="K101" s="144">
        <f t="shared" si="60"/>
        <v>0</v>
      </c>
      <c r="L101" s="144">
        <f t="shared" si="61"/>
        <v>0</v>
      </c>
      <c r="M101" s="144">
        <f t="shared" si="62"/>
        <v>0</v>
      </c>
      <c r="N101" s="144">
        <f t="shared" si="44"/>
        <v>0</v>
      </c>
      <c r="O101" s="145">
        <f t="shared" si="45"/>
        <v>0</v>
      </c>
      <c r="P101" s="194">
        <v>96</v>
      </c>
      <c r="Q101" s="144">
        <f t="shared" si="54"/>
        <v>0</v>
      </c>
      <c r="R101" s="144">
        <f t="shared" si="63"/>
        <v>0</v>
      </c>
      <c r="S101" s="144">
        <f t="shared" si="64"/>
        <v>0</v>
      </c>
      <c r="T101" s="144">
        <f t="shared" si="46"/>
        <v>0</v>
      </c>
      <c r="U101" s="144">
        <f t="shared" si="55"/>
        <v>0</v>
      </c>
      <c r="V101" s="144">
        <f t="shared" si="47"/>
        <v>0</v>
      </c>
      <c r="W101" s="144">
        <v>0</v>
      </c>
      <c r="X101" s="144">
        <f t="shared" si="48"/>
        <v>0</v>
      </c>
      <c r="Y101" s="173">
        <f t="shared" si="49"/>
        <v>0</v>
      </c>
      <c r="AA101" s="210">
        <v>96</v>
      </c>
      <c r="AB101" s="144">
        <f t="shared" si="50"/>
        <v>0</v>
      </c>
      <c r="AC101" s="243">
        <f t="shared" si="51"/>
        <v>0</v>
      </c>
      <c r="AD101" s="243">
        <f t="shared" si="52"/>
        <v>0</v>
      </c>
      <c r="AE101" s="243">
        <f t="shared" si="53"/>
        <v>0</v>
      </c>
      <c r="AF101" s="144">
        <f t="shared" si="56"/>
        <v>0</v>
      </c>
      <c r="AG101" s="144">
        <f t="shared" si="57"/>
        <v>0</v>
      </c>
      <c r="AH101" s="144">
        <f t="shared" si="58"/>
        <v>0</v>
      </c>
      <c r="AI101" s="217">
        <f t="shared" si="65"/>
        <v>0</v>
      </c>
      <c r="AK101" s="210"/>
      <c r="AL101" s="144"/>
      <c r="AM101" s="144"/>
      <c r="AN101" s="144"/>
      <c r="AO101" s="144"/>
      <c r="AP101" s="144"/>
      <c r="AQ101" s="318"/>
      <c r="AR101" s="318"/>
      <c r="AS101" s="318"/>
      <c r="AT101" s="318"/>
      <c r="AU101" s="144"/>
      <c r="AV101" s="144"/>
      <c r="AW101" s="144"/>
      <c r="AX101" s="144"/>
      <c r="AY101" s="217"/>
    </row>
    <row r="102" spans="2:51" x14ac:dyDescent="0.25">
      <c r="C102" s="128"/>
      <c r="E102" s="11"/>
      <c r="I102" s="194">
        <v>97</v>
      </c>
      <c r="J102" s="144">
        <f t="shared" si="59"/>
        <v>0</v>
      </c>
      <c r="K102" s="144">
        <f t="shared" si="60"/>
        <v>0</v>
      </c>
      <c r="L102" s="144">
        <f t="shared" si="61"/>
        <v>0</v>
      </c>
      <c r="M102" s="144">
        <f t="shared" si="62"/>
        <v>0</v>
      </c>
      <c r="N102" s="144">
        <f t="shared" si="44"/>
        <v>0</v>
      </c>
      <c r="O102" s="145">
        <f t="shared" si="45"/>
        <v>0</v>
      </c>
      <c r="P102" s="194">
        <v>97</v>
      </c>
      <c r="Q102" s="144">
        <f t="shared" ref="Q102:Q133" si="69">IF(P102&lt;=$F$18,LOOKUP(P102-1,$B$25:$B$78,$G$25:$G$78),)</f>
        <v>0</v>
      </c>
      <c r="R102" s="144">
        <f t="shared" si="63"/>
        <v>0</v>
      </c>
      <c r="S102" s="144">
        <f t="shared" si="64"/>
        <v>0</v>
      </c>
      <c r="T102" s="144">
        <f t="shared" si="46"/>
        <v>0</v>
      </c>
      <c r="U102" s="144">
        <f t="shared" si="55"/>
        <v>0</v>
      </c>
      <c r="V102" s="144">
        <f t="shared" si="47"/>
        <v>0</v>
      </c>
      <c r="W102" s="144">
        <v>0</v>
      </c>
      <c r="X102" s="144">
        <f t="shared" si="48"/>
        <v>0</v>
      </c>
      <c r="Y102" s="173">
        <f t="shared" si="49"/>
        <v>0</v>
      </c>
      <c r="AA102" s="210">
        <v>97</v>
      </c>
      <c r="AB102" s="144">
        <f t="shared" si="50"/>
        <v>0</v>
      </c>
      <c r="AC102" s="243">
        <f t="shared" si="51"/>
        <v>0</v>
      </c>
      <c r="AD102" s="243">
        <f t="shared" si="52"/>
        <v>0</v>
      </c>
      <c r="AE102" s="243">
        <f t="shared" si="53"/>
        <v>0</v>
      </c>
      <c r="AF102" s="144">
        <f t="shared" ref="AF102:AF133" si="70">IF(AA102&lt;=$F$18,EXP(-LN(2)/$D$104)*AF101+((1-EXP(-LN(2)/$D$104))/(LN(2)/$D$104))*$AB102*AC102*0.475*$F$19*44/12,)</f>
        <v>0</v>
      </c>
      <c r="AG102" s="144">
        <f t="shared" si="57"/>
        <v>0</v>
      </c>
      <c r="AH102" s="144">
        <f t="shared" ref="AH102:AH133" si="71">IF(AA102&lt;=$F$18,EXP(-LN(2)/$D$105)*AH101+((1-EXP(-LN(2)/$D$105))/(LN(2)/$D$105))*$AB102*AE102*0.475*$F$19*44/12,)</f>
        <v>0</v>
      </c>
      <c r="AI102" s="217">
        <f t="shared" si="65"/>
        <v>0</v>
      </c>
      <c r="AK102" s="210"/>
      <c r="AL102" s="144"/>
      <c r="AM102" s="144"/>
      <c r="AN102" s="144"/>
      <c r="AO102" s="144"/>
      <c r="AP102" s="144"/>
      <c r="AQ102" s="318"/>
      <c r="AR102" s="318"/>
      <c r="AS102" s="318"/>
      <c r="AT102" s="318"/>
      <c r="AU102" s="144"/>
      <c r="AV102" s="144"/>
      <c r="AW102" s="144"/>
      <c r="AX102" s="144"/>
      <c r="AY102" s="217"/>
    </row>
    <row r="103" spans="2:51" x14ac:dyDescent="0.25">
      <c r="C103" s="114" t="s">
        <v>317</v>
      </c>
      <c r="D103" s="286" t="s">
        <v>318</v>
      </c>
      <c r="F103"/>
      <c r="I103" s="194">
        <v>98</v>
      </c>
      <c r="J103" s="144">
        <f t="shared" si="59"/>
        <v>0</v>
      </c>
      <c r="K103" s="144">
        <f t="shared" si="60"/>
        <v>0</v>
      </c>
      <c r="L103" s="144">
        <f t="shared" si="61"/>
        <v>0</v>
      </c>
      <c r="M103" s="144">
        <f t="shared" si="62"/>
        <v>0</v>
      </c>
      <c r="N103" s="144">
        <f t="shared" si="44"/>
        <v>0</v>
      </c>
      <c r="O103" s="145">
        <f t="shared" si="45"/>
        <v>0</v>
      </c>
      <c r="P103" s="194">
        <v>98</v>
      </c>
      <c r="Q103" s="144">
        <f t="shared" si="69"/>
        <v>0</v>
      </c>
      <c r="R103" s="144">
        <f t="shared" si="63"/>
        <v>0</v>
      </c>
      <c r="S103" s="144">
        <f t="shared" si="64"/>
        <v>0</v>
      </c>
      <c r="T103" s="144">
        <f t="shared" si="46"/>
        <v>0</v>
      </c>
      <c r="U103" s="144">
        <f t="shared" si="55"/>
        <v>0</v>
      </c>
      <c r="V103" s="144">
        <f t="shared" si="47"/>
        <v>0</v>
      </c>
      <c r="W103" s="144">
        <v>0</v>
      </c>
      <c r="X103" s="144">
        <f t="shared" si="48"/>
        <v>0</v>
      </c>
      <c r="Y103" s="173">
        <f t="shared" si="49"/>
        <v>0</v>
      </c>
      <c r="AA103" s="210">
        <v>98</v>
      </c>
      <c r="AB103" s="144">
        <f t="shared" si="50"/>
        <v>0</v>
      </c>
      <c r="AC103" s="243">
        <f t="shared" si="51"/>
        <v>0</v>
      </c>
      <c r="AD103" s="243">
        <f t="shared" si="52"/>
        <v>0</v>
      </c>
      <c r="AE103" s="243">
        <f t="shared" si="53"/>
        <v>0</v>
      </c>
      <c r="AF103" s="144">
        <f t="shared" si="70"/>
        <v>0</v>
      </c>
      <c r="AG103" s="144">
        <f t="shared" si="57"/>
        <v>0</v>
      </c>
      <c r="AH103" s="144">
        <f t="shared" si="71"/>
        <v>0</v>
      </c>
      <c r="AI103" s="217">
        <f t="shared" si="65"/>
        <v>0</v>
      </c>
      <c r="AK103" s="210"/>
      <c r="AL103" s="144"/>
      <c r="AM103" s="144"/>
      <c r="AN103" s="144"/>
      <c r="AO103" s="144"/>
      <c r="AP103" s="144"/>
      <c r="AQ103" s="318"/>
      <c r="AR103" s="318"/>
      <c r="AS103" s="318"/>
      <c r="AT103" s="318"/>
      <c r="AU103" s="144"/>
      <c r="AV103" s="144"/>
      <c r="AW103" s="144"/>
      <c r="AX103" s="144"/>
      <c r="AY103" s="217"/>
    </row>
    <row r="104" spans="2:51" x14ac:dyDescent="0.25">
      <c r="B104" t="s">
        <v>163</v>
      </c>
      <c r="C104">
        <v>1.52</v>
      </c>
      <c r="D104">
        <v>35</v>
      </c>
      <c r="F104"/>
      <c r="I104" s="194">
        <v>99</v>
      </c>
      <c r="J104" s="144">
        <f t="shared" si="59"/>
        <v>0</v>
      </c>
      <c r="K104" s="144">
        <f t="shared" si="60"/>
        <v>0</v>
      </c>
      <c r="L104" s="144">
        <f t="shared" si="61"/>
        <v>0</v>
      </c>
      <c r="M104" s="144">
        <f t="shared" si="62"/>
        <v>0</v>
      </c>
      <c r="N104" s="144">
        <f t="shared" si="44"/>
        <v>0</v>
      </c>
      <c r="O104" s="145">
        <f t="shared" si="45"/>
        <v>0</v>
      </c>
      <c r="P104" s="194">
        <v>99</v>
      </c>
      <c r="Q104" s="144">
        <f t="shared" si="69"/>
        <v>0</v>
      </c>
      <c r="R104" s="144">
        <f t="shared" si="63"/>
        <v>0</v>
      </c>
      <c r="S104" s="144">
        <f t="shared" si="64"/>
        <v>0</v>
      </c>
      <c r="T104" s="144">
        <f t="shared" si="46"/>
        <v>0</v>
      </c>
      <c r="U104" s="144">
        <f t="shared" si="55"/>
        <v>0</v>
      </c>
      <c r="V104" s="144">
        <f t="shared" si="47"/>
        <v>0</v>
      </c>
      <c r="W104" s="144">
        <v>0</v>
      </c>
      <c r="X104" s="144">
        <f t="shared" si="48"/>
        <v>0</v>
      </c>
      <c r="Y104" s="173">
        <f t="shared" si="49"/>
        <v>0</v>
      </c>
      <c r="AA104" s="210">
        <v>99</v>
      </c>
      <c r="AB104" s="144">
        <f t="shared" si="50"/>
        <v>0</v>
      </c>
      <c r="AC104" s="243">
        <f t="shared" si="51"/>
        <v>0</v>
      </c>
      <c r="AD104" s="243">
        <f t="shared" si="52"/>
        <v>0</v>
      </c>
      <c r="AE104" s="243">
        <f t="shared" si="53"/>
        <v>0</v>
      </c>
      <c r="AF104" s="144">
        <f t="shared" si="70"/>
        <v>0</v>
      </c>
      <c r="AG104" s="144">
        <f t="shared" si="57"/>
        <v>0</v>
      </c>
      <c r="AH104" s="144">
        <f t="shared" si="71"/>
        <v>0</v>
      </c>
      <c r="AI104" s="217">
        <f t="shared" si="65"/>
        <v>0</v>
      </c>
      <c r="AK104" s="210"/>
      <c r="AL104" s="144"/>
      <c r="AM104" s="144"/>
      <c r="AN104" s="144"/>
      <c r="AO104" s="144"/>
      <c r="AP104" s="144"/>
      <c r="AQ104" s="318"/>
      <c r="AR104" s="318"/>
      <c r="AS104" s="318"/>
      <c r="AT104" s="318"/>
      <c r="AU104" s="144"/>
      <c r="AV104" s="144"/>
      <c r="AW104" s="144"/>
      <c r="AX104" s="144"/>
      <c r="AY104" s="217"/>
    </row>
    <row r="105" spans="2:51" x14ac:dyDescent="0.25">
      <c r="B105" t="s">
        <v>165</v>
      </c>
      <c r="C105">
        <v>0</v>
      </c>
      <c r="D105">
        <v>2</v>
      </c>
      <c r="F105"/>
      <c r="I105" s="194">
        <v>100</v>
      </c>
      <c r="J105" s="144">
        <f t="shared" si="59"/>
        <v>0</v>
      </c>
      <c r="K105" s="144">
        <f t="shared" si="60"/>
        <v>0</v>
      </c>
      <c r="L105" s="144">
        <f t="shared" si="61"/>
        <v>0</v>
      </c>
      <c r="M105" s="144">
        <f t="shared" si="62"/>
        <v>0</v>
      </c>
      <c r="N105" s="144">
        <f t="shared" si="44"/>
        <v>0</v>
      </c>
      <c r="O105" s="145">
        <f t="shared" si="45"/>
        <v>0</v>
      </c>
      <c r="P105" s="194">
        <v>100</v>
      </c>
      <c r="Q105" s="144">
        <f t="shared" si="69"/>
        <v>0</v>
      </c>
      <c r="R105" s="144">
        <f t="shared" si="63"/>
        <v>0</v>
      </c>
      <c r="S105" s="144">
        <f t="shared" si="64"/>
        <v>0</v>
      </c>
      <c r="T105" s="144">
        <f t="shared" si="46"/>
        <v>0</v>
      </c>
      <c r="U105" s="144">
        <f t="shared" si="55"/>
        <v>0</v>
      </c>
      <c r="V105" s="144">
        <f t="shared" si="47"/>
        <v>0</v>
      </c>
      <c r="W105" s="144">
        <v>0</v>
      </c>
      <c r="X105" s="144">
        <f t="shared" si="48"/>
        <v>0</v>
      </c>
      <c r="Y105" s="173">
        <f t="shared" si="49"/>
        <v>0</v>
      </c>
      <c r="AA105" s="210">
        <v>100</v>
      </c>
      <c r="AB105" s="144">
        <f t="shared" si="50"/>
        <v>0</v>
      </c>
      <c r="AC105" s="243">
        <f t="shared" si="51"/>
        <v>0</v>
      </c>
      <c r="AD105" s="243">
        <f t="shared" si="52"/>
        <v>0</v>
      </c>
      <c r="AE105" s="243">
        <f t="shared" si="53"/>
        <v>0</v>
      </c>
      <c r="AF105" s="144">
        <f t="shared" si="70"/>
        <v>0</v>
      </c>
      <c r="AG105" s="144">
        <f t="shared" si="57"/>
        <v>0</v>
      </c>
      <c r="AH105" s="144">
        <f t="shared" si="71"/>
        <v>0</v>
      </c>
      <c r="AI105" s="217">
        <f t="shared" si="65"/>
        <v>0</v>
      </c>
      <c r="AK105" s="210"/>
      <c r="AL105" s="144"/>
      <c r="AM105" s="144"/>
      <c r="AN105" s="144"/>
      <c r="AO105" s="144"/>
      <c r="AP105" s="144"/>
      <c r="AQ105" s="318"/>
      <c r="AR105" s="318"/>
      <c r="AS105" s="318"/>
      <c r="AT105" s="318"/>
      <c r="AU105" s="144"/>
      <c r="AV105" s="144"/>
      <c r="AW105" s="144"/>
      <c r="AX105" s="144"/>
      <c r="AY105" s="217"/>
    </row>
    <row r="106" spans="2:51" x14ac:dyDescent="0.25">
      <c r="B106" t="s">
        <v>166</v>
      </c>
      <c r="C106">
        <v>0.77</v>
      </c>
      <c r="D106">
        <v>25</v>
      </c>
      <c r="F106"/>
      <c r="I106" s="194">
        <v>101</v>
      </c>
      <c r="J106" s="144">
        <f t="shared" si="59"/>
        <v>0</v>
      </c>
      <c r="K106" s="144">
        <f t="shared" si="60"/>
        <v>0</v>
      </c>
      <c r="L106" s="144">
        <f t="shared" si="61"/>
        <v>0</v>
      </c>
      <c r="M106" s="144">
        <f t="shared" si="62"/>
        <v>0</v>
      </c>
      <c r="N106" s="144">
        <f t="shared" si="44"/>
        <v>0</v>
      </c>
      <c r="O106" s="145">
        <f t="shared" si="45"/>
        <v>0</v>
      </c>
      <c r="P106" s="194">
        <v>101</v>
      </c>
      <c r="Q106" s="144">
        <f t="shared" si="69"/>
        <v>0</v>
      </c>
      <c r="R106" s="144">
        <f t="shared" si="63"/>
        <v>0</v>
      </c>
      <c r="S106" s="144">
        <f t="shared" si="64"/>
        <v>0</v>
      </c>
      <c r="T106" s="144">
        <f t="shared" si="46"/>
        <v>0</v>
      </c>
      <c r="U106" s="144">
        <f t="shared" si="55"/>
        <v>0</v>
      </c>
      <c r="V106" s="144">
        <f t="shared" si="47"/>
        <v>0</v>
      </c>
      <c r="W106" s="144">
        <v>0</v>
      </c>
      <c r="X106" s="144">
        <f t="shared" si="48"/>
        <v>0</v>
      </c>
      <c r="Y106" s="173">
        <f t="shared" si="49"/>
        <v>0</v>
      </c>
      <c r="AA106" s="210">
        <v>101</v>
      </c>
      <c r="AB106" s="144">
        <f t="shared" si="50"/>
        <v>0</v>
      </c>
      <c r="AC106" s="243">
        <f t="shared" si="51"/>
        <v>0</v>
      </c>
      <c r="AD106" s="243">
        <f t="shared" si="52"/>
        <v>0</v>
      </c>
      <c r="AE106" s="243">
        <f t="shared" si="53"/>
        <v>0</v>
      </c>
      <c r="AF106" s="144">
        <f t="shared" si="70"/>
        <v>0</v>
      </c>
      <c r="AG106" s="144">
        <f t="shared" si="57"/>
        <v>0</v>
      </c>
      <c r="AH106" s="144">
        <f t="shared" si="71"/>
        <v>0</v>
      </c>
      <c r="AI106" s="217">
        <f t="shared" si="65"/>
        <v>0</v>
      </c>
      <c r="AK106" s="210"/>
      <c r="AL106" s="144"/>
      <c r="AM106" s="144"/>
      <c r="AN106" s="144"/>
      <c r="AO106" s="144"/>
      <c r="AP106" s="144"/>
      <c r="AQ106" s="318"/>
      <c r="AR106" s="318"/>
      <c r="AS106" s="318"/>
      <c r="AT106" s="318"/>
      <c r="AU106" s="144"/>
      <c r="AV106" s="144"/>
      <c r="AW106" s="144"/>
      <c r="AX106" s="144"/>
      <c r="AY106" s="217"/>
    </row>
    <row r="107" spans="2:51" x14ac:dyDescent="0.25">
      <c r="B107" t="s">
        <v>169</v>
      </c>
      <c r="C107">
        <f>44%*C105+56%*C106</f>
        <v>0.43120000000000003</v>
      </c>
      <c r="D107">
        <f>44%*D105+56%*D106</f>
        <v>14.880000000000003</v>
      </c>
      <c r="F107"/>
      <c r="I107" s="194">
        <v>102</v>
      </c>
      <c r="J107" s="144">
        <f t="shared" si="59"/>
        <v>0</v>
      </c>
      <c r="K107" s="144">
        <f t="shared" si="60"/>
        <v>0</v>
      </c>
      <c r="L107" s="144">
        <f t="shared" si="61"/>
        <v>0</v>
      </c>
      <c r="M107" s="144">
        <f t="shared" si="62"/>
        <v>0</v>
      </c>
      <c r="N107" s="144">
        <f t="shared" si="44"/>
        <v>0</v>
      </c>
      <c r="O107" s="145">
        <f t="shared" si="45"/>
        <v>0</v>
      </c>
      <c r="P107" s="194">
        <v>102</v>
      </c>
      <c r="Q107" s="144">
        <f t="shared" si="69"/>
        <v>0</v>
      </c>
      <c r="R107" s="144">
        <f t="shared" si="63"/>
        <v>0</v>
      </c>
      <c r="S107" s="144">
        <f t="shared" si="64"/>
        <v>0</v>
      </c>
      <c r="T107" s="144">
        <f t="shared" si="46"/>
        <v>0</v>
      </c>
      <c r="U107" s="144">
        <f t="shared" si="55"/>
        <v>0</v>
      </c>
      <c r="V107" s="144">
        <f t="shared" si="47"/>
        <v>0</v>
      </c>
      <c r="W107" s="144">
        <v>0</v>
      </c>
      <c r="X107" s="144">
        <f t="shared" si="48"/>
        <v>0</v>
      </c>
      <c r="Y107" s="173">
        <f t="shared" si="49"/>
        <v>0</v>
      </c>
      <c r="AA107" s="210">
        <v>102</v>
      </c>
      <c r="AB107" s="144">
        <f t="shared" si="50"/>
        <v>0</v>
      </c>
      <c r="AC107" s="243">
        <f t="shared" si="51"/>
        <v>0</v>
      </c>
      <c r="AD107" s="243">
        <f t="shared" si="52"/>
        <v>0</v>
      </c>
      <c r="AE107" s="243">
        <f t="shared" si="53"/>
        <v>0</v>
      </c>
      <c r="AF107" s="144">
        <f t="shared" si="70"/>
        <v>0</v>
      </c>
      <c r="AG107" s="144">
        <f t="shared" si="57"/>
        <v>0</v>
      </c>
      <c r="AH107" s="144">
        <f t="shared" si="71"/>
        <v>0</v>
      </c>
      <c r="AI107" s="217">
        <f t="shared" si="65"/>
        <v>0</v>
      </c>
      <c r="AK107" s="210"/>
      <c r="AL107" s="144"/>
      <c r="AM107" s="144"/>
      <c r="AN107" s="144"/>
      <c r="AO107" s="144"/>
      <c r="AP107" s="144"/>
      <c r="AQ107" s="318"/>
      <c r="AR107" s="318"/>
      <c r="AS107" s="318"/>
      <c r="AT107" s="318"/>
      <c r="AU107" s="144"/>
      <c r="AV107" s="144"/>
      <c r="AW107" s="144"/>
      <c r="AX107" s="144"/>
      <c r="AY107" s="217"/>
    </row>
    <row r="108" spans="2:51" x14ac:dyDescent="0.25">
      <c r="B108" t="s">
        <v>164</v>
      </c>
      <c r="C108">
        <v>0.25</v>
      </c>
      <c r="D108">
        <v>0</v>
      </c>
      <c r="F108"/>
      <c r="I108" s="194">
        <v>103</v>
      </c>
      <c r="J108" s="144">
        <f t="shared" si="59"/>
        <v>0</v>
      </c>
      <c r="K108" s="144">
        <f t="shared" si="60"/>
        <v>0</v>
      </c>
      <c r="L108" s="144">
        <f t="shared" si="61"/>
        <v>0</v>
      </c>
      <c r="M108" s="144">
        <f t="shared" si="62"/>
        <v>0</v>
      </c>
      <c r="N108" s="144">
        <f t="shared" si="44"/>
        <v>0</v>
      </c>
      <c r="O108" s="145">
        <f t="shared" si="45"/>
        <v>0</v>
      </c>
      <c r="P108" s="194">
        <v>103</v>
      </c>
      <c r="Q108" s="144">
        <f t="shared" si="69"/>
        <v>0</v>
      </c>
      <c r="R108" s="144">
        <f t="shared" si="63"/>
        <v>0</v>
      </c>
      <c r="S108" s="144">
        <f t="shared" si="64"/>
        <v>0</v>
      </c>
      <c r="T108" s="144">
        <f t="shared" si="46"/>
        <v>0</v>
      </c>
      <c r="U108" s="144">
        <f t="shared" si="55"/>
        <v>0</v>
      </c>
      <c r="V108" s="144">
        <f t="shared" si="47"/>
        <v>0</v>
      </c>
      <c r="W108" s="144">
        <v>0</v>
      </c>
      <c r="X108" s="144">
        <f t="shared" si="48"/>
        <v>0</v>
      </c>
      <c r="Y108" s="173">
        <f t="shared" si="49"/>
        <v>0</v>
      </c>
      <c r="AA108" s="210">
        <v>103</v>
      </c>
      <c r="AB108" s="144">
        <f t="shared" si="50"/>
        <v>0</v>
      </c>
      <c r="AC108" s="243">
        <f t="shared" si="51"/>
        <v>0</v>
      </c>
      <c r="AD108" s="243">
        <f t="shared" si="52"/>
        <v>0</v>
      </c>
      <c r="AE108" s="243">
        <f t="shared" si="53"/>
        <v>0</v>
      </c>
      <c r="AF108" s="144">
        <f t="shared" si="70"/>
        <v>0</v>
      </c>
      <c r="AG108" s="144">
        <f t="shared" si="57"/>
        <v>0</v>
      </c>
      <c r="AH108" s="144">
        <f t="shared" si="71"/>
        <v>0</v>
      </c>
      <c r="AI108" s="217">
        <f t="shared" si="65"/>
        <v>0</v>
      </c>
      <c r="AK108" s="210"/>
      <c r="AL108" s="144"/>
      <c r="AM108" s="144"/>
      <c r="AN108" s="144"/>
      <c r="AO108" s="144"/>
      <c r="AP108" s="144"/>
      <c r="AQ108" s="318"/>
      <c r="AR108" s="318"/>
      <c r="AS108" s="318"/>
      <c r="AT108" s="318"/>
      <c r="AU108" s="144"/>
      <c r="AV108" s="144"/>
      <c r="AW108" s="144"/>
      <c r="AX108" s="144"/>
      <c r="AY108" s="217"/>
    </row>
    <row r="109" spans="2:51" x14ac:dyDescent="0.25">
      <c r="I109" s="194">
        <v>104</v>
      </c>
      <c r="J109" s="144">
        <f t="shared" si="59"/>
        <v>0</v>
      </c>
      <c r="K109" s="144">
        <f t="shared" si="60"/>
        <v>0</v>
      </c>
      <c r="L109" s="144">
        <f t="shared" si="61"/>
        <v>0</v>
      </c>
      <c r="M109" s="144">
        <f t="shared" si="62"/>
        <v>0</v>
      </c>
      <c r="N109" s="144">
        <f t="shared" si="44"/>
        <v>0</v>
      </c>
      <c r="O109" s="145">
        <f t="shared" si="45"/>
        <v>0</v>
      </c>
      <c r="P109" s="194">
        <v>104</v>
      </c>
      <c r="Q109" s="144">
        <f t="shared" si="69"/>
        <v>0</v>
      </c>
      <c r="R109" s="144">
        <f t="shared" si="63"/>
        <v>0</v>
      </c>
      <c r="S109" s="144">
        <f t="shared" si="64"/>
        <v>0</v>
      </c>
      <c r="T109" s="144">
        <f t="shared" si="46"/>
        <v>0</v>
      </c>
      <c r="U109" s="144">
        <f t="shared" si="55"/>
        <v>0</v>
      </c>
      <c r="V109" s="144">
        <f t="shared" si="47"/>
        <v>0</v>
      </c>
      <c r="W109" s="144">
        <v>0</v>
      </c>
      <c r="X109" s="144">
        <f t="shared" si="48"/>
        <v>0</v>
      </c>
      <c r="Y109" s="173">
        <f t="shared" si="49"/>
        <v>0</v>
      </c>
      <c r="AA109" s="210">
        <v>104</v>
      </c>
      <c r="AB109" s="144">
        <f t="shared" si="50"/>
        <v>0</v>
      </c>
      <c r="AC109" s="243">
        <f t="shared" si="51"/>
        <v>0</v>
      </c>
      <c r="AD109" s="243">
        <f t="shared" si="52"/>
        <v>0</v>
      </c>
      <c r="AE109" s="243">
        <f t="shared" si="53"/>
        <v>0</v>
      </c>
      <c r="AF109" s="144">
        <f t="shared" si="70"/>
        <v>0</v>
      </c>
      <c r="AG109" s="144">
        <f t="shared" si="57"/>
        <v>0</v>
      </c>
      <c r="AH109" s="144">
        <f t="shared" si="71"/>
        <v>0</v>
      </c>
      <c r="AI109" s="217">
        <f t="shared" si="65"/>
        <v>0</v>
      </c>
      <c r="AK109" s="210"/>
      <c r="AL109" s="144"/>
      <c r="AM109" s="144"/>
      <c r="AN109" s="144"/>
      <c r="AO109" s="144"/>
      <c r="AP109" s="144"/>
      <c r="AQ109" s="318"/>
      <c r="AR109" s="318"/>
      <c r="AS109" s="318"/>
      <c r="AT109" s="318"/>
      <c r="AU109" s="144"/>
      <c r="AV109" s="144"/>
      <c r="AW109" s="144"/>
      <c r="AX109" s="144"/>
      <c r="AY109" s="217"/>
    </row>
    <row r="110" spans="2:51" x14ac:dyDescent="0.25">
      <c r="I110" s="194">
        <v>105</v>
      </c>
      <c r="J110" s="144">
        <f t="shared" si="59"/>
        <v>0</v>
      </c>
      <c r="K110" s="144">
        <f t="shared" si="60"/>
        <v>0</v>
      </c>
      <c r="L110" s="144">
        <f t="shared" si="61"/>
        <v>0</v>
      </c>
      <c r="M110" s="144">
        <f t="shared" si="62"/>
        <v>0</v>
      </c>
      <c r="N110" s="144">
        <f t="shared" si="44"/>
        <v>0</v>
      </c>
      <c r="O110" s="145">
        <f t="shared" si="45"/>
        <v>0</v>
      </c>
      <c r="P110" s="194">
        <v>105</v>
      </c>
      <c r="Q110" s="144">
        <f t="shared" si="69"/>
        <v>0</v>
      </c>
      <c r="R110" s="144">
        <f t="shared" si="63"/>
        <v>0</v>
      </c>
      <c r="S110" s="144">
        <f t="shared" si="64"/>
        <v>0</v>
      </c>
      <c r="T110" s="144">
        <f t="shared" si="46"/>
        <v>0</v>
      </c>
      <c r="U110" s="144">
        <f t="shared" si="55"/>
        <v>0</v>
      </c>
      <c r="V110" s="144">
        <f t="shared" si="47"/>
        <v>0</v>
      </c>
      <c r="W110" s="144">
        <v>0</v>
      </c>
      <c r="X110" s="144">
        <f t="shared" si="48"/>
        <v>0</v>
      </c>
      <c r="Y110" s="173">
        <f t="shared" si="49"/>
        <v>0</v>
      </c>
      <c r="AA110" s="210">
        <v>105</v>
      </c>
      <c r="AB110" s="144">
        <f t="shared" si="50"/>
        <v>0</v>
      </c>
      <c r="AC110" s="243">
        <f t="shared" si="51"/>
        <v>0</v>
      </c>
      <c r="AD110" s="243">
        <f t="shared" si="52"/>
        <v>0</v>
      </c>
      <c r="AE110" s="243">
        <f t="shared" si="53"/>
        <v>0</v>
      </c>
      <c r="AF110" s="144">
        <f t="shared" si="70"/>
        <v>0</v>
      </c>
      <c r="AG110" s="144">
        <f t="shared" si="57"/>
        <v>0</v>
      </c>
      <c r="AH110" s="144">
        <f t="shared" si="71"/>
        <v>0</v>
      </c>
      <c r="AI110" s="217">
        <f t="shared" si="65"/>
        <v>0</v>
      </c>
      <c r="AK110" s="210"/>
      <c r="AL110" s="144"/>
      <c r="AM110" s="144"/>
      <c r="AN110" s="144"/>
      <c r="AO110" s="144"/>
      <c r="AP110" s="144"/>
      <c r="AQ110" s="318"/>
      <c r="AR110" s="318"/>
      <c r="AS110" s="318"/>
      <c r="AT110" s="318"/>
      <c r="AU110" s="144"/>
      <c r="AV110" s="144"/>
      <c r="AW110" s="144"/>
      <c r="AX110" s="144"/>
      <c r="AY110" s="217"/>
    </row>
    <row r="111" spans="2:51" x14ac:dyDescent="0.25">
      <c r="C111" s="286" t="s">
        <v>330</v>
      </c>
      <c r="D111" s="286"/>
      <c r="E111" s="286"/>
      <c r="I111" s="194">
        <v>106</v>
      </c>
      <c r="J111" s="144">
        <f t="shared" si="59"/>
        <v>0</v>
      </c>
      <c r="K111" s="144">
        <f t="shared" si="60"/>
        <v>0</v>
      </c>
      <c r="L111" s="144">
        <f t="shared" si="61"/>
        <v>0</v>
      </c>
      <c r="M111" s="144">
        <f t="shared" si="62"/>
        <v>0</v>
      </c>
      <c r="N111" s="144">
        <f t="shared" si="44"/>
        <v>0</v>
      </c>
      <c r="O111" s="145">
        <f t="shared" si="45"/>
        <v>0</v>
      </c>
      <c r="P111" s="194">
        <v>106</v>
      </c>
      <c r="Q111" s="144">
        <f t="shared" si="69"/>
        <v>0</v>
      </c>
      <c r="R111" s="144">
        <f t="shared" si="63"/>
        <v>0</v>
      </c>
      <c r="S111" s="144">
        <f t="shared" si="64"/>
        <v>0</v>
      </c>
      <c r="T111" s="144">
        <f t="shared" si="46"/>
        <v>0</v>
      </c>
      <c r="U111" s="144">
        <f t="shared" si="55"/>
        <v>0</v>
      </c>
      <c r="V111" s="144">
        <f t="shared" si="47"/>
        <v>0</v>
      </c>
      <c r="W111" s="144">
        <v>0</v>
      </c>
      <c r="X111" s="144">
        <f t="shared" si="48"/>
        <v>0</v>
      </c>
      <c r="Y111" s="173">
        <f t="shared" si="49"/>
        <v>0</v>
      </c>
      <c r="AA111" s="210">
        <v>106</v>
      </c>
      <c r="AB111" s="144">
        <f t="shared" si="50"/>
        <v>0</v>
      </c>
      <c r="AC111" s="243">
        <f t="shared" si="51"/>
        <v>0</v>
      </c>
      <c r="AD111" s="243">
        <f t="shared" si="52"/>
        <v>0</v>
      </c>
      <c r="AE111" s="243">
        <f t="shared" si="53"/>
        <v>0</v>
      </c>
      <c r="AF111" s="144">
        <f t="shared" si="70"/>
        <v>0</v>
      </c>
      <c r="AG111" s="144">
        <f t="shared" si="57"/>
        <v>0</v>
      </c>
      <c r="AH111" s="144">
        <f t="shared" si="71"/>
        <v>0</v>
      </c>
      <c r="AI111" s="217">
        <f t="shared" si="65"/>
        <v>0</v>
      </c>
      <c r="AK111" s="210"/>
      <c r="AL111" s="144"/>
      <c r="AM111" s="144"/>
      <c r="AN111" s="144"/>
      <c r="AO111" s="144"/>
      <c r="AP111" s="144"/>
      <c r="AQ111" s="318"/>
      <c r="AR111" s="318"/>
      <c r="AS111" s="318"/>
      <c r="AT111" s="318"/>
      <c r="AU111" s="144"/>
      <c r="AV111" s="144"/>
      <c r="AW111" s="144"/>
      <c r="AX111" s="144"/>
      <c r="AY111" s="217"/>
    </row>
    <row r="112" spans="2:51" x14ac:dyDescent="0.25">
      <c r="C112" s="215" t="s">
        <v>305</v>
      </c>
      <c r="D112" s="215" t="s">
        <v>81</v>
      </c>
      <c r="E112" s="215" t="s">
        <v>327</v>
      </c>
      <c r="I112" s="194">
        <v>107</v>
      </c>
      <c r="J112" s="144">
        <f t="shared" si="59"/>
        <v>0</v>
      </c>
      <c r="K112" s="144">
        <f t="shared" si="60"/>
        <v>0</v>
      </c>
      <c r="L112" s="144">
        <f t="shared" si="61"/>
        <v>0</v>
      </c>
      <c r="M112" s="144">
        <f t="shared" si="62"/>
        <v>0</v>
      </c>
      <c r="N112" s="144">
        <f t="shared" si="44"/>
        <v>0</v>
      </c>
      <c r="O112" s="145">
        <f t="shared" si="45"/>
        <v>0</v>
      </c>
      <c r="P112" s="194">
        <v>107</v>
      </c>
      <c r="Q112" s="144">
        <f t="shared" si="69"/>
        <v>0</v>
      </c>
      <c r="R112" s="144">
        <f t="shared" si="63"/>
        <v>0</v>
      </c>
      <c r="S112" s="144">
        <f t="shared" si="64"/>
        <v>0</v>
      </c>
      <c r="T112" s="144">
        <f t="shared" si="46"/>
        <v>0</v>
      </c>
      <c r="U112" s="144">
        <f t="shared" si="55"/>
        <v>0</v>
      </c>
      <c r="V112" s="144">
        <f t="shared" si="47"/>
        <v>0</v>
      </c>
      <c r="W112" s="144">
        <v>0</v>
      </c>
      <c r="X112" s="144">
        <f t="shared" si="48"/>
        <v>0</v>
      </c>
      <c r="Y112" s="173">
        <f t="shared" si="49"/>
        <v>0</v>
      </c>
      <c r="AA112" s="210">
        <v>107</v>
      </c>
      <c r="AB112" s="144">
        <f t="shared" si="50"/>
        <v>0</v>
      </c>
      <c r="AC112" s="243">
        <f t="shared" si="51"/>
        <v>0</v>
      </c>
      <c r="AD112" s="243">
        <f t="shared" si="52"/>
        <v>0</v>
      </c>
      <c r="AE112" s="243">
        <f t="shared" si="53"/>
        <v>0</v>
      </c>
      <c r="AF112" s="144">
        <f t="shared" si="70"/>
        <v>0</v>
      </c>
      <c r="AG112" s="144">
        <f t="shared" si="57"/>
        <v>0</v>
      </c>
      <c r="AH112" s="144">
        <f t="shared" si="71"/>
        <v>0</v>
      </c>
      <c r="AI112" s="217">
        <f t="shared" si="65"/>
        <v>0</v>
      </c>
      <c r="AK112" s="210"/>
      <c r="AL112" s="144"/>
      <c r="AM112" s="144"/>
      <c r="AN112" s="144"/>
      <c r="AO112" s="144"/>
      <c r="AP112" s="144"/>
      <c r="AQ112" s="318"/>
      <c r="AR112" s="318"/>
      <c r="AS112" s="318"/>
      <c r="AT112" s="318"/>
      <c r="AU112" s="144"/>
      <c r="AV112" s="144"/>
      <c r="AW112" s="144"/>
      <c r="AX112" s="144"/>
      <c r="AY112" s="217"/>
    </row>
    <row r="113" spans="2:51" x14ac:dyDescent="0.25">
      <c r="B113" s="206" t="s">
        <v>328</v>
      </c>
      <c r="C113" s="221">
        <f>1/$F$18*SUM(X6:X205)</f>
        <v>555.17940784517475</v>
      </c>
      <c r="D113" s="221">
        <f>1/$F$10*SUM(O6:O205)</f>
        <v>256.66666666666674</v>
      </c>
      <c r="E113" s="220">
        <f>C113-D113</f>
        <v>298.51274117850801</v>
      </c>
      <c r="I113" s="194">
        <v>108</v>
      </c>
      <c r="J113" s="144">
        <f t="shared" si="59"/>
        <v>0</v>
      </c>
      <c r="K113" s="144">
        <f t="shared" si="60"/>
        <v>0</v>
      </c>
      <c r="L113" s="144">
        <f t="shared" si="61"/>
        <v>0</v>
      </c>
      <c r="M113" s="144">
        <f t="shared" si="62"/>
        <v>0</v>
      </c>
      <c r="N113" s="144">
        <f t="shared" si="44"/>
        <v>0</v>
      </c>
      <c r="O113" s="145">
        <f t="shared" si="45"/>
        <v>0</v>
      </c>
      <c r="P113" s="194">
        <v>108</v>
      </c>
      <c r="Q113" s="144">
        <f t="shared" si="69"/>
        <v>0</v>
      </c>
      <c r="R113" s="144">
        <f t="shared" si="63"/>
        <v>0</v>
      </c>
      <c r="S113" s="144">
        <f t="shared" si="64"/>
        <v>0</v>
      </c>
      <c r="T113" s="144">
        <f t="shared" si="46"/>
        <v>0</v>
      </c>
      <c r="U113" s="144">
        <f t="shared" si="55"/>
        <v>0</v>
      </c>
      <c r="V113" s="144">
        <f t="shared" si="47"/>
        <v>0</v>
      </c>
      <c r="W113" s="144">
        <v>0</v>
      </c>
      <c r="X113" s="144">
        <f t="shared" si="48"/>
        <v>0</v>
      </c>
      <c r="Y113" s="173">
        <f t="shared" si="49"/>
        <v>0</v>
      </c>
      <c r="AA113" s="210">
        <v>108</v>
      </c>
      <c r="AB113" s="144">
        <f t="shared" si="50"/>
        <v>0</v>
      </c>
      <c r="AC113" s="243">
        <f t="shared" si="51"/>
        <v>0</v>
      </c>
      <c r="AD113" s="243">
        <f t="shared" si="52"/>
        <v>0</v>
      </c>
      <c r="AE113" s="243">
        <f t="shared" si="53"/>
        <v>0</v>
      </c>
      <c r="AF113" s="144">
        <f t="shared" si="70"/>
        <v>0</v>
      </c>
      <c r="AG113" s="144">
        <f t="shared" si="57"/>
        <v>0</v>
      </c>
      <c r="AH113" s="144">
        <f t="shared" si="71"/>
        <v>0</v>
      </c>
      <c r="AI113" s="217">
        <f t="shared" si="65"/>
        <v>0</v>
      </c>
      <c r="AK113" s="210"/>
      <c r="AL113" s="144"/>
      <c r="AM113" s="144"/>
      <c r="AN113" s="144"/>
      <c r="AO113" s="144"/>
      <c r="AP113" s="144"/>
      <c r="AQ113" s="318"/>
      <c r="AR113" s="318"/>
      <c r="AS113" s="318"/>
      <c r="AT113" s="318"/>
      <c r="AU113" s="144"/>
      <c r="AV113" s="144"/>
      <c r="AW113" s="144"/>
      <c r="AX113" s="144"/>
      <c r="AY113" s="217"/>
    </row>
    <row r="114" spans="2:51" x14ac:dyDescent="0.25">
      <c r="B114" s="206" t="s">
        <v>329</v>
      </c>
      <c r="C114" s="221">
        <f>X35</f>
        <v>454.56027586542479</v>
      </c>
      <c r="D114" s="221">
        <f>O35</f>
        <v>256.66666666666669</v>
      </c>
      <c r="E114" s="220">
        <f>VLOOKUP(30,I5:Y205,17,FALSE)</f>
        <v>197.8936091987581</v>
      </c>
      <c r="I114" s="194">
        <v>109</v>
      </c>
      <c r="J114" s="144">
        <f t="shared" si="59"/>
        <v>0</v>
      </c>
      <c r="K114" s="144">
        <f t="shared" si="60"/>
        <v>0</v>
      </c>
      <c r="L114" s="144">
        <f t="shared" si="61"/>
        <v>0</v>
      </c>
      <c r="M114" s="144">
        <f t="shared" si="62"/>
        <v>0</v>
      </c>
      <c r="N114" s="144">
        <f t="shared" si="44"/>
        <v>0</v>
      </c>
      <c r="O114" s="145">
        <f t="shared" si="45"/>
        <v>0</v>
      </c>
      <c r="P114" s="194">
        <v>109</v>
      </c>
      <c r="Q114" s="144">
        <f t="shared" si="69"/>
        <v>0</v>
      </c>
      <c r="R114" s="144">
        <f t="shared" si="63"/>
        <v>0</v>
      </c>
      <c r="S114" s="144">
        <f t="shared" si="64"/>
        <v>0</v>
      </c>
      <c r="T114" s="144">
        <f t="shared" si="46"/>
        <v>0</v>
      </c>
      <c r="U114" s="144">
        <f t="shared" si="55"/>
        <v>0</v>
      </c>
      <c r="V114" s="144">
        <f t="shared" si="47"/>
        <v>0</v>
      </c>
      <c r="W114" s="144">
        <v>0</v>
      </c>
      <c r="X114" s="144">
        <f t="shared" si="48"/>
        <v>0</v>
      </c>
      <c r="Y114" s="173">
        <f t="shared" si="49"/>
        <v>0</v>
      </c>
      <c r="AA114" s="210">
        <v>109</v>
      </c>
      <c r="AB114" s="144">
        <f t="shared" si="50"/>
        <v>0</v>
      </c>
      <c r="AC114" s="243">
        <f t="shared" si="51"/>
        <v>0</v>
      </c>
      <c r="AD114" s="243">
        <f t="shared" si="52"/>
        <v>0</v>
      </c>
      <c r="AE114" s="243">
        <f t="shared" si="53"/>
        <v>0</v>
      </c>
      <c r="AF114" s="144">
        <f t="shared" si="70"/>
        <v>0</v>
      </c>
      <c r="AG114" s="144">
        <f t="shared" si="57"/>
        <v>0</v>
      </c>
      <c r="AH114" s="144">
        <f t="shared" si="71"/>
        <v>0</v>
      </c>
      <c r="AI114" s="217">
        <f t="shared" si="65"/>
        <v>0</v>
      </c>
      <c r="AK114" s="210"/>
      <c r="AL114" s="144"/>
      <c r="AM114" s="144"/>
      <c r="AN114" s="144"/>
      <c r="AO114" s="144"/>
      <c r="AP114" s="144"/>
      <c r="AQ114" s="318"/>
      <c r="AR114" s="318"/>
      <c r="AS114" s="318"/>
      <c r="AT114" s="318"/>
      <c r="AU114" s="144"/>
      <c r="AV114" s="144"/>
      <c r="AW114" s="144"/>
      <c r="AX114" s="144"/>
      <c r="AY114" s="217"/>
    </row>
    <row r="115" spans="2:51" x14ac:dyDescent="0.25">
      <c r="C115" s="222"/>
      <c r="D115" s="222"/>
      <c r="E115" s="222"/>
      <c r="I115" s="194">
        <v>110</v>
      </c>
      <c r="J115" s="144">
        <f t="shared" si="59"/>
        <v>0</v>
      </c>
      <c r="K115" s="144">
        <f t="shared" si="60"/>
        <v>0</v>
      </c>
      <c r="L115" s="144">
        <f t="shared" si="61"/>
        <v>0</v>
      </c>
      <c r="M115" s="144">
        <f t="shared" si="62"/>
        <v>0</v>
      </c>
      <c r="N115" s="144">
        <f t="shared" si="44"/>
        <v>0</v>
      </c>
      <c r="O115" s="145">
        <f t="shared" si="45"/>
        <v>0</v>
      </c>
      <c r="P115" s="194">
        <v>110</v>
      </c>
      <c r="Q115" s="144">
        <f t="shared" si="69"/>
        <v>0</v>
      </c>
      <c r="R115" s="144">
        <f t="shared" si="63"/>
        <v>0</v>
      </c>
      <c r="S115" s="144">
        <f t="shared" si="64"/>
        <v>0</v>
      </c>
      <c r="T115" s="144">
        <f t="shared" si="46"/>
        <v>0</v>
      </c>
      <c r="U115" s="144">
        <f t="shared" si="55"/>
        <v>0</v>
      </c>
      <c r="V115" s="144">
        <f t="shared" si="47"/>
        <v>0</v>
      </c>
      <c r="W115" s="144">
        <v>0</v>
      </c>
      <c r="X115" s="144">
        <f t="shared" si="48"/>
        <v>0</v>
      </c>
      <c r="Y115" s="173">
        <f t="shared" si="49"/>
        <v>0</v>
      </c>
      <c r="AA115" s="210">
        <v>110</v>
      </c>
      <c r="AB115" s="144">
        <f t="shared" si="50"/>
        <v>0</v>
      </c>
      <c r="AC115" s="243">
        <f t="shared" si="51"/>
        <v>0</v>
      </c>
      <c r="AD115" s="243">
        <f t="shared" si="52"/>
        <v>0</v>
      </c>
      <c r="AE115" s="243">
        <f t="shared" si="53"/>
        <v>0</v>
      </c>
      <c r="AF115" s="144">
        <f t="shared" si="70"/>
        <v>0</v>
      </c>
      <c r="AG115" s="144">
        <f t="shared" si="57"/>
        <v>0</v>
      </c>
      <c r="AH115" s="144">
        <f t="shared" si="71"/>
        <v>0</v>
      </c>
      <c r="AI115" s="217">
        <f t="shared" si="65"/>
        <v>0</v>
      </c>
      <c r="AK115" s="210"/>
      <c r="AL115" s="144"/>
      <c r="AM115" s="144"/>
      <c r="AN115" s="144"/>
      <c r="AO115" s="144"/>
      <c r="AP115" s="144"/>
      <c r="AQ115" s="318"/>
      <c r="AR115" s="318"/>
      <c r="AS115" s="318"/>
      <c r="AT115" s="318"/>
      <c r="AU115" s="144"/>
      <c r="AV115" s="144"/>
      <c r="AW115" s="144"/>
      <c r="AX115" s="144"/>
      <c r="AY115" s="217"/>
    </row>
    <row r="116" spans="2:51" x14ac:dyDescent="0.25">
      <c r="C116" s="285" t="s">
        <v>277</v>
      </c>
      <c r="D116" s="285"/>
      <c r="E116" s="285"/>
      <c r="I116" s="194">
        <v>111</v>
      </c>
      <c r="J116" s="144">
        <f t="shared" si="59"/>
        <v>0</v>
      </c>
      <c r="K116" s="144">
        <f t="shared" si="60"/>
        <v>0</v>
      </c>
      <c r="L116" s="144">
        <f t="shared" si="61"/>
        <v>0</v>
      </c>
      <c r="M116" s="144">
        <f t="shared" si="62"/>
        <v>0</v>
      </c>
      <c r="N116" s="144">
        <f t="shared" si="44"/>
        <v>0</v>
      </c>
      <c r="O116" s="145">
        <f t="shared" si="45"/>
        <v>0</v>
      </c>
      <c r="P116" s="194">
        <v>111</v>
      </c>
      <c r="Q116" s="144">
        <f t="shared" si="69"/>
        <v>0</v>
      </c>
      <c r="R116" s="144">
        <f t="shared" si="63"/>
        <v>0</v>
      </c>
      <c r="S116" s="144">
        <f t="shared" si="64"/>
        <v>0</v>
      </c>
      <c r="T116" s="144">
        <f t="shared" si="46"/>
        <v>0</v>
      </c>
      <c r="U116" s="144">
        <f t="shared" si="55"/>
        <v>0</v>
      </c>
      <c r="V116" s="144">
        <f t="shared" si="47"/>
        <v>0</v>
      </c>
      <c r="W116" s="144">
        <v>0</v>
      </c>
      <c r="X116" s="144">
        <f t="shared" si="48"/>
        <v>0</v>
      </c>
      <c r="Y116" s="173">
        <f t="shared" si="49"/>
        <v>0</v>
      </c>
      <c r="AA116" s="210">
        <v>111</v>
      </c>
      <c r="AB116" s="144">
        <f t="shared" si="50"/>
        <v>0</v>
      </c>
      <c r="AC116" s="243">
        <f t="shared" si="51"/>
        <v>0</v>
      </c>
      <c r="AD116" s="243">
        <f t="shared" si="52"/>
        <v>0</v>
      </c>
      <c r="AE116" s="243">
        <f t="shared" si="53"/>
        <v>0</v>
      </c>
      <c r="AF116" s="144">
        <f t="shared" si="70"/>
        <v>0</v>
      </c>
      <c r="AG116" s="144">
        <f t="shared" si="57"/>
        <v>0</v>
      </c>
      <c r="AH116" s="144">
        <f t="shared" si="71"/>
        <v>0</v>
      </c>
      <c r="AI116" s="217">
        <f t="shared" si="65"/>
        <v>0</v>
      </c>
      <c r="AK116" s="210"/>
      <c r="AL116" s="144"/>
      <c r="AM116" s="144"/>
      <c r="AN116" s="144"/>
      <c r="AO116" s="144"/>
      <c r="AP116" s="144"/>
      <c r="AQ116" s="318"/>
      <c r="AR116" s="318"/>
      <c r="AS116" s="318"/>
      <c r="AT116" s="318"/>
      <c r="AU116" s="144"/>
      <c r="AV116" s="144"/>
      <c r="AW116" s="144"/>
      <c r="AX116" s="144"/>
      <c r="AY116" s="217"/>
    </row>
    <row r="117" spans="2:51" x14ac:dyDescent="0.25">
      <c r="C117" s="285" t="s">
        <v>305</v>
      </c>
      <c r="D117" s="285" t="s">
        <v>81</v>
      </c>
      <c r="E117" s="223" t="s">
        <v>327</v>
      </c>
      <c r="I117" s="194">
        <v>112</v>
      </c>
      <c r="J117" s="144">
        <f t="shared" si="59"/>
        <v>0</v>
      </c>
      <c r="K117" s="144">
        <f t="shared" si="60"/>
        <v>0</v>
      </c>
      <c r="L117" s="144">
        <f t="shared" si="61"/>
        <v>0</v>
      </c>
      <c r="M117" s="144">
        <f t="shared" si="62"/>
        <v>0</v>
      </c>
      <c r="N117" s="144">
        <f t="shared" si="44"/>
        <v>0</v>
      </c>
      <c r="O117" s="145">
        <f t="shared" si="45"/>
        <v>0</v>
      </c>
      <c r="P117" s="194">
        <v>112</v>
      </c>
      <c r="Q117" s="144">
        <f t="shared" si="69"/>
        <v>0</v>
      </c>
      <c r="R117" s="144">
        <f t="shared" si="63"/>
        <v>0</v>
      </c>
      <c r="S117" s="144">
        <f t="shared" si="64"/>
        <v>0</v>
      </c>
      <c r="T117" s="144">
        <f t="shared" si="46"/>
        <v>0</v>
      </c>
      <c r="U117" s="144">
        <f t="shared" si="55"/>
        <v>0</v>
      </c>
      <c r="V117" s="144">
        <f t="shared" si="47"/>
        <v>0</v>
      </c>
      <c r="W117" s="144">
        <v>0</v>
      </c>
      <c r="X117" s="144">
        <f t="shared" si="48"/>
        <v>0</v>
      </c>
      <c r="Y117" s="173">
        <f t="shared" si="49"/>
        <v>0</v>
      </c>
      <c r="AA117" s="210">
        <v>112</v>
      </c>
      <c r="AB117" s="144">
        <f t="shared" si="50"/>
        <v>0</v>
      </c>
      <c r="AC117" s="243">
        <f t="shared" si="51"/>
        <v>0</v>
      </c>
      <c r="AD117" s="243">
        <f t="shared" si="52"/>
        <v>0</v>
      </c>
      <c r="AE117" s="243">
        <f t="shared" si="53"/>
        <v>0</v>
      </c>
      <c r="AF117" s="144">
        <f t="shared" si="70"/>
        <v>0</v>
      </c>
      <c r="AG117" s="144">
        <f t="shared" si="57"/>
        <v>0</v>
      </c>
      <c r="AH117" s="144">
        <f t="shared" si="71"/>
        <v>0</v>
      </c>
      <c r="AI117" s="217">
        <f t="shared" si="65"/>
        <v>0</v>
      </c>
      <c r="AK117" s="210"/>
      <c r="AL117" s="144"/>
      <c r="AM117" s="144"/>
      <c r="AN117" s="144"/>
      <c r="AO117" s="144"/>
      <c r="AP117" s="144"/>
      <c r="AQ117" s="318"/>
      <c r="AR117" s="318"/>
      <c r="AS117" s="318"/>
      <c r="AT117" s="318"/>
      <c r="AU117" s="144"/>
      <c r="AV117" s="144"/>
      <c r="AW117" s="144"/>
      <c r="AX117" s="144"/>
      <c r="AY117" s="217"/>
    </row>
    <row r="118" spans="2:51" x14ac:dyDescent="0.25">
      <c r="B118" s="206" t="s">
        <v>328</v>
      </c>
      <c r="C118" s="224">
        <f>1/$F$18*SUM(AI6:AI205)</f>
        <v>31.018476523110706</v>
      </c>
      <c r="D118" s="221">
        <v>0</v>
      </c>
      <c r="E118" s="220">
        <f>C118-D118</f>
        <v>31.018476523110706</v>
      </c>
      <c r="I118" s="194">
        <v>113</v>
      </c>
      <c r="J118" s="144">
        <f t="shared" si="59"/>
        <v>0</v>
      </c>
      <c r="K118" s="144">
        <f t="shared" si="60"/>
        <v>0</v>
      </c>
      <c r="L118" s="144">
        <f t="shared" si="61"/>
        <v>0</v>
      </c>
      <c r="M118" s="144">
        <f t="shared" si="62"/>
        <v>0</v>
      </c>
      <c r="N118" s="144">
        <f t="shared" si="44"/>
        <v>0</v>
      </c>
      <c r="O118" s="145">
        <f t="shared" si="45"/>
        <v>0</v>
      </c>
      <c r="P118" s="194">
        <v>113</v>
      </c>
      <c r="Q118" s="144">
        <f t="shared" si="69"/>
        <v>0</v>
      </c>
      <c r="R118" s="144">
        <f t="shared" si="63"/>
        <v>0</v>
      </c>
      <c r="S118" s="144">
        <f t="shared" si="64"/>
        <v>0</v>
      </c>
      <c r="T118" s="144">
        <f t="shared" si="46"/>
        <v>0</v>
      </c>
      <c r="U118" s="144">
        <f t="shared" si="55"/>
        <v>0</v>
      </c>
      <c r="V118" s="144">
        <f t="shared" si="47"/>
        <v>0</v>
      </c>
      <c r="W118" s="144">
        <v>0</v>
      </c>
      <c r="X118" s="144">
        <f t="shared" si="48"/>
        <v>0</v>
      </c>
      <c r="Y118" s="173">
        <f t="shared" si="49"/>
        <v>0</v>
      </c>
      <c r="AA118" s="210">
        <v>113</v>
      </c>
      <c r="AB118" s="144">
        <f t="shared" si="50"/>
        <v>0</v>
      </c>
      <c r="AC118" s="243">
        <f t="shared" si="51"/>
        <v>0</v>
      </c>
      <c r="AD118" s="243">
        <f t="shared" si="52"/>
        <v>0</v>
      </c>
      <c r="AE118" s="243">
        <f t="shared" si="53"/>
        <v>0</v>
      </c>
      <c r="AF118" s="144">
        <f t="shared" si="70"/>
        <v>0</v>
      </c>
      <c r="AG118" s="144">
        <f t="shared" si="57"/>
        <v>0</v>
      </c>
      <c r="AH118" s="144">
        <f t="shared" si="71"/>
        <v>0</v>
      </c>
      <c r="AI118" s="217">
        <f t="shared" si="65"/>
        <v>0</v>
      </c>
      <c r="AK118" s="210"/>
      <c r="AL118" s="144"/>
      <c r="AM118" s="144"/>
      <c r="AN118" s="144"/>
      <c r="AO118" s="144"/>
      <c r="AP118" s="144"/>
      <c r="AQ118" s="318"/>
      <c r="AR118" s="318"/>
      <c r="AS118" s="318"/>
      <c r="AT118" s="318"/>
      <c r="AU118" s="144"/>
      <c r="AV118" s="144"/>
      <c r="AW118" s="144"/>
      <c r="AX118" s="144"/>
      <c r="AY118" s="217"/>
    </row>
    <row r="119" spans="2:51" x14ac:dyDescent="0.25">
      <c r="B119" s="206" t="s">
        <v>329</v>
      </c>
      <c r="C119" s="224">
        <f>AI35</f>
        <v>0</v>
      </c>
      <c r="D119" s="221">
        <v>0</v>
      </c>
      <c r="E119" s="220">
        <f>C119-D119</f>
        <v>0</v>
      </c>
      <c r="I119" s="194">
        <v>114</v>
      </c>
      <c r="J119" s="144">
        <f t="shared" si="59"/>
        <v>0</v>
      </c>
      <c r="K119" s="144">
        <f t="shared" si="60"/>
        <v>0</v>
      </c>
      <c r="L119" s="144">
        <f t="shared" si="61"/>
        <v>0</v>
      </c>
      <c r="M119" s="144">
        <f t="shared" si="62"/>
        <v>0</v>
      </c>
      <c r="N119" s="144">
        <f t="shared" si="44"/>
        <v>0</v>
      </c>
      <c r="O119" s="145">
        <f t="shared" si="45"/>
        <v>0</v>
      </c>
      <c r="P119" s="194">
        <v>114</v>
      </c>
      <c r="Q119" s="144">
        <f t="shared" si="69"/>
        <v>0</v>
      </c>
      <c r="R119" s="144">
        <f t="shared" si="63"/>
        <v>0</v>
      </c>
      <c r="S119" s="144">
        <f t="shared" si="64"/>
        <v>0</v>
      </c>
      <c r="T119" s="144">
        <f t="shared" si="46"/>
        <v>0</v>
      </c>
      <c r="U119" s="144">
        <f t="shared" si="55"/>
        <v>0</v>
      </c>
      <c r="V119" s="144">
        <f t="shared" si="47"/>
        <v>0</v>
      </c>
      <c r="W119" s="144">
        <v>0</v>
      </c>
      <c r="X119" s="144">
        <f t="shared" si="48"/>
        <v>0</v>
      </c>
      <c r="Y119" s="173">
        <f t="shared" si="49"/>
        <v>0</v>
      </c>
      <c r="AA119" s="210">
        <v>114</v>
      </c>
      <c r="AB119" s="144">
        <f t="shared" si="50"/>
        <v>0</v>
      </c>
      <c r="AC119" s="243">
        <f t="shared" si="51"/>
        <v>0</v>
      </c>
      <c r="AD119" s="243">
        <f t="shared" si="52"/>
        <v>0</v>
      </c>
      <c r="AE119" s="243">
        <f t="shared" si="53"/>
        <v>0</v>
      </c>
      <c r="AF119" s="144">
        <f t="shared" si="70"/>
        <v>0</v>
      </c>
      <c r="AG119" s="144">
        <f t="shared" si="57"/>
        <v>0</v>
      </c>
      <c r="AH119" s="144">
        <f t="shared" si="71"/>
        <v>0</v>
      </c>
      <c r="AI119" s="217">
        <f t="shared" si="65"/>
        <v>0</v>
      </c>
      <c r="AK119" s="210"/>
      <c r="AL119" s="144"/>
      <c r="AM119" s="144"/>
      <c r="AN119" s="144"/>
      <c r="AO119" s="144"/>
      <c r="AP119" s="144"/>
      <c r="AQ119" s="318"/>
      <c r="AR119" s="318"/>
      <c r="AS119" s="318"/>
      <c r="AT119" s="318"/>
      <c r="AU119" s="144"/>
      <c r="AV119" s="144"/>
      <c r="AW119" s="144"/>
      <c r="AX119" s="144"/>
      <c r="AY119" s="217"/>
    </row>
    <row r="120" spans="2:51" x14ac:dyDescent="0.25">
      <c r="C120" s="222"/>
      <c r="D120" s="222"/>
      <c r="E120" s="225"/>
      <c r="I120" s="194">
        <v>115</v>
      </c>
      <c r="J120" s="144">
        <f t="shared" si="59"/>
        <v>0</v>
      </c>
      <c r="K120" s="144">
        <f t="shared" si="60"/>
        <v>0</v>
      </c>
      <c r="L120" s="144">
        <f t="shared" si="61"/>
        <v>0</v>
      </c>
      <c r="M120" s="144">
        <f t="shared" si="62"/>
        <v>0</v>
      </c>
      <c r="N120" s="144">
        <f t="shared" si="44"/>
        <v>0</v>
      </c>
      <c r="O120" s="145">
        <f t="shared" si="45"/>
        <v>0</v>
      </c>
      <c r="P120" s="194">
        <v>115</v>
      </c>
      <c r="Q120" s="144">
        <f t="shared" si="69"/>
        <v>0</v>
      </c>
      <c r="R120" s="144">
        <f t="shared" si="63"/>
        <v>0</v>
      </c>
      <c r="S120" s="144">
        <f t="shared" si="64"/>
        <v>0</v>
      </c>
      <c r="T120" s="144">
        <f t="shared" si="46"/>
        <v>0</v>
      </c>
      <c r="U120" s="144">
        <f t="shared" si="55"/>
        <v>0</v>
      </c>
      <c r="V120" s="144">
        <f t="shared" si="47"/>
        <v>0</v>
      </c>
      <c r="W120" s="144">
        <v>0</v>
      </c>
      <c r="X120" s="144">
        <f t="shared" si="48"/>
        <v>0</v>
      </c>
      <c r="Y120" s="173">
        <f t="shared" si="49"/>
        <v>0</v>
      </c>
      <c r="AA120" s="210">
        <v>115</v>
      </c>
      <c r="AB120" s="144">
        <f t="shared" si="50"/>
        <v>0</v>
      </c>
      <c r="AC120" s="243">
        <f t="shared" si="51"/>
        <v>0</v>
      </c>
      <c r="AD120" s="243">
        <f t="shared" si="52"/>
        <v>0</v>
      </c>
      <c r="AE120" s="243">
        <f t="shared" si="53"/>
        <v>0</v>
      </c>
      <c r="AF120" s="144">
        <f t="shared" si="70"/>
        <v>0</v>
      </c>
      <c r="AG120" s="144">
        <f t="shared" si="57"/>
        <v>0</v>
      </c>
      <c r="AH120" s="144">
        <f t="shared" si="71"/>
        <v>0</v>
      </c>
      <c r="AI120" s="217">
        <f t="shared" si="65"/>
        <v>0</v>
      </c>
      <c r="AK120" s="210"/>
      <c r="AL120" s="144"/>
      <c r="AM120" s="144"/>
      <c r="AN120" s="144"/>
      <c r="AO120" s="144"/>
      <c r="AP120" s="144"/>
      <c r="AQ120" s="318"/>
      <c r="AR120" s="318"/>
      <c r="AS120" s="318"/>
      <c r="AT120" s="318"/>
      <c r="AU120" s="144"/>
      <c r="AV120" s="144"/>
      <c r="AW120" s="144"/>
      <c r="AX120" s="144"/>
      <c r="AY120" s="217"/>
    </row>
    <row r="121" spans="2:51" x14ac:dyDescent="0.25">
      <c r="C121" s="285" t="s">
        <v>321</v>
      </c>
      <c r="D121" s="285"/>
      <c r="E121" s="285"/>
      <c r="I121" s="194">
        <v>116</v>
      </c>
      <c r="J121" s="144">
        <f t="shared" si="59"/>
        <v>0</v>
      </c>
      <c r="K121" s="144">
        <f t="shared" si="60"/>
        <v>0</v>
      </c>
      <c r="L121" s="144">
        <f t="shared" si="61"/>
        <v>0</v>
      </c>
      <c r="M121" s="144">
        <f t="shared" si="62"/>
        <v>0</v>
      </c>
      <c r="N121" s="144">
        <f t="shared" si="44"/>
        <v>0</v>
      </c>
      <c r="O121" s="145">
        <f t="shared" si="45"/>
        <v>0</v>
      </c>
      <c r="P121" s="194">
        <v>116</v>
      </c>
      <c r="Q121" s="144">
        <f t="shared" si="69"/>
        <v>0</v>
      </c>
      <c r="R121" s="144">
        <f t="shared" si="63"/>
        <v>0</v>
      </c>
      <c r="S121" s="144">
        <f t="shared" si="64"/>
        <v>0</v>
      </c>
      <c r="T121" s="144">
        <f t="shared" si="46"/>
        <v>0</v>
      </c>
      <c r="U121" s="144">
        <f t="shared" si="55"/>
        <v>0</v>
      </c>
      <c r="V121" s="144">
        <f t="shared" si="47"/>
        <v>0</v>
      </c>
      <c r="W121" s="144">
        <v>0</v>
      </c>
      <c r="X121" s="144">
        <f t="shared" si="48"/>
        <v>0</v>
      </c>
      <c r="Y121" s="173">
        <f t="shared" si="49"/>
        <v>0</v>
      </c>
      <c r="AA121" s="210">
        <v>116</v>
      </c>
      <c r="AB121" s="144">
        <f t="shared" si="50"/>
        <v>0</v>
      </c>
      <c r="AC121" s="243">
        <f t="shared" si="51"/>
        <v>0</v>
      </c>
      <c r="AD121" s="243">
        <f t="shared" si="52"/>
        <v>0</v>
      </c>
      <c r="AE121" s="243">
        <f t="shared" si="53"/>
        <v>0</v>
      </c>
      <c r="AF121" s="144">
        <f t="shared" si="70"/>
        <v>0</v>
      </c>
      <c r="AG121" s="144">
        <f t="shared" si="57"/>
        <v>0</v>
      </c>
      <c r="AH121" s="144">
        <f t="shared" si="71"/>
        <v>0</v>
      </c>
      <c r="AI121" s="217">
        <f t="shared" si="65"/>
        <v>0</v>
      </c>
      <c r="AK121" s="210"/>
      <c r="AL121" s="144"/>
      <c r="AM121" s="144"/>
      <c r="AN121" s="144"/>
      <c r="AO121" s="144"/>
      <c r="AP121" s="144"/>
      <c r="AQ121" s="318"/>
      <c r="AR121" s="318"/>
      <c r="AS121" s="318"/>
      <c r="AT121" s="318"/>
      <c r="AU121" s="144"/>
      <c r="AV121" s="144"/>
      <c r="AW121" s="144"/>
      <c r="AX121" s="144"/>
      <c r="AY121" s="217"/>
    </row>
    <row r="122" spans="2:51" x14ac:dyDescent="0.25">
      <c r="C122" s="285" t="s">
        <v>305</v>
      </c>
      <c r="D122" s="285" t="s">
        <v>81</v>
      </c>
      <c r="E122" s="223" t="s">
        <v>327</v>
      </c>
      <c r="I122" s="194">
        <v>117</v>
      </c>
      <c r="J122" s="144">
        <f t="shared" si="59"/>
        <v>0</v>
      </c>
      <c r="K122" s="144">
        <f t="shared" si="60"/>
        <v>0</v>
      </c>
      <c r="L122" s="144">
        <f t="shared" si="61"/>
        <v>0</v>
      </c>
      <c r="M122" s="144">
        <f t="shared" si="62"/>
        <v>0</v>
      </c>
      <c r="N122" s="144">
        <f t="shared" si="44"/>
        <v>0</v>
      </c>
      <c r="O122" s="145">
        <f t="shared" si="45"/>
        <v>0</v>
      </c>
      <c r="P122" s="194">
        <v>117</v>
      </c>
      <c r="Q122" s="144">
        <f t="shared" si="69"/>
        <v>0</v>
      </c>
      <c r="R122" s="144">
        <f t="shared" si="63"/>
        <v>0</v>
      </c>
      <c r="S122" s="144">
        <f t="shared" si="64"/>
        <v>0</v>
      </c>
      <c r="T122" s="144">
        <f t="shared" si="46"/>
        <v>0</v>
      </c>
      <c r="U122" s="144">
        <f t="shared" si="55"/>
        <v>0</v>
      </c>
      <c r="V122" s="144">
        <f t="shared" si="47"/>
        <v>0</v>
      </c>
      <c r="W122" s="144">
        <v>0</v>
      </c>
      <c r="X122" s="144">
        <f t="shared" si="48"/>
        <v>0</v>
      </c>
      <c r="Y122" s="173">
        <f t="shared" si="49"/>
        <v>0</v>
      </c>
      <c r="AA122" s="210">
        <v>117</v>
      </c>
      <c r="AB122" s="144">
        <f t="shared" si="50"/>
        <v>0</v>
      </c>
      <c r="AC122" s="243">
        <f t="shared" si="51"/>
        <v>0</v>
      </c>
      <c r="AD122" s="243">
        <f t="shared" si="52"/>
        <v>0</v>
      </c>
      <c r="AE122" s="243">
        <f t="shared" si="53"/>
        <v>0</v>
      </c>
      <c r="AF122" s="144">
        <f t="shared" si="70"/>
        <v>0</v>
      </c>
      <c r="AG122" s="144">
        <f t="shared" si="57"/>
        <v>0</v>
      </c>
      <c r="AH122" s="144">
        <f t="shared" si="71"/>
        <v>0</v>
      </c>
      <c r="AI122" s="217">
        <f t="shared" si="65"/>
        <v>0</v>
      </c>
      <c r="AK122" s="210"/>
      <c r="AL122" s="144"/>
      <c r="AM122" s="144"/>
      <c r="AN122" s="144"/>
      <c r="AO122" s="144"/>
      <c r="AP122" s="144"/>
      <c r="AQ122" s="318"/>
      <c r="AR122" s="318"/>
      <c r="AS122" s="318"/>
      <c r="AT122" s="318"/>
      <c r="AU122" s="144"/>
      <c r="AV122" s="144"/>
      <c r="AW122" s="144"/>
      <c r="AX122" s="144"/>
      <c r="AY122" s="217"/>
    </row>
    <row r="123" spans="2:51" x14ac:dyDescent="0.25">
      <c r="B123" s="206" t="s">
        <v>329</v>
      </c>
      <c r="C123" s="224">
        <f>AY35</f>
        <v>6.25</v>
      </c>
      <c r="D123" s="221">
        <v>0</v>
      </c>
      <c r="E123" s="220">
        <f>C123-D123</f>
        <v>6.25</v>
      </c>
      <c r="I123" s="194">
        <v>118</v>
      </c>
      <c r="J123" s="144">
        <f t="shared" si="59"/>
        <v>0</v>
      </c>
      <c r="K123" s="144">
        <f t="shared" si="60"/>
        <v>0</v>
      </c>
      <c r="L123" s="144">
        <f t="shared" si="61"/>
        <v>0</v>
      </c>
      <c r="M123" s="144">
        <f t="shared" si="62"/>
        <v>0</v>
      </c>
      <c r="N123" s="144">
        <f t="shared" si="44"/>
        <v>0</v>
      </c>
      <c r="O123" s="145">
        <f t="shared" si="45"/>
        <v>0</v>
      </c>
      <c r="P123" s="194">
        <v>118</v>
      </c>
      <c r="Q123" s="144">
        <f t="shared" si="69"/>
        <v>0</v>
      </c>
      <c r="R123" s="144">
        <f t="shared" si="63"/>
        <v>0</v>
      </c>
      <c r="S123" s="144">
        <f t="shared" si="64"/>
        <v>0</v>
      </c>
      <c r="T123" s="144">
        <f t="shared" si="46"/>
        <v>0</v>
      </c>
      <c r="U123" s="144">
        <f t="shared" si="55"/>
        <v>0</v>
      </c>
      <c r="V123" s="144">
        <f t="shared" si="47"/>
        <v>0</v>
      </c>
      <c r="W123" s="144">
        <v>0</v>
      </c>
      <c r="X123" s="144">
        <f t="shared" si="48"/>
        <v>0</v>
      </c>
      <c r="Y123" s="173">
        <f t="shared" si="49"/>
        <v>0</v>
      </c>
      <c r="AA123" s="210">
        <v>118</v>
      </c>
      <c r="AB123" s="144">
        <f t="shared" si="50"/>
        <v>0</v>
      </c>
      <c r="AC123" s="243">
        <f t="shared" si="51"/>
        <v>0</v>
      </c>
      <c r="AD123" s="243">
        <f t="shared" si="52"/>
        <v>0</v>
      </c>
      <c r="AE123" s="243">
        <f t="shared" si="53"/>
        <v>0</v>
      </c>
      <c r="AF123" s="144">
        <f t="shared" si="70"/>
        <v>0</v>
      </c>
      <c r="AG123" s="144">
        <f t="shared" si="57"/>
        <v>0</v>
      </c>
      <c r="AH123" s="144">
        <f t="shared" si="71"/>
        <v>0</v>
      </c>
      <c r="AI123" s="217">
        <f t="shared" si="65"/>
        <v>0</v>
      </c>
      <c r="AK123" s="210"/>
      <c r="AL123" s="144"/>
      <c r="AM123" s="144"/>
      <c r="AN123" s="144"/>
      <c r="AO123" s="144"/>
      <c r="AP123" s="144"/>
      <c r="AQ123" s="318"/>
      <c r="AR123" s="318"/>
      <c r="AS123" s="318"/>
      <c r="AT123" s="318"/>
      <c r="AU123" s="144"/>
      <c r="AV123" s="144"/>
      <c r="AW123" s="144"/>
      <c r="AX123" s="144"/>
      <c r="AY123" s="217"/>
    </row>
    <row r="124" spans="2:51" x14ac:dyDescent="0.25">
      <c r="I124" s="194">
        <v>119</v>
      </c>
      <c r="J124" s="144">
        <f t="shared" si="59"/>
        <v>0</v>
      </c>
      <c r="K124" s="144">
        <f t="shared" si="60"/>
        <v>0</v>
      </c>
      <c r="L124" s="144">
        <f t="shared" si="61"/>
        <v>0</v>
      </c>
      <c r="M124" s="144">
        <f t="shared" si="62"/>
        <v>0</v>
      </c>
      <c r="N124" s="144">
        <f t="shared" si="44"/>
        <v>0</v>
      </c>
      <c r="O124" s="145">
        <f t="shared" si="45"/>
        <v>0</v>
      </c>
      <c r="P124" s="194">
        <v>119</v>
      </c>
      <c r="Q124" s="144">
        <f t="shared" si="69"/>
        <v>0</v>
      </c>
      <c r="R124" s="144">
        <f t="shared" si="63"/>
        <v>0</v>
      </c>
      <c r="S124" s="144">
        <f t="shared" si="64"/>
        <v>0</v>
      </c>
      <c r="T124" s="144">
        <f t="shared" si="46"/>
        <v>0</v>
      </c>
      <c r="U124" s="144">
        <f t="shared" si="55"/>
        <v>0</v>
      </c>
      <c r="V124" s="144">
        <f t="shared" si="47"/>
        <v>0</v>
      </c>
      <c r="W124" s="144">
        <v>0</v>
      </c>
      <c r="X124" s="144">
        <f t="shared" si="48"/>
        <v>0</v>
      </c>
      <c r="Y124" s="173">
        <f t="shared" si="49"/>
        <v>0</v>
      </c>
      <c r="AA124" s="210">
        <v>119</v>
      </c>
      <c r="AB124" s="144">
        <f t="shared" si="50"/>
        <v>0</v>
      </c>
      <c r="AC124" s="243">
        <f t="shared" si="51"/>
        <v>0</v>
      </c>
      <c r="AD124" s="243">
        <f t="shared" si="52"/>
        <v>0</v>
      </c>
      <c r="AE124" s="243">
        <f t="shared" si="53"/>
        <v>0</v>
      </c>
      <c r="AF124" s="144">
        <f t="shared" si="70"/>
        <v>0</v>
      </c>
      <c r="AG124" s="144">
        <f t="shared" si="57"/>
        <v>0</v>
      </c>
      <c r="AH124" s="144">
        <f t="shared" si="71"/>
        <v>0</v>
      </c>
      <c r="AI124" s="217">
        <f t="shared" si="65"/>
        <v>0</v>
      </c>
      <c r="AK124" s="210"/>
      <c r="AL124" s="144"/>
      <c r="AM124" s="144"/>
      <c r="AN124" s="144"/>
      <c r="AO124" s="144"/>
      <c r="AP124" s="144"/>
      <c r="AQ124" s="318"/>
      <c r="AR124" s="318"/>
      <c r="AS124" s="318"/>
      <c r="AT124" s="318"/>
      <c r="AU124" s="144"/>
      <c r="AV124" s="144"/>
      <c r="AW124" s="144"/>
      <c r="AX124" s="144"/>
      <c r="AY124" s="217"/>
    </row>
    <row r="125" spans="2:51" x14ac:dyDescent="0.25">
      <c r="C125" s="222"/>
      <c r="D125" s="222"/>
      <c r="E125" s="225"/>
      <c r="I125" s="194">
        <v>120</v>
      </c>
      <c r="J125" s="144">
        <f t="shared" si="59"/>
        <v>0</v>
      </c>
      <c r="K125" s="144">
        <f t="shared" si="60"/>
        <v>0</v>
      </c>
      <c r="L125" s="144">
        <f t="shared" si="61"/>
        <v>0</v>
      </c>
      <c r="M125" s="144">
        <f t="shared" si="62"/>
        <v>0</v>
      </c>
      <c r="N125" s="144">
        <f t="shared" si="44"/>
        <v>0</v>
      </c>
      <c r="O125" s="145">
        <f t="shared" si="45"/>
        <v>0</v>
      </c>
      <c r="P125" s="194">
        <v>120</v>
      </c>
      <c r="Q125" s="144">
        <f t="shared" si="69"/>
        <v>0</v>
      </c>
      <c r="R125" s="144">
        <f t="shared" si="63"/>
        <v>0</v>
      </c>
      <c r="S125" s="144">
        <f t="shared" si="64"/>
        <v>0</v>
      </c>
      <c r="T125" s="144">
        <f t="shared" si="46"/>
        <v>0</v>
      </c>
      <c r="U125" s="144">
        <f t="shared" si="55"/>
        <v>0</v>
      </c>
      <c r="V125" s="144">
        <f t="shared" si="47"/>
        <v>0</v>
      </c>
      <c r="W125" s="144">
        <v>0</v>
      </c>
      <c r="X125" s="144">
        <f t="shared" si="48"/>
        <v>0</v>
      </c>
      <c r="Y125" s="173">
        <f t="shared" si="49"/>
        <v>0</v>
      </c>
      <c r="AA125" s="210">
        <v>120</v>
      </c>
      <c r="AB125" s="144">
        <f t="shared" si="50"/>
        <v>0</v>
      </c>
      <c r="AC125" s="243">
        <f t="shared" si="51"/>
        <v>0</v>
      </c>
      <c r="AD125" s="243">
        <f t="shared" si="52"/>
        <v>0</v>
      </c>
      <c r="AE125" s="243">
        <f t="shared" si="53"/>
        <v>0</v>
      </c>
      <c r="AF125" s="144">
        <f t="shared" si="70"/>
        <v>0</v>
      </c>
      <c r="AG125" s="144">
        <f t="shared" si="57"/>
        <v>0</v>
      </c>
      <c r="AH125" s="144">
        <f t="shared" si="71"/>
        <v>0</v>
      </c>
      <c r="AI125" s="217">
        <f t="shared" si="65"/>
        <v>0</v>
      </c>
      <c r="AK125" s="210"/>
      <c r="AL125" s="144"/>
      <c r="AM125" s="144"/>
      <c r="AN125" s="144"/>
      <c r="AO125" s="144"/>
      <c r="AP125" s="144"/>
      <c r="AQ125" s="318"/>
      <c r="AR125" s="318"/>
      <c r="AS125" s="318"/>
      <c r="AT125" s="318"/>
      <c r="AU125" s="144"/>
      <c r="AV125" s="144"/>
      <c r="AW125" s="144"/>
      <c r="AX125" s="144"/>
      <c r="AY125" s="217"/>
    </row>
    <row r="126" spans="2:51" x14ac:dyDescent="0.25">
      <c r="C126" s="226" t="s">
        <v>289</v>
      </c>
      <c r="D126" s="226" t="s">
        <v>290</v>
      </c>
      <c r="E126" s="226" t="s">
        <v>321</v>
      </c>
      <c r="F126" s="286" t="s">
        <v>331</v>
      </c>
      <c r="I126" s="194">
        <v>121</v>
      </c>
      <c r="J126" s="144">
        <f t="shared" si="59"/>
        <v>0</v>
      </c>
      <c r="K126" s="144">
        <f t="shared" si="60"/>
        <v>0</v>
      </c>
      <c r="L126" s="144">
        <f t="shared" si="61"/>
        <v>0</v>
      </c>
      <c r="M126" s="144">
        <f t="shared" si="62"/>
        <v>0</v>
      </c>
      <c r="N126" s="144">
        <f t="shared" si="44"/>
        <v>0</v>
      </c>
      <c r="O126" s="145">
        <f t="shared" si="45"/>
        <v>0</v>
      </c>
      <c r="P126" s="194">
        <v>121</v>
      </c>
      <c r="Q126" s="144">
        <f t="shared" si="69"/>
        <v>0</v>
      </c>
      <c r="R126" s="144">
        <f t="shared" si="63"/>
        <v>0</v>
      </c>
      <c r="S126" s="144">
        <f t="shared" si="64"/>
        <v>0</v>
      </c>
      <c r="T126" s="144">
        <f t="shared" si="46"/>
        <v>0</v>
      </c>
      <c r="U126" s="144">
        <f t="shared" si="55"/>
        <v>0</v>
      </c>
      <c r="V126" s="144">
        <f t="shared" si="47"/>
        <v>0</v>
      </c>
      <c r="W126" s="144">
        <v>0</v>
      </c>
      <c r="X126" s="144">
        <f t="shared" si="48"/>
        <v>0</v>
      </c>
      <c r="Y126" s="173">
        <f t="shared" si="49"/>
        <v>0</v>
      </c>
      <c r="AA126" s="210">
        <v>121</v>
      </c>
      <c r="AB126" s="144">
        <f t="shared" si="50"/>
        <v>0</v>
      </c>
      <c r="AC126" s="243">
        <f t="shared" si="51"/>
        <v>0</v>
      </c>
      <c r="AD126" s="243">
        <f t="shared" si="52"/>
        <v>0</v>
      </c>
      <c r="AE126" s="243">
        <f t="shared" si="53"/>
        <v>0</v>
      </c>
      <c r="AF126" s="144">
        <f t="shared" si="70"/>
        <v>0</v>
      </c>
      <c r="AG126" s="144">
        <f t="shared" si="57"/>
        <v>0</v>
      </c>
      <c r="AH126" s="144">
        <f t="shared" si="71"/>
        <v>0</v>
      </c>
      <c r="AI126" s="217">
        <f t="shared" si="65"/>
        <v>0</v>
      </c>
      <c r="AK126" s="210"/>
      <c r="AL126" s="144"/>
      <c r="AM126" s="144"/>
      <c r="AN126" s="144"/>
      <c r="AO126" s="144"/>
      <c r="AP126" s="144"/>
      <c r="AQ126" s="318"/>
      <c r="AR126" s="318"/>
      <c r="AS126" s="318"/>
      <c r="AT126" s="318"/>
      <c r="AU126" s="144"/>
      <c r="AV126" s="144"/>
      <c r="AW126" s="144"/>
      <c r="AX126" s="144"/>
      <c r="AY126" s="217"/>
    </row>
    <row r="127" spans="2:51" x14ac:dyDescent="0.25">
      <c r="C127" s="227">
        <f>MIN(E113:E114)</f>
        <v>197.8936091987581</v>
      </c>
      <c r="D127" s="224">
        <f>MIN(E118:E119)</f>
        <v>0</v>
      </c>
      <c r="E127" s="227">
        <f>E123</f>
        <v>6.25</v>
      </c>
      <c r="F127" s="228">
        <f>SUM(C127:E127)</f>
        <v>204.1436091987581</v>
      </c>
      <c r="I127" s="194">
        <v>122</v>
      </c>
      <c r="J127" s="144">
        <f t="shared" si="59"/>
        <v>0</v>
      </c>
      <c r="K127" s="144">
        <f t="shared" si="60"/>
        <v>0</v>
      </c>
      <c r="L127" s="144">
        <f t="shared" si="61"/>
        <v>0</v>
      </c>
      <c r="M127" s="144">
        <f t="shared" si="62"/>
        <v>0</v>
      </c>
      <c r="N127" s="144">
        <f t="shared" si="44"/>
        <v>0</v>
      </c>
      <c r="O127" s="145">
        <f t="shared" si="45"/>
        <v>0</v>
      </c>
      <c r="P127" s="194">
        <v>122</v>
      </c>
      <c r="Q127" s="144">
        <f t="shared" si="69"/>
        <v>0</v>
      </c>
      <c r="R127" s="144">
        <f t="shared" si="63"/>
        <v>0</v>
      </c>
      <c r="S127" s="144">
        <f t="shared" si="64"/>
        <v>0</v>
      </c>
      <c r="T127" s="144">
        <f t="shared" si="46"/>
        <v>0</v>
      </c>
      <c r="U127" s="144">
        <f t="shared" si="55"/>
        <v>0</v>
      </c>
      <c r="V127" s="144">
        <f t="shared" si="47"/>
        <v>0</v>
      </c>
      <c r="W127" s="144">
        <v>0</v>
      </c>
      <c r="X127" s="144">
        <f t="shared" si="48"/>
        <v>0</v>
      </c>
      <c r="Y127" s="173">
        <f t="shared" si="49"/>
        <v>0</v>
      </c>
      <c r="AA127" s="210">
        <v>122</v>
      </c>
      <c r="AB127" s="144">
        <f t="shared" si="50"/>
        <v>0</v>
      </c>
      <c r="AC127" s="243">
        <f t="shared" si="51"/>
        <v>0</v>
      </c>
      <c r="AD127" s="243">
        <f t="shared" si="52"/>
        <v>0</v>
      </c>
      <c r="AE127" s="243">
        <f t="shared" si="53"/>
        <v>0</v>
      </c>
      <c r="AF127" s="144">
        <f t="shared" si="70"/>
        <v>0</v>
      </c>
      <c r="AG127" s="144">
        <f t="shared" si="57"/>
        <v>0</v>
      </c>
      <c r="AH127" s="144">
        <f t="shared" si="71"/>
        <v>0</v>
      </c>
      <c r="AI127" s="217">
        <f t="shared" si="65"/>
        <v>0</v>
      </c>
      <c r="AK127" s="210"/>
      <c r="AL127" s="144"/>
      <c r="AM127" s="144"/>
      <c r="AN127" s="144"/>
      <c r="AO127" s="144"/>
      <c r="AP127" s="144"/>
      <c r="AQ127" s="318"/>
      <c r="AR127" s="318"/>
      <c r="AS127" s="318"/>
      <c r="AT127" s="318"/>
      <c r="AU127" s="144"/>
      <c r="AV127" s="144"/>
      <c r="AW127" s="144"/>
      <c r="AX127" s="144"/>
      <c r="AY127" s="217"/>
    </row>
    <row r="128" spans="2:51" x14ac:dyDescent="0.25">
      <c r="E128" s="110"/>
      <c r="I128" s="194">
        <v>123</v>
      </c>
      <c r="J128" s="144">
        <f t="shared" si="59"/>
        <v>0</v>
      </c>
      <c r="K128" s="144">
        <f t="shared" si="60"/>
        <v>0</v>
      </c>
      <c r="L128" s="144">
        <f t="shared" si="61"/>
        <v>0</v>
      </c>
      <c r="M128" s="144">
        <f t="shared" si="62"/>
        <v>0</v>
      </c>
      <c r="N128" s="144">
        <f t="shared" si="44"/>
        <v>0</v>
      </c>
      <c r="O128" s="145">
        <f t="shared" si="45"/>
        <v>0</v>
      </c>
      <c r="P128" s="194">
        <v>123</v>
      </c>
      <c r="Q128" s="144">
        <f t="shared" si="69"/>
        <v>0</v>
      </c>
      <c r="R128" s="144">
        <f t="shared" si="63"/>
        <v>0</v>
      </c>
      <c r="S128" s="144">
        <f t="shared" si="64"/>
        <v>0</v>
      </c>
      <c r="T128" s="144">
        <f t="shared" si="46"/>
        <v>0</v>
      </c>
      <c r="U128" s="144">
        <f t="shared" si="55"/>
        <v>0</v>
      </c>
      <c r="V128" s="144">
        <f t="shared" si="47"/>
        <v>0</v>
      </c>
      <c r="W128" s="144">
        <v>0</v>
      </c>
      <c r="X128" s="144">
        <f t="shared" si="48"/>
        <v>0</v>
      </c>
      <c r="Y128" s="173">
        <f t="shared" si="49"/>
        <v>0</v>
      </c>
      <c r="AA128" s="210">
        <v>123</v>
      </c>
      <c r="AB128" s="144">
        <f t="shared" si="50"/>
        <v>0</v>
      </c>
      <c r="AC128" s="243">
        <f t="shared" si="51"/>
        <v>0</v>
      </c>
      <c r="AD128" s="243">
        <f t="shared" si="52"/>
        <v>0</v>
      </c>
      <c r="AE128" s="243">
        <f t="shared" si="53"/>
        <v>0</v>
      </c>
      <c r="AF128" s="144">
        <f t="shared" si="70"/>
        <v>0</v>
      </c>
      <c r="AG128" s="144">
        <f t="shared" si="57"/>
        <v>0</v>
      </c>
      <c r="AH128" s="144">
        <f t="shared" si="71"/>
        <v>0</v>
      </c>
      <c r="AI128" s="217">
        <f t="shared" si="65"/>
        <v>0</v>
      </c>
      <c r="AK128" s="210"/>
      <c r="AL128" s="144"/>
      <c r="AM128" s="144"/>
      <c r="AN128" s="144"/>
      <c r="AO128" s="144"/>
      <c r="AP128" s="144"/>
      <c r="AQ128" s="318"/>
      <c r="AR128" s="318"/>
      <c r="AS128" s="318"/>
      <c r="AT128" s="318"/>
      <c r="AU128" s="144"/>
      <c r="AV128" s="144"/>
      <c r="AW128" s="144"/>
      <c r="AX128" s="144"/>
      <c r="AY128" s="217"/>
    </row>
    <row r="129" spans="5:51" x14ac:dyDescent="0.25">
      <c r="E129" s="110"/>
      <c r="I129" s="194">
        <v>124</v>
      </c>
      <c r="J129" s="144">
        <f t="shared" si="59"/>
        <v>0</v>
      </c>
      <c r="K129" s="144">
        <f t="shared" si="60"/>
        <v>0</v>
      </c>
      <c r="L129" s="144">
        <f t="shared" si="61"/>
        <v>0</v>
      </c>
      <c r="M129" s="144">
        <f t="shared" si="62"/>
        <v>0</v>
      </c>
      <c r="N129" s="144">
        <f t="shared" si="44"/>
        <v>0</v>
      </c>
      <c r="O129" s="145">
        <f t="shared" si="45"/>
        <v>0</v>
      </c>
      <c r="P129" s="194">
        <v>124</v>
      </c>
      <c r="Q129" s="144">
        <f t="shared" si="69"/>
        <v>0</v>
      </c>
      <c r="R129" s="144">
        <f t="shared" si="63"/>
        <v>0</v>
      </c>
      <c r="S129" s="144">
        <f t="shared" si="64"/>
        <v>0</v>
      </c>
      <c r="T129" s="144">
        <f t="shared" si="46"/>
        <v>0</v>
      </c>
      <c r="U129" s="144">
        <f t="shared" si="55"/>
        <v>0</v>
      </c>
      <c r="V129" s="144">
        <f t="shared" si="47"/>
        <v>0</v>
      </c>
      <c r="W129" s="144">
        <v>0</v>
      </c>
      <c r="X129" s="144">
        <f t="shared" si="48"/>
        <v>0</v>
      </c>
      <c r="Y129" s="173">
        <f t="shared" si="49"/>
        <v>0</v>
      </c>
      <c r="AA129" s="210">
        <v>124</v>
      </c>
      <c r="AB129" s="144">
        <f t="shared" si="50"/>
        <v>0</v>
      </c>
      <c r="AC129" s="243">
        <f t="shared" si="51"/>
        <v>0</v>
      </c>
      <c r="AD129" s="243">
        <f t="shared" si="52"/>
        <v>0</v>
      </c>
      <c r="AE129" s="243">
        <f t="shared" si="53"/>
        <v>0</v>
      </c>
      <c r="AF129" s="144">
        <f t="shared" si="70"/>
        <v>0</v>
      </c>
      <c r="AG129" s="144">
        <f t="shared" si="57"/>
        <v>0</v>
      </c>
      <c r="AH129" s="144">
        <f t="shared" si="71"/>
        <v>0</v>
      </c>
      <c r="AI129" s="217">
        <f t="shared" si="65"/>
        <v>0</v>
      </c>
      <c r="AK129" s="210"/>
      <c r="AL129" s="144"/>
      <c r="AM129" s="144"/>
      <c r="AN129" s="144"/>
      <c r="AO129" s="144"/>
      <c r="AP129" s="144"/>
      <c r="AQ129" s="318"/>
      <c r="AR129" s="318"/>
      <c r="AS129" s="318"/>
      <c r="AT129" s="318"/>
      <c r="AU129" s="144"/>
      <c r="AV129" s="144"/>
      <c r="AW129" s="144"/>
      <c r="AX129" s="144"/>
      <c r="AY129" s="217"/>
    </row>
    <row r="130" spans="5:51" x14ac:dyDescent="0.25">
      <c r="E130" s="110"/>
      <c r="I130" s="194">
        <v>125</v>
      </c>
      <c r="J130" s="144">
        <f t="shared" si="59"/>
        <v>0</v>
      </c>
      <c r="K130" s="144">
        <f t="shared" si="60"/>
        <v>0</v>
      </c>
      <c r="L130" s="144">
        <f t="shared" si="61"/>
        <v>0</v>
      </c>
      <c r="M130" s="144">
        <f t="shared" si="62"/>
        <v>0</v>
      </c>
      <c r="N130" s="144">
        <f t="shared" si="44"/>
        <v>0</v>
      </c>
      <c r="O130" s="145">
        <f t="shared" si="45"/>
        <v>0</v>
      </c>
      <c r="P130" s="194">
        <v>125</v>
      </c>
      <c r="Q130" s="144">
        <f t="shared" si="69"/>
        <v>0</v>
      </c>
      <c r="R130" s="144">
        <f t="shared" si="63"/>
        <v>0</v>
      </c>
      <c r="S130" s="144">
        <f t="shared" si="64"/>
        <v>0</v>
      </c>
      <c r="T130" s="144">
        <f t="shared" si="46"/>
        <v>0</v>
      </c>
      <c r="U130" s="144">
        <f t="shared" si="55"/>
        <v>0</v>
      </c>
      <c r="V130" s="144">
        <f t="shared" si="47"/>
        <v>0</v>
      </c>
      <c r="W130" s="144">
        <v>0</v>
      </c>
      <c r="X130" s="144">
        <f t="shared" si="48"/>
        <v>0</v>
      </c>
      <c r="Y130" s="173">
        <f t="shared" si="49"/>
        <v>0</v>
      </c>
      <c r="AA130" s="210">
        <v>125</v>
      </c>
      <c r="AB130" s="144">
        <f t="shared" si="50"/>
        <v>0</v>
      </c>
      <c r="AC130" s="243">
        <f t="shared" si="51"/>
        <v>0</v>
      </c>
      <c r="AD130" s="243">
        <f t="shared" si="52"/>
        <v>0</v>
      </c>
      <c r="AE130" s="243">
        <f t="shared" si="53"/>
        <v>0</v>
      </c>
      <c r="AF130" s="144">
        <f t="shared" si="70"/>
        <v>0</v>
      </c>
      <c r="AG130" s="144">
        <f t="shared" si="57"/>
        <v>0</v>
      </c>
      <c r="AH130" s="144">
        <f t="shared" si="71"/>
        <v>0</v>
      </c>
      <c r="AI130" s="217">
        <f t="shared" si="65"/>
        <v>0</v>
      </c>
      <c r="AK130" s="210"/>
      <c r="AL130" s="144"/>
      <c r="AM130" s="144"/>
      <c r="AN130" s="144"/>
      <c r="AO130" s="144"/>
      <c r="AP130" s="144"/>
      <c r="AQ130" s="318"/>
      <c r="AR130" s="318"/>
      <c r="AS130" s="318"/>
      <c r="AT130" s="318"/>
      <c r="AU130" s="144"/>
      <c r="AV130" s="144"/>
      <c r="AW130" s="144"/>
      <c r="AX130" s="144"/>
      <c r="AY130" s="217"/>
    </row>
    <row r="131" spans="5:51" x14ac:dyDescent="0.25">
      <c r="E131" s="110"/>
      <c r="I131" s="194">
        <v>126</v>
      </c>
      <c r="J131" s="144">
        <f t="shared" si="59"/>
        <v>0</v>
      </c>
      <c r="K131" s="144">
        <f t="shared" si="60"/>
        <v>0</v>
      </c>
      <c r="L131" s="144">
        <f t="shared" si="61"/>
        <v>0</v>
      </c>
      <c r="M131" s="144">
        <f t="shared" si="62"/>
        <v>0</v>
      </c>
      <c r="N131" s="144">
        <f t="shared" si="44"/>
        <v>0</v>
      </c>
      <c r="O131" s="145">
        <f t="shared" si="45"/>
        <v>0</v>
      </c>
      <c r="P131" s="194">
        <v>126</v>
      </c>
      <c r="Q131" s="144">
        <f t="shared" si="69"/>
        <v>0</v>
      </c>
      <c r="R131" s="144">
        <f t="shared" si="63"/>
        <v>0</v>
      </c>
      <c r="S131" s="144">
        <f t="shared" si="64"/>
        <v>0</v>
      </c>
      <c r="T131" s="144">
        <f t="shared" si="46"/>
        <v>0</v>
      </c>
      <c r="U131" s="144">
        <f t="shared" si="55"/>
        <v>0</v>
      </c>
      <c r="V131" s="144">
        <f t="shared" si="47"/>
        <v>0</v>
      </c>
      <c r="W131" s="144">
        <v>0</v>
      </c>
      <c r="X131" s="144">
        <f t="shared" si="48"/>
        <v>0</v>
      </c>
      <c r="Y131" s="173">
        <f t="shared" si="49"/>
        <v>0</v>
      </c>
      <c r="AA131" s="210">
        <v>126</v>
      </c>
      <c r="AB131" s="144">
        <f t="shared" si="50"/>
        <v>0</v>
      </c>
      <c r="AC131" s="243">
        <f t="shared" si="51"/>
        <v>0</v>
      </c>
      <c r="AD131" s="243">
        <f t="shared" si="52"/>
        <v>0</v>
      </c>
      <c r="AE131" s="243">
        <f t="shared" si="53"/>
        <v>0</v>
      </c>
      <c r="AF131" s="144">
        <f t="shared" si="70"/>
        <v>0</v>
      </c>
      <c r="AG131" s="144">
        <f t="shared" si="57"/>
        <v>0</v>
      </c>
      <c r="AH131" s="144">
        <f t="shared" si="71"/>
        <v>0</v>
      </c>
      <c r="AI131" s="217">
        <f t="shared" si="65"/>
        <v>0</v>
      </c>
      <c r="AK131" s="210"/>
      <c r="AL131" s="144"/>
      <c r="AM131" s="144"/>
      <c r="AN131" s="144"/>
      <c r="AO131" s="144"/>
      <c r="AP131" s="144"/>
      <c r="AQ131" s="318"/>
      <c r="AR131" s="318"/>
      <c r="AS131" s="318"/>
      <c r="AT131" s="318"/>
      <c r="AU131" s="144"/>
      <c r="AV131" s="144"/>
      <c r="AW131" s="144"/>
      <c r="AX131" s="144"/>
      <c r="AY131" s="217"/>
    </row>
    <row r="132" spans="5:51" x14ac:dyDescent="0.25">
      <c r="E132" s="110"/>
      <c r="I132" s="194">
        <v>127</v>
      </c>
      <c r="J132" s="144">
        <f t="shared" si="59"/>
        <v>0</v>
      </c>
      <c r="K132" s="144">
        <f t="shared" si="60"/>
        <v>0</v>
      </c>
      <c r="L132" s="144">
        <f t="shared" si="61"/>
        <v>0</v>
      </c>
      <c r="M132" s="144">
        <f t="shared" si="62"/>
        <v>0</v>
      </c>
      <c r="N132" s="144">
        <f t="shared" si="44"/>
        <v>0</v>
      </c>
      <c r="O132" s="145">
        <f t="shared" si="45"/>
        <v>0</v>
      </c>
      <c r="P132" s="194">
        <v>127</v>
      </c>
      <c r="Q132" s="144">
        <f t="shared" si="69"/>
        <v>0</v>
      </c>
      <c r="R132" s="144">
        <f t="shared" si="63"/>
        <v>0</v>
      </c>
      <c r="S132" s="144">
        <f t="shared" si="64"/>
        <v>0</v>
      </c>
      <c r="T132" s="144">
        <f t="shared" si="46"/>
        <v>0</v>
      </c>
      <c r="U132" s="144">
        <f t="shared" si="55"/>
        <v>0</v>
      </c>
      <c r="V132" s="144">
        <f t="shared" si="47"/>
        <v>0</v>
      </c>
      <c r="W132" s="144">
        <v>0</v>
      </c>
      <c r="X132" s="144">
        <f t="shared" si="48"/>
        <v>0</v>
      </c>
      <c r="Y132" s="173">
        <f t="shared" si="49"/>
        <v>0</v>
      </c>
      <c r="AA132" s="210">
        <v>127</v>
      </c>
      <c r="AB132" s="144">
        <f t="shared" si="50"/>
        <v>0</v>
      </c>
      <c r="AC132" s="243">
        <f t="shared" si="51"/>
        <v>0</v>
      </c>
      <c r="AD132" s="243">
        <f t="shared" si="52"/>
        <v>0</v>
      </c>
      <c r="AE132" s="243">
        <f t="shared" si="53"/>
        <v>0</v>
      </c>
      <c r="AF132" s="144">
        <f t="shared" si="70"/>
        <v>0</v>
      </c>
      <c r="AG132" s="144">
        <f t="shared" si="57"/>
        <v>0</v>
      </c>
      <c r="AH132" s="144">
        <f t="shared" si="71"/>
        <v>0</v>
      </c>
      <c r="AI132" s="217">
        <f t="shared" si="65"/>
        <v>0</v>
      </c>
      <c r="AK132" s="210"/>
      <c r="AL132" s="144"/>
      <c r="AM132" s="144"/>
      <c r="AN132" s="144"/>
      <c r="AO132" s="144"/>
      <c r="AP132" s="144"/>
      <c r="AQ132" s="318"/>
      <c r="AR132" s="318"/>
      <c r="AS132" s="318"/>
      <c r="AT132" s="318"/>
      <c r="AU132" s="144"/>
      <c r="AV132" s="144"/>
      <c r="AW132" s="144"/>
      <c r="AX132" s="144"/>
      <c r="AY132" s="217"/>
    </row>
    <row r="133" spans="5:51" x14ac:dyDescent="0.25">
      <c r="E133" s="110"/>
      <c r="I133" s="194">
        <v>128</v>
      </c>
      <c r="J133" s="144">
        <f t="shared" si="59"/>
        <v>0</v>
      </c>
      <c r="K133" s="144">
        <f t="shared" si="60"/>
        <v>0</v>
      </c>
      <c r="L133" s="144">
        <f t="shared" si="61"/>
        <v>0</v>
      </c>
      <c r="M133" s="144">
        <f t="shared" si="62"/>
        <v>0</v>
      </c>
      <c r="N133" s="144">
        <f t="shared" ref="N133:N196" si="72">IF(P134&lt;=$F$18,0,)</f>
        <v>0</v>
      </c>
      <c r="O133" s="145">
        <f t="shared" ref="O133:O196" si="73">((J133+K133)*0.475+L133+M133+N133)*44/12</f>
        <v>0</v>
      </c>
      <c r="P133" s="194">
        <v>128</v>
      </c>
      <c r="Q133" s="144">
        <f t="shared" si="69"/>
        <v>0</v>
      </c>
      <c r="R133" s="144">
        <f t="shared" si="63"/>
        <v>0</v>
      </c>
      <c r="S133" s="144">
        <f t="shared" si="64"/>
        <v>0</v>
      </c>
      <c r="T133" s="144">
        <f t="shared" ref="T133:T196" si="74">IF(S133=0,0,EXP(-1.0587+0.8836*LN(S133)+0.284))</f>
        <v>0</v>
      </c>
      <c r="U133" s="144">
        <f t="shared" si="55"/>
        <v>0</v>
      </c>
      <c r="V133" s="144">
        <f t="shared" ref="V133:V196" si="75">IF(P133&lt;=$F$18,IF(P133&lt;=30,P133*($F$16-$F$6)/30,$F$16-$F$6),)</f>
        <v>0</v>
      </c>
      <c r="W133" s="144">
        <v>0</v>
      </c>
      <c r="X133" s="144">
        <f t="shared" ref="X133:X196" si="76">((S133+T133)*0.475+U133+V133+W133)*44/12</f>
        <v>0</v>
      </c>
      <c r="Y133" s="173">
        <f t="shared" ref="Y133:Y196" si="77">IF(P133&lt;=$F$18,X133-O133,)</f>
        <v>0</v>
      </c>
      <c r="AA133" s="210">
        <v>128</v>
      </c>
      <c r="AB133" s="144">
        <f t="shared" ref="AB133:AB196" si="78">IF(AA133&lt;=$F$18,IFERROR(VLOOKUP($AA133,$B$82:$G$94,2,FALSE),0),)</f>
        <v>0</v>
      </c>
      <c r="AC133" s="243">
        <f t="shared" ref="AC133:AC196" si="79">IF(AA133&lt;=$F$18,IFERROR(VLOOKUP($AA133,$B$82:$G$94,3,FALSE),0),)</f>
        <v>0</v>
      </c>
      <c r="AD133" s="243">
        <f t="shared" ref="AD133:AD196" si="80">IF(AA133&lt;=$F$18,IFERROR(VLOOKUP($AA133,$B$82:$G$94,4,FALSE),0),)</f>
        <v>0</v>
      </c>
      <c r="AE133" s="243">
        <f t="shared" ref="AE133:AE196" si="81">IF(AA133&lt;=$F$18,IFERROR(VLOOKUP($AA133,$B$82:$G$94,5,FALSE),0),)</f>
        <v>0</v>
      </c>
      <c r="AF133" s="144">
        <f t="shared" si="70"/>
        <v>0</v>
      </c>
      <c r="AG133" s="144">
        <f t="shared" si="57"/>
        <v>0</v>
      </c>
      <c r="AH133" s="144">
        <f t="shared" si="71"/>
        <v>0</v>
      </c>
      <c r="AI133" s="217">
        <f t="shared" si="65"/>
        <v>0</v>
      </c>
      <c r="AK133" s="210"/>
      <c r="AL133" s="144"/>
      <c r="AM133" s="144"/>
      <c r="AN133" s="144"/>
      <c r="AO133" s="144"/>
      <c r="AP133" s="144"/>
      <c r="AQ133" s="318"/>
      <c r="AR133" s="318"/>
      <c r="AS133" s="318"/>
      <c r="AT133" s="318"/>
      <c r="AU133" s="144"/>
      <c r="AV133" s="144"/>
      <c r="AW133" s="144"/>
      <c r="AX133" s="144"/>
      <c r="AY133" s="217"/>
    </row>
    <row r="134" spans="5:51" x14ac:dyDescent="0.25">
      <c r="E134" s="110"/>
      <c r="I134" s="194">
        <v>129</v>
      </c>
      <c r="J134" s="144">
        <f t="shared" si="59"/>
        <v>0</v>
      </c>
      <c r="K134" s="144">
        <f t="shared" si="60"/>
        <v>0</v>
      </c>
      <c r="L134" s="144">
        <f t="shared" si="61"/>
        <v>0</v>
      </c>
      <c r="M134" s="144">
        <f t="shared" si="62"/>
        <v>0</v>
      </c>
      <c r="N134" s="144">
        <f t="shared" si="72"/>
        <v>0</v>
      </c>
      <c r="O134" s="145">
        <f t="shared" si="73"/>
        <v>0</v>
      </c>
      <c r="P134" s="194">
        <v>129</v>
      </c>
      <c r="Q134" s="144">
        <f t="shared" ref="Q134:Q165" si="82">IF(P134&lt;=$F$18,LOOKUP(P134-1,$B$25:$B$78,$G$25:$G$78),)</f>
        <v>0</v>
      </c>
      <c r="R134" s="144">
        <f t="shared" si="63"/>
        <v>0</v>
      </c>
      <c r="S134" s="144">
        <f t="shared" si="64"/>
        <v>0</v>
      </c>
      <c r="T134" s="144">
        <f t="shared" si="74"/>
        <v>0</v>
      </c>
      <c r="U134" s="144">
        <f t="shared" ref="U134:U197" si="83">IF(P134&lt;=$F$18,$F$5+($F$15-$F$5)*(1-EXP(-0.0175*P134)),)</f>
        <v>0</v>
      </c>
      <c r="V134" s="144">
        <f t="shared" si="75"/>
        <v>0</v>
      </c>
      <c r="W134" s="144">
        <v>0</v>
      </c>
      <c r="X134" s="144">
        <f t="shared" si="76"/>
        <v>0</v>
      </c>
      <c r="Y134" s="173">
        <f t="shared" si="77"/>
        <v>0</v>
      </c>
      <c r="AA134" s="210">
        <v>129</v>
      </c>
      <c r="AB134" s="144">
        <f t="shared" si="78"/>
        <v>0</v>
      </c>
      <c r="AC134" s="243">
        <f t="shared" si="79"/>
        <v>0</v>
      </c>
      <c r="AD134" s="243">
        <f t="shared" si="80"/>
        <v>0</v>
      </c>
      <c r="AE134" s="243">
        <f t="shared" si="81"/>
        <v>0</v>
      </c>
      <c r="AF134" s="144">
        <f t="shared" ref="AF134:AF165" si="84">IF(AA134&lt;=$F$18,EXP(-LN(2)/$D$104)*AF133+((1-EXP(-LN(2)/$D$104))/(LN(2)/$D$104))*$AB134*AC134*0.475*$F$19*44/12,)</f>
        <v>0</v>
      </c>
      <c r="AG134" s="144">
        <f t="shared" ref="AG134:AG197" si="85">IF(AA134&lt;=$F$18,EXP(-LN(2)/$D$106)*AG133+((1-EXP(-LN(2)/$D$106))/(LN(2)/$D$106))*$AB134*AD134*0.475*$F$19*44/12,)</f>
        <v>0</v>
      </c>
      <c r="AH134" s="144">
        <f t="shared" ref="AH134:AH165" si="86">IF(AA134&lt;=$F$18,EXP(-LN(2)/$D$105)*AH133+((1-EXP(-LN(2)/$D$105))/(LN(2)/$D$105))*$AB134*AE134*0.475*$F$19*44/12,)</f>
        <v>0</v>
      </c>
      <c r="AI134" s="217">
        <f t="shared" si="65"/>
        <v>0</v>
      </c>
      <c r="AK134" s="210"/>
      <c r="AL134" s="144"/>
      <c r="AM134" s="144"/>
      <c r="AN134" s="144"/>
      <c r="AO134" s="144"/>
      <c r="AP134" s="144"/>
      <c r="AQ134" s="318"/>
      <c r="AR134" s="318"/>
      <c r="AS134" s="318"/>
      <c r="AT134" s="318"/>
      <c r="AU134" s="144"/>
      <c r="AV134" s="144"/>
      <c r="AW134" s="144"/>
      <c r="AX134" s="144"/>
      <c r="AY134" s="217"/>
    </row>
    <row r="135" spans="5:51" x14ac:dyDescent="0.25">
      <c r="E135" s="110"/>
      <c r="I135" s="194">
        <v>130</v>
      </c>
      <c r="J135" s="144">
        <f t="shared" ref="J135:J198" si="87">IF($I135&lt;=$F$10,$F$11*$F$13+J134,)</f>
        <v>0</v>
      </c>
      <c r="K135" s="144">
        <f t="shared" ref="K135:K198" si="88">IF(J135=0,0,EXP(-1.0587+0.8836*LN(J135)+0.284))</f>
        <v>0</v>
      </c>
      <c r="L135" s="144">
        <f t="shared" ref="L135:L198" si="89">IF(I135&lt;=$F$10,$F$5+($F$8-$F$5)*(1-EXP(-0.0175*I135)),)</f>
        <v>0</v>
      </c>
      <c r="M135" s="144">
        <f t="shared" ref="M135:M198" si="90">IF(I135&lt;=$F$10,IF(I135&lt;=30,I135*($F$9-$F$6)/30,$F$9-$F$6),)</f>
        <v>0</v>
      </c>
      <c r="N135" s="144">
        <f t="shared" si="72"/>
        <v>0</v>
      </c>
      <c r="O135" s="145">
        <f t="shared" si="73"/>
        <v>0</v>
      </c>
      <c r="P135" s="194">
        <v>130</v>
      </c>
      <c r="Q135" s="144">
        <f t="shared" si="82"/>
        <v>0</v>
      </c>
      <c r="R135" s="144">
        <f t="shared" ref="R135:R198" si="91">IF(P135&lt;=$F$18,Q135+R134,)</f>
        <v>0</v>
      </c>
      <c r="S135" s="144">
        <f t="shared" ref="S135:S198" si="92">$F$19*R135</f>
        <v>0</v>
      </c>
      <c r="T135" s="144">
        <f t="shared" si="74"/>
        <v>0</v>
      </c>
      <c r="U135" s="144">
        <f t="shared" si="83"/>
        <v>0</v>
      </c>
      <c r="V135" s="144">
        <f t="shared" si="75"/>
        <v>0</v>
      </c>
      <c r="W135" s="144">
        <v>0</v>
      </c>
      <c r="X135" s="144">
        <f t="shared" si="76"/>
        <v>0</v>
      </c>
      <c r="Y135" s="173">
        <f t="shared" si="77"/>
        <v>0</v>
      </c>
      <c r="AA135" s="210">
        <v>130</v>
      </c>
      <c r="AB135" s="144">
        <f t="shared" si="78"/>
        <v>0</v>
      </c>
      <c r="AC135" s="243">
        <f t="shared" si="79"/>
        <v>0</v>
      </c>
      <c r="AD135" s="243">
        <f t="shared" si="80"/>
        <v>0</v>
      </c>
      <c r="AE135" s="243">
        <f t="shared" si="81"/>
        <v>0</v>
      </c>
      <c r="AF135" s="144">
        <f t="shared" si="84"/>
        <v>0</v>
      </c>
      <c r="AG135" s="144">
        <f t="shared" si="85"/>
        <v>0</v>
      </c>
      <c r="AH135" s="144">
        <f t="shared" si="86"/>
        <v>0</v>
      </c>
      <c r="AI135" s="217">
        <f t="shared" ref="AI135:AI198" si="93">IF(AA135&lt;=$F$18,SUM(AF135:AH135),)</f>
        <v>0</v>
      </c>
      <c r="AK135" s="210"/>
      <c r="AL135" s="144"/>
      <c r="AM135" s="144"/>
      <c r="AN135" s="144"/>
      <c r="AO135" s="144"/>
      <c r="AP135" s="144"/>
      <c r="AQ135" s="318"/>
      <c r="AR135" s="318"/>
      <c r="AS135" s="318"/>
      <c r="AT135" s="318"/>
      <c r="AU135" s="144"/>
      <c r="AV135" s="144"/>
      <c r="AW135" s="144"/>
      <c r="AX135" s="144"/>
      <c r="AY135" s="217"/>
    </row>
    <row r="136" spans="5:51" x14ac:dyDescent="0.25">
      <c r="E136" s="110"/>
      <c r="I136" s="194">
        <v>131</v>
      </c>
      <c r="J136" s="144">
        <f t="shared" si="87"/>
        <v>0</v>
      </c>
      <c r="K136" s="144">
        <f t="shared" si="88"/>
        <v>0</v>
      </c>
      <c r="L136" s="144">
        <f t="shared" si="89"/>
        <v>0</v>
      </c>
      <c r="M136" s="144">
        <f t="shared" si="90"/>
        <v>0</v>
      </c>
      <c r="N136" s="144">
        <f t="shared" si="72"/>
        <v>0</v>
      </c>
      <c r="O136" s="145">
        <f t="shared" si="73"/>
        <v>0</v>
      </c>
      <c r="P136" s="194">
        <v>131</v>
      </c>
      <c r="Q136" s="144">
        <f t="shared" si="82"/>
        <v>0</v>
      </c>
      <c r="R136" s="144">
        <f t="shared" si="91"/>
        <v>0</v>
      </c>
      <c r="S136" s="144">
        <f t="shared" si="92"/>
        <v>0</v>
      </c>
      <c r="T136" s="144">
        <f t="shared" si="74"/>
        <v>0</v>
      </c>
      <c r="U136" s="144">
        <f t="shared" si="83"/>
        <v>0</v>
      </c>
      <c r="V136" s="144">
        <f t="shared" si="75"/>
        <v>0</v>
      </c>
      <c r="W136" s="144">
        <v>0</v>
      </c>
      <c r="X136" s="144">
        <f t="shared" si="76"/>
        <v>0</v>
      </c>
      <c r="Y136" s="173">
        <f t="shared" si="77"/>
        <v>0</v>
      </c>
      <c r="AA136" s="210">
        <v>131</v>
      </c>
      <c r="AB136" s="144">
        <f t="shared" si="78"/>
        <v>0</v>
      </c>
      <c r="AC136" s="243">
        <f t="shared" si="79"/>
        <v>0</v>
      </c>
      <c r="AD136" s="243">
        <f t="shared" si="80"/>
        <v>0</v>
      </c>
      <c r="AE136" s="243">
        <f t="shared" si="81"/>
        <v>0</v>
      </c>
      <c r="AF136" s="144">
        <f t="shared" si="84"/>
        <v>0</v>
      </c>
      <c r="AG136" s="144">
        <f t="shared" si="85"/>
        <v>0</v>
      </c>
      <c r="AH136" s="144">
        <f t="shared" si="86"/>
        <v>0</v>
      </c>
      <c r="AI136" s="217">
        <f t="shared" si="93"/>
        <v>0</v>
      </c>
      <c r="AK136" s="210"/>
      <c r="AL136" s="144"/>
      <c r="AM136" s="144"/>
      <c r="AN136" s="144"/>
      <c r="AO136" s="144"/>
      <c r="AP136" s="144"/>
      <c r="AQ136" s="318"/>
      <c r="AR136" s="318"/>
      <c r="AS136" s="318"/>
      <c r="AT136" s="318"/>
      <c r="AU136" s="144"/>
      <c r="AV136" s="144"/>
      <c r="AW136" s="144"/>
      <c r="AX136" s="144"/>
      <c r="AY136" s="217"/>
    </row>
    <row r="137" spans="5:51" x14ac:dyDescent="0.25">
      <c r="E137" s="110"/>
      <c r="I137" s="194">
        <v>132</v>
      </c>
      <c r="J137" s="144">
        <f t="shared" si="87"/>
        <v>0</v>
      </c>
      <c r="K137" s="144">
        <f t="shared" si="88"/>
        <v>0</v>
      </c>
      <c r="L137" s="144">
        <f t="shared" si="89"/>
        <v>0</v>
      </c>
      <c r="M137" s="144">
        <f t="shared" si="90"/>
        <v>0</v>
      </c>
      <c r="N137" s="144">
        <f t="shared" si="72"/>
        <v>0</v>
      </c>
      <c r="O137" s="145">
        <f t="shared" si="73"/>
        <v>0</v>
      </c>
      <c r="P137" s="194">
        <v>132</v>
      </c>
      <c r="Q137" s="144">
        <f t="shared" si="82"/>
        <v>0</v>
      </c>
      <c r="R137" s="144">
        <f t="shared" si="91"/>
        <v>0</v>
      </c>
      <c r="S137" s="144">
        <f t="shared" si="92"/>
        <v>0</v>
      </c>
      <c r="T137" s="144">
        <f t="shared" si="74"/>
        <v>0</v>
      </c>
      <c r="U137" s="144">
        <f t="shared" si="83"/>
        <v>0</v>
      </c>
      <c r="V137" s="144">
        <f t="shared" si="75"/>
        <v>0</v>
      </c>
      <c r="W137" s="144">
        <v>0</v>
      </c>
      <c r="X137" s="144">
        <f t="shared" si="76"/>
        <v>0</v>
      </c>
      <c r="Y137" s="173">
        <f t="shared" si="77"/>
        <v>0</v>
      </c>
      <c r="AA137" s="210">
        <v>132</v>
      </c>
      <c r="AB137" s="144">
        <f t="shared" si="78"/>
        <v>0</v>
      </c>
      <c r="AC137" s="243">
        <f t="shared" si="79"/>
        <v>0</v>
      </c>
      <c r="AD137" s="243">
        <f t="shared" si="80"/>
        <v>0</v>
      </c>
      <c r="AE137" s="243">
        <f t="shared" si="81"/>
        <v>0</v>
      </c>
      <c r="AF137" s="144">
        <f t="shared" si="84"/>
        <v>0</v>
      </c>
      <c r="AG137" s="144">
        <f t="shared" si="85"/>
        <v>0</v>
      </c>
      <c r="AH137" s="144">
        <f t="shared" si="86"/>
        <v>0</v>
      </c>
      <c r="AI137" s="217">
        <f t="shared" si="93"/>
        <v>0</v>
      </c>
      <c r="AK137" s="210"/>
      <c r="AL137" s="144"/>
      <c r="AM137" s="144"/>
      <c r="AN137" s="144"/>
      <c r="AO137" s="144"/>
      <c r="AP137" s="144"/>
      <c r="AQ137" s="318"/>
      <c r="AR137" s="318"/>
      <c r="AS137" s="318"/>
      <c r="AT137" s="318"/>
      <c r="AU137" s="144"/>
      <c r="AV137" s="144"/>
      <c r="AW137" s="144"/>
      <c r="AX137" s="144"/>
      <c r="AY137" s="217"/>
    </row>
    <row r="138" spans="5:51" x14ac:dyDescent="0.25">
      <c r="E138" s="110"/>
      <c r="I138" s="194">
        <v>133</v>
      </c>
      <c r="J138" s="144">
        <f t="shared" si="87"/>
        <v>0</v>
      </c>
      <c r="K138" s="144">
        <f t="shared" si="88"/>
        <v>0</v>
      </c>
      <c r="L138" s="144">
        <f t="shared" si="89"/>
        <v>0</v>
      </c>
      <c r="M138" s="144">
        <f t="shared" si="90"/>
        <v>0</v>
      </c>
      <c r="N138" s="144">
        <f t="shared" si="72"/>
        <v>0</v>
      </c>
      <c r="O138" s="145">
        <f t="shared" si="73"/>
        <v>0</v>
      </c>
      <c r="P138" s="194">
        <v>133</v>
      </c>
      <c r="Q138" s="144">
        <f t="shared" si="82"/>
        <v>0</v>
      </c>
      <c r="R138" s="144">
        <f t="shared" si="91"/>
        <v>0</v>
      </c>
      <c r="S138" s="144">
        <f t="shared" si="92"/>
        <v>0</v>
      </c>
      <c r="T138" s="144">
        <f t="shared" si="74"/>
        <v>0</v>
      </c>
      <c r="U138" s="144">
        <f t="shared" si="83"/>
        <v>0</v>
      </c>
      <c r="V138" s="144">
        <f t="shared" si="75"/>
        <v>0</v>
      </c>
      <c r="W138" s="144">
        <v>0</v>
      </c>
      <c r="X138" s="144">
        <f t="shared" si="76"/>
        <v>0</v>
      </c>
      <c r="Y138" s="173">
        <f t="shared" si="77"/>
        <v>0</v>
      </c>
      <c r="AA138" s="210">
        <v>133</v>
      </c>
      <c r="AB138" s="144">
        <f t="shared" si="78"/>
        <v>0</v>
      </c>
      <c r="AC138" s="243">
        <f t="shared" si="79"/>
        <v>0</v>
      </c>
      <c r="AD138" s="243">
        <f t="shared" si="80"/>
        <v>0</v>
      </c>
      <c r="AE138" s="243">
        <f t="shared" si="81"/>
        <v>0</v>
      </c>
      <c r="AF138" s="144">
        <f t="shared" si="84"/>
        <v>0</v>
      </c>
      <c r="AG138" s="144">
        <f t="shared" si="85"/>
        <v>0</v>
      </c>
      <c r="AH138" s="144">
        <f t="shared" si="86"/>
        <v>0</v>
      </c>
      <c r="AI138" s="217">
        <f t="shared" si="93"/>
        <v>0</v>
      </c>
      <c r="AK138" s="210"/>
      <c r="AL138" s="144"/>
      <c r="AM138" s="144"/>
      <c r="AN138" s="144"/>
      <c r="AO138" s="144"/>
      <c r="AP138" s="144"/>
      <c r="AQ138" s="318"/>
      <c r="AR138" s="318"/>
      <c r="AS138" s="318"/>
      <c r="AT138" s="318"/>
      <c r="AU138" s="144"/>
      <c r="AV138" s="144"/>
      <c r="AW138" s="144"/>
      <c r="AX138" s="144"/>
      <c r="AY138" s="217"/>
    </row>
    <row r="139" spans="5:51" x14ac:dyDescent="0.25">
      <c r="E139" s="110"/>
      <c r="I139" s="194">
        <v>134</v>
      </c>
      <c r="J139" s="144">
        <f t="shared" si="87"/>
        <v>0</v>
      </c>
      <c r="K139" s="144">
        <f t="shared" si="88"/>
        <v>0</v>
      </c>
      <c r="L139" s="144">
        <f t="shared" si="89"/>
        <v>0</v>
      </c>
      <c r="M139" s="144">
        <f t="shared" si="90"/>
        <v>0</v>
      </c>
      <c r="N139" s="144">
        <f t="shared" si="72"/>
        <v>0</v>
      </c>
      <c r="O139" s="145">
        <f t="shared" si="73"/>
        <v>0</v>
      </c>
      <c r="P139" s="194">
        <v>134</v>
      </c>
      <c r="Q139" s="144">
        <f t="shared" si="82"/>
        <v>0</v>
      </c>
      <c r="R139" s="144">
        <f t="shared" si="91"/>
        <v>0</v>
      </c>
      <c r="S139" s="144">
        <f t="shared" si="92"/>
        <v>0</v>
      </c>
      <c r="T139" s="144">
        <f t="shared" si="74"/>
        <v>0</v>
      </c>
      <c r="U139" s="144">
        <f t="shared" si="83"/>
        <v>0</v>
      </c>
      <c r="V139" s="144">
        <f t="shared" si="75"/>
        <v>0</v>
      </c>
      <c r="W139" s="144">
        <v>0</v>
      </c>
      <c r="X139" s="144">
        <f t="shared" si="76"/>
        <v>0</v>
      </c>
      <c r="Y139" s="173">
        <f t="shared" si="77"/>
        <v>0</v>
      </c>
      <c r="AA139" s="210">
        <v>134</v>
      </c>
      <c r="AB139" s="144">
        <f t="shared" si="78"/>
        <v>0</v>
      </c>
      <c r="AC139" s="243">
        <f t="shared" si="79"/>
        <v>0</v>
      </c>
      <c r="AD139" s="243">
        <f t="shared" si="80"/>
        <v>0</v>
      </c>
      <c r="AE139" s="243">
        <f t="shared" si="81"/>
        <v>0</v>
      </c>
      <c r="AF139" s="144">
        <f t="shared" si="84"/>
        <v>0</v>
      </c>
      <c r="AG139" s="144">
        <f t="shared" si="85"/>
        <v>0</v>
      </c>
      <c r="AH139" s="144">
        <f t="shared" si="86"/>
        <v>0</v>
      </c>
      <c r="AI139" s="217">
        <f t="shared" si="93"/>
        <v>0</v>
      </c>
      <c r="AK139" s="210"/>
      <c r="AL139" s="144"/>
      <c r="AM139" s="144"/>
      <c r="AN139" s="144"/>
      <c r="AO139" s="144"/>
      <c r="AP139" s="144"/>
      <c r="AQ139" s="318"/>
      <c r="AR139" s="318"/>
      <c r="AS139" s="318"/>
      <c r="AT139" s="318"/>
      <c r="AU139" s="144"/>
      <c r="AV139" s="144"/>
      <c r="AW139" s="144"/>
      <c r="AX139" s="144"/>
      <c r="AY139" s="217"/>
    </row>
    <row r="140" spans="5:51" x14ac:dyDescent="0.25">
      <c r="E140" s="110"/>
      <c r="I140" s="194">
        <v>135</v>
      </c>
      <c r="J140" s="144">
        <f t="shared" si="87"/>
        <v>0</v>
      </c>
      <c r="K140" s="144">
        <f t="shared" si="88"/>
        <v>0</v>
      </c>
      <c r="L140" s="144">
        <f t="shared" si="89"/>
        <v>0</v>
      </c>
      <c r="M140" s="144">
        <f t="shared" si="90"/>
        <v>0</v>
      </c>
      <c r="N140" s="144">
        <f t="shared" si="72"/>
        <v>0</v>
      </c>
      <c r="O140" s="145">
        <f t="shared" si="73"/>
        <v>0</v>
      </c>
      <c r="P140" s="194">
        <v>135</v>
      </c>
      <c r="Q140" s="144">
        <f t="shared" si="82"/>
        <v>0</v>
      </c>
      <c r="R140" s="144">
        <f t="shared" si="91"/>
        <v>0</v>
      </c>
      <c r="S140" s="144">
        <f t="shared" si="92"/>
        <v>0</v>
      </c>
      <c r="T140" s="144">
        <f t="shared" si="74"/>
        <v>0</v>
      </c>
      <c r="U140" s="144">
        <f t="shared" si="83"/>
        <v>0</v>
      </c>
      <c r="V140" s="144">
        <f t="shared" si="75"/>
        <v>0</v>
      </c>
      <c r="W140" s="144">
        <v>0</v>
      </c>
      <c r="X140" s="144">
        <f t="shared" si="76"/>
        <v>0</v>
      </c>
      <c r="Y140" s="173">
        <f t="shared" si="77"/>
        <v>0</v>
      </c>
      <c r="AA140" s="210">
        <v>135</v>
      </c>
      <c r="AB140" s="144">
        <f t="shared" si="78"/>
        <v>0</v>
      </c>
      <c r="AC140" s="243">
        <f t="shared" si="79"/>
        <v>0</v>
      </c>
      <c r="AD140" s="243">
        <f t="shared" si="80"/>
        <v>0</v>
      </c>
      <c r="AE140" s="243">
        <f t="shared" si="81"/>
        <v>0</v>
      </c>
      <c r="AF140" s="144">
        <f t="shared" si="84"/>
        <v>0</v>
      </c>
      <c r="AG140" s="144">
        <f t="shared" si="85"/>
        <v>0</v>
      </c>
      <c r="AH140" s="144">
        <f t="shared" si="86"/>
        <v>0</v>
      </c>
      <c r="AI140" s="217">
        <f t="shared" si="93"/>
        <v>0</v>
      </c>
      <c r="AK140" s="210"/>
      <c r="AL140" s="144"/>
      <c r="AM140" s="144"/>
      <c r="AN140" s="144"/>
      <c r="AO140" s="144"/>
      <c r="AP140" s="144"/>
      <c r="AQ140" s="318"/>
      <c r="AR140" s="318"/>
      <c r="AS140" s="318"/>
      <c r="AT140" s="318"/>
      <c r="AU140" s="144"/>
      <c r="AV140" s="144"/>
      <c r="AW140" s="144"/>
      <c r="AX140" s="144"/>
      <c r="AY140" s="217"/>
    </row>
    <row r="141" spans="5:51" x14ac:dyDescent="0.25">
      <c r="E141" s="110"/>
      <c r="I141" s="194">
        <v>136</v>
      </c>
      <c r="J141" s="144">
        <f t="shared" si="87"/>
        <v>0</v>
      </c>
      <c r="K141" s="144">
        <f t="shared" si="88"/>
        <v>0</v>
      </c>
      <c r="L141" s="144">
        <f t="shared" si="89"/>
        <v>0</v>
      </c>
      <c r="M141" s="144">
        <f t="shared" si="90"/>
        <v>0</v>
      </c>
      <c r="N141" s="144">
        <f t="shared" si="72"/>
        <v>0</v>
      </c>
      <c r="O141" s="145">
        <f t="shared" si="73"/>
        <v>0</v>
      </c>
      <c r="P141" s="194">
        <v>136</v>
      </c>
      <c r="Q141" s="144">
        <f t="shared" si="82"/>
        <v>0</v>
      </c>
      <c r="R141" s="144">
        <f t="shared" si="91"/>
        <v>0</v>
      </c>
      <c r="S141" s="144">
        <f t="shared" si="92"/>
        <v>0</v>
      </c>
      <c r="T141" s="144">
        <f t="shared" si="74"/>
        <v>0</v>
      </c>
      <c r="U141" s="144">
        <f t="shared" si="83"/>
        <v>0</v>
      </c>
      <c r="V141" s="144">
        <f t="shared" si="75"/>
        <v>0</v>
      </c>
      <c r="W141" s="144">
        <v>0</v>
      </c>
      <c r="X141" s="144">
        <f t="shared" si="76"/>
        <v>0</v>
      </c>
      <c r="Y141" s="173">
        <f t="shared" si="77"/>
        <v>0</v>
      </c>
      <c r="AA141" s="210">
        <v>136</v>
      </c>
      <c r="AB141" s="144">
        <f t="shared" si="78"/>
        <v>0</v>
      </c>
      <c r="AC141" s="243">
        <f t="shared" si="79"/>
        <v>0</v>
      </c>
      <c r="AD141" s="243">
        <f t="shared" si="80"/>
        <v>0</v>
      </c>
      <c r="AE141" s="243">
        <f t="shared" si="81"/>
        <v>0</v>
      </c>
      <c r="AF141" s="144">
        <f t="shared" si="84"/>
        <v>0</v>
      </c>
      <c r="AG141" s="144">
        <f t="shared" si="85"/>
        <v>0</v>
      </c>
      <c r="AH141" s="144">
        <f t="shared" si="86"/>
        <v>0</v>
      </c>
      <c r="AI141" s="217">
        <f t="shared" si="93"/>
        <v>0</v>
      </c>
      <c r="AK141" s="210"/>
      <c r="AL141" s="144"/>
      <c r="AM141" s="144"/>
      <c r="AN141" s="144"/>
      <c r="AO141" s="144"/>
      <c r="AP141" s="144"/>
      <c r="AQ141" s="318"/>
      <c r="AR141" s="318"/>
      <c r="AS141" s="318"/>
      <c r="AT141" s="318"/>
      <c r="AU141" s="144"/>
      <c r="AV141" s="144"/>
      <c r="AW141" s="144"/>
      <c r="AX141" s="144"/>
      <c r="AY141" s="217"/>
    </row>
    <row r="142" spans="5:51" x14ac:dyDescent="0.25">
      <c r="E142" s="110"/>
      <c r="I142" s="194">
        <v>137</v>
      </c>
      <c r="J142" s="144">
        <f t="shared" si="87"/>
        <v>0</v>
      </c>
      <c r="K142" s="144">
        <f t="shared" si="88"/>
        <v>0</v>
      </c>
      <c r="L142" s="144">
        <f t="shared" si="89"/>
        <v>0</v>
      </c>
      <c r="M142" s="144">
        <f t="shared" si="90"/>
        <v>0</v>
      </c>
      <c r="N142" s="144">
        <f t="shared" si="72"/>
        <v>0</v>
      </c>
      <c r="O142" s="145">
        <f t="shared" si="73"/>
        <v>0</v>
      </c>
      <c r="P142" s="194">
        <v>137</v>
      </c>
      <c r="Q142" s="144">
        <f t="shared" si="82"/>
        <v>0</v>
      </c>
      <c r="R142" s="144">
        <f t="shared" si="91"/>
        <v>0</v>
      </c>
      <c r="S142" s="144">
        <f t="shared" si="92"/>
        <v>0</v>
      </c>
      <c r="T142" s="144">
        <f t="shared" si="74"/>
        <v>0</v>
      </c>
      <c r="U142" s="144">
        <f t="shared" si="83"/>
        <v>0</v>
      </c>
      <c r="V142" s="144">
        <f t="shared" si="75"/>
        <v>0</v>
      </c>
      <c r="W142" s="144">
        <v>0</v>
      </c>
      <c r="X142" s="144">
        <f t="shared" si="76"/>
        <v>0</v>
      </c>
      <c r="Y142" s="173">
        <f t="shared" si="77"/>
        <v>0</v>
      </c>
      <c r="AA142" s="210">
        <v>137</v>
      </c>
      <c r="AB142" s="144">
        <f t="shared" si="78"/>
        <v>0</v>
      </c>
      <c r="AC142" s="243">
        <f t="shared" si="79"/>
        <v>0</v>
      </c>
      <c r="AD142" s="243">
        <f t="shared" si="80"/>
        <v>0</v>
      </c>
      <c r="AE142" s="243">
        <f t="shared" si="81"/>
        <v>0</v>
      </c>
      <c r="AF142" s="144">
        <f t="shared" si="84"/>
        <v>0</v>
      </c>
      <c r="AG142" s="144">
        <f t="shared" si="85"/>
        <v>0</v>
      </c>
      <c r="AH142" s="144">
        <f t="shared" si="86"/>
        <v>0</v>
      </c>
      <c r="AI142" s="217">
        <f t="shared" si="93"/>
        <v>0</v>
      </c>
      <c r="AK142" s="210"/>
      <c r="AL142" s="144"/>
      <c r="AM142" s="144"/>
      <c r="AN142" s="144"/>
      <c r="AO142" s="144"/>
      <c r="AP142" s="144"/>
      <c r="AQ142" s="318"/>
      <c r="AR142" s="318"/>
      <c r="AS142" s="318"/>
      <c r="AT142" s="318"/>
      <c r="AU142" s="144"/>
      <c r="AV142" s="144"/>
      <c r="AW142" s="144"/>
      <c r="AX142" s="144"/>
      <c r="AY142" s="217"/>
    </row>
    <row r="143" spans="5:51" x14ac:dyDescent="0.25">
      <c r="E143" s="110"/>
      <c r="I143" s="194">
        <v>138</v>
      </c>
      <c r="J143" s="144">
        <f t="shared" si="87"/>
        <v>0</v>
      </c>
      <c r="K143" s="144">
        <f t="shared" si="88"/>
        <v>0</v>
      </c>
      <c r="L143" s="144">
        <f t="shared" si="89"/>
        <v>0</v>
      </c>
      <c r="M143" s="144">
        <f t="shared" si="90"/>
        <v>0</v>
      </c>
      <c r="N143" s="144">
        <f t="shared" si="72"/>
        <v>0</v>
      </c>
      <c r="O143" s="145">
        <f t="shared" si="73"/>
        <v>0</v>
      </c>
      <c r="P143" s="194">
        <v>138</v>
      </c>
      <c r="Q143" s="144">
        <f t="shared" si="82"/>
        <v>0</v>
      </c>
      <c r="R143" s="144">
        <f t="shared" si="91"/>
        <v>0</v>
      </c>
      <c r="S143" s="144">
        <f t="shared" si="92"/>
        <v>0</v>
      </c>
      <c r="T143" s="144">
        <f t="shared" si="74"/>
        <v>0</v>
      </c>
      <c r="U143" s="144">
        <f t="shared" si="83"/>
        <v>0</v>
      </c>
      <c r="V143" s="144">
        <f t="shared" si="75"/>
        <v>0</v>
      </c>
      <c r="W143" s="144">
        <v>0</v>
      </c>
      <c r="X143" s="144">
        <f t="shared" si="76"/>
        <v>0</v>
      </c>
      <c r="Y143" s="173">
        <f t="shared" si="77"/>
        <v>0</v>
      </c>
      <c r="AA143" s="210">
        <v>138</v>
      </c>
      <c r="AB143" s="144">
        <f t="shared" si="78"/>
        <v>0</v>
      </c>
      <c r="AC143" s="243">
        <f t="shared" si="79"/>
        <v>0</v>
      </c>
      <c r="AD143" s="243">
        <f t="shared" si="80"/>
        <v>0</v>
      </c>
      <c r="AE143" s="243">
        <f t="shared" si="81"/>
        <v>0</v>
      </c>
      <c r="AF143" s="144">
        <f t="shared" si="84"/>
        <v>0</v>
      </c>
      <c r="AG143" s="144">
        <f t="shared" si="85"/>
        <v>0</v>
      </c>
      <c r="AH143" s="144">
        <f t="shared" si="86"/>
        <v>0</v>
      </c>
      <c r="AI143" s="217">
        <f t="shared" si="93"/>
        <v>0</v>
      </c>
      <c r="AK143" s="210"/>
      <c r="AL143" s="144"/>
      <c r="AM143" s="144"/>
      <c r="AN143" s="144"/>
      <c r="AO143" s="144"/>
      <c r="AP143" s="144"/>
      <c r="AQ143" s="318"/>
      <c r="AR143" s="318"/>
      <c r="AS143" s="318"/>
      <c r="AT143" s="318"/>
      <c r="AU143" s="144"/>
      <c r="AV143" s="144"/>
      <c r="AW143" s="144"/>
      <c r="AX143" s="144"/>
      <c r="AY143" s="217"/>
    </row>
    <row r="144" spans="5:51" x14ac:dyDescent="0.25">
      <c r="E144" s="110"/>
      <c r="I144" s="194">
        <v>139</v>
      </c>
      <c r="J144" s="144">
        <f t="shared" si="87"/>
        <v>0</v>
      </c>
      <c r="K144" s="144">
        <f t="shared" si="88"/>
        <v>0</v>
      </c>
      <c r="L144" s="144">
        <f t="shared" si="89"/>
        <v>0</v>
      </c>
      <c r="M144" s="144">
        <f t="shared" si="90"/>
        <v>0</v>
      </c>
      <c r="N144" s="144">
        <f t="shared" si="72"/>
        <v>0</v>
      </c>
      <c r="O144" s="145">
        <f t="shared" si="73"/>
        <v>0</v>
      </c>
      <c r="P144" s="194">
        <v>139</v>
      </c>
      <c r="Q144" s="144">
        <f t="shared" si="82"/>
        <v>0</v>
      </c>
      <c r="R144" s="144">
        <f t="shared" si="91"/>
        <v>0</v>
      </c>
      <c r="S144" s="144">
        <f t="shared" si="92"/>
        <v>0</v>
      </c>
      <c r="T144" s="144">
        <f t="shared" si="74"/>
        <v>0</v>
      </c>
      <c r="U144" s="144">
        <f t="shared" si="83"/>
        <v>0</v>
      </c>
      <c r="V144" s="144">
        <f t="shared" si="75"/>
        <v>0</v>
      </c>
      <c r="W144" s="144">
        <v>0</v>
      </c>
      <c r="X144" s="144">
        <f t="shared" si="76"/>
        <v>0</v>
      </c>
      <c r="Y144" s="173">
        <f t="shared" si="77"/>
        <v>0</v>
      </c>
      <c r="AA144" s="210">
        <v>139</v>
      </c>
      <c r="AB144" s="144">
        <f t="shared" si="78"/>
        <v>0</v>
      </c>
      <c r="AC144" s="243">
        <f t="shared" si="79"/>
        <v>0</v>
      </c>
      <c r="AD144" s="243">
        <f t="shared" si="80"/>
        <v>0</v>
      </c>
      <c r="AE144" s="243">
        <f t="shared" si="81"/>
        <v>0</v>
      </c>
      <c r="AF144" s="144">
        <f t="shared" si="84"/>
        <v>0</v>
      </c>
      <c r="AG144" s="144">
        <f t="shared" si="85"/>
        <v>0</v>
      </c>
      <c r="AH144" s="144">
        <f t="shared" si="86"/>
        <v>0</v>
      </c>
      <c r="AI144" s="217">
        <f t="shared" si="93"/>
        <v>0</v>
      </c>
      <c r="AK144" s="210"/>
      <c r="AL144" s="144"/>
      <c r="AM144" s="144"/>
      <c r="AN144" s="144"/>
      <c r="AO144" s="144"/>
      <c r="AP144" s="144"/>
      <c r="AQ144" s="318"/>
      <c r="AR144" s="318"/>
      <c r="AS144" s="318"/>
      <c r="AT144" s="318"/>
      <c r="AU144" s="144"/>
      <c r="AV144" s="144"/>
      <c r="AW144" s="144"/>
      <c r="AX144" s="144"/>
      <c r="AY144" s="217"/>
    </row>
    <row r="145" spans="5:51" x14ac:dyDescent="0.25">
      <c r="E145" s="110"/>
      <c r="I145" s="194">
        <v>140</v>
      </c>
      <c r="J145" s="144">
        <f t="shared" si="87"/>
        <v>0</v>
      </c>
      <c r="K145" s="144">
        <f t="shared" si="88"/>
        <v>0</v>
      </c>
      <c r="L145" s="144">
        <f t="shared" si="89"/>
        <v>0</v>
      </c>
      <c r="M145" s="144">
        <f t="shared" si="90"/>
        <v>0</v>
      </c>
      <c r="N145" s="144">
        <f t="shared" si="72"/>
        <v>0</v>
      </c>
      <c r="O145" s="145">
        <f t="shared" si="73"/>
        <v>0</v>
      </c>
      <c r="P145" s="194">
        <v>140</v>
      </c>
      <c r="Q145" s="144">
        <f t="shared" si="82"/>
        <v>0</v>
      </c>
      <c r="R145" s="144">
        <f t="shared" si="91"/>
        <v>0</v>
      </c>
      <c r="S145" s="144">
        <f t="shared" si="92"/>
        <v>0</v>
      </c>
      <c r="T145" s="144">
        <f t="shared" si="74"/>
        <v>0</v>
      </c>
      <c r="U145" s="144">
        <f t="shared" si="83"/>
        <v>0</v>
      </c>
      <c r="V145" s="144">
        <f t="shared" si="75"/>
        <v>0</v>
      </c>
      <c r="W145" s="144">
        <v>0</v>
      </c>
      <c r="X145" s="144">
        <f t="shared" si="76"/>
        <v>0</v>
      </c>
      <c r="Y145" s="173">
        <f t="shared" si="77"/>
        <v>0</v>
      </c>
      <c r="AA145" s="210">
        <v>140</v>
      </c>
      <c r="AB145" s="144">
        <f t="shared" si="78"/>
        <v>0</v>
      </c>
      <c r="AC145" s="243">
        <f t="shared" si="79"/>
        <v>0</v>
      </c>
      <c r="AD145" s="243">
        <f t="shared" si="80"/>
        <v>0</v>
      </c>
      <c r="AE145" s="243">
        <f t="shared" si="81"/>
        <v>0</v>
      </c>
      <c r="AF145" s="144">
        <f t="shared" si="84"/>
        <v>0</v>
      </c>
      <c r="AG145" s="144">
        <f t="shared" si="85"/>
        <v>0</v>
      </c>
      <c r="AH145" s="144">
        <f t="shared" si="86"/>
        <v>0</v>
      </c>
      <c r="AI145" s="217">
        <f t="shared" si="93"/>
        <v>0</v>
      </c>
      <c r="AK145" s="210"/>
      <c r="AL145" s="144"/>
      <c r="AM145" s="144"/>
      <c r="AN145" s="144"/>
      <c r="AO145" s="144"/>
      <c r="AP145" s="144"/>
      <c r="AQ145" s="318"/>
      <c r="AR145" s="318"/>
      <c r="AS145" s="318"/>
      <c r="AT145" s="318"/>
      <c r="AU145" s="144"/>
      <c r="AV145" s="144"/>
      <c r="AW145" s="144"/>
      <c r="AX145" s="144"/>
      <c r="AY145" s="217"/>
    </row>
    <row r="146" spans="5:51" x14ac:dyDescent="0.25">
      <c r="E146" s="110"/>
      <c r="I146" s="194">
        <v>141</v>
      </c>
      <c r="J146" s="144">
        <f t="shared" si="87"/>
        <v>0</v>
      </c>
      <c r="K146" s="144">
        <f t="shared" si="88"/>
        <v>0</v>
      </c>
      <c r="L146" s="144">
        <f t="shared" si="89"/>
        <v>0</v>
      </c>
      <c r="M146" s="144">
        <f t="shared" si="90"/>
        <v>0</v>
      </c>
      <c r="N146" s="144">
        <f t="shared" si="72"/>
        <v>0</v>
      </c>
      <c r="O146" s="145">
        <f t="shared" si="73"/>
        <v>0</v>
      </c>
      <c r="P146" s="194">
        <v>141</v>
      </c>
      <c r="Q146" s="144">
        <f t="shared" si="82"/>
        <v>0</v>
      </c>
      <c r="R146" s="144">
        <f t="shared" si="91"/>
        <v>0</v>
      </c>
      <c r="S146" s="144">
        <f t="shared" si="92"/>
        <v>0</v>
      </c>
      <c r="T146" s="144">
        <f t="shared" si="74"/>
        <v>0</v>
      </c>
      <c r="U146" s="144">
        <f t="shared" si="83"/>
        <v>0</v>
      </c>
      <c r="V146" s="144">
        <f t="shared" si="75"/>
        <v>0</v>
      </c>
      <c r="W146" s="144">
        <v>0</v>
      </c>
      <c r="X146" s="144">
        <f t="shared" si="76"/>
        <v>0</v>
      </c>
      <c r="Y146" s="173">
        <f t="shared" si="77"/>
        <v>0</v>
      </c>
      <c r="AA146" s="210">
        <v>141</v>
      </c>
      <c r="AB146" s="144">
        <f t="shared" si="78"/>
        <v>0</v>
      </c>
      <c r="AC146" s="243">
        <f t="shared" si="79"/>
        <v>0</v>
      </c>
      <c r="AD146" s="243">
        <f t="shared" si="80"/>
        <v>0</v>
      </c>
      <c r="AE146" s="243">
        <f t="shared" si="81"/>
        <v>0</v>
      </c>
      <c r="AF146" s="144">
        <f t="shared" si="84"/>
        <v>0</v>
      </c>
      <c r="AG146" s="144">
        <f t="shared" si="85"/>
        <v>0</v>
      </c>
      <c r="AH146" s="144">
        <f t="shared" si="86"/>
        <v>0</v>
      </c>
      <c r="AI146" s="217">
        <f t="shared" si="93"/>
        <v>0</v>
      </c>
      <c r="AK146" s="210"/>
      <c r="AL146" s="144"/>
      <c r="AM146" s="144"/>
      <c r="AN146" s="144"/>
      <c r="AO146" s="144"/>
      <c r="AP146" s="144"/>
      <c r="AQ146" s="318"/>
      <c r="AR146" s="318"/>
      <c r="AS146" s="318"/>
      <c r="AT146" s="318"/>
      <c r="AU146" s="144"/>
      <c r="AV146" s="144"/>
      <c r="AW146" s="144"/>
      <c r="AX146" s="144"/>
      <c r="AY146" s="217"/>
    </row>
    <row r="147" spans="5:51" x14ac:dyDescent="0.25">
      <c r="E147" s="110"/>
      <c r="I147" s="194">
        <v>142</v>
      </c>
      <c r="J147" s="144">
        <f t="shared" si="87"/>
        <v>0</v>
      </c>
      <c r="K147" s="144">
        <f t="shared" si="88"/>
        <v>0</v>
      </c>
      <c r="L147" s="144">
        <f t="shared" si="89"/>
        <v>0</v>
      </c>
      <c r="M147" s="144">
        <f t="shared" si="90"/>
        <v>0</v>
      </c>
      <c r="N147" s="144">
        <f t="shared" si="72"/>
        <v>0</v>
      </c>
      <c r="O147" s="145">
        <f t="shared" si="73"/>
        <v>0</v>
      </c>
      <c r="P147" s="194">
        <v>142</v>
      </c>
      <c r="Q147" s="144">
        <f t="shared" si="82"/>
        <v>0</v>
      </c>
      <c r="R147" s="144">
        <f t="shared" si="91"/>
        <v>0</v>
      </c>
      <c r="S147" s="144">
        <f t="shared" si="92"/>
        <v>0</v>
      </c>
      <c r="T147" s="144">
        <f t="shared" si="74"/>
        <v>0</v>
      </c>
      <c r="U147" s="144">
        <f t="shared" si="83"/>
        <v>0</v>
      </c>
      <c r="V147" s="144">
        <f t="shared" si="75"/>
        <v>0</v>
      </c>
      <c r="W147" s="144">
        <v>0</v>
      </c>
      <c r="X147" s="144">
        <f t="shared" si="76"/>
        <v>0</v>
      </c>
      <c r="Y147" s="173">
        <f t="shared" si="77"/>
        <v>0</v>
      </c>
      <c r="AA147" s="210">
        <v>142</v>
      </c>
      <c r="AB147" s="144">
        <f t="shared" si="78"/>
        <v>0</v>
      </c>
      <c r="AC147" s="243">
        <f t="shared" si="79"/>
        <v>0</v>
      </c>
      <c r="AD147" s="243">
        <f t="shared" si="80"/>
        <v>0</v>
      </c>
      <c r="AE147" s="243">
        <f t="shared" si="81"/>
        <v>0</v>
      </c>
      <c r="AF147" s="144">
        <f t="shared" si="84"/>
        <v>0</v>
      </c>
      <c r="AG147" s="144">
        <f t="shared" si="85"/>
        <v>0</v>
      </c>
      <c r="AH147" s="144">
        <f t="shared" si="86"/>
        <v>0</v>
      </c>
      <c r="AI147" s="217">
        <f t="shared" si="93"/>
        <v>0</v>
      </c>
      <c r="AK147" s="210"/>
      <c r="AL147" s="144"/>
      <c r="AM147" s="144"/>
      <c r="AN147" s="144"/>
      <c r="AO147" s="144"/>
      <c r="AP147" s="144"/>
      <c r="AQ147" s="318"/>
      <c r="AR147" s="318"/>
      <c r="AS147" s="318"/>
      <c r="AT147" s="318"/>
      <c r="AU147" s="144"/>
      <c r="AV147" s="144"/>
      <c r="AW147" s="144"/>
      <c r="AX147" s="144"/>
      <c r="AY147" s="217"/>
    </row>
    <row r="148" spans="5:51" x14ac:dyDescent="0.25">
      <c r="E148" s="110"/>
      <c r="I148" s="194">
        <v>143</v>
      </c>
      <c r="J148" s="144">
        <f t="shared" si="87"/>
        <v>0</v>
      </c>
      <c r="K148" s="144">
        <f t="shared" si="88"/>
        <v>0</v>
      </c>
      <c r="L148" s="144">
        <f t="shared" si="89"/>
        <v>0</v>
      </c>
      <c r="M148" s="144">
        <f t="shared" si="90"/>
        <v>0</v>
      </c>
      <c r="N148" s="144">
        <f t="shared" si="72"/>
        <v>0</v>
      </c>
      <c r="O148" s="145">
        <f t="shared" si="73"/>
        <v>0</v>
      </c>
      <c r="P148" s="194">
        <v>143</v>
      </c>
      <c r="Q148" s="144">
        <f t="shared" si="82"/>
        <v>0</v>
      </c>
      <c r="R148" s="144">
        <f t="shared" si="91"/>
        <v>0</v>
      </c>
      <c r="S148" s="144">
        <f t="shared" si="92"/>
        <v>0</v>
      </c>
      <c r="T148" s="144">
        <f t="shared" si="74"/>
        <v>0</v>
      </c>
      <c r="U148" s="144">
        <f t="shared" si="83"/>
        <v>0</v>
      </c>
      <c r="V148" s="144">
        <f t="shared" si="75"/>
        <v>0</v>
      </c>
      <c r="W148" s="144">
        <v>0</v>
      </c>
      <c r="X148" s="144">
        <f t="shared" si="76"/>
        <v>0</v>
      </c>
      <c r="Y148" s="173">
        <f t="shared" si="77"/>
        <v>0</v>
      </c>
      <c r="AA148" s="210">
        <v>143</v>
      </c>
      <c r="AB148" s="144">
        <f t="shared" si="78"/>
        <v>0</v>
      </c>
      <c r="AC148" s="243">
        <f t="shared" si="79"/>
        <v>0</v>
      </c>
      <c r="AD148" s="243">
        <f t="shared" si="80"/>
        <v>0</v>
      </c>
      <c r="AE148" s="243">
        <f t="shared" si="81"/>
        <v>0</v>
      </c>
      <c r="AF148" s="144">
        <f t="shared" si="84"/>
        <v>0</v>
      </c>
      <c r="AG148" s="144">
        <f t="shared" si="85"/>
        <v>0</v>
      </c>
      <c r="AH148" s="144">
        <f t="shared" si="86"/>
        <v>0</v>
      </c>
      <c r="AI148" s="217">
        <f t="shared" si="93"/>
        <v>0</v>
      </c>
      <c r="AK148" s="210"/>
      <c r="AL148" s="144"/>
      <c r="AM148" s="144"/>
      <c r="AN148" s="144"/>
      <c r="AO148" s="144"/>
      <c r="AP148" s="144"/>
      <c r="AQ148" s="318"/>
      <c r="AR148" s="318"/>
      <c r="AS148" s="318"/>
      <c r="AT148" s="318"/>
      <c r="AU148" s="144"/>
      <c r="AV148" s="144"/>
      <c r="AW148" s="144"/>
      <c r="AX148" s="144"/>
      <c r="AY148" s="217"/>
    </row>
    <row r="149" spans="5:51" x14ac:dyDescent="0.25">
      <c r="E149" s="110"/>
      <c r="I149" s="194">
        <v>144</v>
      </c>
      <c r="J149" s="144">
        <f t="shared" si="87"/>
        <v>0</v>
      </c>
      <c r="K149" s="144">
        <f t="shared" si="88"/>
        <v>0</v>
      </c>
      <c r="L149" s="144">
        <f t="shared" si="89"/>
        <v>0</v>
      </c>
      <c r="M149" s="144">
        <f t="shared" si="90"/>
        <v>0</v>
      </c>
      <c r="N149" s="144">
        <f t="shared" si="72"/>
        <v>0</v>
      </c>
      <c r="O149" s="145">
        <f t="shared" si="73"/>
        <v>0</v>
      </c>
      <c r="P149" s="194">
        <v>144</v>
      </c>
      <c r="Q149" s="144">
        <f t="shared" si="82"/>
        <v>0</v>
      </c>
      <c r="R149" s="144">
        <f t="shared" si="91"/>
        <v>0</v>
      </c>
      <c r="S149" s="144">
        <f t="shared" si="92"/>
        <v>0</v>
      </c>
      <c r="T149" s="144">
        <f t="shared" si="74"/>
        <v>0</v>
      </c>
      <c r="U149" s="144">
        <f t="shared" si="83"/>
        <v>0</v>
      </c>
      <c r="V149" s="144">
        <f t="shared" si="75"/>
        <v>0</v>
      </c>
      <c r="W149" s="144">
        <v>0</v>
      </c>
      <c r="X149" s="144">
        <f t="shared" si="76"/>
        <v>0</v>
      </c>
      <c r="Y149" s="173">
        <f t="shared" si="77"/>
        <v>0</v>
      </c>
      <c r="AA149" s="210">
        <v>144</v>
      </c>
      <c r="AB149" s="144">
        <f t="shared" si="78"/>
        <v>0</v>
      </c>
      <c r="AC149" s="243">
        <f t="shared" si="79"/>
        <v>0</v>
      </c>
      <c r="AD149" s="243">
        <f t="shared" si="80"/>
        <v>0</v>
      </c>
      <c r="AE149" s="243">
        <f t="shared" si="81"/>
        <v>0</v>
      </c>
      <c r="AF149" s="144">
        <f t="shared" si="84"/>
        <v>0</v>
      </c>
      <c r="AG149" s="144">
        <f t="shared" si="85"/>
        <v>0</v>
      </c>
      <c r="AH149" s="144">
        <f t="shared" si="86"/>
        <v>0</v>
      </c>
      <c r="AI149" s="217">
        <f t="shared" si="93"/>
        <v>0</v>
      </c>
      <c r="AK149" s="210"/>
      <c r="AL149" s="144"/>
      <c r="AM149" s="144"/>
      <c r="AN149" s="144"/>
      <c r="AO149" s="144"/>
      <c r="AP149" s="144"/>
      <c r="AQ149" s="318"/>
      <c r="AR149" s="318"/>
      <c r="AS149" s="318"/>
      <c r="AT149" s="318"/>
      <c r="AU149" s="144"/>
      <c r="AV149" s="144"/>
      <c r="AW149" s="144"/>
      <c r="AX149" s="144"/>
      <c r="AY149" s="217"/>
    </row>
    <row r="150" spans="5:51" x14ac:dyDescent="0.25">
      <c r="E150" s="110"/>
      <c r="I150" s="194">
        <v>145</v>
      </c>
      <c r="J150" s="144">
        <f t="shared" si="87"/>
        <v>0</v>
      </c>
      <c r="K150" s="144">
        <f t="shared" si="88"/>
        <v>0</v>
      </c>
      <c r="L150" s="144">
        <f t="shared" si="89"/>
        <v>0</v>
      </c>
      <c r="M150" s="144">
        <f t="shared" si="90"/>
        <v>0</v>
      </c>
      <c r="N150" s="144">
        <f t="shared" si="72"/>
        <v>0</v>
      </c>
      <c r="O150" s="145">
        <f t="shared" si="73"/>
        <v>0</v>
      </c>
      <c r="P150" s="194">
        <v>145</v>
      </c>
      <c r="Q150" s="144">
        <f t="shared" si="82"/>
        <v>0</v>
      </c>
      <c r="R150" s="144">
        <f t="shared" si="91"/>
        <v>0</v>
      </c>
      <c r="S150" s="144">
        <f t="shared" si="92"/>
        <v>0</v>
      </c>
      <c r="T150" s="144">
        <f t="shared" si="74"/>
        <v>0</v>
      </c>
      <c r="U150" s="144">
        <f t="shared" si="83"/>
        <v>0</v>
      </c>
      <c r="V150" s="144">
        <f t="shared" si="75"/>
        <v>0</v>
      </c>
      <c r="W150" s="144">
        <v>0</v>
      </c>
      <c r="X150" s="144">
        <f t="shared" si="76"/>
        <v>0</v>
      </c>
      <c r="Y150" s="173">
        <f t="shared" si="77"/>
        <v>0</v>
      </c>
      <c r="AA150" s="210">
        <v>145</v>
      </c>
      <c r="AB150" s="144">
        <f t="shared" si="78"/>
        <v>0</v>
      </c>
      <c r="AC150" s="243">
        <f t="shared" si="79"/>
        <v>0</v>
      </c>
      <c r="AD150" s="243">
        <f t="shared" si="80"/>
        <v>0</v>
      </c>
      <c r="AE150" s="243">
        <f t="shared" si="81"/>
        <v>0</v>
      </c>
      <c r="AF150" s="144">
        <f t="shared" si="84"/>
        <v>0</v>
      </c>
      <c r="AG150" s="144">
        <f t="shared" si="85"/>
        <v>0</v>
      </c>
      <c r="AH150" s="144">
        <f t="shared" si="86"/>
        <v>0</v>
      </c>
      <c r="AI150" s="217">
        <f t="shared" si="93"/>
        <v>0</v>
      </c>
      <c r="AK150" s="210"/>
      <c r="AL150" s="144"/>
      <c r="AM150" s="144"/>
      <c r="AN150" s="144"/>
      <c r="AO150" s="144"/>
      <c r="AP150" s="144"/>
      <c r="AQ150" s="318"/>
      <c r="AR150" s="318"/>
      <c r="AS150" s="318"/>
      <c r="AT150" s="318"/>
      <c r="AU150" s="144"/>
      <c r="AV150" s="144"/>
      <c r="AW150" s="144"/>
      <c r="AX150" s="144"/>
      <c r="AY150" s="217"/>
    </row>
    <row r="151" spans="5:51" x14ac:dyDescent="0.25">
      <c r="E151" s="110"/>
      <c r="I151" s="194">
        <v>146</v>
      </c>
      <c r="J151" s="144">
        <f t="shared" si="87"/>
        <v>0</v>
      </c>
      <c r="K151" s="144">
        <f t="shared" si="88"/>
        <v>0</v>
      </c>
      <c r="L151" s="144">
        <f t="shared" si="89"/>
        <v>0</v>
      </c>
      <c r="M151" s="144">
        <f t="shared" si="90"/>
        <v>0</v>
      </c>
      <c r="N151" s="144">
        <f t="shared" si="72"/>
        <v>0</v>
      </c>
      <c r="O151" s="145">
        <f t="shared" si="73"/>
        <v>0</v>
      </c>
      <c r="P151" s="194">
        <v>146</v>
      </c>
      <c r="Q151" s="144">
        <f t="shared" si="82"/>
        <v>0</v>
      </c>
      <c r="R151" s="144">
        <f t="shared" si="91"/>
        <v>0</v>
      </c>
      <c r="S151" s="144">
        <f t="shared" si="92"/>
        <v>0</v>
      </c>
      <c r="T151" s="144">
        <f t="shared" si="74"/>
        <v>0</v>
      </c>
      <c r="U151" s="144">
        <f t="shared" si="83"/>
        <v>0</v>
      </c>
      <c r="V151" s="144">
        <f t="shared" si="75"/>
        <v>0</v>
      </c>
      <c r="W151" s="144">
        <v>0</v>
      </c>
      <c r="X151" s="144">
        <f t="shared" si="76"/>
        <v>0</v>
      </c>
      <c r="Y151" s="173">
        <f t="shared" si="77"/>
        <v>0</v>
      </c>
      <c r="AA151" s="210">
        <v>146</v>
      </c>
      <c r="AB151" s="144">
        <f t="shared" si="78"/>
        <v>0</v>
      </c>
      <c r="AC151" s="243">
        <f t="shared" si="79"/>
        <v>0</v>
      </c>
      <c r="AD151" s="243">
        <f t="shared" si="80"/>
        <v>0</v>
      </c>
      <c r="AE151" s="243">
        <f t="shared" si="81"/>
        <v>0</v>
      </c>
      <c r="AF151" s="144">
        <f t="shared" si="84"/>
        <v>0</v>
      </c>
      <c r="AG151" s="144">
        <f t="shared" si="85"/>
        <v>0</v>
      </c>
      <c r="AH151" s="144">
        <f t="shared" si="86"/>
        <v>0</v>
      </c>
      <c r="AI151" s="217">
        <f t="shared" si="93"/>
        <v>0</v>
      </c>
      <c r="AK151" s="210"/>
      <c r="AL151" s="144"/>
      <c r="AM151" s="144"/>
      <c r="AN151" s="144"/>
      <c r="AO151" s="144"/>
      <c r="AP151" s="144"/>
      <c r="AQ151" s="318"/>
      <c r="AR151" s="318"/>
      <c r="AS151" s="318"/>
      <c r="AT151" s="318"/>
      <c r="AU151" s="144"/>
      <c r="AV151" s="144"/>
      <c r="AW151" s="144"/>
      <c r="AX151" s="144"/>
      <c r="AY151" s="217"/>
    </row>
    <row r="152" spans="5:51" x14ac:dyDescent="0.25">
      <c r="E152" s="110"/>
      <c r="I152" s="194">
        <v>147</v>
      </c>
      <c r="J152" s="144">
        <f t="shared" si="87"/>
        <v>0</v>
      </c>
      <c r="K152" s="144">
        <f t="shared" si="88"/>
        <v>0</v>
      </c>
      <c r="L152" s="144">
        <f t="shared" si="89"/>
        <v>0</v>
      </c>
      <c r="M152" s="144">
        <f t="shared" si="90"/>
        <v>0</v>
      </c>
      <c r="N152" s="144">
        <f t="shared" si="72"/>
        <v>0</v>
      </c>
      <c r="O152" s="145">
        <f t="shared" si="73"/>
        <v>0</v>
      </c>
      <c r="P152" s="194">
        <v>147</v>
      </c>
      <c r="Q152" s="144">
        <f t="shared" si="82"/>
        <v>0</v>
      </c>
      <c r="R152" s="144">
        <f t="shared" si="91"/>
        <v>0</v>
      </c>
      <c r="S152" s="144">
        <f t="shared" si="92"/>
        <v>0</v>
      </c>
      <c r="T152" s="144">
        <f t="shared" si="74"/>
        <v>0</v>
      </c>
      <c r="U152" s="144">
        <f t="shared" si="83"/>
        <v>0</v>
      </c>
      <c r="V152" s="144">
        <f t="shared" si="75"/>
        <v>0</v>
      </c>
      <c r="W152" s="144">
        <v>0</v>
      </c>
      <c r="X152" s="144">
        <f t="shared" si="76"/>
        <v>0</v>
      </c>
      <c r="Y152" s="173">
        <f t="shared" si="77"/>
        <v>0</v>
      </c>
      <c r="AA152" s="210">
        <v>147</v>
      </c>
      <c r="AB152" s="144">
        <f t="shared" si="78"/>
        <v>0</v>
      </c>
      <c r="AC152" s="243">
        <f t="shared" si="79"/>
        <v>0</v>
      </c>
      <c r="AD152" s="243">
        <f t="shared" si="80"/>
        <v>0</v>
      </c>
      <c r="AE152" s="243">
        <f t="shared" si="81"/>
        <v>0</v>
      </c>
      <c r="AF152" s="144">
        <f t="shared" si="84"/>
        <v>0</v>
      </c>
      <c r="AG152" s="144">
        <f t="shared" si="85"/>
        <v>0</v>
      </c>
      <c r="AH152" s="144">
        <f t="shared" si="86"/>
        <v>0</v>
      </c>
      <c r="AI152" s="217">
        <f t="shared" si="93"/>
        <v>0</v>
      </c>
      <c r="AK152" s="210"/>
      <c r="AL152" s="144"/>
      <c r="AM152" s="144"/>
      <c r="AN152" s="144"/>
      <c r="AO152" s="144"/>
      <c r="AP152" s="144"/>
      <c r="AQ152" s="318"/>
      <c r="AR152" s="318"/>
      <c r="AS152" s="318"/>
      <c r="AT152" s="318"/>
      <c r="AU152" s="144"/>
      <c r="AV152" s="144"/>
      <c r="AW152" s="144"/>
      <c r="AX152" s="144"/>
      <c r="AY152" s="217"/>
    </row>
    <row r="153" spans="5:51" x14ac:dyDescent="0.25">
      <c r="E153" s="110"/>
      <c r="I153" s="194">
        <v>148</v>
      </c>
      <c r="J153" s="144">
        <f t="shared" si="87"/>
        <v>0</v>
      </c>
      <c r="K153" s="144">
        <f t="shared" si="88"/>
        <v>0</v>
      </c>
      <c r="L153" s="144">
        <f t="shared" si="89"/>
        <v>0</v>
      </c>
      <c r="M153" s="144">
        <f t="shared" si="90"/>
        <v>0</v>
      </c>
      <c r="N153" s="144">
        <f t="shared" si="72"/>
        <v>0</v>
      </c>
      <c r="O153" s="145">
        <f t="shared" si="73"/>
        <v>0</v>
      </c>
      <c r="P153" s="194">
        <v>148</v>
      </c>
      <c r="Q153" s="144">
        <f t="shared" si="82"/>
        <v>0</v>
      </c>
      <c r="R153" s="144">
        <f t="shared" si="91"/>
        <v>0</v>
      </c>
      <c r="S153" s="144">
        <f t="shared" si="92"/>
        <v>0</v>
      </c>
      <c r="T153" s="144">
        <f t="shared" si="74"/>
        <v>0</v>
      </c>
      <c r="U153" s="144">
        <f t="shared" si="83"/>
        <v>0</v>
      </c>
      <c r="V153" s="144">
        <f t="shared" si="75"/>
        <v>0</v>
      </c>
      <c r="W153" s="144">
        <v>0</v>
      </c>
      <c r="X153" s="144">
        <f t="shared" si="76"/>
        <v>0</v>
      </c>
      <c r="Y153" s="173">
        <f t="shared" si="77"/>
        <v>0</v>
      </c>
      <c r="AA153" s="210">
        <v>148</v>
      </c>
      <c r="AB153" s="144">
        <f t="shared" si="78"/>
        <v>0</v>
      </c>
      <c r="AC153" s="243">
        <f t="shared" si="79"/>
        <v>0</v>
      </c>
      <c r="AD153" s="243">
        <f t="shared" si="80"/>
        <v>0</v>
      </c>
      <c r="AE153" s="243">
        <f t="shared" si="81"/>
        <v>0</v>
      </c>
      <c r="AF153" s="144">
        <f t="shared" si="84"/>
        <v>0</v>
      </c>
      <c r="AG153" s="144">
        <f t="shared" si="85"/>
        <v>0</v>
      </c>
      <c r="AH153" s="144">
        <f t="shared" si="86"/>
        <v>0</v>
      </c>
      <c r="AI153" s="217">
        <f t="shared" si="93"/>
        <v>0</v>
      </c>
      <c r="AK153" s="210"/>
      <c r="AL153" s="144"/>
      <c r="AM153" s="144"/>
      <c r="AN153" s="144"/>
      <c r="AO153" s="144"/>
      <c r="AP153" s="144"/>
      <c r="AQ153" s="318"/>
      <c r="AR153" s="318"/>
      <c r="AS153" s="318"/>
      <c r="AT153" s="318"/>
      <c r="AU153" s="144"/>
      <c r="AV153" s="144"/>
      <c r="AW153" s="144"/>
      <c r="AX153" s="144"/>
      <c r="AY153" s="217"/>
    </row>
    <row r="154" spans="5:51" x14ac:dyDescent="0.25">
      <c r="E154" s="110"/>
      <c r="I154" s="194">
        <v>149</v>
      </c>
      <c r="J154" s="144">
        <f t="shared" si="87"/>
        <v>0</v>
      </c>
      <c r="K154" s="144">
        <f t="shared" si="88"/>
        <v>0</v>
      </c>
      <c r="L154" s="144">
        <f t="shared" si="89"/>
        <v>0</v>
      </c>
      <c r="M154" s="144">
        <f t="shared" si="90"/>
        <v>0</v>
      </c>
      <c r="N154" s="144">
        <f t="shared" si="72"/>
        <v>0</v>
      </c>
      <c r="O154" s="145">
        <f t="shared" si="73"/>
        <v>0</v>
      </c>
      <c r="P154" s="194">
        <v>149</v>
      </c>
      <c r="Q154" s="144">
        <f t="shared" si="82"/>
        <v>0</v>
      </c>
      <c r="R154" s="144">
        <f t="shared" si="91"/>
        <v>0</v>
      </c>
      <c r="S154" s="144">
        <f t="shared" si="92"/>
        <v>0</v>
      </c>
      <c r="T154" s="144">
        <f t="shared" si="74"/>
        <v>0</v>
      </c>
      <c r="U154" s="144">
        <f t="shared" si="83"/>
        <v>0</v>
      </c>
      <c r="V154" s="144">
        <f t="shared" si="75"/>
        <v>0</v>
      </c>
      <c r="W154" s="144">
        <v>0</v>
      </c>
      <c r="X154" s="144">
        <f t="shared" si="76"/>
        <v>0</v>
      </c>
      <c r="Y154" s="173">
        <f t="shared" si="77"/>
        <v>0</v>
      </c>
      <c r="AA154" s="210">
        <v>149</v>
      </c>
      <c r="AB154" s="144">
        <f t="shared" si="78"/>
        <v>0</v>
      </c>
      <c r="AC154" s="243">
        <f t="shared" si="79"/>
        <v>0</v>
      </c>
      <c r="AD154" s="243">
        <f t="shared" si="80"/>
        <v>0</v>
      </c>
      <c r="AE154" s="243">
        <f t="shared" si="81"/>
        <v>0</v>
      </c>
      <c r="AF154" s="144">
        <f t="shared" si="84"/>
        <v>0</v>
      </c>
      <c r="AG154" s="144">
        <f t="shared" si="85"/>
        <v>0</v>
      </c>
      <c r="AH154" s="144">
        <f t="shared" si="86"/>
        <v>0</v>
      </c>
      <c r="AI154" s="217">
        <f t="shared" si="93"/>
        <v>0</v>
      </c>
      <c r="AK154" s="210"/>
      <c r="AL154" s="144"/>
      <c r="AM154" s="144"/>
      <c r="AN154" s="144"/>
      <c r="AO154" s="144"/>
      <c r="AP154" s="144"/>
      <c r="AQ154" s="318"/>
      <c r="AR154" s="318"/>
      <c r="AS154" s="318"/>
      <c r="AT154" s="318"/>
      <c r="AU154" s="144"/>
      <c r="AV154" s="144"/>
      <c r="AW154" s="144"/>
      <c r="AX154" s="144"/>
      <c r="AY154" s="217"/>
    </row>
    <row r="155" spans="5:51" x14ac:dyDescent="0.25">
      <c r="E155" s="110"/>
      <c r="I155" s="194">
        <v>150</v>
      </c>
      <c r="J155" s="144">
        <f t="shared" si="87"/>
        <v>0</v>
      </c>
      <c r="K155" s="144">
        <f t="shared" si="88"/>
        <v>0</v>
      </c>
      <c r="L155" s="144">
        <f t="shared" si="89"/>
        <v>0</v>
      </c>
      <c r="M155" s="144">
        <f t="shared" si="90"/>
        <v>0</v>
      </c>
      <c r="N155" s="144">
        <f t="shared" si="72"/>
        <v>0</v>
      </c>
      <c r="O155" s="145">
        <f t="shared" si="73"/>
        <v>0</v>
      </c>
      <c r="P155" s="194">
        <v>150</v>
      </c>
      <c r="Q155" s="144">
        <f t="shared" si="82"/>
        <v>0</v>
      </c>
      <c r="R155" s="144">
        <f t="shared" si="91"/>
        <v>0</v>
      </c>
      <c r="S155" s="144">
        <f t="shared" si="92"/>
        <v>0</v>
      </c>
      <c r="T155" s="144">
        <f t="shared" si="74"/>
        <v>0</v>
      </c>
      <c r="U155" s="144">
        <f t="shared" si="83"/>
        <v>0</v>
      </c>
      <c r="V155" s="144">
        <f t="shared" si="75"/>
        <v>0</v>
      </c>
      <c r="W155" s="144">
        <v>0</v>
      </c>
      <c r="X155" s="144">
        <f t="shared" si="76"/>
        <v>0</v>
      </c>
      <c r="Y155" s="173">
        <f t="shared" si="77"/>
        <v>0</v>
      </c>
      <c r="AA155" s="210">
        <v>150</v>
      </c>
      <c r="AB155" s="144">
        <f t="shared" si="78"/>
        <v>0</v>
      </c>
      <c r="AC155" s="243">
        <f t="shared" si="79"/>
        <v>0</v>
      </c>
      <c r="AD155" s="243">
        <f t="shared" si="80"/>
        <v>0</v>
      </c>
      <c r="AE155" s="243">
        <f t="shared" si="81"/>
        <v>0</v>
      </c>
      <c r="AF155" s="144">
        <f t="shared" si="84"/>
        <v>0</v>
      </c>
      <c r="AG155" s="144">
        <f t="shared" si="85"/>
        <v>0</v>
      </c>
      <c r="AH155" s="144">
        <f t="shared" si="86"/>
        <v>0</v>
      </c>
      <c r="AI155" s="217">
        <f t="shared" si="93"/>
        <v>0</v>
      </c>
      <c r="AK155" s="210"/>
      <c r="AL155" s="144"/>
      <c r="AM155" s="144"/>
      <c r="AN155" s="144"/>
      <c r="AO155" s="144"/>
      <c r="AP155" s="144"/>
      <c r="AQ155" s="318"/>
      <c r="AR155" s="318"/>
      <c r="AS155" s="318"/>
      <c r="AT155" s="318"/>
      <c r="AU155" s="144"/>
      <c r="AV155" s="144"/>
      <c r="AW155" s="144"/>
      <c r="AX155" s="144"/>
      <c r="AY155" s="217"/>
    </row>
    <row r="156" spans="5:51" x14ac:dyDescent="0.25">
      <c r="E156" s="110"/>
      <c r="I156" s="194">
        <v>151</v>
      </c>
      <c r="J156" s="144">
        <f t="shared" si="87"/>
        <v>0</v>
      </c>
      <c r="K156" s="144">
        <f t="shared" si="88"/>
        <v>0</v>
      </c>
      <c r="L156" s="144">
        <f t="shared" si="89"/>
        <v>0</v>
      </c>
      <c r="M156" s="144">
        <f t="shared" si="90"/>
        <v>0</v>
      </c>
      <c r="N156" s="144">
        <f t="shared" si="72"/>
        <v>0</v>
      </c>
      <c r="O156" s="145">
        <f t="shared" si="73"/>
        <v>0</v>
      </c>
      <c r="P156" s="194">
        <v>151</v>
      </c>
      <c r="Q156" s="144">
        <f t="shared" si="82"/>
        <v>0</v>
      </c>
      <c r="R156" s="144">
        <f t="shared" si="91"/>
        <v>0</v>
      </c>
      <c r="S156" s="144">
        <f t="shared" si="92"/>
        <v>0</v>
      </c>
      <c r="T156" s="144">
        <f t="shared" si="74"/>
        <v>0</v>
      </c>
      <c r="U156" s="144">
        <f t="shared" si="83"/>
        <v>0</v>
      </c>
      <c r="V156" s="144">
        <f t="shared" si="75"/>
        <v>0</v>
      </c>
      <c r="W156" s="144">
        <v>0</v>
      </c>
      <c r="X156" s="144">
        <f t="shared" si="76"/>
        <v>0</v>
      </c>
      <c r="Y156" s="173">
        <f t="shared" si="77"/>
        <v>0</v>
      </c>
      <c r="AA156" s="210">
        <v>151</v>
      </c>
      <c r="AB156" s="144">
        <f t="shared" si="78"/>
        <v>0</v>
      </c>
      <c r="AC156" s="243">
        <f t="shared" si="79"/>
        <v>0</v>
      </c>
      <c r="AD156" s="243">
        <f t="shared" si="80"/>
        <v>0</v>
      </c>
      <c r="AE156" s="243">
        <f t="shared" si="81"/>
        <v>0</v>
      </c>
      <c r="AF156" s="144">
        <f t="shared" si="84"/>
        <v>0</v>
      </c>
      <c r="AG156" s="144">
        <f t="shared" si="85"/>
        <v>0</v>
      </c>
      <c r="AH156" s="144">
        <f t="shared" si="86"/>
        <v>0</v>
      </c>
      <c r="AI156" s="217">
        <f t="shared" si="93"/>
        <v>0</v>
      </c>
      <c r="AK156" s="210"/>
      <c r="AL156" s="144"/>
      <c r="AM156" s="144"/>
      <c r="AN156" s="144"/>
      <c r="AO156" s="144"/>
      <c r="AP156" s="144"/>
      <c r="AQ156" s="318"/>
      <c r="AR156" s="318"/>
      <c r="AS156" s="318"/>
      <c r="AT156" s="318"/>
      <c r="AU156" s="144"/>
      <c r="AV156" s="144"/>
      <c r="AW156" s="144"/>
      <c r="AX156" s="144"/>
      <c r="AY156" s="217"/>
    </row>
    <row r="157" spans="5:51" x14ac:dyDescent="0.25">
      <c r="E157" s="110"/>
      <c r="I157" s="194">
        <v>152</v>
      </c>
      <c r="J157" s="144">
        <f t="shared" si="87"/>
        <v>0</v>
      </c>
      <c r="K157" s="144">
        <f t="shared" si="88"/>
        <v>0</v>
      </c>
      <c r="L157" s="144">
        <f t="shared" si="89"/>
        <v>0</v>
      </c>
      <c r="M157" s="144">
        <f t="shared" si="90"/>
        <v>0</v>
      </c>
      <c r="N157" s="144">
        <f t="shared" si="72"/>
        <v>0</v>
      </c>
      <c r="O157" s="145">
        <f t="shared" si="73"/>
        <v>0</v>
      </c>
      <c r="P157" s="194">
        <v>152</v>
      </c>
      <c r="Q157" s="144">
        <f t="shared" si="82"/>
        <v>0</v>
      </c>
      <c r="R157" s="144">
        <f t="shared" si="91"/>
        <v>0</v>
      </c>
      <c r="S157" s="144">
        <f t="shared" si="92"/>
        <v>0</v>
      </c>
      <c r="T157" s="144">
        <f t="shared" si="74"/>
        <v>0</v>
      </c>
      <c r="U157" s="144">
        <f t="shared" si="83"/>
        <v>0</v>
      </c>
      <c r="V157" s="144">
        <f t="shared" si="75"/>
        <v>0</v>
      </c>
      <c r="W157" s="144">
        <v>0</v>
      </c>
      <c r="X157" s="144">
        <f t="shared" si="76"/>
        <v>0</v>
      </c>
      <c r="Y157" s="173">
        <f t="shared" si="77"/>
        <v>0</v>
      </c>
      <c r="AA157" s="210">
        <v>152</v>
      </c>
      <c r="AB157" s="144">
        <f t="shared" si="78"/>
        <v>0</v>
      </c>
      <c r="AC157" s="243">
        <f t="shared" si="79"/>
        <v>0</v>
      </c>
      <c r="AD157" s="243">
        <f t="shared" si="80"/>
        <v>0</v>
      </c>
      <c r="AE157" s="243">
        <f t="shared" si="81"/>
        <v>0</v>
      </c>
      <c r="AF157" s="144">
        <f t="shared" si="84"/>
        <v>0</v>
      </c>
      <c r="AG157" s="144">
        <f t="shared" si="85"/>
        <v>0</v>
      </c>
      <c r="AH157" s="144">
        <f t="shared" si="86"/>
        <v>0</v>
      </c>
      <c r="AI157" s="217">
        <f t="shared" si="93"/>
        <v>0</v>
      </c>
      <c r="AK157" s="210"/>
      <c r="AL157" s="144"/>
      <c r="AM157" s="144"/>
      <c r="AN157" s="144"/>
      <c r="AO157" s="144"/>
      <c r="AP157" s="144"/>
      <c r="AQ157" s="318"/>
      <c r="AR157" s="318"/>
      <c r="AS157" s="318"/>
      <c r="AT157" s="318"/>
      <c r="AU157" s="144"/>
      <c r="AV157" s="144"/>
      <c r="AW157" s="144"/>
      <c r="AX157" s="144"/>
      <c r="AY157" s="217"/>
    </row>
    <row r="158" spans="5:51" x14ac:dyDescent="0.25">
      <c r="E158" s="110"/>
      <c r="I158" s="194">
        <v>153</v>
      </c>
      <c r="J158" s="144">
        <f t="shared" si="87"/>
        <v>0</v>
      </c>
      <c r="K158" s="144">
        <f t="shared" si="88"/>
        <v>0</v>
      </c>
      <c r="L158" s="144">
        <f t="shared" si="89"/>
        <v>0</v>
      </c>
      <c r="M158" s="144">
        <f t="shared" si="90"/>
        <v>0</v>
      </c>
      <c r="N158" s="144">
        <f t="shared" si="72"/>
        <v>0</v>
      </c>
      <c r="O158" s="145">
        <f t="shared" si="73"/>
        <v>0</v>
      </c>
      <c r="P158" s="194">
        <v>153</v>
      </c>
      <c r="Q158" s="144">
        <f t="shared" si="82"/>
        <v>0</v>
      </c>
      <c r="R158" s="144">
        <f t="shared" si="91"/>
        <v>0</v>
      </c>
      <c r="S158" s="144">
        <f t="shared" si="92"/>
        <v>0</v>
      </c>
      <c r="T158" s="144">
        <f t="shared" si="74"/>
        <v>0</v>
      </c>
      <c r="U158" s="144">
        <f t="shared" si="83"/>
        <v>0</v>
      </c>
      <c r="V158" s="144">
        <f t="shared" si="75"/>
        <v>0</v>
      </c>
      <c r="W158" s="144">
        <v>0</v>
      </c>
      <c r="X158" s="144">
        <f t="shared" si="76"/>
        <v>0</v>
      </c>
      <c r="Y158" s="173">
        <f t="shared" si="77"/>
        <v>0</v>
      </c>
      <c r="AA158" s="210">
        <v>153</v>
      </c>
      <c r="AB158" s="144">
        <f t="shared" si="78"/>
        <v>0</v>
      </c>
      <c r="AC158" s="243">
        <f t="shared" si="79"/>
        <v>0</v>
      </c>
      <c r="AD158" s="243">
        <f t="shared" si="80"/>
        <v>0</v>
      </c>
      <c r="AE158" s="243">
        <f t="shared" si="81"/>
        <v>0</v>
      </c>
      <c r="AF158" s="144">
        <f t="shared" si="84"/>
        <v>0</v>
      </c>
      <c r="AG158" s="144">
        <f t="shared" si="85"/>
        <v>0</v>
      </c>
      <c r="AH158" s="144">
        <f t="shared" si="86"/>
        <v>0</v>
      </c>
      <c r="AI158" s="217">
        <f t="shared" si="93"/>
        <v>0</v>
      </c>
      <c r="AK158" s="210"/>
      <c r="AL158" s="144"/>
      <c r="AM158" s="144"/>
      <c r="AN158" s="144"/>
      <c r="AO158" s="144"/>
      <c r="AP158" s="144"/>
      <c r="AQ158" s="318"/>
      <c r="AR158" s="318"/>
      <c r="AS158" s="318"/>
      <c r="AT158" s="318"/>
      <c r="AU158" s="144"/>
      <c r="AV158" s="144"/>
      <c r="AW158" s="144"/>
      <c r="AX158" s="144"/>
      <c r="AY158" s="217"/>
    </row>
    <row r="159" spans="5:51" x14ac:dyDescent="0.25">
      <c r="E159" s="110"/>
      <c r="I159" s="194">
        <v>154</v>
      </c>
      <c r="J159" s="144">
        <f t="shared" si="87"/>
        <v>0</v>
      </c>
      <c r="K159" s="144">
        <f t="shared" si="88"/>
        <v>0</v>
      </c>
      <c r="L159" s="144">
        <f t="shared" si="89"/>
        <v>0</v>
      </c>
      <c r="M159" s="144">
        <f t="shared" si="90"/>
        <v>0</v>
      </c>
      <c r="N159" s="144">
        <f t="shared" si="72"/>
        <v>0</v>
      </c>
      <c r="O159" s="145">
        <f t="shared" si="73"/>
        <v>0</v>
      </c>
      <c r="P159" s="194">
        <v>154</v>
      </c>
      <c r="Q159" s="144">
        <f t="shared" si="82"/>
        <v>0</v>
      </c>
      <c r="R159" s="144">
        <f t="shared" si="91"/>
        <v>0</v>
      </c>
      <c r="S159" s="144">
        <f t="shared" si="92"/>
        <v>0</v>
      </c>
      <c r="T159" s="144">
        <f t="shared" si="74"/>
        <v>0</v>
      </c>
      <c r="U159" s="144">
        <f t="shared" si="83"/>
        <v>0</v>
      </c>
      <c r="V159" s="144">
        <f t="shared" si="75"/>
        <v>0</v>
      </c>
      <c r="W159" s="144">
        <v>0</v>
      </c>
      <c r="X159" s="144">
        <f t="shared" si="76"/>
        <v>0</v>
      </c>
      <c r="Y159" s="173">
        <f t="shared" si="77"/>
        <v>0</v>
      </c>
      <c r="AA159" s="210">
        <v>154</v>
      </c>
      <c r="AB159" s="144">
        <f t="shared" si="78"/>
        <v>0</v>
      </c>
      <c r="AC159" s="243">
        <f t="shared" si="79"/>
        <v>0</v>
      </c>
      <c r="AD159" s="243">
        <f t="shared" si="80"/>
        <v>0</v>
      </c>
      <c r="AE159" s="243">
        <f t="shared" si="81"/>
        <v>0</v>
      </c>
      <c r="AF159" s="144">
        <f t="shared" si="84"/>
        <v>0</v>
      </c>
      <c r="AG159" s="144">
        <f t="shared" si="85"/>
        <v>0</v>
      </c>
      <c r="AH159" s="144">
        <f t="shared" si="86"/>
        <v>0</v>
      </c>
      <c r="AI159" s="217">
        <f t="shared" si="93"/>
        <v>0</v>
      </c>
      <c r="AK159" s="210"/>
      <c r="AL159" s="144"/>
      <c r="AM159" s="144"/>
      <c r="AN159" s="144"/>
      <c r="AO159" s="144"/>
      <c r="AP159" s="144"/>
      <c r="AQ159" s="318"/>
      <c r="AR159" s="318"/>
      <c r="AS159" s="318"/>
      <c r="AT159" s="318"/>
      <c r="AU159" s="144"/>
      <c r="AV159" s="144"/>
      <c r="AW159" s="144"/>
      <c r="AX159" s="144"/>
      <c r="AY159" s="217"/>
    </row>
    <row r="160" spans="5:51" x14ac:dyDescent="0.25">
      <c r="E160" s="110"/>
      <c r="I160" s="194">
        <v>155</v>
      </c>
      <c r="J160" s="144">
        <f t="shared" si="87"/>
        <v>0</v>
      </c>
      <c r="K160" s="144">
        <f t="shared" si="88"/>
        <v>0</v>
      </c>
      <c r="L160" s="144">
        <f t="shared" si="89"/>
        <v>0</v>
      </c>
      <c r="M160" s="144">
        <f t="shared" si="90"/>
        <v>0</v>
      </c>
      <c r="N160" s="144">
        <f t="shared" si="72"/>
        <v>0</v>
      </c>
      <c r="O160" s="145">
        <f t="shared" si="73"/>
        <v>0</v>
      </c>
      <c r="P160" s="194">
        <v>155</v>
      </c>
      <c r="Q160" s="144">
        <f t="shared" si="82"/>
        <v>0</v>
      </c>
      <c r="R160" s="144">
        <f t="shared" si="91"/>
        <v>0</v>
      </c>
      <c r="S160" s="144">
        <f t="shared" si="92"/>
        <v>0</v>
      </c>
      <c r="T160" s="144">
        <f t="shared" si="74"/>
        <v>0</v>
      </c>
      <c r="U160" s="144">
        <f t="shared" si="83"/>
        <v>0</v>
      </c>
      <c r="V160" s="144">
        <f t="shared" si="75"/>
        <v>0</v>
      </c>
      <c r="W160" s="144">
        <v>0</v>
      </c>
      <c r="X160" s="144">
        <f t="shared" si="76"/>
        <v>0</v>
      </c>
      <c r="Y160" s="173">
        <f t="shared" si="77"/>
        <v>0</v>
      </c>
      <c r="AA160" s="210">
        <v>155</v>
      </c>
      <c r="AB160" s="144">
        <f t="shared" si="78"/>
        <v>0</v>
      </c>
      <c r="AC160" s="243">
        <f t="shared" si="79"/>
        <v>0</v>
      </c>
      <c r="AD160" s="243">
        <f t="shared" si="80"/>
        <v>0</v>
      </c>
      <c r="AE160" s="243">
        <f t="shared" si="81"/>
        <v>0</v>
      </c>
      <c r="AF160" s="144">
        <f t="shared" si="84"/>
        <v>0</v>
      </c>
      <c r="AG160" s="144">
        <f t="shared" si="85"/>
        <v>0</v>
      </c>
      <c r="AH160" s="144">
        <f t="shared" si="86"/>
        <v>0</v>
      </c>
      <c r="AI160" s="217">
        <f t="shared" si="93"/>
        <v>0</v>
      </c>
      <c r="AK160" s="210"/>
      <c r="AL160" s="144"/>
      <c r="AM160" s="144"/>
      <c r="AN160" s="144"/>
      <c r="AO160" s="144"/>
      <c r="AP160" s="144"/>
      <c r="AQ160" s="318"/>
      <c r="AR160" s="318"/>
      <c r="AS160" s="318"/>
      <c r="AT160" s="318"/>
      <c r="AU160" s="144"/>
      <c r="AV160" s="144"/>
      <c r="AW160" s="144"/>
      <c r="AX160" s="144"/>
      <c r="AY160" s="217"/>
    </row>
    <row r="161" spans="5:51" x14ac:dyDescent="0.25">
      <c r="E161" s="110"/>
      <c r="I161" s="194">
        <v>156</v>
      </c>
      <c r="J161" s="144">
        <f t="shared" si="87"/>
        <v>0</v>
      </c>
      <c r="K161" s="144">
        <f t="shared" si="88"/>
        <v>0</v>
      </c>
      <c r="L161" s="144">
        <f t="shared" si="89"/>
        <v>0</v>
      </c>
      <c r="M161" s="144">
        <f t="shared" si="90"/>
        <v>0</v>
      </c>
      <c r="N161" s="144">
        <f t="shared" si="72"/>
        <v>0</v>
      </c>
      <c r="O161" s="145">
        <f t="shared" si="73"/>
        <v>0</v>
      </c>
      <c r="P161" s="194">
        <v>156</v>
      </c>
      <c r="Q161" s="144">
        <f t="shared" si="82"/>
        <v>0</v>
      </c>
      <c r="R161" s="144">
        <f t="shared" si="91"/>
        <v>0</v>
      </c>
      <c r="S161" s="144">
        <f t="shared" si="92"/>
        <v>0</v>
      </c>
      <c r="T161" s="144">
        <f t="shared" si="74"/>
        <v>0</v>
      </c>
      <c r="U161" s="144">
        <f t="shared" si="83"/>
        <v>0</v>
      </c>
      <c r="V161" s="144">
        <f t="shared" si="75"/>
        <v>0</v>
      </c>
      <c r="W161" s="144">
        <v>0</v>
      </c>
      <c r="X161" s="144">
        <f t="shared" si="76"/>
        <v>0</v>
      </c>
      <c r="Y161" s="173">
        <f t="shared" si="77"/>
        <v>0</v>
      </c>
      <c r="AA161" s="210">
        <v>156</v>
      </c>
      <c r="AB161" s="144">
        <f t="shared" si="78"/>
        <v>0</v>
      </c>
      <c r="AC161" s="243">
        <f t="shared" si="79"/>
        <v>0</v>
      </c>
      <c r="AD161" s="243">
        <f t="shared" si="80"/>
        <v>0</v>
      </c>
      <c r="AE161" s="243">
        <f t="shared" si="81"/>
        <v>0</v>
      </c>
      <c r="AF161" s="144">
        <f t="shared" si="84"/>
        <v>0</v>
      </c>
      <c r="AG161" s="144">
        <f t="shared" si="85"/>
        <v>0</v>
      </c>
      <c r="AH161" s="144">
        <f t="shared" si="86"/>
        <v>0</v>
      </c>
      <c r="AI161" s="217">
        <f t="shared" si="93"/>
        <v>0</v>
      </c>
      <c r="AK161" s="210"/>
      <c r="AL161" s="144"/>
      <c r="AM161" s="144"/>
      <c r="AN161" s="144"/>
      <c r="AO161" s="144"/>
      <c r="AP161" s="144"/>
      <c r="AQ161" s="318"/>
      <c r="AR161" s="318"/>
      <c r="AS161" s="318"/>
      <c r="AT161" s="318"/>
      <c r="AU161" s="144"/>
      <c r="AV161" s="144"/>
      <c r="AW161" s="144"/>
      <c r="AX161" s="144"/>
      <c r="AY161" s="217"/>
    </row>
    <row r="162" spans="5:51" x14ac:dyDescent="0.25">
      <c r="E162" s="110"/>
      <c r="I162" s="194">
        <v>157</v>
      </c>
      <c r="J162" s="144">
        <f t="shared" si="87"/>
        <v>0</v>
      </c>
      <c r="K162" s="144">
        <f t="shared" si="88"/>
        <v>0</v>
      </c>
      <c r="L162" s="144">
        <f t="shared" si="89"/>
        <v>0</v>
      </c>
      <c r="M162" s="144">
        <f t="shared" si="90"/>
        <v>0</v>
      </c>
      <c r="N162" s="144">
        <f t="shared" si="72"/>
        <v>0</v>
      </c>
      <c r="O162" s="145">
        <f t="shared" si="73"/>
        <v>0</v>
      </c>
      <c r="P162" s="194">
        <v>157</v>
      </c>
      <c r="Q162" s="144">
        <f t="shared" si="82"/>
        <v>0</v>
      </c>
      <c r="R162" s="144">
        <f t="shared" si="91"/>
        <v>0</v>
      </c>
      <c r="S162" s="144">
        <f t="shared" si="92"/>
        <v>0</v>
      </c>
      <c r="T162" s="144">
        <f t="shared" si="74"/>
        <v>0</v>
      </c>
      <c r="U162" s="144">
        <f t="shared" si="83"/>
        <v>0</v>
      </c>
      <c r="V162" s="144">
        <f t="shared" si="75"/>
        <v>0</v>
      </c>
      <c r="W162" s="144">
        <v>0</v>
      </c>
      <c r="X162" s="144">
        <f t="shared" si="76"/>
        <v>0</v>
      </c>
      <c r="Y162" s="173">
        <f t="shared" si="77"/>
        <v>0</v>
      </c>
      <c r="AA162" s="210">
        <v>157</v>
      </c>
      <c r="AB162" s="144">
        <f t="shared" si="78"/>
        <v>0</v>
      </c>
      <c r="AC162" s="243">
        <f t="shared" si="79"/>
        <v>0</v>
      </c>
      <c r="AD162" s="243">
        <f t="shared" si="80"/>
        <v>0</v>
      </c>
      <c r="AE162" s="243">
        <f t="shared" si="81"/>
        <v>0</v>
      </c>
      <c r="AF162" s="144">
        <f t="shared" si="84"/>
        <v>0</v>
      </c>
      <c r="AG162" s="144">
        <f t="shared" si="85"/>
        <v>0</v>
      </c>
      <c r="AH162" s="144">
        <f t="shared" si="86"/>
        <v>0</v>
      </c>
      <c r="AI162" s="217">
        <f t="shared" si="93"/>
        <v>0</v>
      </c>
      <c r="AK162" s="210"/>
      <c r="AL162" s="144"/>
      <c r="AM162" s="144"/>
      <c r="AN162" s="144"/>
      <c r="AO162" s="144"/>
      <c r="AP162" s="144"/>
      <c r="AQ162" s="318"/>
      <c r="AR162" s="318"/>
      <c r="AS162" s="318"/>
      <c r="AT162" s="318"/>
      <c r="AU162" s="144"/>
      <c r="AV162" s="144"/>
      <c r="AW162" s="144"/>
      <c r="AX162" s="144"/>
      <c r="AY162" s="217"/>
    </row>
    <row r="163" spans="5:51" x14ac:dyDescent="0.25">
      <c r="E163" s="110"/>
      <c r="I163" s="194">
        <v>158</v>
      </c>
      <c r="J163" s="144">
        <f t="shared" si="87"/>
        <v>0</v>
      </c>
      <c r="K163" s="144">
        <f t="shared" si="88"/>
        <v>0</v>
      </c>
      <c r="L163" s="144">
        <f t="shared" si="89"/>
        <v>0</v>
      </c>
      <c r="M163" s="144">
        <f t="shared" si="90"/>
        <v>0</v>
      </c>
      <c r="N163" s="144">
        <f t="shared" si="72"/>
        <v>0</v>
      </c>
      <c r="O163" s="145">
        <f t="shared" si="73"/>
        <v>0</v>
      </c>
      <c r="P163" s="194">
        <v>158</v>
      </c>
      <c r="Q163" s="144">
        <f t="shared" si="82"/>
        <v>0</v>
      </c>
      <c r="R163" s="144">
        <f t="shared" si="91"/>
        <v>0</v>
      </c>
      <c r="S163" s="144">
        <f t="shared" si="92"/>
        <v>0</v>
      </c>
      <c r="T163" s="144">
        <f t="shared" si="74"/>
        <v>0</v>
      </c>
      <c r="U163" s="144">
        <f t="shared" si="83"/>
        <v>0</v>
      </c>
      <c r="V163" s="144">
        <f t="shared" si="75"/>
        <v>0</v>
      </c>
      <c r="W163" s="144">
        <v>0</v>
      </c>
      <c r="X163" s="144">
        <f t="shared" si="76"/>
        <v>0</v>
      </c>
      <c r="Y163" s="173">
        <f t="shared" si="77"/>
        <v>0</v>
      </c>
      <c r="AA163" s="210">
        <v>158</v>
      </c>
      <c r="AB163" s="144">
        <f t="shared" si="78"/>
        <v>0</v>
      </c>
      <c r="AC163" s="243">
        <f t="shared" si="79"/>
        <v>0</v>
      </c>
      <c r="AD163" s="243">
        <f t="shared" si="80"/>
        <v>0</v>
      </c>
      <c r="AE163" s="243">
        <f t="shared" si="81"/>
        <v>0</v>
      </c>
      <c r="AF163" s="144">
        <f t="shared" si="84"/>
        <v>0</v>
      </c>
      <c r="AG163" s="144">
        <f t="shared" si="85"/>
        <v>0</v>
      </c>
      <c r="AH163" s="144">
        <f t="shared" si="86"/>
        <v>0</v>
      </c>
      <c r="AI163" s="217">
        <f t="shared" si="93"/>
        <v>0</v>
      </c>
      <c r="AK163" s="210"/>
      <c r="AL163" s="144"/>
      <c r="AM163" s="144"/>
      <c r="AN163" s="144"/>
      <c r="AO163" s="144"/>
      <c r="AP163" s="144"/>
      <c r="AQ163" s="318"/>
      <c r="AR163" s="318"/>
      <c r="AS163" s="318"/>
      <c r="AT163" s="318"/>
      <c r="AU163" s="144"/>
      <c r="AV163" s="144"/>
      <c r="AW163" s="144"/>
      <c r="AX163" s="144"/>
      <c r="AY163" s="217"/>
    </row>
    <row r="164" spans="5:51" x14ac:dyDescent="0.25">
      <c r="E164" s="110"/>
      <c r="I164" s="194">
        <v>159</v>
      </c>
      <c r="J164" s="144">
        <f t="shared" si="87"/>
        <v>0</v>
      </c>
      <c r="K164" s="144">
        <f t="shared" si="88"/>
        <v>0</v>
      </c>
      <c r="L164" s="144">
        <f t="shared" si="89"/>
        <v>0</v>
      </c>
      <c r="M164" s="144">
        <f t="shared" si="90"/>
        <v>0</v>
      </c>
      <c r="N164" s="144">
        <f t="shared" si="72"/>
        <v>0</v>
      </c>
      <c r="O164" s="145">
        <f t="shared" si="73"/>
        <v>0</v>
      </c>
      <c r="P164" s="194">
        <v>159</v>
      </c>
      <c r="Q164" s="144">
        <f t="shared" si="82"/>
        <v>0</v>
      </c>
      <c r="R164" s="144">
        <f t="shared" si="91"/>
        <v>0</v>
      </c>
      <c r="S164" s="144">
        <f t="shared" si="92"/>
        <v>0</v>
      </c>
      <c r="T164" s="144">
        <f t="shared" si="74"/>
        <v>0</v>
      </c>
      <c r="U164" s="144">
        <f t="shared" si="83"/>
        <v>0</v>
      </c>
      <c r="V164" s="144">
        <f t="shared" si="75"/>
        <v>0</v>
      </c>
      <c r="W164" s="144">
        <v>0</v>
      </c>
      <c r="X164" s="144">
        <f t="shared" si="76"/>
        <v>0</v>
      </c>
      <c r="Y164" s="173">
        <f t="shared" si="77"/>
        <v>0</v>
      </c>
      <c r="AA164" s="210">
        <v>159</v>
      </c>
      <c r="AB164" s="144">
        <f t="shared" si="78"/>
        <v>0</v>
      </c>
      <c r="AC164" s="243">
        <f t="shared" si="79"/>
        <v>0</v>
      </c>
      <c r="AD164" s="243">
        <f t="shared" si="80"/>
        <v>0</v>
      </c>
      <c r="AE164" s="243">
        <f t="shared" si="81"/>
        <v>0</v>
      </c>
      <c r="AF164" s="144">
        <f t="shared" si="84"/>
        <v>0</v>
      </c>
      <c r="AG164" s="144">
        <f t="shared" si="85"/>
        <v>0</v>
      </c>
      <c r="AH164" s="144">
        <f t="shared" si="86"/>
        <v>0</v>
      </c>
      <c r="AI164" s="217">
        <f t="shared" si="93"/>
        <v>0</v>
      </c>
      <c r="AK164" s="210"/>
      <c r="AL164" s="144"/>
      <c r="AM164" s="144"/>
      <c r="AN164" s="144"/>
      <c r="AO164" s="144"/>
      <c r="AP164" s="144"/>
      <c r="AQ164" s="318"/>
      <c r="AR164" s="318"/>
      <c r="AS164" s="318"/>
      <c r="AT164" s="318"/>
      <c r="AU164" s="144"/>
      <c r="AV164" s="144"/>
      <c r="AW164" s="144"/>
      <c r="AX164" s="144"/>
      <c r="AY164" s="217"/>
    </row>
    <row r="165" spans="5:51" x14ac:dyDescent="0.25">
      <c r="E165" s="110"/>
      <c r="I165" s="194">
        <v>160</v>
      </c>
      <c r="J165" s="144">
        <f t="shared" si="87"/>
        <v>0</v>
      </c>
      <c r="K165" s="144">
        <f t="shared" si="88"/>
        <v>0</v>
      </c>
      <c r="L165" s="144">
        <f t="shared" si="89"/>
        <v>0</v>
      </c>
      <c r="M165" s="144">
        <f t="shared" si="90"/>
        <v>0</v>
      </c>
      <c r="N165" s="144">
        <f t="shared" si="72"/>
        <v>0</v>
      </c>
      <c r="O165" s="145">
        <f t="shared" si="73"/>
        <v>0</v>
      </c>
      <c r="P165" s="194">
        <v>160</v>
      </c>
      <c r="Q165" s="144">
        <f t="shared" si="82"/>
        <v>0</v>
      </c>
      <c r="R165" s="144">
        <f t="shared" si="91"/>
        <v>0</v>
      </c>
      <c r="S165" s="144">
        <f t="shared" si="92"/>
        <v>0</v>
      </c>
      <c r="T165" s="144">
        <f t="shared" si="74"/>
        <v>0</v>
      </c>
      <c r="U165" s="144">
        <f t="shared" si="83"/>
        <v>0</v>
      </c>
      <c r="V165" s="144">
        <f t="shared" si="75"/>
        <v>0</v>
      </c>
      <c r="W165" s="144">
        <v>0</v>
      </c>
      <c r="X165" s="144">
        <f t="shared" si="76"/>
        <v>0</v>
      </c>
      <c r="Y165" s="173">
        <f t="shared" si="77"/>
        <v>0</v>
      </c>
      <c r="AA165" s="210">
        <v>160</v>
      </c>
      <c r="AB165" s="144">
        <f t="shared" si="78"/>
        <v>0</v>
      </c>
      <c r="AC165" s="243">
        <f t="shared" si="79"/>
        <v>0</v>
      </c>
      <c r="AD165" s="243">
        <f t="shared" si="80"/>
        <v>0</v>
      </c>
      <c r="AE165" s="243">
        <f t="shared" si="81"/>
        <v>0</v>
      </c>
      <c r="AF165" s="144">
        <f t="shared" si="84"/>
        <v>0</v>
      </c>
      <c r="AG165" s="144">
        <f t="shared" si="85"/>
        <v>0</v>
      </c>
      <c r="AH165" s="144">
        <f t="shared" si="86"/>
        <v>0</v>
      </c>
      <c r="AI165" s="217">
        <f t="shared" si="93"/>
        <v>0</v>
      </c>
      <c r="AK165" s="210"/>
      <c r="AL165" s="144"/>
      <c r="AM165" s="144"/>
      <c r="AN165" s="144"/>
      <c r="AO165" s="144"/>
      <c r="AP165" s="144"/>
      <c r="AQ165" s="318"/>
      <c r="AR165" s="318"/>
      <c r="AS165" s="318"/>
      <c r="AT165" s="318"/>
      <c r="AU165" s="144"/>
      <c r="AV165" s="144"/>
      <c r="AW165" s="144"/>
      <c r="AX165" s="144"/>
      <c r="AY165" s="217"/>
    </row>
    <row r="166" spans="5:51" x14ac:dyDescent="0.25">
      <c r="E166" s="110"/>
      <c r="I166" s="194">
        <v>161</v>
      </c>
      <c r="J166" s="144">
        <f t="shared" si="87"/>
        <v>0</v>
      </c>
      <c r="K166" s="144">
        <f t="shared" si="88"/>
        <v>0</v>
      </c>
      <c r="L166" s="144">
        <f t="shared" si="89"/>
        <v>0</v>
      </c>
      <c r="M166" s="144">
        <f t="shared" si="90"/>
        <v>0</v>
      </c>
      <c r="N166" s="144">
        <f t="shared" si="72"/>
        <v>0</v>
      </c>
      <c r="O166" s="145">
        <f t="shared" si="73"/>
        <v>0</v>
      </c>
      <c r="P166" s="194">
        <v>161</v>
      </c>
      <c r="Q166" s="144">
        <f t="shared" ref="Q166:Q197" si="94">IF(P166&lt;=$F$18,LOOKUP(P166-1,$B$25:$B$78,$G$25:$G$78),)</f>
        <v>0</v>
      </c>
      <c r="R166" s="144">
        <f t="shared" si="91"/>
        <v>0</v>
      </c>
      <c r="S166" s="144">
        <f t="shared" si="92"/>
        <v>0</v>
      </c>
      <c r="T166" s="144">
        <f t="shared" si="74"/>
        <v>0</v>
      </c>
      <c r="U166" s="144">
        <f t="shared" si="83"/>
        <v>0</v>
      </c>
      <c r="V166" s="144">
        <f t="shared" si="75"/>
        <v>0</v>
      </c>
      <c r="W166" s="144">
        <v>0</v>
      </c>
      <c r="X166" s="144">
        <f t="shared" si="76"/>
        <v>0</v>
      </c>
      <c r="Y166" s="173">
        <f t="shared" si="77"/>
        <v>0</v>
      </c>
      <c r="AA166" s="210">
        <v>161</v>
      </c>
      <c r="AB166" s="144">
        <f t="shared" si="78"/>
        <v>0</v>
      </c>
      <c r="AC166" s="243">
        <f t="shared" si="79"/>
        <v>0</v>
      </c>
      <c r="AD166" s="243">
        <f t="shared" si="80"/>
        <v>0</v>
      </c>
      <c r="AE166" s="243">
        <f t="shared" si="81"/>
        <v>0</v>
      </c>
      <c r="AF166" s="144">
        <f t="shared" ref="AF166:AF197" si="95">IF(AA166&lt;=$F$18,EXP(-LN(2)/$D$104)*AF165+((1-EXP(-LN(2)/$D$104))/(LN(2)/$D$104))*$AB166*AC166*0.475*$F$19*44/12,)</f>
        <v>0</v>
      </c>
      <c r="AG166" s="144">
        <f t="shared" si="85"/>
        <v>0</v>
      </c>
      <c r="AH166" s="144">
        <f t="shared" ref="AH166:AH197" si="96">IF(AA166&lt;=$F$18,EXP(-LN(2)/$D$105)*AH165+((1-EXP(-LN(2)/$D$105))/(LN(2)/$D$105))*$AB166*AE166*0.475*$F$19*44/12,)</f>
        <v>0</v>
      </c>
      <c r="AI166" s="217">
        <f t="shared" si="93"/>
        <v>0</v>
      </c>
      <c r="AK166" s="210"/>
      <c r="AL166" s="144"/>
      <c r="AM166" s="144"/>
      <c r="AN166" s="144"/>
      <c r="AO166" s="144"/>
      <c r="AP166" s="144"/>
      <c r="AQ166" s="318"/>
      <c r="AR166" s="318"/>
      <c r="AS166" s="318"/>
      <c r="AT166" s="318"/>
      <c r="AU166" s="144"/>
      <c r="AV166" s="144"/>
      <c r="AW166" s="144"/>
      <c r="AX166" s="144"/>
      <c r="AY166" s="217"/>
    </row>
    <row r="167" spans="5:51" x14ac:dyDescent="0.25">
      <c r="E167" s="110"/>
      <c r="I167" s="194">
        <v>162</v>
      </c>
      <c r="J167" s="144">
        <f t="shared" si="87"/>
        <v>0</v>
      </c>
      <c r="K167" s="144">
        <f t="shared" si="88"/>
        <v>0</v>
      </c>
      <c r="L167" s="144">
        <f t="shared" si="89"/>
        <v>0</v>
      </c>
      <c r="M167" s="144">
        <f t="shared" si="90"/>
        <v>0</v>
      </c>
      <c r="N167" s="144">
        <f t="shared" si="72"/>
        <v>0</v>
      </c>
      <c r="O167" s="145">
        <f t="shared" si="73"/>
        <v>0</v>
      </c>
      <c r="P167" s="194">
        <v>162</v>
      </c>
      <c r="Q167" s="144">
        <f t="shared" si="94"/>
        <v>0</v>
      </c>
      <c r="R167" s="144">
        <f t="shared" si="91"/>
        <v>0</v>
      </c>
      <c r="S167" s="144">
        <f t="shared" si="92"/>
        <v>0</v>
      </c>
      <c r="T167" s="144">
        <f t="shared" si="74"/>
        <v>0</v>
      </c>
      <c r="U167" s="144">
        <f t="shared" si="83"/>
        <v>0</v>
      </c>
      <c r="V167" s="144">
        <f t="shared" si="75"/>
        <v>0</v>
      </c>
      <c r="W167" s="144">
        <v>0</v>
      </c>
      <c r="X167" s="144">
        <f t="shared" si="76"/>
        <v>0</v>
      </c>
      <c r="Y167" s="173">
        <f t="shared" si="77"/>
        <v>0</v>
      </c>
      <c r="AA167" s="210">
        <v>162</v>
      </c>
      <c r="AB167" s="144">
        <f t="shared" si="78"/>
        <v>0</v>
      </c>
      <c r="AC167" s="243">
        <f t="shared" si="79"/>
        <v>0</v>
      </c>
      <c r="AD167" s="243">
        <f t="shared" si="80"/>
        <v>0</v>
      </c>
      <c r="AE167" s="243">
        <f t="shared" si="81"/>
        <v>0</v>
      </c>
      <c r="AF167" s="144">
        <f t="shared" si="95"/>
        <v>0</v>
      </c>
      <c r="AG167" s="144">
        <f t="shared" si="85"/>
        <v>0</v>
      </c>
      <c r="AH167" s="144">
        <f t="shared" si="96"/>
        <v>0</v>
      </c>
      <c r="AI167" s="217">
        <f t="shared" si="93"/>
        <v>0</v>
      </c>
      <c r="AK167" s="210"/>
      <c r="AL167" s="144"/>
      <c r="AM167" s="144"/>
      <c r="AN167" s="144"/>
      <c r="AO167" s="144"/>
      <c r="AP167" s="144"/>
      <c r="AQ167" s="318"/>
      <c r="AR167" s="318"/>
      <c r="AS167" s="318"/>
      <c r="AT167" s="318"/>
      <c r="AU167" s="144"/>
      <c r="AV167" s="144"/>
      <c r="AW167" s="144"/>
      <c r="AX167" s="144"/>
      <c r="AY167" s="217"/>
    </row>
    <row r="168" spans="5:51" x14ac:dyDescent="0.25">
      <c r="E168" s="110"/>
      <c r="I168" s="194">
        <v>163</v>
      </c>
      <c r="J168" s="144">
        <f t="shared" si="87"/>
        <v>0</v>
      </c>
      <c r="K168" s="144">
        <f t="shared" si="88"/>
        <v>0</v>
      </c>
      <c r="L168" s="144">
        <f t="shared" si="89"/>
        <v>0</v>
      </c>
      <c r="M168" s="144">
        <f t="shared" si="90"/>
        <v>0</v>
      </c>
      <c r="N168" s="144">
        <f t="shared" si="72"/>
        <v>0</v>
      </c>
      <c r="O168" s="145">
        <f t="shared" si="73"/>
        <v>0</v>
      </c>
      <c r="P168" s="194">
        <v>163</v>
      </c>
      <c r="Q168" s="144">
        <f t="shared" si="94"/>
        <v>0</v>
      </c>
      <c r="R168" s="144">
        <f t="shared" si="91"/>
        <v>0</v>
      </c>
      <c r="S168" s="144">
        <f t="shared" si="92"/>
        <v>0</v>
      </c>
      <c r="T168" s="144">
        <f t="shared" si="74"/>
        <v>0</v>
      </c>
      <c r="U168" s="144">
        <f t="shared" si="83"/>
        <v>0</v>
      </c>
      <c r="V168" s="144">
        <f t="shared" si="75"/>
        <v>0</v>
      </c>
      <c r="W168" s="144">
        <v>0</v>
      </c>
      <c r="X168" s="144">
        <f t="shared" si="76"/>
        <v>0</v>
      </c>
      <c r="Y168" s="173">
        <f t="shared" si="77"/>
        <v>0</v>
      </c>
      <c r="AA168" s="210">
        <v>163</v>
      </c>
      <c r="AB168" s="144">
        <f t="shared" si="78"/>
        <v>0</v>
      </c>
      <c r="AC168" s="243">
        <f t="shared" si="79"/>
        <v>0</v>
      </c>
      <c r="AD168" s="243">
        <f t="shared" si="80"/>
        <v>0</v>
      </c>
      <c r="AE168" s="243">
        <f t="shared" si="81"/>
        <v>0</v>
      </c>
      <c r="AF168" s="144">
        <f t="shared" si="95"/>
        <v>0</v>
      </c>
      <c r="AG168" s="144">
        <f t="shared" si="85"/>
        <v>0</v>
      </c>
      <c r="AH168" s="144">
        <f t="shared" si="96"/>
        <v>0</v>
      </c>
      <c r="AI168" s="217">
        <f t="shared" si="93"/>
        <v>0</v>
      </c>
      <c r="AK168" s="210"/>
      <c r="AL168" s="144"/>
      <c r="AM168" s="144"/>
      <c r="AN168" s="144"/>
      <c r="AO168" s="144"/>
      <c r="AP168" s="144"/>
      <c r="AQ168" s="318"/>
      <c r="AR168" s="318"/>
      <c r="AS168" s="318"/>
      <c r="AT168" s="318"/>
      <c r="AU168" s="144"/>
      <c r="AV168" s="144"/>
      <c r="AW168" s="144"/>
      <c r="AX168" s="144"/>
      <c r="AY168" s="217"/>
    </row>
    <row r="169" spans="5:51" x14ac:dyDescent="0.25">
      <c r="E169" s="110"/>
      <c r="I169" s="194">
        <v>164</v>
      </c>
      <c r="J169" s="144">
        <f t="shared" si="87"/>
        <v>0</v>
      </c>
      <c r="K169" s="144">
        <f t="shared" si="88"/>
        <v>0</v>
      </c>
      <c r="L169" s="144">
        <f t="shared" si="89"/>
        <v>0</v>
      </c>
      <c r="M169" s="144">
        <f t="shared" si="90"/>
        <v>0</v>
      </c>
      <c r="N169" s="144">
        <f t="shared" si="72"/>
        <v>0</v>
      </c>
      <c r="O169" s="145">
        <f t="shared" si="73"/>
        <v>0</v>
      </c>
      <c r="P169" s="194">
        <v>164</v>
      </c>
      <c r="Q169" s="144">
        <f t="shared" si="94"/>
        <v>0</v>
      </c>
      <c r="R169" s="144">
        <f t="shared" si="91"/>
        <v>0</v>
      </c>
      <c r="S169" s="144">
        <f t="shared" si="92"/>
        <v>0</v>
      </c>
      <c r="T169" s="144">
        <f t="shared" si="74"/>
        <v>0</v>
      </c>
      <c r="U169" s="144">
        <f t="shared" si="83"/>
        <v>0</v>
      </c>
      <c r="V169" s="144">
        <f t="shared" si="75"/>
        <v>0</v>
      </c>
      <c r="W169" s="144">
        <v>0</v>
      </c>
      <c r="X169" s="144">
        <f t="shared" si="76"/>
        <v>0</v>
      </c>
      <c r="Y169" s="173">
        <f t="shared" si="77"/>
        <v>0</v>
      </c>
      <c r="AA169" s="210">
        <v>164</v>
      </c>
      <c r="AB169" s="144">
        <f t="shared" si="78"/>
        <v>0</v>
      </c>
      <c r="AC169" s="243">
        <f t="shared" si="79"/>
        <v>0</v>
      </c>
      <c r="AD169" s="243">
        <f t="shared" si="80"/>
        <v>0</v>
      </c>
      <c r="AE169" s="243">
        <f t="shared" si="81"/>
        <v>0</v>
      </c>
      <c r="AF169" s="144">
        <f t="shared" si="95"/>
        <v>0</v>
      </c>
      <c r="AG169" s="144">
        <f t="shared" si="85"/>
        <v>0</v>
      </c>
      <c r="AH169" s="144">
        <f t="shared" si="96"/>
        <v>0</v>
      </c>
      <c r="AI169" s="217">
        <f t="shared" si="93"/>
        <v>0</v>
      </c>
      <c r="AK169" s="210"/>
      <c r="AL169" s="144"/>
      <c r="AM169" s="144"/>
      <c r="AN169" s="144"/>
      <c r="AO169" s="144"/>
      <c r="AP169" s="144"/>
      <c r="AQ169" s="318"/>
      <c r="AR169" s="318"/>
      <c r="AS169" s="318"/>
      <c r="AT169" s="318"/>
      <c r="AU169" s="144"/>
      <c r="AV169" s="144"/>
      <c r="AW169" s="144"/>
      <c r="AX169" s="144"/>
      <c r="AY169" s="217"/>
    </row>
    <row r="170" spans="5:51" x14ac:dyDescent="0.25">
      <c r="E170" s="110"/>
      <c r="I170" s="194">
        <v>165</v>
      </c>
      <c r="J170" s="144">
        <f t="shared" si="87"/>
        <v>0</v>
      </c>
      <c r="K170" s="144">
        <f t="shared" si="88"/>
        <v>0</v>
      </c>
      <c r="L170" s="144">
        <f t="shared" si="89"/>
        <v>0</v>
      </c>
      <c r="M170" s="144">
        <f t="shared" si="90"/>
        <v>0</v>
      </c>
      <c r="N170" s="144">
        <f t="shared" si="72"/>
        <v>0</v>
      </c>
      <c r="O170" s="145">
        <f t="shared" si="73"/>
        <v>0</v>
      </c>
      <c r="P170" s="194">
        <v>165</v>
      </c>
      <c r="Q170" s="144">
        <f t="shared" si="94"/>
        <v>0</v>
      </c>
      <c r="R170" s="144">
        <f t="shared" si="91"/>
        <v>0</v>
      </c>
      <c r="S170" s="144">
        <f t="shared" si="92"/>
        <v>0</v>
      </c>
      <c r="T170" s="144">
        <f t="shared" si="74"/>
        <v>0</v>
      </c>
      <c r="U170" s="144">
        <f t="shared" si="83"/>
        <v>0</v>
      </c>
      <c r="V170" s="144">
        <f t="shared" si="75"/>
        <v>0</v>
      </c>
      <c r="W170" s="144">
        <v>0</v>
      </c>
      <c r="X170" s="144">
        <f t="shared" si="76"/>
        <v>0</v>
      </c>
      <c r="Y170" s="173">
        <f t="shared" si="77"/>
        <v>0</v>
      </c>
      <c r="AA170" s="210">
        <v>165</v>
      </c>
      <c r="AB170" s="144">
        <f t="shared" si="78"/>
        <v>0</v>
      </c>
      <c r="AC170" s="243">
        <f t="shared" si="79"/>
        <v>0</v>
      </c>
      <c r="AD170" s="243">
        <f t="shared" si="80"/>
        <v>0</v>
      </c>
      <c r="AE170" s="243">
        <f t="shared" si="81"/>
        <v>0</v>
      </c>
      <c r="AF170" s="144">
        <f t="shared" si="95"/>
        <v>0</v>
      </c>
      <c r="AG170" s="144">
        <f t="shared" si="85"/>
        <v>0</v>
      </c>
      <c r="AH170" s="144">
        <f t="shared" si="96"/>
        <v>0</v>
      </c>
      <c r="AI170" s="217">
        <f t="shared" si="93"/>
        <v>0</v>
      </c>
      <c r="AK170" s="210"/>
      <c r="AL170" s="144"/>
      <c r="AM170" s="144"/>
      <c r="AN170" s="144"/>
      <c r="AO170" s="144"/>
      <c r="AP170" s="144"/>
      <c r="AQ170" s="318"/>
      <c r="AR170" s="318"/>
      <c r="AS170" s="318"/>
      <c r="AT170" s="318"/>
      <c r="AU170" s="144"/>
      <c r="AV170" s="144"/>
      <c r="AW170" s="144"/>
      <c r="AX170" s="144"/>
      <c r="AY170" s="217"/>
    </row>
    <row r="171" spans="5:51" x14ac:dyDescent="0.25">
      <c r="E171" s="110"/>
      <c r="I171" s="194">
        <v>166</v>
      </c>
      <c r="J171" s="144">
        <f t="shared" si="87"/>
        <v>0</v>
      </c>
      <c r="K171" s="144">
        <f t="shared" si="88"/>
        <v>0</v>
      </c>
      <c r="L171" s="144">
        <f t="shared" si="89"/>
        <v>0</v>
      </c>
      <c r="M171" s="144">
        <f t="shared" si="90"/>
        <v>0</v>
      </c>
      <c r="N171" s="144">
        <f t="shared" si="72"/>
        <v>0</v>
      </c>
      <c r="O171" s="145">
        <f t="shared" si="73"/>
        <v>0</v>
      </c>
      <c r="P171" s="194">
        <v>166</v>
      </c>
      <c r="Q171" s="144">
        <f t="shared" si="94"/>
        <v>0</v>
      </c>
      <c r="R171" s="144">
        <f t="shared" si="91"/>
        <v>0</v>
      </c>
      <c r="S171" s="144">
        <f t="shared" si="92"/>
        <v>0</v>
      </c>
      <c r="T171" s="144">
        <f t="shared" si="74"/>
        <v>0</v>
      </c>
      <c r="U171" s="144">
        <f t="shared" si="83"/>
        <v>0</v>
      </c>
      <c r="V171" s="144">
        <f t="shared" si="75"/>
        <v>0</v>
      </c>
      <c r="W171" s="144">
        <v>0</v>
      </c>
      <c r="X171" s="144">
        <f t="shared" si="76"/>
        <v>0</v>
      </c>
      <c r="Y171" s="173">
        <f t="shared" si="77"/>
        <v>0</v>
      </c>
      <c r="AA171" s="210">
        <v>166</v>
      </c>
      <c r="AB171" s="144">
        <f t="shared" si="78"/>
        <v>0</v>
      </c>
      <c r="AC171" s="243">
        <f t="shared" si="79"/>
        <v>0</v>
      </c>
      <c r="AD171" s="243">
        <f t="shared" si="80"/>
        <v>0</v>
      </c>
      <c r="AE171" s="243">
        <f t="shared" si="81"/>
        <v>0</v>
      </c>
      <c r="AF171" s="144">
        <f t="shared" si="95"/>
        <v>0</v>
      </c>
      <c r="AG171" s="144">
        <f t="shared" si="85"/>
        <v>0</v>
      </c>
      <c r="AH171" s="144">
        <f t="shared" si="96"/>
        <v>0</v>
      </c>
      <c r="AI171" s="217">
        <f t="shared" si="93"/>
        <v>0</v>
      </c>
      <c r="AK171" s="210"/>
      <c r="AL171" s="144"/>
      <c r="AM171" s="144"/>
      <c r="AN171" s="144"/>
      <c r="AO171" s="144"/>
      <c r="AP171" s="144"/>
      <c r="AQ171" s="318"/>
      <c r="AR171" s="318"/>
      <c r="AS171" s="318"/>
      <c r="AT171" s="318"/>
      <c r="AU171" s="144"/>
      <c r="AV171" s="144"/>
      <c r="AW171" s="144"/>
      <c r="AX171" s="144"/>
      <c r="AY171" s="217"/>
    </row>
    <row r="172" spans="5:51" x14ac:dyDescent="0.25">
      <c r="E172" s="110"/>
      <c r="I172" s="194">
        <v>167</v>
      </c>
      <c r="J172" s="144">
        <f t="shared" si="87"/>
        <v>0</v>
      </c>
      <c r="K172" s="144">
        <f t="shared" si="88"/>
        <v>0</v>
      </c>
      <c r="L172" s="144">
        <f t="shared" si="89"/>
        <v>0</v>
      </c>
      <c r="M172" s="144">
        <f t="shared" si="90"/>
        <v>0</v>
      </c>
      <c r="N172" s="144">
        <f t="shared" si="72"/>
        <v>0</v>
      </c>
      <c r="O172" s="145">
        <f t="shared" si="73"/>
        <v>0</v>
      </c>
      <c r="P172" s="194">
        <v>167</v>
      </c>
      <c r="Q172" s="144">
        <f t="shared" si="94"/>
        <v>0</v>
      </c>
      <c r="R172" s="144">
        <f t="shared" si="91"/>
        <v>0</v>
      </c>
      <c r="S172" s="144">
        <f t="shared" si="92"/>
        <v>0</v>
      </c>
      <c r="T172" s="144">
        <f t="shared" si="74"/>
        <v>0</v>
      </c>
      <c r="U172" s="144">
        <f t="shared" si="83"/>
        <v>0</v>
      </c>
      <c r="V172" s="144">
        <f t="shared" si="75"/>
        <v>0</v>
      </c>
      <c r="W172" s="144">
        <v>0</v>
      </c>
      <c r="X172" s="144">
        <f t="shared" si="76"/>
        <v>0</v>
      </c>
      <c r="Y172" s="173">
        <f t="shared" si="77"/>
        <v>0</v>
      </c>
      <c r="AA172" s="210">
        <v>167</v>
      </c>
      <c r="AB172" s="144">
        <f t="shared" si="78"/>
        <v>0</v>
      </c>
      <c r="AC172" s="243">
        <f t="shared" si="79"/>
        <v>0</v>
      </c>
      <c r="AD172" s="243">
        <f t="shared" si="80"/>
        <v>0</v>
      </c>
      <c r="AE172" s="243">
        <f t="shared" si="81"/>
        <v>0</v>
      </c>
      <c r="AF172" s="144">
        <f t="shared" si="95"/>
        <v>0</v>
      </c>
      <c r="AG172" s="144">
        <f t="shared" si="85"/>
        <v>0</v>
      </c>
      <c r="AH172" s="144">
        <f t="shared" si="96"/>
        <v>0</v>
      </c>
      <c r="AI172" s="217">
        <f t="shared" si="93"/>
        <v>0</v>
      </c>
      <c r="AK172" s="210"/>
      <c r="AL172" s="144"/>
      <c r="AM172" s="144"/>
      <c r="AN172" s="144"/>
      <c r="AO172" s="144"/>
      <c r="AP172" s="144"/>
      <c r="AQ172" s="318"/>
      <c r="AR172" s="318"/>
      <c r="AS172" s="318"/>
      <c r="AT172" s="318"/>
      <c r="AU172" s="144"/>
      <c r="AV172" s="144"/>
      <c r="AW172" s="144"/>
      <c r="AX172" s="144"/>
      <c r="AY172" s="217"/>
    </row>
    <row r="173" spans="5:51" x14ac:dyDescent="0.25">
      <c r="E173" s="110"/>
      <c r="I173" s="194">
        <v>168</v>
      </c>
      <c r="J173" s="144">
        <f t="shared" si="87"/>
        <v>0</v>
      </c>
      <c r="K173" s="144">
        <f t="shared" si="88"/>
        <v>0</v>
      </c>
      <c r="L173" s="144">
        <f t="shared" si="89"/>
        <v>0</v>
      </c>
      <c r="M173" s="144">
        <f t="shared" si="90"/>
        <v>0</v>
      </c>
      <c r="N173" s="144">
        <f t="shared" si="72"/>
        <v>0</v>
      </c>
      <c r="O173" s="145">
        <f t="shared" si="73"/>
        <v>0</v>
      </c>
      <c r="P173" s="194">
        <v>168</v>
      </c>
      <c r="Q173" s="144">
        <f t="shared" si="94"/>
        <v>0</v>
      </c>
      <c r="R173" s="144">
        <f t="shared" si="91"/>
        <v>0</v>
      </c>
      <c r="S173" s="144">
        <f t="shared" si="92"/>
        <v>0</v>
      </c>
      <c r="T173" s="144">
        <f t="shared" si="74"/>
        <v>0</v>
      </c>
      <c r="U173" s="144">
        <f t="shared" si="83"/>
        <v>0</v>
      </c>
      <c r="V173" s="144">
        <f t="shared" si="75"/>
        <v>0</v>
      </c>
      <c r="W173" s="144">
        <v>0</v>
      </c>
      <c r="X173" s="144">
        <f t="shared" si="76"/>
        <v>0</v>
      </c>
      <c r="Y173" s="173">
        <f t="shared" si="77"/>
        <v>0</v>
      </c>
      <c r="AA173" s="210">
        <v>168</v>
      </c>
      <c r="AB173" s="144">
        <f t="shared" si="78"/>
        <v>0</v>
      </c>
      <c r="AC173" s="243">
        <f t="shared" si="79"/>
        <v>0</v>
      </c>
      <c r="AD173" s="243">
        <f t="shared" si="80"/>
        <v>0</v>
      </c>
      <c r="AE173" s="243">
        <f t="shared" si="81"/>
        <v>0</v>
      </c>
      <c r="AF173" s="144">
        <f t="shared" si="95"/>
        <v>0</v>
      </c>
      <c r="AG173" s="144">
        <f t="shared" si="85"/>
        <v>0</v>
      </c>
      <c r="AH173" s="144">
        <f t="shared" si="96"/>
        <v>0</v>
      </c>
      <c r="AI173" s="217">
        <f t="shared" si="93"/>
        <v>0</v>
      </c>
      <c r="AK173" s="210"/>
      <c r="AL173" s="144"/>
      <c r="AM173" s="144"/>
      <c r="AN173" s="144"/>
      <c r="AO173" s="144"/>
      <c r="AP173" s="144"/>
      <c r="AQ173" s="318"/>
      <c r="AR173" s="318"/>
      <c r="AS173" s="318"/>
      <c r="AT173" s="318"/>
      <c r="AU173" s="144"/>
      <c r="AV173" s="144"/>
      <c r="AW173" s="144"/>
      <c r="AX173" s="144"/>
      <c r="AY173" s="217"/>
    </row>
    <row r="174" spans="5:51" x14ac:dyDescent="0.25">
      <c r="E174" s="110"/>
      <c r="I174" s="194">
        <v>169</v>
      </c>
      <c r="J174" s="144">
        <f t="shared" si="87"/>
        <v>0</v>
      </c>
      <c r="K174" s="144">
        <f t="shared" si="88"/>
        <v>0</v>
      </c>
      <c r="L174" s="144">
        <f t="shared" si="89"/>
        <v>0</v>
      </c>
      <c r="M174" s="144">
        <f t="shared" si="90"/>
        <v>0</v>
      </c>
      <c r="N174" s="144">
        <f t="shared" si="72"/>
        <v>0</v>
      </c>
      <c r="O174" s="145">
        <f t="shared" si="73"/>
        <v>0</v>
      </c>
      <c r="P174" s="194">
        <v>169</v>
      </c>
      <c r="Q174" s="144">
        <f t="shared" si="94"/>
        <v>0</v>
      </c>
      <c r="R174" s="144">
        <f t="shared" si="91"/>
        <v>0</v>
      </c>
      <c r="S174" s="144">
        <f t="shared" si="92"/>
        <v>0</v>
      </c>
      <c r="T174" s="144">
        <f t="shared" si="74"/>
        <v>0</v>
      </c>
      <c r="U174" s="144">
        <f t="shared" si="83"/>
        <v>0</v>
      </c>
      <c r="V174" s="144">
        <f t="shared" si="75"/>
        <v>0</v>
      </c>
      <c r="W174" s="144">
        <v>0</v>
      </c>
      <c r="X174" s="144">
        <f t="shared" si="76"/>
        <v>0</v>
      </c>
      <c r="Y174" s="173">
        <f t="shared" si="77"/>
        <v>0</v>
      </c>
      <c r="AA174" s="210">
        <v>169</v>
      </c>
      <c r="AB174" s="144">
        <f t="shared" si="78"/>
        <v>0</v>
      </c>
      <c r="AC174" s="243">
        <f t="shared" si="79"/>
        <v>0</v>
      </c>
      <c r="AD174" s="243">
        <f t="shared" si="80"/>
        <v>0</v>
      </c>
      <c r="AE174" s="243">
        <f t="shared" si="81"/>
        <v>0</v>
      </c>
      <c r="AF174" s="144">
        <f t="shared" si="95"/>
        <v>0</v>
      </c>
      <c r="AG174" s="144">
        <f t="shared" si="85"/>
        <v>0</v>
      </c>
      <c r="AH174" s="144">
        <f t="shared" si="96"/>
        <v>0</v>
      </c>
      <c r="AI174" s="217">
        <f t="shared" si="93"/>
        <v>0</v>
      </c>
      <c r="AK174" s="210"/>
      <c r="AL174" s="144"/>
      <c r="AM174" s="144"/>
      <c r="AN174" s="144"/>
      <c r="AO174" s="144"/>
      <c r="AP174" s="144"/>
      <c r="AQ174" s="318"/>
      <c r="AR174" s="318"/>
      <c r="AS174" s="318"/>
      <c r="AT174" s="318"/>
      <c r="AU174" s="144"/>
      <c r="AV174" s="144"/>
      <c r="AW174" s="144"/>
      <c r="AX174" s="144"/>
      <c r="AY174" s="217"/>
    </row>
    <row r="175" spans="5:51" x14ac:dyDescent="0.25">
      <c r="E175" s="110"/>
      <c r="I175" s="194">
        <v>170</v>
      </c>
      <c r="J175" s="144">
        <f t="shared" si="87"/>
        <v>0</v>
      </c>
      <c r="K175" s="144">
        <f t="shared" si="88"/>
        <v>0</v>
      </c>
      <c r="L175" s="144">
        <f t="shared" si="89"/>
        <v>0</v>
      </c>
      <c r="M175" s="144">
        <f t="shared" si="90"/>
        <v>0</v>
      </c>
      <c r="N175" s="144">
        <f t="shared" si="72"/>
        <v>0</v>
      </c>
      <c r="O175" s="145">
        <f t="shared" si="73"/>
        <v>0</v>
      </c>
      <c r="P175" s="194">
        <v>170</v>
      </c>
      <c r="Q175" s="144">
        <f t="shared" si="94"/>
        <v>0</v>
      </c>
      <c r="R175" s="144">
        <f t="shared" si="91"/>
        <v>0</v>
      </c>
      <c r="S175" s="144">
        <f t="shared" si="92"/>
        <v>0</v>
      </c>
      <c r="T175" s="144">
        <f t="shared" si="74"/>
        <v>0</v>
      </c>
      <c r="U175" s="144">
        <f t="shared" si="83"/>
        <v>0</v>
      </c>
      <c r="V175" s="144">
        <f t="shared" si="75"/>
        <v>0</v>
      </c>
      <c r="W175" s="144">
        <v>0</v>
      </c>
      <c r="X175" s="144">
        <f t="shared" si="76"/>
        <v>0</v>
      </c>
      <c r="Y175" s="173">
        <f t="shared" si="77"/>
        <v>0</v>
      </c>
      <c r="AA175" s="210">
        <v>170</v>
      </c>
      <c r="AB175" s="144">
        <f t="shared" si="78"/>
        <v>0</v>
      </c>
      <c r="AC175" s="243">
        <f t="shared" si="79"/>
        <v>0</v>
      </c>
      <c r="AD175" s="243">
        <f t="shared" si="80"/>
        <v>0</v>
      </c>
      <c r="AE175" s="243">
        <f t="shared" si="81"/>
        <v>0</v>
      </c>
      <c r="AF175" s="144">
        <f t="shared" si="95"/>
        <v>0</v>
      </c>
      <c r="AG175" s="144">
        <f t="shared" si="85"/>
        <v>0</v>
      </c>
      <c r="AH175" s="144">
        <f t="shared" si="96"/>
        <v>0</v>
      </c>
      <c r="AI175" s="217">
        <f t="shared" si="93"/>
        <v>0</v>
      </c>
      <c r="AK175" s="210"/>
      <c r="AL175" s="144"/>
      <c r="AM175" s="144"/>
      <c r="AN175" s="144"/>
      <c r="AO175" s="144"/>
      <c r="AP175" s="144"/>
      <c r="AQ175" s="318"/>
      <c r="AR175" s="318"/>
      <c r="AS175" s="318"/>
      <c r="AT175" s="318"/>
      <c r="AU175" s="144"/>
      <c r="AV175" s="144"/>
      <c r="AW175" s="144"/>
      <c r="AX175" s="144"/>
      <c r="AY175" s="217"/>
    </row>
    <row r="176" spans="5:51" x14ac:dyDescent="0.25">
      <c r="E176" s="110"/>
      <c r="I176" s="194">
        <v>171</v>
      </c>
      <c r="J176" s="144">
        <f t="shared" si="87"/>
        <v>0</v>
      </c>
      <c r="K176" s="144">
        <f t="shared" si="88"/>
        <v>0</v>
      </c>
      <c r="L176" s="144">
        <f t="shared" si="89"/>
        <v>0</v>
      </c>
      <c r="M176" s="144">
        <f t="shared" si="90"/>
        <v>0</v>
      </c>
      <c r="N176" s="144">
        <f t="shared" si="72"/>
        <v>0</v>
      </c>
      <c r="O176" s="145">
        <f t="shared" si="73"/>
        <v>0</v>
      </c>
      <c r="P176" s="194">
        <v>171</v>
      </c>
      <c r="Q176" s="144">
        <f t="shared" si="94"/>
        <v>0</v>
      </c>
      <c r="R176" s="144">
        <f t="shared" si="91"/>
        <v>0</v>
      </c>
      <c r="S176" s="144">
        <f t="shared" si="92"/>
        <v>0</v>
      </c>
      <c r="T176" s="144">
        <f t="shared" si="74"/>
        <v>0</v>
      </c>
      <c r="U176" s="144">
        <f t="shared" si="83"/>
        <v>0</v>
      </c>
      <c r="V176" s="144">
        <f t="shared" si="75"/>
        <v>0</v>
      </c>
      <c r="W176" s="144">
        <v>0</v>
      </c>
      <c r="X176" s="144">
        <f t="shared" si="76"/>
        <v>0</v>
      </c>
      <c r="Y176" s="173">
        <f t="shared" si="77"/>
        <v>0</v>
      </c>
      <c r="AA176" s="210">
        <v>171</v>
      </c>
      <c r="AB176" s="144">
        <f t="shared" si="78"/>
        <v>0</v>
      </c>
      <c r="AC176" s="243">
        <f t="shared" si="79"/>
        <v>0</v>
      </c>
      <c r="AD176" s="243">
        <f t="shared" si="80"/>
        <v>0</v>
      </c>
      <c r="AE176" s="243">
        <f t="shared" si="81"/>
        <v>0</v>
      </c>
      <c r="AF176" s="144">
        <f t="shared" si="95"/>
        <v>0</v>
      </c>
      <c r="AG176" s="144">
        <f t="shared" si="85"/>
        <v>0</v>
      </c>
      <c r="AH176" s="144">
        <f t="shared" si="96"/>
        <v>0</v>
      </c>
      <c r="AI176" s="217">
        <f t="shared" si="93"/>
        <v>0</v>
      </c>
      <c r="AK176" s="210"/>
      <c r="AL176" s="144"/>
      <c r="AM176" s="144"/>
      <c r="AN176" s="144"/>
      <c r="AO176" s="144"/>
      <c r="AP176" s="144"/>
      <c r="AQ176" s="318"/>
      <c r="AR176" s="318"/>
      <c r="AS176" s="318"/>
      <c r="AT176" s="318"/>
      <c r="AU176" s="144"/>
      <c r="AV176" s="144"/>
      <c r="AW176" s="144"/>
      <c r="AX176" s="144"/>
      <c r="AY176" s="217"/>
    </row>
    <row r="177" spans="5:51" x14ac:dyDescent="0.25">
      <c r="E177" s="110"/>
      <c r="I177" s="194">
        <v>172</v>
      </c>
      <c r="J177" s="144">
        <f t="shared" si="87"/>
        <v>0</v>
      </c>
      <c r="K177" s="144">
        <f t="shared" si="88"/>
        <v>0</v>
      </c>
      <c r="L177" s="144">
        <f t="shared" si="89"/>
        <v>0</v>
      </c>
      <c r="M177" s="144">
        <f t="shared" si="90"/>
        <v>0</v>
      </c>
      <c r="N177" s="144">
        <f t="shared" si="72"/>
        <v>0</v>
      </c>
      <c r="O177" s="145">
        <f t="shared" si="73"/>
        <v>0</v>
      </c>
      <c r="P177" s="194">
        <v>172</v>
      </c>
      <c r="Q177" s="144">
        <f t="shared" si="94"/>
        <v>0</v>
      </c>
      <c r="R177" s="144">
        <f t="shared" si="91"/>
        <v>0</v>
      </c>
      <c r="S177" s="144">
        <f t="shared" si="92"/>
        <v>0</v>
      </c>
      <c r="T177" s="144">
        <f t="shared" si="74"/>
        <v>0</v>
      </c>
      <c r="U177" s="144">
        <f t="shared" si="83"/>
        <v>0</v>
      </c>
      <c r="V177" s="144">
        <f t="shared" si="75"/>
        <v>0</v>
      </c>
      <c r="W177" s="144">
        <v>0</v>
      </c>
      <c r="X177" s="144">
        <f t="shared" si="76"/>
        <v>0</v>
      </c>
      <c r="Y177" s="173">
        <f t="shared" si="77"/>
        <v>0</v>
      </c>
      <c r="AA177" s="210">
        <v>172</v>
      </c>
      <c r="AB177" s="144">
        <f t="shared" si="78"/>
        <v>0</v>
      </c>
      <c r="AC177" s="243">
        <f t="shared" si="79"/>
        <v>0</v>
      </c>
      <c r="AD177" s="243">
        <f t="shared" si="80"/>
        <v>0</v>
      </c>
      <c r="AE177" s="243">
        <f t="shared" si="81"/>
        <v>0</v>
      </c>
      <c r="AF177" s="144">
        <f t="shared" si="95"/>
        <v>0</v>
      </c>
      <c r="AG177" s="144">
        <f t="shared" si="85"/>
        <v>0</v>
      </c>
      <c r="AH177" s="144">
        <f t="shared" si="96"/>
        <v>0</v>
      </c>
      <c r="AI177" s="217">
        <f t="shared" si="93"/>
        <v>0</v>
      </c>
      <c r="AK177" s="210"/>
      <c r="AL177" s="144"/>
      <c r="AM177" s="144"/>
      <c r="AN177" s="144"/>
      <c r="AO177" s="144"/>
      <c r="AP177" s="144"/>
      <c r="AQ177" s="318"/>
      <c r="AR177" s="318"/>
      <c r="AS177" s="318"/>
      <c r="AT177" s="318"/>
      <c r="AU177" s="144"/>
      <c r="AV177" s="144"/>
      <c r="AW177" s="144"/>
      <c r="AX177" s="144"/>
      <c r="AY177" s="217"/>
    </row>
    <row r="178" spans="5:51" x14ac:dyDescent="0.25">
      <c r="E178" s="110"/>
      <c r="I178" s="194">
        <v>173</v>
      </c>
      <c r="J178" s="144">
        <f t="shared" si="87"/>
        <v>0</v>
      </c>
      <c r="K178" s="144">
        <f t="shared" si="88"/>
        <v>0</v>
      </c>
      <c r="L178" s="144">
        <f t="shared" si="89"/>
        <v>0</v>
      </c>
      <c r="M178" s="144">
        <f t="shared" si="90"/>
        <v>0</v>
      </c>
      <c r="N178" s="144">
        <f t="shared" si="72"/>
        <v>0</v>
      </c>
      <c r="O178" s="145">
        <f t="shared" si="73"/>
        <v>0</v>
      </c>
      <c r="P178" s="194">
        <v>173</v>
      </c>
      <c r="Q178" s="144">
        <f t="shared" si="94"/>
        <v>0</v>
      </c>
      <c r="R178" s="144">
        <f t="shared" si="91"/>
        <v>0</v>
      </c>
      <c r="S178" s="144">
        <f t="shared" si="92"/>
        <v>0</v>
      </c>
      <c r="T178" s="144">
        <f t="shared" si="74"/>
        <v>0</v>
      </c>
      <c r="U178" s="144">
        <f t="shared" si="83"/>
        <v>0</v>
      </c>
      <c r="V178" s="144">
        <f t="shared" si="75"/>
        <v>0</v>
      </c>
      <c r="W178" s="144">
        <v>0</v>
      </c>
      <c r="X178" s="144">
        <f t="shared" si="76"/>
        <v>0</v>
      </c>
      <c r="Y178" s="173">
        <f t="shared" si="77"/>
        <v>0</v>
      </c>
      <c r="AA178" s="210">
        <v>173</v>
      </c>
      <c r="AB178" s="144">
        <f t="shared" si="78"/>
        <v>0</v>
      </c>
      <c r="AC178" s="243">
        <f t="shared" si="79"/>
        <v>0</v>
      </c>
      <c r="AD178" s="243">
        <f t="shared" si="80"/>
        <v>0</v>
      </c>
      <c r="AE178" s="243">
        <f t="shared" si="81"/>
        <v>0</v>
      </c>
      <c r="AF178" s="144">
        <f t="shared" si="95"/>
        <v>0</v>
      </c>
      <c r="AG178" s="144">
        <f t="shared" si="85"/>
        <v>0</v>
      </c>
      <c r="AH178" s="144">
        <f t="shared" si="96"/>
        <v>0</v>
      </c>
      <c r="AI178" s="217">
        <f t="shared" si="93"/>
        <v>0</v>
      </c>
      <c r="AK178" s="210"/>
      <c r="AL178" s="144"/>
      <c r="AM178" s="144"/>
      <c r="AN178" s="144"/>
      <c r="AO178" s="144"/>
      <c r="AP178" s="144"/>
      <c r="AQ178" s="318"/>
      <c r="AR178" s="318"/>
      <c r="AS178" s="318"/>
      <c r="AT178" s="318"/>
      <c r="AU178" s="144"/>
      <c r="AV178" s="144"/>
      <c r="AW178" s="144"/>
      <c r="AX178" s="144"/>
      <c r="AY178" s="217"/>
    </row>
    <row r="179" spans="5:51" x14ac:dyDescent="0.25">
      <c r="E179" s="110"/>
      <c r="I179" s="194">
        <v>174</v>
      </c>
      <c r="J179" s="144">
        <f t="shared" si="87"/>
        <v>0</v>
      </c>
      <c r="K179" s="144">
        <f t="shared" si="88"/>
        <v>0</v>
      </c>
      <c r="L179" s="144">
        <f t="shared" si="89"/>
        <v>0</v>
      </c>
      <c r="M179" s="144">
        <f t="shared" si="90"/>
        <v>0</v>
      </c>
      <c r="N179" s="144">
        <f t="shared" si="72"/>
        <v>0</v>
      </c>
      <c r="O179" s="145">
        <f t="shared" si="73"/>
        <v>0</v>
      </c>
      <c r="P179" s="194">
        <v>174</v>
      </c>
      <c r="Q179" s="144">
        <f t="shared" si="94"/>
        <v>0</v>
      </c>
      <c r="R179" s="144">
        <f t="shared" si="91"/>
        <v>0</v>
      </c>
      <c r="S179" s="144">
        <f t="shared" si="92"/>
        <v>0</v>
      </c>
      <c r="T179" s="144">
        <f t="shared" si="74"/>
        <v>0</v>
      </c>
      <c r="U179" s="144">
        <f t="shared" si="83"/>
        <v>0</v>
      </c>
      <c r="V179" s="144">
        <f t="shared" si="75"/>
        <v>0</v>
      </c>
      <c r="W179" s="144">
        <v>0</v>
      </c>
      <c r="X179" s="144">
        <f t="shared" si="76"/>
        <v>0</v>
      </c>
      <c r="Y179" s="173">
        <f t="shared" si="77"/>
        <v>0</v>
      </c>
      <c r="AA179" s="210">
        <v>174</v>
      </c>
      <c r="AB179" s="144">
        <f t="shared" si="78"/>
        <v>0</v>
      </c>
      <c r="AC179" s="243">
        <f t="shared" si="79"/>
        <v>0</v>
      </c>
      <c r="AD179" s="243">
        <f t="shared" si="80"/>
        <v>0</v>
      </c>
      <c r="AE179" s="243">
        <f t="shared" si="81"/>
        <v>0</v>
      </c>
      <c r="AF179" s="144">
        <f t="shared" si="95"/>
        <v>0</v>
      </c>
      <c r="AG179" s="144">
        <f t="shared" si="85"/>
        <v>0</v>
      </c>
      <c r="AH179" s="144">
        <f t="shared" si="96"/>
        <v>0</v>
      </c>
      <c r="AI179" s="217">
        <f t="shared" si="93"/>
        <v>0</v>
      </c>
      <c r="AK179" s="210"/>
      <c r="AL179" s="144"/>
      <c r="AM179" s="144"/>
      <c r="AN179" s="144"/>
      <c r="AO179" s="144"/>
      <c r="AP179" s="144"/>
      <c r="AQ179" s="318"/>
      <c r="AR179" s="318"/>
      <c r="AS179" s="318"/>
      <c r="AT179" s="318"/>
      <c r="AU179" s="144"/>
      <c r="AV179" s="144"/>
      <c r="AW179" s="144"/>
      <c r="AX179" s="144"/>
      <c r="AY179" s="217"/>
    </row>
    <row r="180" spans="5:51" x14ac:dyDescent="0.25">
      <c r="E180" s="110"/>
      <c r="I180" s="194">
        <v>175</v>
      </c>
      <c r="J180" s="144">
        <f t="shared" si="87"/>
        <v>0</v>
      </c>
      <c r="K180" s="144">
        <f t="shared" si="88"/>
        <v>0</v>
      </c>
      <c r="L180" s="144">
        <f t="shared" si="89"/>
        <v>0</v>
      </c>
      <c r="M180" s="144">
        <f t="shared" si="90"/>
        <v>0</v>
      </c>
      <c r="N180" s="144">
        <f t="shared" si="72"/>
        <v>0</v>
      </c>
      <c r="O180" s="145">
        <f t="shared" si="73"/>
        <v>0</v>
      </c>
      <c r="P180" s="194">
        <v>175</v>
      </c>
      <c r="Q180" s="144">
        <f t="shared" si="94"/>
        <v>0</v>
      </c>
      <c r="R180" s="144">
        <f t="shared" si="91"/>
        <v>0</v>
      </c>
      <c r="S180" s="144">
        <f t="shared" si="92"/>
        <v>0</v>
      </c>
      <c r="T180" s="144">
        <f t="shared" si="74"/>
        <v>0</v>
      </c>
      <c r="U180" s="144">
        <f t="shared" si="83"/>
        <v>0</v>
      </c>
      <c r="V180" s="144">
        <f t="shared" si="75"/>
        <v>0</v>
      </c>
      <c r="W180" s="144">
        <v>0</v>
      </c>
      <c r="X180" s="144">
        <f t="shared" si="76"/>
        <v>0</v>
      </c>
      <c r="Y180" s="173">
        <f t="shared" si="77"/>
        <v>0</v>
      </c>
      <c r="AA180" s="210">
        <v>175</v>
      </c>
      <c r="AB180" s="144">
        <f t="shared" si="78"/>
        <v>0</v>
      </c>
      <c r="AC180" s="243">
        <f t="shared" si="79"/>
        <v>0</v>
      </c>
      <c r="AD180" s="243">
        <f t="shared" si="80"/>
        <v>0</v>
      </c>
      <c r="AE180" s="243">
        <f t="shared" si="81"/>
        <v>0</v>
      </c>
      <c r="AF180" s="144">
        <f t="shared" si="95"/>
        <v>0</v>
      </c>
      <c r="AG180" s="144">
        <f t="shared" si="85"/>
        <v>0</v>
      </c>
      <c r="AH180" s="144">
        <f t="shared" si="96"/>
        <v>0</v>
      </c>
      <c r="AI180" s="217">
        <f t="shared" si="93"/>
        <v>0</v>
      </c>
      <c r="AK180" s="210"/>
      <c r="AL180" s="144"/>
      <c r="AM180" s="144"/>
      <c r="AN180" s="144"/>
      <c r="AO180" s="144"/>
      <c r="AP180" s="144"/>
      <c r="AQ180" s="318"/>
      <c r="AR180" s="318"/>
      <c r="AS180" s="318"/>
      <c r="AT180" s="318"/>
      <c r="AU180" s="144"/>
      <c r="AV180" s="144"/>
      <c r="AW180" s="144"/>
      <c r="AX180" s="144"/>
      <c r="AY180" s="217"/>
    </row>
    <row r="181" spans="5:51" x14ac:dyDescent="0.25">
      <c r="E181" s="110"/>
      <c r="I181" s="194">
        <v>176</v>
      </c>
      <c r="J181" s="144">
        <f t="shared" si="87"/>
        <v>0</v>
      </c>
      <c r="K181" s="144">
        <f t="shared" si="88"/>
        <v>0</v>
      </c>
      <c r="L181" s="144">
        <f t="shared" si="89"/>
        <v>0</v>
      </c>
      <c r="M181" s="144">
        <f t="shared" si="90"/>
        <v>0</v>
      </c>
      <c r="N181" s="144">
        <f t="shared" si="72"/>
        <v>0</v>
      </c>
      <c r="O181" s="145">
        <f t="shared" si="73"/>
        <v>0</v>
      </c>
      <c r="P181" s="194">
        <v>176</v>
      </c>
      <c r="Q181" s="144">
        <f t="shared" si="94"/>
        <v>0</v>
      </c>
      <c r="R181" s="144">
        <f t="shared" si="91"/>
        <v>0</v>
      </c>
      <c r="S181" s="144">
        <f t="shared" si="92"/>
        <v>0</v>
      </c>
      <c r="T181" s="144">
        <f t="shared" si="74"/>
        <v>0</v>
      </c>
      <c r="U181" s="144">
        <f t="shared" si="83"/>
        <v>0</v>
      </c>
      <c r="V181" s="144">
        <f t="shared" si="75"/>
        <v>0</v>
      </c>
      <c r="W181" s="144">
        <v>0</v>
      </c>
      <c r="X181" s="144">
        <f t="shared" si="76"/>
        <v>0</v>
      </c>
      <c r="Y181" s="173">
        <f t="shared" si="77"/>
        <v>0</v>
      </c>
      <c r="AA181" s="210">
        <v>176</v>
      </c>
      <c r="AB181" s="144">
        <f t="shared" si="78"/>
        <v>0</v>
      </c>
      <c r="AC181" s="243">
        <f t="shared" si="79"/>
        <v>0</v>
      </c>
      <c r="AD181" s="243">
        <f t="shared" si="80"/>
        <v>0</v>
      </c>
      <c r="AE181" s="243">
        <f t="shared" si="81"/>
        <v>0</v>
      </c>
      <c r="AF181" s="144">
        <f t="shared" si="95"/>
        <v>0</v>
      </c>
      <c r="AG181" s="144">
        <f t="shared" si="85"/>
        <v>0</v>
      </c>
      <c r="AH181" s="144">
        <f t="shared" si="96"/>
        <v>0</v>
      </c>
      <c r="AI181" s="217">
        <f t="shared" si="93"/>
        <v>0</v>
      </c>
      <c r="AK181" s="210"/>
      <c r="AL181" s="144"/>
      <c r="AM181" s="144"/>
      <c r="AN181" s="144"/>
      <c r="AO181" s="144"/>
      <c r="AP181" s="144"/>
      <c r="AQ181" s="318"/>
      <c r="AR181" s="318"/>
      <c r="AS181" s="318"/>
      <c r="AT181" s="318"/>
      <c r="AU181" s="144"/>
      <c r="AV181" s="144"/>
      <c r="AW181" s="144"/>
      <c r="AX181" s="144"/>
      <c r="AY181" s="217"/>
    </row>
    <row r="182" spans="5:51" x14ac:dyDescent="0.25">
      <c r="E182" s="110"/>
      <c r="I182" s="194">
        <v>177</v>
      </c>
      <c r="J182" s="144">
        <f t="shared" si="87"/>
        <v>0</v>
      </c>
      <c r="K182" s="144">
        <f t="shared" si="88"/>
        <v>0</v>
      </c>
      <c r="L182" s="144">
        <f t="shared" si="89"/>
        <v>0</v>
      </c>
      <c r="M182" s="144">
        <f t="shared" si="90"/>
        <v>0</v>
      </c>
      <c r="N182" s="144">
        <f t="shared" si="72"/>
        <v>0</v>
      </c>
      <c r="O182" s="145">
        <f t="shared" si="73"/>
        <v>0</v>
      </c>
      <c r="P182" s="194">
        <v>177</v>
      </c>
      <c r="Q182" s="144">
        <f t="shared" si="94"/>
        <v>0</v>
      </c>
      <c r="R182" s="144">
        <f t="shared" si="91"/>
        <v>0</v>
      </c>
      <c r="S182" s="144">
        <f t="shared" si="92"/>
        <v>0</v>
      </c>
      <c r="T182" s="144">
        <f t="shared" si="74"/>
        <v>0</v>
      </c>
      <c r="U182" s="144">
        <f t="shared" si="83"/>
        <v>0</v>
      </c>
      <c r="V182" s="144">
        <f t="shared" si="75"/>
        <v>0</v>
      </c>
      <c r="W182" s="144">
        <v>0</v>
      </c>
      <c r="X182" s="144">
        <f t="shared" si="76"/>
        <v>0</v>
      </c>
      <c r="Y182" s="173">
        <f t="shared" si="77"/>
        <v>0</v>
      </c>
      <c r="AA182" s="210">
        <v>177</v>
      </c>
      <c r="AB182" s="144">
        <f t="shared" si="78"/>
        <v>0</v>
      </c>
      <c r="AC182" s="243">
        <f t="shared" si="79"/>
        <v>0</v>
      </c>
      <c r="AD182" s="243">
        <f t="shared" si="80"/>
        <v>0</v>
      </c>
      <c r="AE182" s="243">
        <f t="shared" si="81"/>
        <v>0</v>
      </c>
      <c r="AF182" s="144">
        <f t="shared" si="95"/>
        <v>0</v>
      </c>
      <c r="AG182" s="144">
        <f t="shared" si="85"/>
        <v>0</v>
      </c>
      <c r="AH182" s="144">
        <f t="shared" si="96"/>
        <v>0</v>
      </c>
      <c r="AI182" s="217">
        <f t="shared" si="93"/>
        <v>0</v>
      </c>
      <c r="AK182" s="210"/>
      <c r="AL182" s="144"/>
      <c r="AM182" s="144"/>
      <c r="AN182" s="144"/>
      <c r="AO182" s="144"/>
      <c r="AP182" s="144"/>
      <c r="AQ182" s="318"/>
      <c r="AR182" s="318"/>
      <c r="AS182" s="318"/>
      <c r="AT182" s="318"/>
      <c r="AU182" s="144"/>
      <c r="AV182" s="144"/>
      <c r="AW182" s="144"/>
      <c r="AX182" s="144"/>
      <c r="AY182" s="217"/>
    </row>
    <row r="183" spans="5:51" x14ac:dyDescent="0.25">
      <c r="E183" s="110"/>
      <c r="I183" s="194">
        <v>178</v>
      </c>
      <c r="J183" s="144">
        <f t="shared" si="87"/>
        <v>0</v>
      </c>
      <c r="K183" s="144">
        <f t="shared" si="88"/>
        <v>0</v>
      </c>
      <c r="L183" s="144">
        <f t="shared" si="89"/>
        <v>0</v>
      </c>
      <c r="M183" s="144">
        <f t="shared" si="90"/>
        <v>0</v>
      </c>
      <c r="N183" s="144">
        <f t="shared" si="72"/>
        <v>0</v>
      </c>
      <c r="O183" s="145">
        <f t="shared" si="73"/>
        <v>0</v>
      </c>
      <c r="P183" s="194">
        <v>178</v>
      </c>
      <c r="Q183" s="144">
        <f t="shared" si="94"/>
        <v>0</v>
      </c>
      <c r="R183" s="144">
        <f t="shared" si="91"/>
        <v>0</v>
      </c>
      <c r="S183" s="144">
        <f t="shared" si="92"/>
        <v>0</v>
      </c>
      <c r="T183" s="144">
        <f t="shared" si="74"/>
        <v>0</v>
      </c>
      <c r="U183" s="144">
        <f t="shared" si="83"/>
        <v>0</v>
      </c>
      <c r="V183" s="144">
        <f t="shared" si="75"/>
        <v>0</v>
      </c>
      <c r="W183" s="144">
        <v>0</v>
      </c>
      <c r="X183" s="144">
        <f t="shared" si="76"/>
        <v>0</v>
      </c>
      <c r="Y183" s="173">
        <f t="shared" si="77"/>
        <v>0</v>
      </c>
      <c r="AA183" s="210">
        <v>178</v>
      </c>
      <c r="AB183" s="144">
        <f t="shared" si="78"/>
        <v>0</v>
      </c>
      <c r="AC183" s="243">
        <f t="shared" si="79"/>
        <v>0</v>
      </c>
      <c r="AD183" s="243">
        <f t="shared" si="80"/>
        <v>0</v>
      </c>
      <c r="AE183" s="243">
        <f t="shared" si="81"/>
        <v>0</v>
      </c>
      <c r="AF183" s="144">
        <f t="shared" si="95"/>
        <v>0</v>
      </c>
      <c r="AG183" s="144">
        <f t="shared" si="85"/>
        <v>0</v>
      </c>
      <c r="AH183" s="144">
        <f t="shared" si="96"/>
        <v>0</v>
      </c>
      <c r="AI183" s="217">
        <f t="shared" si="93"/>
        <v>0</v>
      </c>
      <c r="AK183" s="210"/>
      <c r="AL183" s="144"/>
      <c r="AM183" s="144"/>
      <c r="AN183" s="144"/>
      <c r="AO183" s="144"/>
      <c r="AP183" s="144"/>
      <c r="AQ183" s="318"/>
      <c r="AR183" s="318"/>
      <c r="AS183" s="318"/>
      <c r="AT183" s="318"/>
      <c r="AU183" s="144"/>
      <c r="AV183" s="144"/>
      <c r="AW183" s="144"/>
      <c r="AX183" s="144"/>
      <c r="AY183" s="217"/>
    </row>
    <row r="184" spans="5:51" x14ac:dyDescent="0.25">
      <c r="E184" s="110"/>
      <c r="I184" s="194">
        <v>179</v>
      </c>
      <c r="J184" s="144">
        <f t="shared" si="87"/>
        <v>0</v>
      </c>
      <c r="K184" s="144">
        <f t="shared" si="88"/>
        <v>0</v>
      </c>
      <c r="L184" s="144">
        <f t="shared" si="89"/>
        <v>0</v>
      </c>
      <c r="M184" s="144">
        <f t="shared" si="90"/>
        <v>0</v>
      </c>
      <c r="N184" s="144">
        <f t="shared" si="72"/>
        <v>0</v>
      </c>
      <c r="O184" s="145">
        <f t="shared" si="73"/>
        <v>0</v>
      </c>
      <c r="P184" s="194">
        <v>179</v>
      </c>
      <c r="Q184" s="144">
        <f t="shared" si="94"/>
        <v>0</v>
      </c>
      <c r="R184" s="144">
        <f t="shared" si="91"/>
        <v>0</v>
      </c>
      <c r="S184" s="144">
        <f t="shared" si="92"/>
        <v>0</v>
      </c>
      <c r="T184" s="144">
        <f t="shared" si="74"/>
        <v>0</v>
      </c>
      <c r="U184" s="144">
        <f t="shared" si="83"/>
        <v>0</v>
      </c>
      <c r="V184" s="144">
        <f t="shared" si="75"/>
        <v>0</v>
      </c>
      <c r="W184" s="144">
        <v>0</v>
      </c>
      <c r="X184" s="144">
        <f t="shared" si="76"/>
        <v>0</v>
      </c>
      <c r="Y184" s="173">
        <f t="shared" si="77"/>
        <v>0</v>
      </c>
      <c r="AA184" s="210">
        <v>179</v>
      </c>
      <c r="AB184" s="144">
        <f t="shared" si="78"/>
        <v>0</v>
      </c>
      <c r="AC184" s="243">
        <f t="shared" si="79"/>
        <v>0</v>
      </c>
      <c r="AD184" s="243">
        <f t="shared" si="80"/>
        <v>0</v>
      </c>
      <c r="AE184" s="243">
        <f t="shared" si="81"/>
        <v>0</v>
      </c>
      <c r="AF184" s="144">
        <f t="shared" si="95"/>
        <v>0</v>
      </c>
      <c r="AG184" s="144">
        <f t="shared" si="85"/>
        <v>0</v>
      </c>
      <c r="AH184" s="144">
        <f t="shared" si="96"/>
        <v>0</v>
      </c>
      <c r="AI184" s="217">
        <f t="shared" si="93"/>
        <v>0</v>
      </c>
      <c r="AK184" s="210"/>
      <c r="AL184" s="144"/>
      <c r="AM184" s="144"/>
      <c r="AN184" s="144"/>
      <c r="AO184" s="144"/>
      <c r="AP184" s="144"/>
      <c r="AQ184" s="318"/>
      <c r="AR184" s="318"/>
      <c r="AS184" s="318"/>
      <c r="AT184" s="318"/>
      <c r="AU184" s="144"/>
      <c r="AV184" s="144"/>
      <c r="AW184" s="144"/>
      <c r="AX184" s="144"/>
      <c r="AY184" s="217"/>
    </row>
    <row r="185" spans="5:51" x14ac:dyDescent="0.25">
      <c r="E185" s="110"/>
      <c r="I185" s="194">
        <v>180</v>
      </c>
      <c r="J185" s="144">
        <f t="shared" si="87"/>
        <v>0</v>
      </c>
      <c r="K185" s="144">
        <f t="shared" si="88"/>
        <v>0</v>
      </c>
      <c r="L185" s="144">
        <f t="shared" si="89"/>
        <v>0</v>
      </c>
      <c r="M185" s="144">
        <f t="shared" si="90"/>
        <v>0</v>
      </c>
      <c r="N185" s="144">
        <f t="shared" si="72"/>
        <v>0</v>
      </c>
      <c r="O185" s="145">
        <f t="shared" si="73"/>
        <v>0</v>
      </c>
      <c r="P185" s="194">
        <v>180</v>
      </c>
      <c r="Q185" s="144">
        <f t="shared" si="94"/>
        <v>0</v>
      </c>
      <c r="R185" s="144">
        <f t="shared" si="91"/>
        <v>0</v>
      </c>
      <c r="S185" s="144">
        <f t="shared" si="92"/>
        <v>0</v>
      </c>
      <c r="T185" s="144">
        <f t="shared" si="74"/>
        <v>0</v>
      </c>
      <c r="U185" s="144">
        <f t="shared" si="83"/>
        <v>0</v>
      </c>
      <c r="V185" s="144">
        <f t="shared" si="75"/>
        <v>0</v>
      </c>
      <c r="W185" s="144">
        <v>0</v>
      </c>
      <c r="X185" s="144">
        <f t="shared" si="76"/>
        <v>0</v>
      </c>
      <c r="Y185" s="173">
        <f t="shared" si="77"/>
        <v>0</v>
      </c>
      <c r="AA185" s="210">
        <v>180</v>
      </c>
      <c r="AB185" s="144">
        <f t="shared" si="78"/>
        <v>0</v>
      </c>
      <c r="AC185" s="243">
        <f t="shared" si="79"/>
        <v>0</v>
      </c>
      <c r="AD185" s="243">
        <f t="shared" si="80"/>
        <v>0</v>
      </c>
      <c r="AE185" s="243">
        <f t="shared" si="81"/>
        <v>0</v>
      </c>
      <c r="AF185" s="144">
        <f t="shared" si="95"/>
        <v>0</v>
      </c>
      <c r="AG185" s="144">
        <f t="shared" si="85"/>
        <v>0</v>
      </c>
      <c r="AH185" s="144">
        <f t="shared" si="96"/>
        <v>0</v>
      </c>
      <c r="AI185" s="217">
        <f t="shared" si="93"/>
        <v>0</v>
      </c>
      <c r="AK185" s="210"/>
      <c r="AL185" s="144"/>
      <c r="AM185" s="144"/>
      <c r="AN185" s="144"/>
      <c r="AO185" s="144"/>
      <c r="AP185" s="144"/>
      <c r="AQ185" s="318"/>
      <c r="AR185" s="318"/>
      <c r="AS185" s="318"/>
      <c r="AT185" s="318"/>
      <c r="AU185" s="144"/>
      <c r="AV185" s="144"/>
      <c r="AW185" s="144"/>
      <c r="AX185" s="144"/>
      <c r="AY185" s="217"/>
    </row>
    <row r="186" spans="5:51" x14ac:dyDescent="0.25">
      <c r="E186" s="110"/>
      <c r="I186" s="194">
        <v>181</v>
      </c>
      <c r="J186" s="144">
        <f t="shared" si="87"/>
        <v>0</v>
      </c>
      <c r="K186" s="144">
        <f t="shared" si="88"/>
        <v>0</v>
      </c>
      <c r="L186" s="144">
        <f t="shared" si="89"/>
        <v>0</v>
      </c>
      <c r="M186" s="144">
        <f t="shared" si="90"/>
        <v>0</v>
      </c>
      <c r="N186" s="144">
        <f t="shared" si="72"/>
        <v>0</v>
      </c>
      <c r="O186" s="145">
        <f t="shared" si="73"/>
        <v>0</v>
      </c>
      <c r="P186" s="194">
        <v>181</v>
      </c>
      <c r="Q186" s="144">
        <f t="shared" si="94"/>
        <v>0</v>
      </c>
      <c r="R186" s="144">
        <f t="shared" si="91"/>
        <v>0</v>
      </c>
      <c r="S186" s="144">
        <f t="shared" si="92"/>
        <v>0</v>
      </c>
      <c r="T186" s="144">
        <f t="shared" si="74"/>
        <v>0</v>
      </c>
      <c r="U186" s="144">
        <f t="shared" si="83"/>
        <v>0</v>
      </c>
      <c r="V186" s="144">
        <f t="shared" si="75"/>
        <v>0</v>
      </c>
      <c r="W186" s="144">
        <v>0</v>
      </c>
      <c r="X186" s="144">
        <f t="shared" si="76"/>
        <v>0</v>
      </c>
      <c r="Y186" s="173">
        <f t="shared" si="77"/>
        <v>0</v>
      </c>
      <c r="AA186" s="210">
        <v>181</v>
      </c>
      <c r="AB186" s="144">
        <f t="shared" si="78"/>
        <v>0</v>
      </c>
      <c r="AC186" s="243">
        <f t="shared" si="79"/>
        <v>0</v>
      </c>
      <c r="AD186" s="243">
        <f t="shared" si="80"/>
        <v>0</v>
      </c>
      <c r="AE186" s="243">
        <f t="shared" si="81"/>
        <v>0</v>
      </c>
      <c r="AF186" s="144">
        <f t="shared" si="95"/>
        <v>0</v>
      </c>
      <c r="AG186" s="144">
        <f t="shared" si="85"/>
        <v>0</v>
      </c>
      <c r="AH186" s="144">
        <f t="shared" si="96"/>
        <v>0</v>
      </c>
      <c r="AI186" s="217">
        <f t="shared" si="93"/>
        <v>0</v>
      </c>
      <c r="AK186" s="210"/>
      <c r="AL186" s="144"/>
      <c r="AM186" s="144"/>
      <c r="AN186" s="144"/>
      <c r="AO186" s="144"/>
      <c r="AP186" s="144"/>
      <c r="AQ186" s="318"/>
      <c r="AR186" s="318"/>
      <c r="AS186" s="318"/>
      <c r="AT186" s="318"/>
      <c r="AU186" s="144"/>
      <c r="AV186" s="144"/>
      <c r="AW186" s="144"/>
      <c r="AX186" s="144"/>
      <c r="AY186" s="217"/>
    </row>
    <row r="187" spans="5:51" x14ac:dyDescent="0.25">
      <c r="E187" s="110"/>
      <c r="I187" s="194">
        <v>182</v>
      </c>
      <c r="J187" s="144">
        <f t="shared" si="87"/>
        <v>0</v>
      </c>
      <c r="K187" s="144">
        <f t="shared" si="88"/>
        <v>0</v>
      </c>
      <c r="L187" s="144">
        <f t="shared" si="89"/>
        <v>0</v>
      </c>
      <c r="M187" s="144">
        <f t="shared" si="90"/>
        <v>0</v>
      </c>
      <c r="N187" s="144">
        <f t="shared" si="72"/>
        <v>0</v>
      </c>
      <c r="O187" s="145">
        <f t="shared" si="73"/>
        <v>0</v>
      </c>
      <c r="P187" s="194">
        <v>182</v>
      </c>
      <c r="Q187" s="144">
        <f t="shared" si="94"/>
        <v>0</v>
      </c>
      <c r="R187" s="144">
        <f t="shared" si="91"/>
        <v>0</v>
      </c>
      <c r="S187" s="144">
        <f t="shared" si="92"/>
        <v>0</v>
      </c>
      <c r="T187" s="144">
        <f t="shared" si="74"/>
        <v>0</v>
      </c>
      <c r="U187" s="144">
        <f t="shared" si="83"/>
        <v>0</v>
      </c>
      <c r="V187" s="144">
        <f t="shared" si="75"/>
        <v>0</v>
      </c>
      <c r="W187" s="144">
        <v>0</v>
      </c>
      <c r="X187" s="144">
        <f t="shared" si="76"/>
        <v>0</v>
      </c>
      <c r="Y187" s="173">
        <f t="shared" si="77"/>
        <v>0</v>
      </c>
      <c r="AA187" s="210">
        <v>182</v>
      </c>
      <c r="AB187" s="144">
        <f t="shared" si="78"/>
        <v>0</v>
      </c>
      <c r="AC187" s="243">
        <f t="shared" si="79"/>
        <v>0</v>
      </c>
      <c r="AD187" s="243">
        <f t="shared" si="80"/>
        <v>0</v>
      </c>
      <c r="AE187" s="243">
        <f t="shared" si="81"/>
        <v>0</v>
      </c>
      <c r="AF187" s="144">
        <f t="shared" si="95"/>
        <v>0</v>
      </c>
      <c r="AG187" s="144">
        <f t="shared" si="85"/>
        <v>0</v>
      </c>
      <c r="AH187" s="144">
        <f t="shared" si="96"/>
        <v>0</v>
      </c>
      <c r="AI187" s="217">
        <f t="shared" si="93"/>
        <v>0</v>
      </c>
      <c r="AK187" s="210"/>
      <c r="AL187" s="144"/>
      <c r="AM187" s="144"/>
      <c r="AN187" s="144"/>
      <c r="AO187" s="144"/>
      <c r="AP187" s="144"/>
      <c r="AQ187" s="318"/>
      <c r="AR187" s="318"/>
      <c r="AS187" s="318"/>
      <c r="AT187" s="318"/>
      <c r="AU187" s="144"/>
      <c r="AV187" s="144"/>
      <c r="AW187" s="144"/>
      <c r="AX187" s="144"/>
      <c r="AY187" s="217"/>
    </row>
    <row r="188" spans="5:51" x14ac:dyDescent="0.25">
      <c r="E188" s="110"/>
      <c r="I188" s="194">
        <v>183</v>
      </c>
      <c r="J188" s="144">
        <f t="shared" si="87"/>
        <v>0</v>
      </c>
      <c r="K188" s="144">
        <f t="shared" si="88"/>
        <v>0</v>
      </c>
      <c r="L188" s="144">
        <f t="shared" si="89"/>
        <v>0</v>
      </c>
      <c r="M188" s="144">
        <f t="shared" si="90"/>
        <v>0</v>
      </c>
      <c r="N188" s="144">
        <f t="shared" si="72"/>
        <v>0</v>
      </c>
      <c r="O188" s="145">
        <f t="shared" si="73"/>
        <v>0</v>
      </c>
      <c r="P188" s="194">
        <v>183</v>
      </c>
      <c r="Q188" s="144">
        <f t="shared" si="94"/>
        <v>0</v>
      </c>
      <c r="R188" s="144">
        <f t="shared" si="91"/>
        <v>0</v>
      </c>
      <c r="S188" s="144">
        <f t="shared" si="92"/>
        <v>0</v>
      </c>
      <c r="T188" s="144">
        <f t="shared" si="74"/>
        <v>0</v>
      </c>
      <c r="U188" s="144">
        <f t="shared" si="83"/>
        <v>0</v>
      </c>
      <c r="V188" s="144">
        <f t="shared" si="75"/>
        <v>0</v>
      </c>
      <c r="W188" s="144">
        <v>0</v>
      </c>
      <c r="X188" s="144">
        <f t="shared" si="76"/>
        <v>0</v>
      </c>
      <c r="Y188" s="173">
        <f t="shared" si="77"/>
        <v>0</v>
      </c>
      <c r="AA188" s="210">
        <v>183</v>
      </c>
      <c r="AB188" s="144">
        <f t="shared" si="78"/>
        <v>0</v>
      </c>
      <c r="AC188" s="243">
        <f t="shared" si="79"/>
        <v>0</v>
      </c>
      <c r="AD188" s="243">
        <f t="shared" si="80"/>
        <v>0</v>
      </c>
      <c r="AE188" s="243">
        <f t="shared" si="81"/>
        <v>0</v>
      </c>
      <c r="AF188" s="144">
        <f t="shared" si="95"/>
        <v>0</v>
      </c>
      <c r="AG188" s="144">
        <f t="shared" si="85"/>
        <v>0</v>
      </c>
      <c r="AH188" s="144">
        <f t="shared" si="96"/>
        <v>0</v>
      </c>
      <c r="AI188" s="217">
        <f t="shared" si="93"/>
        <v>0</v>
      </c>
      <c r="AK188" s="210"/>
      <c r="AL188" s="144"/>
      <c r="AM188" s="144"/>
      <c r="AN188" s="144"/>
      <c r="AO188" s="144"/>
      <c r="AP188" s="144"/>
      <c r="AQ188" s="318"/>
      <c r="AR188" s="318"/>
      <c r="AS188" s="318"/>
      <c r="AT188" s="318"/>
      <c r="AU188" s="144"/>
      <c r="AV188" s="144"/>
      <c r="AW188" s="144"/>
      <c r="AX188" s="144"/>
      <c r="AY188" s="217"/>
    </row>
    <row r="189" spans="5:51" x14ac:dyDescent="0.25">
      <c r="E189" s="110"/>
      <c r="I189" s="194">
        <v>184</v>
      </c>
      <c r="J189" s="144">
        <f t="shared" si="87"/>
        <v>0</v>
      </c>
      <c r="K189" s="144">
        <f t="shared" si="88"/>
        <v>0</v>
      </c>
      <c r="L189" s="144">
        <f t="shared" si="89"/>
        <v>0</v>
      </c>
      <c r="M189" s="144">
        <f t="shared" si="90"/>
        <v>0</v>
      </c>
      <c r="N189" s="144">
        <f t="shared" si="72"/>
        <v>0</v>
      </c>
      <c r="O189" s="145">
        <f t="shared" si="73"/>
        <v>0</v>
      </c>
      <c r="P189" s="194">
        <v>184</v>
      </c>
      <c r="Q189" s="144">
        <f t="shared" si="94"/>
        <v>0</v>
      </c>
      <c r="R189" s="144">
        <f t="shared" si="91"/>
        <v>0</v>
      </c>
      <c r="S189" s="144">
        <f t="shared" si="92"/>
        <v>0</v>
      </c>
      <c r="T189" s="144">
        <f t="shared" si="74"/>
        <v>0</v>
      </c>
      <c r="U189" s="144">
        <f t="shared" si="83"/>
        <v>0</v>
      </c>
      <c r="V189" s="144">
        <f t="shared" si="75"/>
        <v>0</v>
      </c>
      <c r="W189" s="144">
        <v>0</v>
      </c>
      <c r="X189" s="144">
        <f t="shared" si="76"/>
        <v>0</v>
      </c>
      <c r="Y189" s="173">
        <f t="shared" si="77"/>
        <v>0</v>
      </c>
      <c r="AA189" s="210">
        <v>184</v>
      </c>
      <c r="AB189" s="144">
        <f t="shared" si="78"/>
        <v>0</v>
      </c>
      <c r="AC189" s="243">
        <f t="shared" si="79"/>
        <v>0</v>
      </c>
      <c r="AD189" s="243">
        <f t="shared" si="80"/>
        <v>0</v>
      </c>
      <c r="AE189" s="243">
        <f t="shared" si="81"/>
        <v>0</v>
      </c>
      <c r="AF189" s="144">
        <f t="shared" si="95"/>
        <v>0</v>
      </c>
      <c r="AG189" s="144">
        <f t="shared" si="85"/>
        <v>0</v>
      </c>
      <c r="AH189" s="144">
        <f t="shared" si="96"/>
        <v>0</v>
      </c>
      <c r="AI189" s="217">
        <f t="shared" si="93"/>
        <v>0</v>
      </c>
      <c r="AK189" s="210"/>
      <c r="AL189" s="144"/>
      <c r="AM189" s="144"/>
      <c r="AN189" s="144"/>
      <c r="AO189" s="144"/>
      <c r="AP189" s="144"/>
      <c r="AQ189" s="318"/>
      <c r="AR189" s="318"/>
      <c r="AS189" s="318"/>
      <c r="AT189" s="318"/>
      <c r="AU189" s="144"/>
      <c r="AV189" s="144"/>
      <c r="AW189" s="144"/>
      <c r="AX189" s="144"/>
      <c r="AY189" s="217"/>
    </row>
    <row r="190" spans="5:51" x14ac:dyDescent="0.25">
      <c r="E190" s="110"/>
      <c r="I190" s="194">
        <v>185</v>
      </c>
      <c r="J190" s="144">
        <f t="shared" si="87"/>
        <v>0</v>
      </c>
      <c r="K190" s="144">
        <f t="shared" si="88"/>
        <v>0</v>
      </c>
      <c r="L190" s="144">
        <f t="shared" si="89"/>
        <v>0</v>
      </c>
      <c r="M190" s="144">
        <f t="shared" si="90"/>
        <v>0</v>
      </c>
      <c r="N190" s="144">
        <f t="shared" si="72"/>
        <v>0</v>
      </c>
      <c r="O190" s="145">
        <f t="shared" si="73"/>
        <v>0</v>
      </c>
      <c r="P190" s="194">
        <v>185</v>
      </c>
      <c r="Q190" s="144">
        <f t="shared" si="94"/>
        <v>0</v>
      </c>
      <c r="R190" s="144">
        <f t="shared" si="91"/>
        <v>0</v>
      </c>
      <c r="S190" s="144">
        <f t="shared" si="92"/>
        <v>0</v>
      </c>
      <c r="T190" s="144">
        <f t="shared" si="74"/>
        <v>0</v>
      </c>
      <c r="U190" s="144">
        <f t="shared" si="83"/>
        <v>0</v>
      </c>
      <c r="V190" s="144">
        <f t="shared" si="75"/>
        <v>0</v>
      </c>
      <c r="W190" s="144">
        <v>0</v>
      </c>
      <c r="X190" s="144">
        <f t="shared" si="76"/>
        <v>0</v>
      </c>
      <c r="Y190" s="173">
        <f t="shared" si="77"/>
        <v>0</v>
      </c>
      <c r="AA190" s="210">
        <v>185</v>
      </c>
      <c r="AB190" s="144">
        <f t="shared" si="78"/>
        <v>0</v>
      </c>
      <c r="AC190" s="243">
        <f t="shared" si="79"/>
        <v>0</v>
      </c>
      <c r="AD190" s="243">
        <f t="shared" si="80"/>
        <v>0</v>
      </c>
      <c r="AE190" s="243">
        <f t="shared" si="81"/>
        <v>0</v>
      </c>
      <c r="AF190" s="144">
        <f t="shared" si="95"/>
        <v>0</v>
      </c>
      <c r="AG190" s="144">
        <f t="shared" si="85"/>
        <v>0</v>
      </c>
      <c r="AH190" s="144">
        <f t="shared" si="96"/>
        <v>0</v>
      </c>
      <c r="AI190" s="217">
        <f t="shared" si="93"/>
        <v>0</v>
      </c>
      <c r="AK190" s="210"/>
      <c r="AL190" s="144"/>
      <c r="AM190" s="144"/>
      <c r="AN190" s="144"/>
      <c r="AO190" s="144"/>
      <c r="AP190" s="144"/>
      <c r="AQ190" s="318"/>
      <c r="AR190" s="318"/>
      <c r="AS190" s="318"/>
      <c r="AT190" s="318"/>
      <c r="AU190" s="144"/>
      <c r="AV190" s="144"/>
      <c r="AW190" s="144"/>
      <c r="AX190" s="144"/>
      <c r="AY190" s="217"/>
    </row>
    <row r="191" spans="5:51" x14ac:dyDescent="0.25">
      <c r="E191" s="110"/>
      <c r="I191" s="194">
        <v>186</v>
      </c>
      <c r="J191" s="144">
        <f t="shared" si="87"/>
        <v>0</v>
      </c>
      <c r="K191" s="144">
        <f t="shared" si="88"/>
        <v>0</v>
      </c>
      <c r="L191" s="144">
        <f t="shared" si="89"/>
        <v>0</v>
      </c>
      <c r="M191" s="144">
        <f t="shared" si="90"/>
        <v>0</v>
      </c>
      <c r="N191" s="144">
        <f t="shared" si="72"/>
        <v>0</v>
      </c>
      <c r="O191" s="145">
        <f t="shared" si="73"/>
        <v>0</v>
      </c>
      <c r="P191" s="194">
        <v>186</v>
      </c>
      <c r="Q191" s="144">
        <f t="shared" si="94"/>
        <v>0</v>
      </c>
      <c r="R191" s="144">
        <f t="shared" si="91"/>
        <v>0</v>
      </c>
      <c r="S191" s="144">
        <f t="shared" si="92"/>
        <v>0</v>
      </c>
      <c r="T191" s="144">
        <f t="shared" si="74"/>
        <v>0</v>
      </c>
      <c r="U191" s="144">
        <f t="shared" si="83"/>
        <v>0</v>
      </c>
      <c r="V191" s="144">
        <f t="shared" si="75"/>
        <v>0</v>
      </c>
      <c r="W191" s="144">
        <v>0</v>
      </c>
      <c r="X191" s="144">
        <f t="shared" si="76"/>
        <v>0</v>
      </c>
      <c r="Y191" s="173">
        <f t="shared" si="77"/>
        <v>0</v>
      </c>
      <c r="AA191" s="210">
        <v>186</v>
      </c>
      <c r="AB191" s="144">
        <f t="shared" si="78"/>
        <v>0</v>
      </c>
      <c r="AC191" s="243">
        <f t="shared" si="79"/>
        <v>0</v>
      </c>
      <c r="AD191" s="243">
        <f t="shared" si="80"/>
        <v>0</v>
      </c>
      <c r="AE191" s="243">
        <f t="shared" si="81"/>
        <v>0</v>
      </c>
      <c r="AF191" s="144">
        <f t="shared" si="95"/>
        <v>0</v>
      </c>
      <c r="AG191" s="144">
        <f t="shared" si="85"/>
        <v>0</v>
      </c>
      <c r="AH191" s="144">
        <f t="shared" si="96"/>
        <v>0</v>
      </c>
      <c r="AI191" s="217">
        <f t="shared" si="93"/>
        <v>0</v>
      </c>
      <c r="AK191" s="210"/>
      <c r="AL191" s="144"/>
      <c r="AM191" s="144"/>
      <c r="AN191" s="144"/>
      <c r="AO191" s="144"/>
      <c r="AP191" s="144"/>
      <c r="AQ191" s="318"/>
      <c r="AR191" s="318"/>
      <c r="AS191" s="318"/>
      <c r="AT191" s="318"/>
      <c r="AU191" s="144"/>
      <c r="AV191" s="144"/>
      <c r="AW191" s="144"/>
      <c r="AX191" s="144"/>
      <c r="AY191" s="217"/>
    </row>
    <row r="192" spans="5:51" x14ac:dyDescent="0.25">
      <c r="E192" s="110"/>
      <c r="I192" s="194">
        <v>187</v>
      </c>
      <c r="J192" s="144">
        <f t="shared" si="87"/>
        <v>0</v>
      </c>
      <c r="K192" s="144">
        <f t="shared" si="88"/>
        <v>0</v>
      </c>
      <c r="L192" s="144">
        <f t="shared" si="89"/>
        <v>0</v>
      </c>
      <c r="M192" s="144">
        <f t="shared" si="90"/>
        <v>0</v>
      </c>
      <c r="N192" s="144">
        <f t="shared" si="72"/>
        <v>0</v>
      </c>
      <c r="O192" s="145">
        <f t="shared" si="73"/>
        <v>0</v>
      </c>
      <c r="P192" s="194">
        <v>187</v>
      </c>
      <c r="Q192" s="144">
        <f t="shared" si="94"/>
        <v>0</v>
      </c>
      <c r="R192" s="144">
        <f t="shared" si="91"/>
        <v>0</v>
      </c>
      <c r="S192" s="144">
        <f t="shared" si="92"/>
        <v>0</v>
      </c>
      <c r="T192" s="144">
        <f t="shared" si="74"/>
        <v>0</v>
      </c>
      <c r="U192" s="144">
        <f t="shared" si="83"/>
        <v>0</v>
      </c>
      <c r="V192" s="144">
        <f t="shared" si="75"/>
        <v>0</v>
      </c>
      <c r="W192" s="144">
        <v>0</v>
      </c>
      <c r="X192" s="144">
        <f t="shared" si="76"/>
        <v>0</v>
      </c>
      <c r="Y192" s="173">
        <f t="shared" si="77"/>
        <v>0</v>
      </c>
      <c r="AA192" s="210">
        <v>187</v>
      </c>
      <c r="AB192" s="144">
        <f t="shared" si="78"/>
        <v>0</v>
      </c>
      <c r="AC192" s="243">
        <f t="shared" si="79"/>
        <v>0</v>
      </c>
      <c r="AD192" s="243">
        <f t="shared" si="80"/>
        <v>0</v>
      </c>
      <c r="AE192" s="243">
        <f t="shared" si="81"/>
        <v>0</v>
      </c>
      <c r="AF192" s="144">
        <f t="shared" si="95"/>
        <v>0</v>
      </c>
      <c r="AG192" s="144">
        <f t="shared" si="85"/>
        <v>0</v>
      </c>
      <c r="AH192" s="144">
        <f t="shared" si="96"/>
        <v>0</v>
      </c>
      <c r="AI192" s="217">
        <f t="shared" si="93"/>
        <v>0</v>
      </c>
      <c r="AK192" s="210"/>
      <c r="AL192" s="144"/>
      <c r="AM192" s="144"/>
      <c r="AN192" s="144"/>
      <c r="AO192" s="144"/>
      <c r="AP192" s="144"/>
      <c r="AQ192" s="318"/>
      <c r="AR192" s="318"/>
      <c r="AS192" s="318"/>
      <c r="AT192" s="318"/>
      <c r="AU192" s="144"/>
      <c r="AV192" s="144"/>
      <c r="AW192" s="144"/>
      <c r="AX192" s="144"/>
      <c r="AY192" s="217"/>
    </row>
    <row r="193" spans="5:51" x14ac:dyDescent="0.25">
      <c r="E193" s="110"/>
      <c r="I193" s="194">
        <v>188</v>
      </c>
      <c r="J193" s="144">
        <f t="shared" si="87"/>
        <v>0</v>
      </c>
      <c r="K193" s="144">
        <f t="shared" si="88"/>
        <v>0</v>
      </c>
      <c r="L193" s="144">
        <f t="shared" si="89"/>
        <v>0</v>
      </c>
      <c r="M193" s="144">
        <f t="shared" si="90"/>
        <v>0</v>
      </c>
      <c r="N193" s="144">
        <f t="shared" si="72"/>
        <v>0</v>
      </c>
      <c r="O193" s="145">
        <f t="shared" si="73"/>
        <v>0</v>
      </c>
      <c r="P193" s="194">
        <v>188</v>
      </c>
      <c r="Q193" s="144">
        <f t="shared" si="94"/>
        <v>0</v>
      </c>
      <c r="R193" s="144">
        <f t="shared" si="91"/>
        <v>0</v>
      </c>
      <c r="S193" s="144">
        <f t="shared" si="92"/>
        <v>0</v>
      </c>
      <c r="T193" s="144">
        <f t="shared" si="74"/>
        <v>0</v>
      </c>
      <c r="U193" s="144">
        <f t="shared" si="83"/>
        <v>0</v>
      </c>
      <c r="V193" s="144">
        <f t="shared" si="75"/>
        <v>0</v>
      </c>
      <c r="W193" s="144">
        <v>0</v>
      </c>
      <c r="X193" s="144">
        <f t="shared" si="76"/>
        <v>0</v>
      </c>
      <c r="Y193" s="173">
        <f t="shared" si="77"/>
        <v>0</v>
      </c>
      <c r="AA193" s="210">
        <v>188</v>
      </c>
      <c r="AB193" s="144">
        <f t="shared" si="78"/>
        <v>0</v>
      </c>
      <c r="AC193" s="243">
        <f t="shared" si="79"/>
        <v>0</v>
      </c>
      <c r="AD193" s="243">
        <f t="shared" si="80"/>
        <v>0</v>
      </c>
      <c r="AE193" s="243">
        <f t="shared" si="81"/>
        <v>0</v>
      </c>
      <c r="AF193" s="144">
        <f t="shared" si="95"/>
        <v>0</v>
      </c>
      <c r="AG193" s="144">
        <f t="shared" si="85"/>
        <v>0</v>
      </c>
      <c r="AH193" s="144">
        <f t="shared" si="96"/>
        <v>0</v>
      </c>
      <c r="AI193" s="217">
        <f t="shared" si="93"/>
        <v>0</v>
      </c>
      <c r="AK193" s="210"/>
      <c r="AL193" s="144"/>
      <c r="AM193" s="144"/>
      <c r="AN193" s="144"/>
      <c r="AO193" s="144"/>
      <c r="AP193" s="144"/>
      <c r="AQ193" s="318"/>
      <c r="AR193" s="318"/>
      <c r="AS193" s="318"/>
      <c r="AT193" s="318"/>
      <c r="AU193" s="144"/>
      <c r="AV193" s="144"/>
      <c r="AW193" s="144"/>
      <c r="AX193" s="144"/>
      <c r="AY193" s="217"/>
    </row>
    <row r="194" spans="5:51" x14ac:dyDescent="0.25">
      <c r="E194" s="110"/>
      <c r="I194" s="194">
        <v>189</v>
      </c>
      <c r="J194" s="144">
        <f t="shared" si="87"/>
        <v>0</v>
      </c>
      <c r="K194" s="144">
        <f t="shared" si="88"/>
        <v>0</v>
      </c>
      <c r="L194" s="144">
        <f t="shared" si="89"/>
        <v>0</v>
      </c>
      <c r="M194" s="144">
        <f t="shared" si="90"/>
        <v>0</v>
      </c>
      <c r="N194" s="144">
        <f t="shared" si="72"/>
        <v>0</v>
      </c>
      <c r="O194" s="145">
        <f t="shared" si="73"/>
        <v>0</v>
      </c>
      <c r="P194" s="194">
        <v>189</v>
      </c>
      <c r="Q194" s="144">
        <f t="shared" si="94"/>
        <v>0</v>
      </c>
      <c r="R194" s="144">
        <f t="shared" si="91"/>
        <v>0</v>
      </c>
      <c r="S194" s="144">
        <f t="shared" si="92"/>
        <v>0</v>
      </c>
      <c r="T194" s="144">
        <f t="shared" si="74"/>
        <v>0</v>
      </c>
      <c r="U194" s="144">
        <f t="shared" si="83"/>
        <v>0</v>
      </c>
      <c r="V194" s="144">
        <f t="shared" si="75"/>
        <v>0</v>
      </c>
      <c r="W194" s="144">
        <v>0</v>
      </c>
      <c r="X194" s="144">
        <f t="shared" si="76"/>
        <v>0</v>
      </c>
      <c r="Y194" s="173">
        <f t="shared" si="77"/>
        <v>0</v>
      </c>
      <c r="AA194" s="210">
        <v>189</v>
      </c>
      <c r="AB194" s="144">
        <f t="shared" si="78"/>
        <v>0</v>
      </c>
      <c r="AC194" s="243">
        <f t="shared" si="79"/>
        <v>0</v>
      </c>
      <c r="AD194" s="243">
        <f t="shared" si="80"/>
        <v>0</v>
      </c>
      <c r="AE194" s="243">
        <f t="shared" si="81"/>
        <v>0</v>
      </c>
      <c r="AF194" s="144">
        <f t="shared" si="95"/>
        <v>0</v>
      </c>
      <c r="AG194" s="144">
        <f t="shared" si="85"/>
        <v>0</v>
      </c>
      <c r="AH194" s="144">
        <f t="shared" si="96"/>
        <v>0</v>
      </c>
      <c r="AI194" s="217">
        <f t="shared" si="93"/>
        <v>0</v>
      </c>
      <c r="AK194" s="210"/>
      <c r="AL194" s="144"/>
      <c r="AM194" s="144"/>
      <c r="AN194" s="144"/>
      <c r="AO194" s="144"/>
      <c r="AP194" s="144"/>
      <c r="AQ194" s="318"/>
      <c r="AR194" s="318"/>
      <c r="AS194" s="318"/>
      <c r="AT194" s="318"/>
      <c r="AU194" s="144"/>
      <c r="AV194" s="144"/>
      <c r="AW194" s="144"/>
      <c r="AX194" s="144"/>
      <c r="AY194" s="217"/>
    </row>
    <row r="195" spans="5:51" x14ac:dyDescent="0.25">
      <c r="E195" s="110"/>
      <c r="I195" s="194">
        <v>190</v>
      </c>
      <c r="J195" s="144">
        <f t="shared" si="87"/>
        <v>0</v>
      </c>
      <c r="K195" s="144">
        <f t="shared" si="88"/>
        <v>0</v>
      </c>
      <c r="L195" s="144">
        <f t="shared" si="89"/>
        <v>0</v>
      </c>
      <c r="M195" s="144">
        <f t="shared" si="90"/>
        <v>0</v>
      </c>
      <c r="N195" s="144">
        <f t="shared" si="72"/>
        <v>0</v>
      </c>
      <c r="O195" s="145">
        <f t="shared" si="73"/>
        <v>0</v>
      </c>
      <c r="P195" s="194">
        <v>190</v>
      </c>
      <c r="Q195" s="144">
        <f t="shared" si="94"/>
        <v>0</v>
      </c>
      <c r="R195" s="144">
        <f t="shared" si="91"/>
        <v>0</v>
      </c>
      <c r="S195" s="144">
        <f t="shared" si="92"/>
        <v>0</v>
      </c>
      <c r="T195" s="144">
        <f t="shared" si="74"/>
        <v>0</v>
      </c>
      <c r="U195" s="144">
        <f t="shared" si="83"/>
        <v>0</v>
      </c>
      <c r="V195" s="144">
        <f t="shared" si="75"/>
        <v>0</v>
      </c>
      <c r="W195" s="144">
        <v>0</v>
      </c>
      <c r="X195" s="144">
        <f t="shared" si="76"/>
        <v>0</v>
      </c>
      <c r="Y195" s="173">
        <f t="shared" si="77"/>
        <v>0</v>
      </c>
      <c r="AA195" s="210">
        <v>190</v>
      </c>
      <c r="AB195" s="144">
        <f t="shared" si="78"/>
        <v>0</v>
      </c>
      <c r="AC195" s="243">
        <f t="shared" si="79"/>
        <v>0</v>
      </c>
      <c r="AD195" s="243">
        <f t="shared" si="80"/>
        <v>0</v>
      </c>
      <c r="AE195" s="243">
        <f t="shared" si="81"/>
        <v>0</v>
      </c>
      <c r="AF195" s="144">
        <f t="shared" si="95"/>
        <v>0</v>
      </c>
      <c r="AG195" s="144">
        <f t="shared" si="85"/>
        <v>0</v>
      </c>
      <c r="AH195" s="144">
        <f t="shared" si="96"/>
        <v>0</v>
      </c>
      <c r="AI195" s="217">
        <f t="shared" si="93"/>
        <v>0</v>
      </c>
      <c r="AK195" s="210"/>
      <c r="AL195" s="144"/>
      <c r="AM195" s="144"/>
      <c r="AN195" s="144"/>
      <c r="AO195" s="144"/>
      <c r="AP195" s="144"/>
      <c r="AQ195" s="318"/>
      <c r="AR195" s="318"/>
      <c r="AS195" s="318"/>
      <c r="AT195" s="318"/>
      <c r="AU195" s="144"/>
      <c r="AV195" s="144"/>
      <c r="AW195" s="144"/>
      <c r="AX195" s="144"/>
      <c r="AY195" s="217"/>
    </row>
    <row r="196" spans="5:51" x14ac:dyDescent="0.25">
      <c r="E196" s="110"/>
      <c r="I196" s="194">
        <v>191</v>
      </c>
      <c r="J196" s="144">
        <f t="shared" si="87"/>
        <v>0</v>
      </c>
      <c r="K196" s="144">
        <f t="shared" si="88"/>
        <v>0</v>
      </c>
      <c r="L196" s="144">
        <f t="shared" si="89"/>
        <v>0</v>
      </c>
      <c r="M196" s="144">
        <f t="shared" si="90"/>
        <v>0</v>
      </c>
      <c r="N196" s="144">
        <f t="shared" si="72"/>
        <v>0</v>
      </c>
      <c r="O196" s="145">
        <f t="shared" si="73"/>
        <v>0</v>
      </c>
      <c r="P196" s="194">
        <v>191</v>
      </c>
      <c r="Q196" s="144">
        <f t="shared" si="94"/>
        <v>0</v>
      </c>
      <c r="R196" s="144">
        <f t="shared" si="91"/>
        <v>0</v>
      </c>
      <c r="S196" s="144">
        <f t="shared" si="92"/>
        <v>0</v>
      </c>
      <c r="T196" s="144">
        <f t="shared" si="74"/>
        <v>0</v>
      </c>
      <c r="U196" s="144">
        <f t="shared" si="83"/>
        <v>0</v>
      </c>
      <c r="V196" s="144">
        <f t="shared" si="75"/>
        <v>0</v>
      </c>
      <c r="W196" s="144">
        <v>0</v>
      </c>
      <c r="X196" s="144">
        <f t="shared" si="76"/>
        <v>0</v>
      </c>
      <c r="Y196" s="173">
        <f t="shared" si="77"/>
        <v>0</v>
      </c>
      <c r="AA196" s="210">
        <v>191</v>
      </c>
      <c r="AB196" s="144">
        <f t="shared" si="78"/>
        <v>0</v>
      </c>
      <c r="AC196" s="243">
        <f t="shared" si="79"/>
        <v>0</v>
      </c>
      <c r="AD196" s="243">
        <f t="shared" si="80"/>
        <v>0</v>
      </c>
      <c r="AE196" s="243">
        <f t="shared" si="81"/>
        <v>0</v>
      </c>
      <c r="AF196" s="144">
        <f t="shared" si="95"/>
        <v>0</v>
      </c>
      <c r="AG196" s="144">
        <f t="shared" si="85"/>
        <v>0</v>
      </c>
      <c r="AH196" s="144">
        <f t="shared" si="96"/>
        <v>0</v>
      </c>
      <c r="AI196" s="217">
        <f t="shared" si="93"/>
        <v>0</v>
      </c>
      <c r="AK196" s="210"/>
      <c r="AL196" s="144"/>
      <c r="AM196" s="144"/>
      <c r="AN196" s="144"/>
      <c r="AO196" s="144"/>
      <c r="AP196" s="144"/>
      <c r="AQ196" s="318"/>
      <c r="AR196" s="318"/>
      <c r="AS196" s="318"/>
      <c r="AT196" s="318"/>
      <c r="AU196" s="144"/>
      <c r="AV196" s="144"/>
      <c r="AW196" s="144"/>
      <c r="AX196" s="144"/>
      <c r="AY196" s="217"/>
    </row>
    <row r="197" spans="5:51" x14ac:dyDescent="0.25">
      <c r="E197" s="110"/>
      <c r="I197" s="194">
        <v>192</v>
      </c>
      <c r="J197" s="144">
        <f t="shared" si="87"/>
        <v>0</v>
      </c>
      <c r="K197" s="144">
        <f t="shared" si="88"/>
        <v>0</v>
      </c>
      <c r="L197" s="144">
        <f t="shared" si="89"/>
        <v>0</v>
      </c>
      <c r="M197" s="144">
        <f t="shared" si="90"/>
        <v>0</v>
      </c>
      <c r="N197" s="144">
        <f t="shared" ref="N197:N204" si="97">IF(P198&lt;=$F$18,0,)</f>
        <v>0</v>
      </c>
      <c r="O197" s="145">
        <f t="shared" ref="O197:O205" si="98">((J197+K197)*0.475+L197+M197+N197)*44/12</f>
        <v>0</v>
      </c>
      <c r="P197" s="194">
        <v>192</v>
      </c>
      <c r="Q197" s="144">
        <f t="shared" si="94"/>
        <v>0</v>
      </c>
      <c r="R197" s="144">
        <f t="shared" si="91"/>
        <v>0</v>
      </c>
      <c r="S197" s="144">
        <f t="shared" si="92"/>
        <v>0</v>
      </c>
      <c r="T197" s="144">
        <f t="shared" ref="T197:T205" si="99">IF(S197=0,0,EXP(-1.0587+0.8836*LN(S197)+0.284))</f>
        <v>0</v>
      </c>
      <c r="U197" s="144">
        <f t="shared" si="83"/>
        <v>0</v>
      </c>
      <c r="V197" s="144">
        <f t="shared" ref="V197:V205" si="100">IF(P197&lt;=$F$18,IF(P197&lt;=30,P197*($F$16-$F$6)/30,$F$16-$F$6),)</f>
        <v>0</v>
      </c>
      <c r="W197" s="144">
        <v>0</v>
      </c>
      <c r="X197" s="144">
        <f t="shared" ref="X197:X205" si="101">((S197+T197)*0.475+U197+V197+W197)*44/12</f>
        <v>0</v>
      </c>
      <c r="Y197" s="173">
        <f t="shared" ref="Y197:Y205" si="102">IF(P197&lt;=$F$18,X197-O197,)</f>
        <v>0</v>
      </c>
      <c r="AA197" s="210">
        <v>192</v>
      </c>
      <c r="AB197" s="144">
        <f t="shared" ref="AB197:AB205" si="103">IF(AA197&lt;=$F$18,IFERROR(VLOOKUP($AA197,$B$82:$G$94,2,FALSE),0),)</f>
        <v>0</v>
      </c>
      <c r="AC197" s="243">
        <f t="shared" ref="AC197:AC205" si="104">IF(AA197&lt;=$F$18,IFERROR(VLOOKUP($AA197,$B$82:$G$94,3,FALSE),0),)</f>
        <v>0</v>
      </c>
      <c r="AD197" s="243">
        <f t="shared" ref="AD197:AD205" si="105">IF(AA197&lt;=$F$18,IFERROR(VLOOKUP($AA197,$B$82:$G$94,4,FALSE),0),)</f>
        <v>0</v>
      </c>
      <c r="AE197" s="243">
        <f t="shared" ref="AE197:AE205" si="106">IF(AA197&lt;=$F$18,IFERROR(VLOOKUP($AA197,$B$82:$G$94,5,FALSE),0),)</f>
        <v>0</v>
      </c>
      <c r="AF197" s="144">
        <f t="shared" si="95"/>
        <v>0</v>
      </c>
      <c r="AG197" s="144">
        <f t="shared" si="85"/>
        <v>0</v>
      </c>
      <c r="AH197" s="144">
        <f t="shared" si="96"/>
        <v>0</v>
      </c>
      <c r="AI197" s="217">
        <f t="shared" si="93"/>
        <v>0</v>
      </c>
      <c r="AK197" s="210"/>
      <c r="AL197" s="144"/>
      <c r="AM197" s="144"/>
      <c r="AN197" s="144"/>
      <c r="AO197" s="144"/>
      <c r="AP197" s="144"/>
      <c r="AQ197" s="318"/>
      <c r="AR197" s="318"/>
      <c r="AS197" s="318"/>
      <c r="AT197" s="318"/>
      <c r="AU197" s="144"/>
      <c r="AV197" s="144"/>
      <c r="AW197" s="144"/>
      <c r="AX197" s="144"/>
      <c r="AY197" s="217"/>
    </row>
    <row r="198" spans="5:51" x14ac:dyDescent="0.25">
      <c r="E198" s="110"/>
      <c r="I198" s="194">
        <v>193</v>
      </c>
      <c r="J198" s="144">
        <f t="shared" si="87"/>
        <v>0</v>
      </c>
      <c r="K198" s="144">
        <f t="shared" si="88"/>
        <v>0</v>
      </c>
      <c r="L198" s="144">
        <f t="shared" si="89"/>
        <v>0</v>
      </c>
      <c r="M198" s="144">
        <f t="shared" si="90"/>
        <v>0</v>
      </c>
      <c r="N198" s="144">
        <f t="shared" si="97"/>
        <v>0</v>
      </c>
      <c r="O198" s="145">
        <f t="shared" si="98"/>
        <v>0</v>
      </c>
      <c r="P198" s="194">
        <v>193</v>
      </c>
      <c r="Q198" s="144">
        <f t="shared" ref="Q198:Q205" si="107">IF(P198&lt;=$F$18,LOOKUP(P198-1,$B$25:$B$78,$G$25:$G$78),)</f>
        <v>0</v>
      </c>
      <c r="R198" s="144">
        <f t="shared" si="91"/>
        <v>0</v>
      </c>
      <c r="S198" s="144">
        <f t="shared" si="92"/>
        <v>0</v>
      </c>
      <c r="T198" s="144">
        <f t="shared" si="99"/>
        <v>0</v>
      </c>
      <c r="U198" s="144">
        <f t="shared" ref="U198:U205" si="108">IF(P198&lt;=$F$18,$F$5+($F$15-$F$5)*(1-EXP(-0.0175*P198)),)</f>
        <v>0</v>
      </c>
      <c r="V198" s="144">
        <f t="shared" si="100"/>
        <v>0</v>
      </c>
      <c r="W198" s="144">
        <v>0</v>
      </c>
      <c r="X198" s="144">
        <f t="shared" si="101"/>
        <v>0</v>
      </c>
      <c r="Y198" s="173">
        <f t="shared" si="102"/>
        <v>0</v>
      </c>
      <c r="AA198" s="210">
        <v>193</v>
      </c>
      <c r="AB198" s="144">
        <f t="shared" si="103"/>
        <v>0</v>
      </c>
      <c r="AC198" s="243">
        <f t="shared" si="104"/>
        <v>0</v>
      </c>
      <c r="AD198" s="243">
        <f t="shared" si="105"/>
        <v>0</v>
      </c>
      <c r="AE198" s="243">
        <f t="shared" si="106"/>
        <v>0</v>
      </c>
      <c r="AF198" s="144">
        <f t="shared" ref="AF198:AF205" si="109">IF(AA198&lt;=$F$18,EXP(-LN(2)/$D$104)*AF197+((1-EXP(-LN(2)/$D$104))/(LN(2)/$D$104))*$AB198*AC198*0.475*$F$19*44/12,)</f>
        <v>0</v>
      </c>
      <c r="AG198" s="144">
        <f t="shared" ref="AG198:AG205" si="110">IF(AA198&lt;=$F$18,EXP(-LN(2)/$D$106)*AG197+((1-EXP(-LN(2)/$D$106))/(LN(2)/$D$106))*$AB198*AD198*0.475*$F$19*44/12,)</f>
        <v>0</v>
      </c>
      <c r="AH198" s="144">
        <f t="shared" ref="AH198:AH205" si="111">IF(AA198&lt;=$F$18,EXP(-LN(2)/$D$105)*AH197+((1-EXP(-LN(2)/$D$105))/(LN(2)/$D$105))*$AB198*AE198*0.475*$F$19*44/12,)</f>
        <v>0</v>
      </c>
      <c r="AI198" s="217">
        <f t="shared" si="93"/>
        <v>0</v>
      </c>
      <c r="AK198" s="210"/>
      <c r="AL198" s="144"/>
      <c r="AM198" s="144"/>
      <c r="AN198" s="144"/>
      <c r="AO198" s="144"/>
      <c r="AP198" s="144"/>
      <c r="AQ198" s="318"/>
      <c r="AR198" s="318"/>
      <c r="AS198" s="318"/>
      <c r="AT198" s="318"/>
      <c r="AU198" s="144"/>
      <c r="AV198" s="144"/>
      <c r="AW198" s="144"/>
      <c r="AX198" s="144"/>
      <c r="AY198" s="217"/>
    </row>
    <row r="199" spans="5:51" x14ac:dyDescent="0.25">
      <c r="E199" s="110"/>
      <c r="I199" s="194">
        <v>194</v>
      </c>
      <c r="J199" s="144">
        <f t="shared" ref="J199:J205" si="112">IF($I199&lt;=$F$10,$F$11*$F$13+J198,)</f>
        <v>0</v>
      </c>
      <c r="K199" s="144">
        <f t="shared" ref="K199:K205" si="113">IF(J199=0,0,EXP(-1.0587+0.8836*LN(J199)+0.284))</f>
        <v>0</v>
      </c>
      <c r="L199" s="144">
        <f t="shared" ref="L199:L205" si="114">IF(I199&lt;=$F$10,$F$5+($F$8-$F$5)*(1-EXP(-0.0175*I199)),)</f>
        <v>0</v>
      </c>
      <c r="M199" s="144">
        <f t="shared" ref="M199:M205" si="115">IF(I199&lt;=$F$10,IF(I199&lt;=30,I199*($F$9-$F$6)/30,$F$9-$F$6),)</f>
        <v>0</v>
      </c>
      <c r="N199" s="144">
        <f t="shared" si="97"/>
        <v>0</v>
      </c>
      <c r="O199" s="145">
        <f t="shared" si="98"/>
        <v>0</v>
      </c>
      <c r="P199" s="194">
        <v>194</v>
      </c>
      <c r="Q199" s="144">
        <f t="shared" si="107"/>
        <v>0</v>
      </c>
      <c r="R199" s="144">
        <f t="shared" ref="R199:R205" si="116">IF(P199&lt;=$F$18,Q199+R198,)</f>
        <v>0</v>
      </c>
      <c r="S199" s="144">
        <f t="shared" ref="S199:S205" si="117">$F$19*R199</f>
        <v>0</v>
      </c>
      <c r="T199" s="144">
        <f t="shared" si="99"/>
        <v>0</v>
      </c>
      <c r="U199" s="144">
        <f t="shared" si="108"/>
        <v>0</v>
      </c>
      <c r="V199" s="144">
        <f t="shared" si="100"/>
        <v>0</v>
      </c>
      <c r="W199" s="144">
        <v>0</v>
      </c>
      <c r="X199" s="144">
        <f t="shared" si="101"/>
        <v>0</v>
      </c>
      <c r="Y199" s="173">
        <f t="shared" si="102"/>
        <v>0</v>
      </c>
      <c r="AA199" s="210">
        <v>194</v>
      </c>
      <c r="AB199" s="144">
        <f t="shared" si="103"/>
        <v>0</v>
      </c>
      <c r="AC199" s="243">
        <f t="shared" si="104"/>
        <v>0</v>
      </c>
      <c r="AD199" s="243">
        <f t="shared" si="105"/>
        <v>0</v>
      </c>
      <c r="AE199" s="243">
        <f t="shared" si="106"/>
        <v>0</v>
      </c>
      <c r="AF199" s="144">
        <f t="shared" si="109"/>
        <v>0</v>
      </c>
      <c r="AG199" s="144">
        <f t="shared" si="110"/>
        <v>0</v>
      </c>
      <c r="AH199" s="144">
        <f t="shared" si="111"/>
        <v>0</v>
      </c>
      <c r="AI199" s="217">
        <f t="shared" ref="AI199:AI205" si="118">IF(AA199&lt;=$F$18,SUM(AF199:AH199),)</f>
        <v>0</v>
      </c>
      <c r="AK199" s="210"/>
      <c r="AL199" s="144"/>
      <c r="AM199" s="144"/>
      <c r="AN199" s="144"/>
      <c r="AO199" s="144"/>
      <c r="AP199" s="144"/>
      <c r="AQ199" s="318"/>
      <c r="AR199" s="318"/>
      <c r="AS199" s="318"/>
      <c r="AT199" s="318"/>
      <c r="AU199" s="144"/>
      <c r="AV199" s="144"/>
      <c r="AW199" s="144"/>
      <c r="AX199" s="144"/>
      <c r="AY199" s="217"/>
    </row>
    <row r="200" spans="5:51" x14ac:dyDescent="0.25">
      <c r="E200" s="110"/>
      <c r="I200" s="194">
        <v>195</v>
      </c>
      <c r="J200" s="144">
        <f t="shared" si="112"/>
        <v>0</v>
      </c>
      <c r="K200" s="144">
        <f t="shared" si="113"/>
        <v>0</v>
      </c>
      <c r="L200" s="144">
        <f t="shared" si="114"/>
        <v>0</v>
      </c>
      <c r="M200" s="144">
        <f t="shared" si="115"/>
        <v>0</v>
      </c>
      <c r="N200" s="144">
        <f t="shared" si="97"/>
        <v>0</v>
      </c>
      <c r="O200" s="145">
        <f t="shared" si="98"/>
        <v>0</v>
      </c>
      <c r="P200" s="194">
        <v>195</v>
      </c>
      <c r="Q200" s="144">
        <f t="shared" si="107"/>
        <v>0</v>
      </c>
      <c r="R200" s="144">
        <f t="shared" si="116"/>
        <v>0</v>
      </c>
      <c r="S200" s="144">
        <f t="shared" si="117"/>
        <v>0</v>
      </c>
      <c r="T200" s="144">
        <f t="shared" si="99"/>
        <v>0</v>
      </c>
      <c r="U200" s="144">
        <f t="shared" si="108"/>
        <v>0</v>
      </c>
      <c r="V200" s="144">
        <f t="shared" si="100"/>
        <v>0</v>
      </c>
      <c r="W200" s="144">
        <v>0</v>
      </c>
      <c r="X200" s="144">
        <f t="shared" si="101"/>
        <v>0</v>
      </c>
      <c r="Y200" s="173">
        <f t="shared" si="102"/>
        <v>0</v>
      </c>
      <c r="AA200" s="210">
        <v>195</v>
      </c>
      <c r="AB200" s="144">
        <f t="shared" si="103"/>
        <v>0</v>
      </c>
      <c r="AC200" s="243">
        <f t="shared" si="104"/>
        <v>0</v>
      </c>
      <c r="AD200" s="243">
        <f t="shared" si="105"/>
        <v>0</v>
      </c>
      <c r="AE200" s="243">
        <f t="shared" si="106"/>
        <v>0</v>
      </c>
      <c r="AF200" s="144">
        <f t="shared" si="109"/>
        <v>0</v>
      </c>
      <c r="AG200" s="144">
        <f t="shared" si="110"/>
        <v>0</v>
      </c>
      <c r="AH200" s="144">
        <f t="shared" si="111"/>
        <v>0</v>
      </c>
      <c r="AI200" s="217">
        <f t="shared" si="118"/>
        <v>0</v>
      </c>
      <c r="AK200" s="210"/>
      <c r="AL200" s="144"/>
      <c r="AM200" s="144"/>
      <c r="AN200" s="144"/>
      <c r="AO200" s="144"/>
      <c r="AP200" s="144"/>
      <c r="AQ200" s="318"/>
      <c r="AR200" s="318"/>
      <c r="AS200" s="318"/>
      <c r="AT200" s="318"/>
      <c r="AU200" s="144"/>
      <c r="AV200" s="144"/>
      <c r="AW200" s="144"/>
      <c r="AX200" s="144"/>
      <c r="AY200" s="217"/>
    </row>
    <row r="201" spans="5:51" x14ac:dyDescent="0.25">
      <c r="E201" s="110"/>
      <c r="I201" s="194">
        <v>196</v>
      </c>
      <c r="J201" s="144">
        <f t="shared" si="112"/>
        <v>0</v>
      </c>
      <c r="K201" s="144">
        <f t="shared" si="113"/>
        <v>0</v>
      </c>
      <c r="L201" s="144">
        <f t="shared" si="114"/>
        <v>0</v>
      </c>
      <c r="M201" s="144">
        <f t="shared" si="115"/>
        <v>0</v>
      </c>
      <c r="N201" s="144">
        <f t="shared" si="97"/>
        <v>0</v>
      </c>
      <c r="O201" s="145">
        <f t="shared" si="98"/>
        <v>0</v>
      </c>
      <c r="P201" s="194">
        <v>196</v>
      </c>
      <c r="Q201" s="144">
        <f t="shared" si="107"/>
        <v>0</v>
      </c>
      <c r="R201" s="144">
        <f t="shared" si="116"/>
        <v>0</v>
      </c>
      <c r="S201" s="144">
        <f t="shared" si="117"/>
        <v>0</v>
      </c>
      <c r="T201" s="144">
        <f t="shared" si="99"/>
        <v>0</v>
      </c>
      <c r="U201" s="144">
        <f t="shared" si="108"/>
        <v>0</v>
      </c>
      <c r="V201" s="144">
        <f t="shared" si="100"/>
        <v>0</v>
      </c>
      <c r="W201" s="144">
        <v>0</v>
      </c>
      <c r="X201" s="144">
        <f t="shared" si="101"/>
        <v>0</v>
      </c>
      <c r="Y201" s="173">
        <f t="shared" si="102"/>
        <v>0</v>
      </c>
      <c r="AA201" s="210">
        <v>196</v>
      </c>
      <c r="AB201" s="144">
        <f t="shared" si="103"/>
        <v>0</v>
      </c>
      <c r="AC201" s="243">
        <f t="shared" si="104"/>
        <v>0</v>
      </c>
      <c r="AD201" s="243">
        <f t="shared" si="105"/>
        <v>0</v>
      </c>
      <c r="AE201" s="243">
        <f t="shared" si="106"/>
        <v>0</v>
      </c>
      <c r="AF201" s="144">
        <f t="shared" si="109"/>
        <v>0</v>
      </c>
      <c r="AG201" s="144">
        <f t="shared" si="110"/>
        <v>0</v>
      </c>
      <c r="AH201" s="144">
        <f t="shared" si="111"/>
        <v>0</v>
      </c>
      <c r="AI201" s="217">
        <f t="shared" si="118"/>
        <v>0</v>
      </c>
      <c r="AK201" s="210"/>
      <c r="AL201" s="144"/>
      <c r="AM201" s="144"/>
      <c r="AN201" s="144"/>
      <c r="AO201" s="144"/>
      <c r="AP201" s="144"/>
      <c r="AQ201" s="318"/>
      <c r="AR201" s="318"/>
      <c r="AS201" s="318"/>
      <c r="AT201" s="318"/>
      <c r="AU201" s="144"/>
      <c r="AV201" s="144"/>
      <c r="AW201" s="144"/>
      <c r="AX201" s="144"/>
      <c r="AY201" s="217"/>
    </row>
    <row r="202" spans="5:51" x14ac:dyDescent="0.25">
      <c r="E202" s="110"/>
      <c r="I202" s="194">
        <v>197</v>
      </c>
      <c r="J202" s="144">
        <f t="shared" si="112"/>
        <v>0</v>
      </c>
      <c r="K202" s="144">
        <f t="shared" si="113"/>
        <v>0</v>
      </c>
      <c r="L202" s="144">
        <f t="shared" si="114"/>
        <v>0</v>
      </c>
      <c r="M202" s="144">
        <f t="shared" si="115"/>
        <v>0</v>
      </c>
      <c r="N202" s="144">
        <f t="shared" si="97"/>
        <v>0</v>
      </c>
      <c r="O202" s="145">
        <f t="shared" si="98"/>
        <v>0</v>
      </c>
      <c r="P202" s="194">
        <v>197</v>
      </c>
      <c r="Q202" s="144">
        <f t="shared" si="107"/>
        <v>0</v>
      </c>
      <c r="R202" s="144">
        <f t="shared" si="116"/>
        <v>0</v>
      </c>
      <c r="S202" s="144">
        <f t="shared" si="117"/>
        <v>0</v>
      </c>
      <c r="T202" s="144">
        <f t="shared" si="99"/>
        <v>0</v>
      </c>
      <c r="U202" s="144">
        <f t="shared" si="108"/>
        <v>0</v>
      </c>
      <c r="V202" s="144">
        <f t="shared" si="100"/>
        <v>0</v>
      </c>
      <c r="W202" s="144">
        <v>0</v>
      </c>
      <c r="X202" s="144">
        <f t="shared" si="101"/>
        <v>0</v>
      </c>
      <c r="Y202" s="173">
        <f t="shared" si="102"/>
        <v>0</v>
      </c>
      <c r="AA202" s="210">
        <v>197</v>
      </c>
      <c r="AB202" s="144">
        <f t="shared" si="103"/>
        <v>0</v>
      </c>
      <c r="AC202" s="243">
        <f t="shared" si="104"/>
        <v>0</v>
      </c>
      <c r="AD202" s="243">
        <f t="shared" si="105"/>
        <v>0</v>
      </c>
      <c r="AE202" s="243">
        <f t="shared" si="106"/>
        <v>0</v>
      </c>
      <c r="AF202" s="144">
        <f t="shared" si="109"/>
        <v>0</v>
      </c>
      <c r="AG202" s="144">
        <f t="shared" si="110"/>
        <v>0</v>
      </c>
      <c r="AH202" s="144">
        <f t="shared" si="111"/>
        <v>0</v>
      </c>
      <c r="AI202" s="217">
        <f t="shared" si="118"/>
        <v>0</v>
      </c>
      <c r="AK202" s="210"/>
      <c r="AL202" s="144"/>
      <c r="AM202" s="144"/>
      <c r="AN202" s="144"/>
      <c r="AO202" s="144"/>
      <c r="AP202" s="144"/>
      <c r="AQ202" s="318"/>
      <c r="AR202" s="318"/>
      <c r="AS202" s="318"/>
      <c r="AT202" s="318"/>
      <c r="AU202" s="144"/>
      <c r="AV202" s="144"/>
      <c r="AW202" s="144"/>
      <c r="AX202" s="144"/>
      <c r="AY202" s="217"/>
    </row>
    <row r="203" spans="5:51" x14ac:dyDescent="0.25">
      <c r="E203" s="110"/>
      <c r="I203" s="194">
        <v>198</v>
      </c>
      <c r="J203" s="144">
        <f t="shared" si="112"/>
        <v>0</v>
      </c>
      <c r="K203" s="144">
        <f t="shared" si="113"/>
        <v>0</v>
      </c>
      <c r="L203" s="144">
        <f t="shared" si="114"/>
        <v>0</v>
      </c>
      <c r="M203" s="144">
        <f t="shared" si="115"/>
        <v>0</v>
      </c>
      <c r="N203" s="144">
        <f t="shared" si="97"/>
        <v>0</v>
      </c>
      <c r="O203" s="145">
        <f t="shared" si="98"/>
        <v>0</v>
      </c>
      <c r="P203" s="194">
        <v>198</v>
      </c>
      <c r="Q203" s="144">
        <f t="shared" si="107"/>
        <v>0</v>
      </c>
      <c r="R203" s="144">
        <f t="shared" si="116"/>
        <v>0</v>
      </c>
      <c r="S203" s="144">
        <f t="shared" si="117"/>
        <v>0</v>
      </c>
      <c r="T203" s="144">
        <f t="shared" si="99"/>
        <v>0</v>
      </c>
      <c r="U203" s="144">
        <f t="shared" si="108"/>
        <v>0</v>
      </c>
      <c r="V203" s="144">
        <f t="shared" si="100"/>
        <v>0</v>
      </c>
      <c r="W203" s="144">
        <v>0</v>
      </c>
      <c r="X203" s="144">
        <f t="shared" si="101"/>
        <v>0</v>
      </c>
      <c r="Y203" s="173">
        <f t="shared" si="102"/>
        <v>0</v>
      </c>
      <c r="AA203" s="210">
        <v>198</v>
      </c>
      <c r="AB203" s="144">
        <f t="shared" si="103"/>
        <v>0</v>
      </c>
      <c r="AC203" s="243">
        <f t="shared" si="104"/>
        <v>0</v>
      </c>
      <c r="AD203" s="243">
        <f t="shared" si="105"/>
        <v>0</v>
      </c>
      <c r="AE203" s="243">
        <f t="shared" si="106"/>
        <v>0</v>
      </c>
      <c r="AF203" s="144">
        <f t="shared" si="109"/>
        <v>0</v>
      </c>
      <c r="AG203" s="144">
        <f t="shared" si="110"/>
        <v>0</v>
      </c>
      <c r="AH203" s="144">
        <f t="shared" si="111"/>
        <v>0</v>
      </c>
      <c r="AI203" s="217">
        <f t="shared" si="118"/>
        <v>0</v>
      </c>
      <c r="AK203" s="210"/>
      <c r="AL203" s="144"/>
      <c r="AM203" s="144"/>
      <c r="AN203" s="144"/>
      <c r="AO203" s="144"/>
      <c r="AP203" s="144"/>
      <c r="AQ203" s="318"/>
      <c r="AR203" s="318"/>
      <c r="AS203" s="318"/>
      <c r="AT203" s="318"/>
      <c r="AU203" s="144"/>
      <c r="AV203" s="144"/>
      <c r="AW203" s="144"/>
      <c r="AX203" s="144"/>
      <c r="AY203" s="217"/>
    </row>
    <row r="204" spans="5:51" x14ac:dyDescent="0.25">
      <c r="E204" s="110"/>
      <c r="I204" s="194">
        <v>199</v>
      </c>
      <c r="J204" s="144">
        <f t="shared" si="112"/>
        <v>0</v>
      </c>
      <c r="K204" s="144">
        <f t="shared" si="113"/>
        <v>0</v>
      </c>
      <c r="L204" s="144">
        <f t="shared" si="114"/>
        <v>0</v>
      </c>
      <c r="M204" s="144">
        <f t="shared" si="115"/>
        <v>0</v>
      </c>
      <c r="N204" s="144">
        <f t="shared" si="97"/>
        <v>0</v>
      </c>
      <c r="O204" s="145">
        <f t="shared" si="98"/>
        <v>0</v>
      </c>
      <c r="P204" s="194">
        <v>199</v>
      </c>
      <c r="Q204" s="144">
        <f t="shared" si="107"/>
        <v>0</v>
      </c>
      <c r="R204" s="144">
        <f t="shared" si="116"/>
        <v>0</v>
      </c>
      <c r="S204" s="144">
        <f t="shared" si="117"/>
        <v>0</v>
      </c>
      <c r="T204" s="144">
        <f t="shared" si="99"/>
        <v>0</v>
      </c>
      <c r="U204" s="144">
        <f t="shared" si="108"/>
        <v>0</v>
      </c>
      <c r="V204" s="144">
        <f t="shared" si="100"/>
        <v>0</v>
      </c>
      <c r="W204" s="144">
        <v>0</v>
      </c>
      <c r="X204" s="144">
        <f t="shared" si="101"/>
        <v>0</v>
      </c>
      <c r="Y204" s="173">
        <f t="shared" si="102"/>
        <v>0</v>
      </c>
      <c r="AA204" s="210">
        <v>199</v>
      </c>
      <c r="AB204" s="144">
        <f t="shared" si="103"/>
        <v>0</v>
      </c>
      <c r="AC204" s="243">
        <f t="shared" si="104"/>
        <v>0</v>
      </c>
      <c r="AD204" s="243">
        <f t="shared" si="105"/>
        <v>0</v>
      </c>
      <c r="AE204" s="243">
        <f t="shared" si="106"/>
        <v>0</v>
      </c>
      <c r="AF204" s="144">
        <f t="shared" si="109"/>
        <v>0</v>
      </c>
      <c r="AG204" s="144">
        <f t="shared" si="110"/>
        <v>0</v>
      </c>
      <c r="AH204" s="144">
        <f t="shared" si="111"/>
        <v>0</v>
      </c>
      <c r="AI204" s="217">
        <f t="shared" si="118"/>
        <v>0</v>
      </c>
      <c r="AK204" s="210"/>
      <c r="AL204" s="144"/>
      <c r="AM204" s="144"/>
      <c r="AN204" s="144"/>
      <c r="AO204" s="144"/>
      <c r="AP204" s="144"/>
      <c r="AQ204" s="318"/>
      <c r="AR204" s="318"/>
      <c r="AS204" s="318"/>
      <c r="AT204" s="318"/>
      <c r="AU204" s="144"/>
      <c r="AV204" s="144"/>
      <c r="AW204" s="144"/>
      <c r="AX204" s="144"/>
      <c r="AY204" s="217"/>
    </row>
    <row r="205" spans="5:51" x14ac:dyDescent="0.25">
      <c r="E205" s="110"/>
      <c r="I205" s="195">
        <v>200</v>
      </c>
      <c r="J205" s="144">
        <f t="shared" si="112"/>
        <v>0</v>
      </c>
      <c r="K205" s="144">
        <f t="shared" si="113"/>
        <v>0</v>
      </c>
      <c r="L205" s="144">
        <f t="shared" si="114"/>
        <v>0</v>
      </c>
      <c r="M205" s="144">
        <f t="shared" si="115"/>
        <v>0</v>
      </c>
      <c r="N205" s="146">
        <f>IF(F208&lt;=$F$18,0,)</f>
        <v>0</v>
      </c>
      <c r="O205" s="145">
        <f t="shared" si="98"/>
        <v>0</v>
      </c>
      <c r="P205" s="195">
        <v>200</v>
      </c>
      <c r="Q205" s="144">
        <f t="shared" si="107"/>
        <v>0</v>
      </c>
      <c r="R205" s="146">
        <f t="shared" si="116"/>
        <v>0</v>
      </c>
      <c r="S205" s="144">
        <f t="shared" si="117"/>
        <v>0</v>
      </c>
      <c r="T205" s="146">
        <f t="shared" si="99"/>
        <v>0</v>
      </c>
      <c r="U205" s="146">
        <f t="shared" si="108"/>
        <v>0</v>
      </c>
      <c r="V205" s="144">
        <f t="shared" si="100"/>
        <v>0</v>
      </c>
      <c r="W205" s="146">
        <v>0</v>
      </c>
      <c r="X205" s="144">
        <f t="shared" si="101"/>
        <v>0</v>
      </c>
      <c r="Y205" s="174">
        <f t="shared" si="102"/>
        <v>0</v>
      </c>
      <c r="AA205" s="211">
        <v>200</v>
      </c>
      <c r="AB205" s="296">
        <f t="shared" si="103"/>
        <v>0</v>
      </c>
      <c r="AC205" s="244">
        <f t="shared" si="104"/>
        <v>0</v>
      </c>
      <c r="AD205" s="244">
        <f t="shared" si="105"/>
        <v>0</v>
      </c>
      <c r="AE205" s="244">
        <f t="shared" si="106"/>
        <v>0</v>
      </c>
      <c r="AF205" s="146">
        <f t="shared" si="109"/>
        <v>0</v>
      </c>
      <c r="AG205" s="146">
        <f t="shared" si="110"/>
        <v>0</v>
      </c>
      <c r="AH205" s="146">
        <f t="shared" si="111"/>
        <v>0</v>
      </c>
      <c r="AI205" s="218">
        <f t="shared" si="118"/>
        <v>0</v>
      </c>
      <c r="AK205" s="211"/>
      <c r="AL205" s="296"/>
      <c r="AM205" s="146"/>
      <c r="AN205" s="146"/>
      <c r="AO205" s="146"/>
      <c r="AP205" s="146"/>
      <c r="AQ205" s="320"/>
      <c r="AR205" s="320"/>
      <c r="AS205" s="320"/>
      <c r="AT205" s="320"/>
      <c r="AU205" s="146"/>
      <c r="AV205" s="146"/>
      <c r="AW205" s="146"/>
      <c r="AX205" s="146"/>
      <c r="AY205" s="218"/>
    </row>
    <row r="206" spans="5:51" x14ac:dyDescent="0.25">
      <c r="E206" s="110"/>
    </row>
    <row r="207" spans="5:51" x14ac:dyDescent="0.25">
      <c r="E207" s="110"/>
    </row>
  </sheetData>
  <mergeCells count="29"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3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Aerien!$B$23:$B$87</xm:f>
          </x14:formula1>
          <xm:sqref>F17</xm:sqref>
        </x14:dataValidation>
        <x14:dataValidation type="list" allowBlank="1" showInputMessage="1" showErrorMessage="1">
          <x14:formula1>
            <xm:f>'C:\Users\martal\Documents\URBAN ODYSSEY\OUTILS EXCEL\[BOISEMENT_Calcul_Cappelaere_Descolas.xlsx]Aerien'!#REF!</xm:f>
          </x14:formula1>
          <xm:sqref>F12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J219"/>
  <sheetViews>
    <sheetView zoomScale="70" zoomScaleNormal="70" workbookViewId="0">
      <selection activeCell="L25" sqref="L25"/>
    </sheetView>
  </sheetViews>
  <sheetFormatPr baseColWidth="10" defaultRowHeight="15" x14ac:dyDescent="0.25"/>
  <cols>
    <col min="5" max="5" width="21.140625" customWidth="1"/>
    <col min="6" max="6" width="18.85546875" customWidth="1"/>
    <col min="7" max="16" width="15.140625" customWidth="1"/>
    <col min="60" max="60" width="11.42578125" style="122"/>
    <col min="61" max="63" width="11.42578125" style="110"/>
    <col min="64" max="65" width="11.42578125" style="40"/>
    <col min="79" max="81" width="13.85546875" customWidth="1"/>
    <col min="83" max="83" width="11.42578125" style="18"/>
    <col min="86" max="86" width="11.42578125" style="122"/>
    <col min="87" max="89" width="11.42578125" style="110"/>
    <col min="90" max="91" width="11.42578125" style="40"/>
    <col min="105" max="105" width="17.28515625" bestFit="1" customWidth="1"/>
  </cols>
  <sheetData>
    <row r="2" spans="2:105" x14ac:dyDescent="0.25">
      <c r="BL2" s="119" t="s">
        <v>80</v>
      </c>
      <c r="BM2" s="119" t="s">
        <v>257</v>
      </c>
      <c r="BP2" t="s">
        <v>248</v>
      </c>
      <c r="BQ2" t="s">
        <v>249</v>
      </c>
      <c r="BR2" t="s">
        <v>176</v>
      </c>
      <c r="BS2" t="s">
        <v>251</v>
      </c>
      <c r="BT2" t="s">
        <v>250</v>
      </c>
      <c r="BU2" t="s">
        <v>252</v>
      </c>
      <c r="CL2" s="119" t="s">
        <v>80</v>
      </c>
      <c r="CM2" s="119" t="s">
        <v>257</v>
      </c>
    </row>
    <row r="3" spans="2:105" x14ac:dyDescent="0.25">
      <c r="BK3" s="120" t="s">
        <v>258</v>
      </c>
      <c r="BL3" s="40" t="e">
        <f>BZ49/30</f>
        <v>#REF!</v>
      </c>
      <c r="BM3" s="40" t="e">
        <f>VLOOKUP(BJ6,BH18:BZ144,19,FALSE)/BJ6</f>
        <v>#REF!</v>
      </c>
      <c r="BP3">
        <v>0</v>
      </c>
      <c r="BQ3">
        <v>15</v>
      </c>
      <c r="BR3">
        <v>88</v>
      </c>
      <c r="BS3" s="37">
        <v>1.3</v>
      </c>
      <c r="BT3">
        <f t="shared" ref="BT3:BT16" si="0">BR3*BS3</f>
        <v>114.4</v>
      </c>
      <c r="BU3" s="112">
        <f>BT3/(BQ3-BP3)</f>
        <v>7.6266666666666669</v>
      </c>
      <c r="BV3">
        <v>16.2</v>
      </c>
      <c r="BY3" s="121" t="s">
        <v>8</v>
      </c>
      <c r="CK3" s="120" t="s">
        <v>258</v>
      </c>
      <c r="CL3" s="40" t="e">
        <f>DA49/30</f>
        <v>#REF!</v>
      </c>
      <c r="CM3" s="40" t="e">
        <f>VLOOKUP(CJ6,CH18:DA144,20,FALSE)/CJ6</f>
        <v>#N/A</v>
      </c>
      <c r="CY3" s="121" t="s">
        <v>8</v>
      </c>
    </row>
    <row r="4" spans="2:105" x14ac:dyDescent="0.25">
      <c r="E4" s="5" t="s">
        <v>181</v>
      </c>
      <c r="BP4">
        <f t="shared" ref="BP4:BP16" si="1">BQ3</f>
        <v>15</v>
      </c>
      <c r="BQ4">
        <f t="shared" ref="BQ4:BQ16" si="2">BQ3+5</f>
        <v>20</v>
      </c>
      <c r="BR4">
        <v>124</v>
      </c>
      <c r="BS4">
        <f t="shared" ref="BS4:BS16" si="3">BS$3</f>
        <v>1.3</v>
      </c>
      <c r="BT4">
        <f t="shared" si="0"/>
        <v>161.20000000000002</v>
      </c>
      <c r="BU4" s="112">
        <f t="shared" ref="BU4:BU16" si="4">(BT4-BT3)/(BQ4-BP4)</f>
        <v>9.360000000000003</v>
      </c>
      <c r="BV4">
        <v>19.399999999999999</v>
      </c>
      <c r="BX4" s="2" t="s">
        <v>4</v>
      </c>
      <c r="BY4">
        <v>32</v>
      </c>
      <c r="CX4" s="2" t="s">
        <v>4</v>
      </c>
      <c r="CY4">
        <v>32</v>
      </c>
    </row>
    <row r="5" spans="2:105" ht="45" x14ac:dyDescent="0.25">
      <c r="F5" s="5" t="s">
        <v>194</v>
      </c>
      <c r="G5" s="5" t="s">
        <v>183</v>
      </c>
      <c r="H5" s="5" t="s">
        <v>184</v>
      </c>
      <c r="I5" s="5" t="s">
        <v>185</v>
      </c>
      <c r="J5" s="5" t="s">
        <v>186</v>
      </c>
      <c r="K5" s="5" t="s">
        <v>187</v>
      </c>
      <c r="L5" s="5" t="s">
        <v>188</v>
      </c>
      <c r="M5" s="5" t="s">
        <v>189</v>
      </c>
      <c r="N5" s="5" t="s">
        <v>190</v>
      </c>
      <c r="O5" s="5" t="s">
        <v>191</v>
      </c>
      <c r="P5" s="5" t="s">
        <v>192</v>
      </c>
      <c r="Q5" s="5"/>
      <c r="R5" s="5" t="s">
        <v>233</v>
      </c>
      <c r="BH5" s="33" t="s">
        <v>58</v>
      </c>
      <c r="BI5" s="111"/>
      <c r="BJ5" s="111"/>
      <c r="BK5" s="111"/>
      <c r="BP5">
        <f t="shared" si="1"/>
        <v>20</v>
      </c>
      <c r="BQ5">
        <f t="shared" si="2"/>
        <v>25</v>
      </c>
      <c r="BR5">
        <v>169</v>
      </c>
      <c r="BS5">
        <f t="shared" si="3"/>
        <v>1.3</v>
      </c>
      <c r="BT5">
        <f t="shared" si="0"/>
        <v>219.70000000000002</v>
      </c>
      <c r="BU5" s="112">
        <f t="shared" si="4"/>
        <v>11.7</v>
      </c>
      <c r="BV5">
        <v>20.9</v>
      </c>
      <c r="BX5" s="2" t="s">
        <v>5</v>
      </c>
      <c r="BY5">
        <v>45</v>
      </c>
      <c r="CH5" s="33" t="s">
        <v>26</v>
      </c>
      <c r="CI5" s="111"/>
      <c r="CJ5" s="111"/>
      <c r="CK5" s="111"/>
      <c r="CX5" s="2" t="s">
        <v>5</v>
      </c>
      <c r="CY5">
        <v>45</v>
      </c>
    </row>
    <row r="6" spans="2:105" x14ac:dyDescent="0.25">
      <c r="E6" s="5" t="s">
        <v>178</v>
      </c>
      <c r="G6" s="63" t="s">
        <v>180</v>
      </c>
      <c r="H6" s="63" t="s">
        <v>180</v>
      </c>
      <c r="I6" s="63" t="s">
        <v>180</v>
      </c>
      <c r="J6" s="63" t="s">
        <v>180</v>
      </c>
      <c r="K6" s="63" t="s">
        <v>180</v>
      </c>
      <c r="L6" s="63" t="s">
        <v>180</v>
      </c>
      <c r="M6" s="63"/>
      <c r="N6" s="63"/>
      <c r="O6" s="63"/>
      <c r="P6" s="63"/>
      <c r="R6" s="280" t="s">
        <v>202</v>
      </c>
      <c r="BH6" s="122" t="s">
        <v>261</v>
      </c>
      <c r="BJ6" s="124">
        <v>80</v>
      </c>
      <c r="BK6" s="40"/>
      <c r="BP6">
        <f t="shared" si="1"/>
        <v>25</v>
      </c>
      <c r="BQ6">
        <f t="shared" si="2"/>
        <v>30</v>
      </c>
      <c r="BR6">
        <v>221</v>
      </c>
      <c r="BS6">
        <f t="shared" si="3"/>
        <v>1.3</v>
      </c>
      <c r="BT6">
        <f t="shared" si="0"/>
        <v>287.3</v>
      </c>
      <c r="BU6" s="112">
        <f t="shared" si="4"/>
        <v>13.52</v>
      </c>
      <c r="BV6">
        <v>21.7</v>
      </c>
      <c r="BX6" s="2" t="s">
        <v>6</v>
      </c>
      <c r="BY6">
        <v>70</v>
      </c>
      <c r="CH6" s="122" t="s">
        <v>261</v>
      </c>
      <c r="CJ6" s="124">
        <v>150</v>
      </c>
      <c r="CK6" s="40"/>
      <c r="CX6" s="2" t="s">
        <v>6</v>
      </c>
      <c r="CY6">
        <v>70</v>
      </c>
    </row>
    <row r="7" spans="2:105" x14ac:dyDescent="0.25">
      <c r="E7" s="5" t="s">
        <v>182</v>
      </c>
      <c r="G7" s="64" t="s">
        <v>193</v>
      </c>
      <c r="H7" s="64" t="s">
        <v>195</v>
      </c>
      <c r="I7" s="64" t="s">
        <v>196</v>
      </c>
      <c r="J7" s="64" t="s">
        <v>197</v>
      </c>
      <c r="K7" s="64" t="s">
        <v>198</v>
      </c>
      <c r="L7" s="64" t="s">
        <v>199</v>
      </c>
      <c r="M7" s="63"/>
      <c r="N7" s="63"/>
      <c r="O7" s="63"/>
      <c r="P7" s="63"/>
      <c r="R7" s="280" t="s">
        <v>202</v>
      </c>
      <c r="BH7" s="122" t="s">
        <v>262</v>
      </c>
      <c r="BJ7" s="110">
        <f>BJ6</f>
        <v>80</v>
      </c>
      <c r="BP7">
        <f t="shared" si="1"/>
        <v>30</v>
      </c>
      <c r="BQ7">
        <f t="shared" si="2"/>
        <v>35</v>
      </c>
      <c r="BR7">
        <v>274</v>
      </c>
      <c r="BS7">
        <f t="shared" si="3"/>
        <v>1.3</v>
      </c>
      <c r="BT7">
        <f t="shared" si="0"/>
        <v>356.2</v>
      </c>
      <c r="BU7" s="112">
        <f t="shared" si="4"/>
        <v>13.779999999999996</v>
      </c>
      <c r="BV7">
        <v>21.5</v>
      </c>
      <c r="BX7" s="2" t="s">
        <v>7</v>
      </c>
      <c r="BY7">
        <v>70</v>
      </c>
      <c r="CH7" s="122" t="s">
        <v>262</v>
      </c>
      <c r="CJ7" s="110">
        <f>CJ6</f>
        <v>150</v>
      </c>
      <c r="CN7" t="s">
        <v>282</v>
      </c>
      <c r="CX7" s="2" t="s">
        <v>7</v>
      </c>
      <c r="CY7">
        <v>70</v>
      </c>
    </row>
    <row r="8" spans="2:105" x14ac:dyDescent="0.25">
      <c r="E8" s="5" t="s">
        <v>200</v>
      </c>
      <c r="F8" s="39">
        <f>SUM(G8:P8)</f>
        <v>143160</v>
      </c>
      <c r="G8" s="65">
        <v>13310</v>
      </c>
      <c r="H8" s="65">
        <v>26790</v>
      </c>
      <c r="I8" s="65">
        <v>7270</v>
      </c>
      <c r="J8" s="65">
        <v>30665</v>
      </c>
      <c r="K8" s="65">
        <v>36205</v>
      </c>
      <c r="L8" s="65">
        <v>28920</v>
      </c>
      <c r="M8" s="65"/>
      <c r="N8" s="65"/>
      <c r="O8" s="65"/>
      <c r="P8" s="65"/>
      <c r="R8" s="280" t="s">
        <v>203</v>
      </c>
      <c r="BL8" s="40" t="s">
        <v>238</v>
      </c>
      <c r="BP8">
        <f t="shared" si="1"/>
        <v>35</v>
      </c>
      <c r="BQ8">
        <f t="shared" si="2"/>
        <v>40</v>
      </c>
      <c r="BR8">
        <v>323</v>
      </c>
      <c r="BS8">
        <f t="shared" si="3"/>
        <v>1.3</v>
      </c>
      <c r="BT8">
        <f t="shared" si="0"/>
        <v>419.90000000000003</v>
      </c>
      <c r="BU8" s="112">
        <f t="shared" si="4"/>
        <v>12.740000000000009</v>
      </c>
      <c r="BV8">
        <v>20.399999999999999</v>
      </c>
      <c r="CL8" s="40" t="s">
        <v>238</v>
      </c>
      <c r="CN8" t="s">
        <v>287</v>
      </c>
      <c r="CO8">
        <v>1500</v>
      </c>
    </row>
    <row r="9" spans="2:105" x14ac:dyDescent="0.25">
      <c r="E9" s="5" t="s">
        <v>179</v>
      </c>
      <c r="F9" s="39">
        <f>SUM(G9:P9)</f>
        <v>142000</v>
      </c>
      <c r="G9" s="65">
        <f t="shared" ref="G9:L9" si="5">G8*142000/$F$8</f>
        <v>13202.151438949428</v>
      </c>
      <c r="H9" s="65">
        <f t="shared" si="5"/>
        <v>26572.925398155909</v>
      </c>
      <c r="I9" s="65">
        <f t="shared" si="5"/>
        <v>7211.0924839340596</v>
      </c>
      <c r="J9" s="65">
        <f t="shared" si="5"/>
        <v>30416.526962838783</v>
      </c>
      <c r="K9" s="65">
        <f t="shared" si="5"/>
        <v>35911.637328862809</v>
      </c>
      <c r="L9" s="65">
        <f t="shared" si="5"/>
        <v>28685.666387259011</v>
      </c>
      <c r="M9" s="66"/>
      <c r="N9" s="66"/>
      <c r="O9" s="66"/>
      <c r="P9" s="66"/>
      <c r="R9" s="280" t="s">
        <v>206</v>
      </c>
      <c r="BH9" s="122" t="s">
        <v>255</v>
      </c>
      <c r="BI9" s="6" t="s">
        <v>6</v>
      </c>
      <c r="BJ9" s="110" t="e">
        <f>IF(BI9="","",VLOOKUP(BI9,'Laricio - prairie p.'!$B$52:$C$55,2,0))</f>
        <v>#N/A</v>
      </c>
      <c r="BP9">
        <f t="shared" si="1"/>
        <v>40</v>
      </c>
      <c r="BQ9">
        <f t="shared" si="2"/>
        <v>45</v>
      </c>
      <c r="BR9">
        <v>367</v>
      </c>
      <c r="BS9">
        <f t="shared" si="3"/>
        <v>1.3</v>
      </c>
      <c r="BT9">
        <f t="shared" si="0"/>
        <v>477.1</v>
      </c>
      <c r="BU9" s="112">
        <f t="shared" si="4"/>
        <v>11.439999999999998</v>
      </c>
      <c r="BV9">
        <v>18.899999999999999</v>
      </c>
      <c r="BX9" s="2"/>
      <c r="CH9" s="122" t="s">
        <v>255</v>
      </c>
      <c r="CI9" s="6" t="s">
        <v>6</v>
      </c>
      <c r="CJ9" s="110" t="e">
        <f>IF(CI9="","",VLOOKUP(CI9,'Laricio - prairie p.'!$B$52:$C$55,2,0))</f>
        <v>#N/A</v>
      </c>
      <c r="CN9" t="s">
        <v>286</v>
      </c>
      <c r="CO9">
        <v>1200</v>
      </c>
      <c r="CX9" s="2"/>
    </row>
    <row r="10" spans="2:105" x14ac:dyDescent="0.25">
      <c r="E10" s="5" t="s">
        <v>152</v>
      </c>
      <c r="G10" s="64" t="s">
        <v>6</v>
      </c>
      <c r="H10" s="64" t="s">
        <v>6</v>
      </c>
      <c r="I10" s="64" t="s">
        <v>6</v>
      </c>
      <c r="J10" s="64" t="s">
        <v>6</v>
      </c>
      <c r="K10" s="64" t="s">
        <v>5</v>
      </c>
      <c r="L10" s="64" t="s">
        <v>6</v>
      </c>
      <c r="M10" s="64"/>
      <c r="N10" s="64"/>
      <c r="O10" s="64"/>
      <c r="P10" s="64"/>
      <c r="R10" s="280" t="s">
        <v>204</v>
      </c>
      <c r="BH10" s="122" t="s">
        <v>254</v>
      </c>
      <c r="BI10" s="6" t="s">
        <v>6</v>
      </c>
      <c r="BJ10" s="110" t="e">
        <f>IF(BI10="","",VLOOKUP(BI10,'Laricio - prairie p.'!$B$52:$C$55,2,0))</f>
        <v>#N/A</v>
      </c>
      <c r="BP10">
        <f t="shared" si="1"/>
        <v>45</v>
      </c>
      <c r="BQ10">
        <f t="shared" si="2"/>
        <v>50</v>
      </c>
      <c r="BR10">
        <v>409</v>
      </c>
      <c r="BS10">
        <f t="shared" si="3"/>
        <v>1.3</v>
      </c>
      <c r="BT10">
        <f t="shared" si="0"/>
        <v>531.70000000000005</v>
      </c>
      <c r="BU10" s="112">
        <f t="shared" si="4"/>
        <v>10.920000000000005</v>
      </c>
      <c r="BV10">
        <v>17.399999999999999</v>
      </c>
      <c r="BX10" s="2" t="s">
        <v>259</v>
      </c>
      <c r="BY10" s="129" t="e">
        <f>1/BJ6*SUM(BR20:BR219)</f>
        <v>#REF!</v>
      </c>
      <c r="BZ10" s="129">
        <f>1/BJ7*SUM(BY20:BY219)</f>
        <v>256.66666666666674</v>
      </c>
      <c r="CA10" s="134" t="e">
        <f>BY10-BZ10</f>
        <v>#REF!</v>
      </c>
      <c r="CB10" s="129"/>
      <c r="CH10" s="122" t="s">
        <v>254</v>
      </c>
      <c r="CI10" s="6" t="s">
        <v>6</v>
      </c>
      <c r="CJ10" s="110" t="e">
        <f>IF(CI10="","",VLOOKUP(CI10,'Laricio - prairie p.'!$B$52:$C$55,2,0))</f>
        <v>#N/A</v>
      </c>
      <c r="CN10" t="s">
        <v>285</v>
      </c>
      <c r="CO10">
        <v>25</v>
      </c>
      <c r="CX10" s="2" t="s">
        <v>259</v>
      </c>
      <c r="CY10" s="129" t="e">
        <f>1/CJ6*SUM(CR20:CR219)</f>
        <v>#REF!</v>
      </c>
      <c r="CZ10" s="129">
        <f>1/CJ7*SUM(CZ20:CZ219)</f>
        <v>256.66666666666674</v>
      </c>
      <c r="DA10" s="133" t="e">
        <f>CY10-CZ10</f>
        <v>#REF!</v>
      </c>
    </row>
    <row r="11" spans="2:105" x14ac:dyDescent="0.25">
      <c r="B11" s="395" t="s">
        <v>86</v>
      </c>
      <c r="C11" s="395"/>
      <c r="E11" s="5" t="s">
        <v>154</v>
      </c>
      <c r="G11" s="63" t="s">
        <v>228</v>
      </c>
      <c r="H11" s="63" t="s">
        <v>228</v>
      </c>
      <c r="I11" s="63" t="s">
        <v>228</v>
      </c>
      <c r="J11" s="63" t="s">
        <v>228</v>
      </c>
      <c r="K11" s="63" t="s">
        <v>228</v>
      </c>
      <c r="L11" s="63" t="s">
        <v>228</v>
      </c>
      <c r="M11" s="63"/>
      <c r="N11" s="63"/>
      <c r="O11" s="63"/>
      <c r="P11" s="63"/>
      <c r="R11" s="280" t="s">
        <v>205</v>
      </c>
      <c r="BH11" s="122" t="s">
        <v>256</v>
      </c>
      <c r="BI11" s="113" t="s">
        <v>7</v>
      </c>
      <c r="BJ11" s="110" t="e">
        <f>IF(BI11="","",VLOOKUP(BI11,'Laricio - prairie p.'!$B$52:$C$55,2,0))</f>
        <v>#N/A</v>
      </c>
      <c r="BP11">
        <f t="shared" si="1"/>
        <v>50</v>
      </c>
      <c r="BQ11">
        <f t="shared" si="2"/>
        <v>55</v>
      </c>
      <c r="BR11">
        <v>450</v>
      </c>
      <c r="BS11">
        <f t="shared" si="3"/>
        <v>1.3</v>
      </c>
      <c r="BT11">
        <f t="shared" si="0"/>
        <v>585</v>
      </c>
      <c r="BU11" s="112">
        <f t="shared" si="4"/>
        <v>10.659999999999991</v>
      </c>
      <c r="BV11">
        <v>16.100000000000001</v>
      </c>
      <c r="BX11" s="2" t="s">
        <v>260</v>
      </c>
      <c r="BY11" s="18" t="e">
        <f>BR49</f>
        <v>#REF!</v>
      </c>
      <c r="BZ11" s="18">
        <f>BY49</f>
        <v>256.66666666666669</v>
      </c>
      <c r="CA11" s="134" t="e">
        <f>VLOOKUP(30,BH19:BZ219,19,FALSE)</f>
        <v>#REF!</v>
      </c>
      <c r="CB11" s="18"/>
      <c r="CH11" s="122" t="s">
        <v>256</v>
      </c>
      <c r="CI11" s="113" t="s">
        <v>7</v>
      </c>
      <c r="CJ11" s="110" t="e">
        <f>IF(CI11="","",VLOOKUP(CI11,'Laricio - prairie p.'!$B$52:$C$55,2,0))</f>
        <v>#N/A</v>
      </c>
      <c r="CN11" t="s">
        <v>283</v>
      </c>
      <c r="CO11">
        <v>10</v>
      </c>
      <c r="CX11" s="2" t="s">
        <v>260</v>
      </c>
      <c r="CY11" s="18" t="e">
        <f>CR49</f>
        <v>#REF!</v>
      </c>
      <c r="CZ11" s="18">
        <f>CZ49</f>
        <v>256.66666666666669</v>
      </c>
      <c r="DA11" s="134" t="e">
        <f>VLOOKUP(30,CH19:DA219,20,FALSE)</f>
        <v>#REF!</v>
      </c>
    </row>
    <row r="12" spans="2:105" x14ac:dyDescent="0.25">
      <c r="B12" s="13" t="s">
        <v>228</v>
      </c>
      <c r="C12" s="13">
        <v>0</v>
      </c>
      <c r="E12" s="5" t="s">
        <v>151</v>
      </c>
      <c r="G12" s="63" t="s">
        <v>201</v>
      </c>
      <c r="H12" s="63" t="s">
        <v>201</v>
      </c>
      <c r="I12" s="63" t="s">
        <v>201</v>
      </c>
      <c r="J12" s="63" t="s">
        <v>201</v>
      </c>
      <c r="K12" s="63" t="s">
        <v>201</v>
      </c>
      <c r="L12" s="63" t="s">
        <v>201</v>
      </c>
      <c r="M12" s="63"/>
      <c r="N12" s="63"/>
      <c r="O12" s="63"/>
      <c r="P12" s="63"/>
      <c r="R12" s="280" t="s">
        <v>205</v>
      </c>
      <c r="BP12">
        <f t="shared" si="1"/>
        <v>55</v>
      </c>
      <c r="BQ12">
        <f t="shared" si="2"/>
        <v>60</v>
      </c>
      <c r="BR12">
        <v>492</v>
      </c>
      <c r="BS12">
        <f t="shared" si="3"/>
        <v>1.3</v>
      </c>
      <c r="BT12">
        <f t="shared" si="0"/>
        <v>639.6</v>
      </c>
      <c r="BU12" s="112">
        <f t="shared" si="4"/>
        <v>10.920000000000005</v>
      </c>
      <c r="BV12">
        <v>14.9</v>
      </c>
      <c r="CN12" t="s">
        <v>284</v>
      </c>
      <c r="CO12" s="12">
        <v>0.22</v>
      </c>
    </row>
    <row r="13" spans="2:105" x14ac:dyDescent="0.25">
      <c r="B13" s="13" t="s">
        <v>229</v>
      </c>
      <c r="C13" s="14">
        <v>0.05</v>
      </c>
      <c r="BH13" s="3" t="s">
        <v>1</v>
      </c>
      <c r="BI13" s="4">
        <v>10</v>
      </c>
      <c r="BP13">
        <f t="shared" si="1"/>
        <v>60</v>
      </c>
      <c r="BQ13">
        <f t="shared" si="2"/>
        <v>65</v>
      </c>
      <c r="BR13">
        <v>532</v>
      </c>
      <c r="BS13">
        <f t="shared" si="3"/>
        <v>1.3</v>
      </c>
      <c r="BT13">
        <f t="shared" si="0"/>
        <v>691.6</v>
      </c>
      <c r="BU13" s="112">
        <f t="shared" si="4"/>
        <v>10.4</v>
      </c>
      <c r="BV13">
        <v>13.5</v>
      </c>
      <c r="CH13" s="3" t="s">
        <v>1</v>
      </c>
      <c r="CI13" s="4">
        <v>10</v>
      </c>
    </row>
    <row r="14" spans="2:105" x14ac:dyDescent="0.25">
      <c r="B14" s="13" t="s">
        <v>230</v>
      </c>
      <c r="C14" s="14">
        <v>0.1</v>
      </c>
      <c r="E14" s="5" t="s">
        <v>156</v>
      </c>
      <c r="BH14" s="3" t="s">
        <v>2</v>
      </c>
      <c r="BI14" s="4">
        <v>0</v>
      </c>
      <c r="BP14">
        <f t="shared" si="1"/>
        <v>65</v>
      </c>
      <c r="BQ14">
        <f t="shared" si="2"/>
        <v>70</v>
      </c>
      <c r="BR14">
        <v>566</v>
      </c>
      <c r="BS14">
        <f t="shared" si="3"/>
        <v>1.3</v>
      </c>
      <c r="BT14">
        <f t="shared" si="0"/>
        <v>735.80000000000007</v>
      </c>
      <c r="BU14" s="112">
        <f t="shared" si="4"/>
        <v>8.8400000000000087</v>
      </c>
      <c r="BV14">
        <v>11.8</v>
      </c>
      <c r="CH14" s="3" t="s">
        <v>2</v>
      </c>
      <c r="CI14" s="4">
        <v>0</v>
      </c>
    </row>
    <row r="15" spans="2:105" x14ac:dyDescent="0.25">
      <c r="B15" s="13" t="s">
        <v>231</v>
      </c>
      <c r="C15" s="14">
        <v>0.15</v>
      </c>
      <c r="F15" s="5" t="s">
        <v>194</v>
      </c>
      <c r="G15" s="5" t="s">
        <v>138</v>
      </c>
      <c r="H15" s="5" t="s">
        <v>139</v>
      </c>
      <c r="I15" s="5" t="s">
        <v>140</v>
      </c>
      <c r="J15" s="5" t="s">
        <v>141</v>
      </c>
      <c r="K15" s="5" t="s">
        <v>142</v>
      </c>
      <c r="L15" s="5" t="s">
        <v>143</v>
      </c>
      <c r="M15" s="5" t="s">
        <v>144</v>
      </c>
      <c r="N15" s="5" t="s">
        <v>145</v>
      </c>
      <c r="O15" s="5" t="s">
        <v>146</v>
      </c>
      <c r="P15" s="5" t="s">
        <v>147</v>
      </c>
      <c r="BP15">
        <f t="shared" si="1"/>
        <v>70</v>
      </c>
      <c r="BQ15">
        <f t="shared" si="2"/>
        <v>75</v>
      </c>
      <c r="BR15">
        <v>593</v>
      </c>
      <c r="BS15">
        <f t="shared" si="3"/>
        <v>1.3</v>
      </c>
      <c r="BT15">
        <f t="shared" si="0"/>
        <v>770.9</v>
      </c>
      <c r="BU15" s="112">
        <f t="shared" si="4"/>
        <v>7.0199999999999818</v>
      </c>
      <c r="BV15">
        <v>12.8</v>
      </c>
    </row>
    <row r="16" spans="2:105" ht="45" x14ac:dyDescent="0.25">
      <c r="B16" s="62" t="s">
        <v>232</v>
      </c>
      <c r="C16" s="14">
        <v>0.05</v>
      </c>
      <c r="E16" s="36" t="s">
        <v>153</v>
      </c>
      <c r="F16" s="32" t="s">
        <v>155</v>
      </c>
      <c r="G16" s="33" t="s">
        <v>58</v>
      </c>
      <c r="H16" s="33" t="s">
        <v>25</v>
      </c>
      <c r="I16" s="33" t="s">
        <v>26</v>
      </c>
      <c r="J16" s="33" t="s">
        <v>18</v>
      </c>
      <c r="K16" s="33"/>
      <c r="L16" s="33"/>
      <c r="M16" s="33"/>
      <c r="N16" s="33"/>
      <c r="O16" s="33"/>
      <c r="P16" s="33"/>
      <c r="R16" t="s">
        <v>206</v>
      </c>
      <c r="BL16" s="24"/>
      <c r="BM16" s="24"/>
      <c r="BN16" s="24"/>
      <c r="BO16" s="24"/>
      <c r="BP16">
        <f t="shared" si="1"/>
        <v>75</v>
      </c>
      <c r="BQ16">
        <f t="shared" si="2"/>
        <v>80</v>
      </c>
      <c r="BR16">
        <v>616</v>
      </c>
      <c r="BS16">
        <f t="shared" si="3"/>
        <v>1.3</v>
      </c>
      <c r="BT16">
        <f t="shared" si="0"/>
        <v>800.80000000000007</v>
      </c>
      <c r="BU16" s="112">
        <f t="shared" si="4"/>
        <v>5.9800000000000182</v>
      </c>
      <c r="BV16">
        <v>13.8</v>
      </c>
      <c r="CL16" s="24"/>
      <c r="CM16" s="24"/>
      <c r="CN16" s="24"/>
      <c r="CO16" s="24"/>
    </row>
    <row r="17" spans="5:114" x14ac:dyDescent="0.25">
      <c r="E17" s="5" t="s">
        <v>148</v>
      </c>
      <c r="F17" s="17">
        <f>SUM(G17:P17)</f>
        <v>14.2</v>
      </c>
      <c r="G17" s="19">
        <v>10.6</v>
      </c>
      <c r="H17" s="19">
        <v>1</v>
      </c>
      <c r="I17" s="19">
        <v>2.0699999999999998</v>
      </c>
      <c r="J17" s="19">
        <v>0.53</v>
      </c>
      <c r="K17" s="19"/>
      <c r="L17" s="19"/>
      <c r="M17" s="19"/>
      <c r="N17" s="19"/>
      <c r="O17" s="19"/>
      <c r="P17" s="19"/>
      <c r="R17" t="s">
        <v>206</v>
      </c>
      <c r="BH17" s="158"/>
      <c r="BI17" s="389" t="s">
        <v>241</v>
      </c>
      <c r="BJ17" s="390"/>
      <c r="BK17" s="390"/>
      <c r="BL17" s="390"/>
      <c r="BM17" s="390"/>
      <c r="BN17" s="390"/>
      <c r="BO17" s="390"/>
      <c r="BP17" s="390"/>
      <c r="BQ17" s="390"/>
      <c r="BR17" s="391"/>
      <c r="BS17" s="379" t="s">
        <v>130</v>
      </c>
      <c r="BT17" s="380"/>
      <c r="BU17" s="380"/>
      <c r="BV17" s="380"/>
      <c r="BW17" s="380"/>
      <c r="BX17" s="380"/>
      <c r="BY17" s="381"/>
      <c r="BZ17" s="172"/>
      <c r="CA17" s="140"/>
      <c r="CB17" s="140"/>
      <c r="CI17" s="392" t="s">
        <v>241</v>
      </c>
      <c r="CJ17" s="392"/>
      <c r="CK17" s="392"/>
      <c r="CL17" s="392"/>
      <c r="CM17" s="392"/>
      <c r="CN17" s="392"/>
      <c r="CO17" s="392"/>
      <c r="CP17" s="392"/>
      <c r="CQ17" s="392"/>
      <c r="CR17" s="392"/>
      <c r="CT17" s="393" t="s">
        <v>130</v>
      </c>
      <c r="CU17" s="393"/>
      <c r="CV17" s="393"/>
      <c r="CW17" s="393"/>
      <c r="CX17" s="393"/>
      <c r="CY17" s="393"/>
      <c r="CZ17" s="393"/>
    </row>
    <row r="18" spans="5:114" ht="45" x14ac:dyDescent="0.25">
      <c r="E18" s="5" t="s">
        <v>149</v>
      </c>
      <c r="F18" s="15" t="s">
        <v>155</v>
      </c>
      <c r="G18" s="20">
        <v>1200</v>
      </c>
      <c r="H18" s="20">
        <v>1200</v>
      </c>
      <c r="I18" s="20">
        <v>1500</v>
      </c>
      <c r="J18" s="20">
        <v>1500</v>
      </c>
      <c r="K18" s="20"/>
      <c r="L18" s="20"/>
      <c r="M18" s="20"/>
      <c r="N18" s="20"/>
      <c r="O18" s="20"/>
      <c r="P18" s="20"/>
      <c r="R18" t="s">
        <v>206</v>
      </c>
      <c r="BE18" t="s">
        <v>263</v>
      </c>
      <c r="BF18" t="s">
        <v>264</v>
      </c>
      <c r="BG18" t="s">
        <v>265</v>
      </c>
      <c r="BH18" s="164" t="s">
        <v>3</v>
      </c>
      <c r="BI18" s="165" t="s">
        <v>252</v>
      </c>
      <c r="BJ18" s="166" t="s">
        <v>253</v>
      </c>
      <c r="BK18" s="166" t="s">
        <v>79</v>
      </c>
      <c r="BL18" s="167" t="s">
        <v>238</v>
      </c>
      <c r="BM18" s="168" t="s">
        <v>237</v>
      </c>
      <c r="BN18" s="169" t="s">
        <v>236</v>
      </c>
      <c r="BO18" s="169" t="s">
        <v>9</v>
      </c>
      <c r="BP18" s="169" t="s">
        <v>239</v>
      </c>
      <c r="BQ18" s="169" t="s">
        <v>240</v>
      </c>
      <c r="BR18" s="170" t="s">
        <v>246</v>
      </c>
      <c r="BS18" s="171" t="s">
        <v>242</v>
      </c>
      <c r="BT18" s="169" t="s">
        <v>243</v>
      </c>
      <c r="BU18" s="169" t="s">
        <v>236</v>
      </c>
      <c r="BV18" s="169" t="s">
        <v>81</v>
      </c>
      <c r="BW18" s="169" t="s">
        <v>244</v>
      </c>
      <c r="BX18" s="169" t="s">
        <v>245</v>
      </c>
      <c r="BY18" s="170" t="s">
        <v>247</v>
      </c>
      <c r="BZ18" s="127" t="s">
        <v>266</v>
      </c>
      <c r="CA18" s="143"/>
      <c r="CB18" s="143"/>
      <c r="CD18" s="126" t="s">
        <v>288</v>
      </c>
      <c r="CE18" s="18" t="s">
        <v>263</v>
      </c>
      <c r="CF18" t="s">
        <v>264</v>
      </c>
      <c r="CG18" t="s">
        <v>265</v>
      </c>
      <c r="CH18" s="114" t="s">
        <v>3</v>
      </c>
      <c r="CI18" s="115" t="s">
        <v>252</v>
      </c>
      <c r="CJ18" s="115" t="s">
        <v>253</v>
      </c>
      <c r="CK18" s="115" t="s">
        <v>79</v>
      </c>
      <c r="CL18" s="116" t="s">
        <v>238</v>
      </c>
      <c r="CM18" s="109" t="s">
        <v>237</v>
      </c>
      <c r="CN18" s="123" t="s">
        <v>236</v>
      </c>
      <c r="CO18" s="123" t="s">
        <v>9</v>
      </c>
      <c r="CP18" s="123" t="s">
        <v>239</v>
      </c>
      <c r="CQ18" s="123" t="s">
        <v>240</v>
      </c>
      <c r="CR18" s="108" t="s">
        <v>246</v>
      </c>
      <c r="CT18" s="123" t="s">
        <v>242</v>
      </c>
      <c r="CU18" s="123" t="s">
        <v>243</v>
      </c>
      <c r="CV18" s="123" t="s">
        <v>236</v>
      </c>
      <c r="CW18" s="123" t="s">
        <v>81</v>
      </c>
      <c r="CX18" s="123" t="s">
        <v>244</v>
      </c>
      <c r="CY18" s="123" t="s">
        <v>245</v>
      </c>
      <c r="CZ18" s="108" t="s">
        <v>247</v>
      </c>
      <c r="DA18" s="123" t="s">
        <v>266</v>
      </c>
    </row>
    <row r="19" spans="5:114" x14ac:dyDescent="0.25">
      <c r="E19" s="5" t="s">
        <v>150</v>
      </c>
      <c r="F19" s="15" t="s">
        <v>155</v>
      </c>
      <c r="G19" s="20">
        <v>960</v>
      </c>
      <c r="H19" s="20">
        <v>960</v>
      </c>
      <c r="I19" s="20">
        <v>1200</v>
      </c>
      <c r="J19" s="20">
        <v>1200</v>
      </c>
      <c r="K19" s="20"/>
      <c r="L19" s="20"/>
      <c r="M19" s="20"/>
      <c r="N19" s="20"/>
      <c r="O19" s="20"/>
      <c r="P19" s="20"/>
      <c r="R19" t="s">
        <v>206</v>
      </c>
      <c r="BE19">
        <v>0</v>
      </c>
      <c r="BG19" t="s">
        <v>131</v>
      </c>
      <c r="BH19" s="159">
        <v>0</v>
      </c>
      <c r="BI19" s="160">
        <v>0</v>
      </c>
      <c r="BJ19" s="161">
        <f>IF(BH19&lt;'Laricio - prairie p.'!$F$18,BI19*BH19,)</f>
        <v>0</v>
      </c>
      <c r="BK19" s="161">
        <f>IF(ISBLANK(BH$5),,VLOOKUP(BH$5,Aerien!$B$23:$C$87,2,FALSE))</f>
        <v>0.46</v>
      </c>
      <c r="BL19" s="161">
        <f>BK19*BJ19</f>
        <v>0</v>
      </c>
      <c r="BM19" s="161">
        <f>IF(BL19=0,0,EXP(-1.0587+0.8836*LN(BL19)+0.284))</f>
        <v>0</v>
      </c>
      <c r="BN19" s="162">
        <v>0.47499999999999998</v>
      </c>
      <c r="BO19" s="161">
        <f>'Laricio - prairie p.'!$F$5+('Laricio - prairie p.'!$F$15-'Laricio - prairie p.'!$F$5)*(1-EXP(-0.0175*BH19))</f>
        <v>70</v>
      </c>
      <c r="BP19" s="161" t="e">
        <f>IF(BH19&lt;=30,BH19*('Laricio - prairie p.'!$F$16-'Laricio - prairie p.'!#REF!)/30,10)</f>
        <v>#REF!</v>
      </c>
      <c r="BQ19" s="161">
        <v>0</v>
      </c>
      <c r="BR19" s="163" t="e">
        <f>((BL19+BM19)*BN19+BO19+BP19+BQ19)*44/12</f>
        <v>#REF!</v>
      </c>
      <c r="BS19" s="160">
        <v>0</v>
      </c>
      <c r="BT19" s="161">
        <v>0</v>
      </c>
      <c r="BU19" s="162">
        <f>IF('Laricio - prairie p.'!$P5&lt;='Laricio - prairie p.'!$F$18,0.475,)</f>
        <v>0.47499999999999998</v>
      </c>
      <c r="BV19" s="161">
        <f>'Laricio - prairie p.'!$F$5+('Laricio - prairie p.'!$F$8-'Laricio - prairie p.'!$F$5)*(1-EXP(-0.0175*BH19))</f>
        <v>70</v>
      </c>
      <c r="BW19" s="161">
        <f>IF(BH20&lt;='Laricio - prairie p.'!$F$18,0,)</f>
        <v>0</v>
      </c>
      <c r="BX19" s="161">
        <f>IF(BH20&lt;='Laricio - prairie p.'!$F$18,0,)</f>
        <v>0</v>
      </c>
      <c r="BY19" s="163">
        <f>((BS19+BT19)*BU19+BV19+BW19+BX19)*44/12</f>
        <v>256.66666666666669</v>
      </c>
      <c r="BZ19" s="177" t="e">
        <f>IF(BH19&lt;='Laricio - prairie p.'!$F$18,BR19-BY19,)</f>
        <v>#REF!</v>
      </c>
      <c r="CA19" s="178"/>
      <c r="CB19" s="178"/>
      <c r="CD19">
        <f t="shared" ref="CD19:CD82" si="6">IF(OR(CH19=CO$10,CH19=CO$10+CO$11,CH19=CO$10+2*CO$11,CH19=CO$10+3*CO$11,CH19=CO$10+4*CO$11,CH19=CO$10+5*CO$11,CH19=CO$10+6*CO$11,CH19=CO$10+7*CO$11,CH19=CO$10+8*CO$11,CH19=CO$10+9*CO$11,CH19=CO$10+10*CO$11,CH19=CO$10+11*CO$11,CH19=CO$10+12*CO$11,CH19=CO$10+13*CO$11,CH19=CO$10+14*CO$11,CH19=CO$10+15*CO$11,CH19=CO$10+16*CO$11,CH19=CO$10+17*CO$11,CH19=CO$10+18*CO$11,CH19=CO$10+19*CO$11,CH19=CO$10+20*CO$11),"OUI",)</f>
        <v>0</v>
      </c>
      <c r="CE19" s="18">
        <f>CO8</f>
        <v>1500</v>
      </c>
      <c r="CG19" t="s">
        <v>131</v>
      </c>
      <c r="CH19" s="122">
        <v>0</v>
      </c>
      <c r="CI19" s="110">
        <v>0</v>
      </c>
      <c r="CJ19" s="110">
        <f>IF(CH19&lt;'Laricio - prairie p.'!$F$18,CI19*CH19,)</f>
        <v>0</v>
      </c>
      <c r="CK19" s="110">
        <f>IF(ISBLANK(CH$5),,VLOOKUP(CH$5,Aerien!$B$23:$C$87,2,FALSE))</f>
        <v>0.57999999999999996</v>
      </c>
      <c r="CL19" s="110">
        <f>CK19*CJ19</f>
        <v>0</v>
      </c>
      <c r="CM19" s="110">
        <f>IF(CL19=0,0,EXP(-1.0587+0.8836*LN(CL19)+0.284))</f>
        <v>0</v>
      </c>
      <c r="CN19" s="117">
        <v>0.47499999999999998</v>
      </c>
      <c r="CO19" s="110">
        <f>'Laricio - prairie p.'!$F$5+('Laricio - prairie p.'!$F$15-'Laricio - prairie p.'!$F$5)*(1-EXP(-0.0175*CH19))</f>
        <v>70</v>
      </c>
      <c r="CP19" s="110" t="e">
        <f>IF(CH19&lt;=30,CH19*('Laricio - prairie p.'!$F$16-'Laricio - prairie p.'!#REF!)/30,10)</f>
        <v>#REF!</v>
      </c>
      <c r="CQ19" s="110">
        <v>0</v>
      </c>
      <c r="CR19" s="110" t="e">
        <f>((CL19+CM19)*CN19+CO19+CP19+CQ19)*44/12</f>
        <v>#REF!</v>
      </c>
      <c r="CT19" s="110">
        <v>0</v>
      </c>
      <c r="CU19" s="110">
        <v>0</v>
      </c>
      <c r="CV19" s="117">
        <f>IF('Laricio - prairie p.'!$P5&lt;='Laricio - prairie p.'!$F$18,0.475,)</f>
        <v>0.47499999999999998</v>
      </c>
      <c r="CW19" s="110">
        <f>'Laricio - prairie p.'!$F$5+('Laricio - prairie p.'!$F$8-'Laricio - prairie p.'!$F$5)*(1-EXP(-0.0175*CH19))</f>
        <v>70</v>
      </c>
      <c r="CX19" s="110">
        <f>IF(CH20&lt;='Laricio - prairie p.'!$F$18,0,)</f>
        <v>0</v>
      </c>
      <c r="CY19" s="110">
        <f>IF(CH20&lt;='Laricio - prairie p.'!$F$18,0,)</f>
        <v>0</v>
      </c>
      <c r="CZ19" s="110">
        <f>((CT19+CU19)*CV19+CW19+CX19+CY19)*44/12</f>
        <v>256.66666666666669</v>
      </c>
      <c r="DA19" s="38" t="e">
        <f>IF(CH19&lt;='Laricio - prairie p.'!$F$18,CR19-CZ19,)</f>
        <v>#REF!</v>
      </c>
    </row>
    <row r="20" spans="5:114" x14ac:dyDescent="0.25">
      <c r="E20" s="5" t="s">
        <v>171</v>
      </c>
      <c r="F20" s="16"/>
      <c r="G20" s="21">
        <f t="shared" ref="G20:P20" si="7">IFERROR(G$19*HLOOKUP(G$16,$E31:$F32,2,FALSE),)</f>
        <v>240</v>
      </c>
      <c r="H20" s="21">
        <f t="shared" si="7"/>
        <v>0</v>
      </c>
      <c r="I20" s="21">
        <f t="shared" si="7"/>
        <v>0</v>
      </c>
      <c r="J20" s="21">
        <f t="shared" si="7"/>
        <v>0</v>
      </c>
      <c r="K20" s="21">
        <f t="shared" si="7"/>
        <v>0</v>
      </c>
      <c r="L20" s="21">
        <f t="shared" si="7"/>
        <v>0</v>
      </c>
      <c r="M20" s="21">
        <f t="shared" si="7"/>
        <v>0</v>
      </c>
      <c r="N20" s="21">
        <f t="shared" si="7"/>
        <v>0</v>
      </c>
      <c r="O20" s="21">
        <f t="shared" si="7"/>
        <v>0</v>
      </c>
      <c r="P20" s="21">
        <f t="shared" si="7"/>
        <v>0</v>
      </c>
      <c r="R20" t="s">
        <v>206</v>
      </c>
      <c r="BE20">
        <v>1200</v>
      </c>
      <c r="BF20">
        <f t="shared" ref="BF20:BF33" si="8">3530+190</f>
        <v>3720</v>
      </c>
      <c r="BG20" s="11" t="e">
        <f>IF('Laricio - prairie p.'!#REF!="OUI",BE20/BF20,100%)</f>
        <v>#REF!</v>
      </c>
      <c r="BH20" s="155">
        <v>1</v>
      </c>
      <c r="BI20" s="147" t="e">
        <f>IF(BH20&lt;=$BJ$6,LOOKUP(BH20-1,$BP$3:$BP$16,$BU$3:$BU$16)*BG20,)</f>
        <v>#REF!</v>
      </c>
      <c r="BJ20" s="148" t="e">
        <f>IF(BH20&lt;=$BJ$6,BI20+BJ19,)</f>
        <v>#REF!</v>
      </c>
      <c r="BK20" s="148">
        <f>IF(BH20&lt;=$BJ$6,IF(ISBLANK(BH$5),,VLOOKUP(BH$5,Aerien!$B$23:$C$87,2,FALSE)),)</f>
        <v>0.46</v>
      </c>
      <c r="BL20" s="148" t="e">
        <f t="shared" ref="BL20" si="9">BK20*BJ20</f>
        <v>#REF!</v>
      </c>
      <c r="BM20" s="148" t="e">
        <f t="shared" ref="BM20" si="10">IF(BL20=0,0,EXP(-1.0587+0.8836*LN(BL20)+0.284))</f>
        <v>#REF!</v>
      </c>
      <c r="BN20" s="149">
        <f>IF(BH20&lt;=$BJ$6,0.475,)</f>
        <v>0.47499999999999998</v>
      </c>
      <c r="BO20" s="148">
        <f>IF(BH20&lt;=$BJ$6,'Laricio - prairie p.'!$F$5+('Laricio - prairie p.'!$F$15-'Laricio - prairie p.'!$F$5)*(1-EXP(-0.0175*BH20)),)</f>
        <v>70</v>
      </c>
      <c r="BP20" s="148" t="e">
        <f>IF(BH20&lt;=$BJ$6,IF(BH20&lt;=30,BH20*('Laricio - prairie p.'!$F$16-'Laricio - prairie p.'!#REF!)/30,10),)</f>
        <v>#REF!</v>
      </c>
      <c r="BQ20" s="148">
        <v>0</v>
      </c>
      <c r="BR20" s="150" t="e">
        <f t="shared" ref="BR20" si="11">((BL20+BM20)*BN20+BO20+BP20+BQ20)*44/12</f>
        <v>#REF!</v>
      </c>
      <c r="BS20" s="147">
        <f>IF(BH20&lt;='Laricio - prairie p.'!$F$18,0,)</f>
        <v>0</v>
      </c>
      <c r="BT20" s="148">
        <f>IF(BH20&lt;='Laricio - prairie p.'!$F$18,0,)</f>
        <v>0</v>
      </c>
      <c r="BU20" s="149">
        <f t="shared" ref="BU20:BU51" si="12">IF(BH20&lt;=$BJ$6,0.475,)</f>
        <v>0.47499999999999998</v>
      </c>
      <c r="BV20" s="148">
        <f>IF(BH20&lt;=$BJ$6,'Laricio - prairie p.'!$F$5+('Laricio - prairie p.'!$F$8-'Laricio - prairie p.'!$F$5)*(1-EXP(-0.0175*BH20)),)</f>
        <v>70</v>
      </c>
      <c r="BW20" s="148">
        <f>IF(BH21&lt;='Laricio - prairie p.'!$F$18,0,)</f>
        <v>0</v>
      </c>
      <c r="BX20" s="148">
        <f>IF(BH21&lt;='Laricio - prairie p.'!$F$18,0,)</f>
        <v>0</v>
      </c>
      <c r="BY20" s="150">
        <f t="shared" ref="BY20" si="13">((BS20+BT20)*BU20+BV20+BW20+BX20)*44/12</f>
        <v>256.66666666666669</v>
      </c>
      <c r="BZ20" s="175" t="e">
        <f t="shared" ref="BZ20:BZ51" si="14">IF(BH20&lt;=$BJ$6,BR20-BY20,)</f>
        <v>#REF!</v>
      </c>
      <c r="CA20" s="178"/>
      <c r="CB20" s="178"/>
      <c r="CD20">
        <f t="shared" si="6"/>
        <v>0</v>
      </c>
      <c r="CE20" s="18">
        <f>CO$9+(CO$8-CO$9)/5*(5-CH20)</f>
        <v>1440</v>
      </c>
      <c r="CF20">
        <f>IF(CH20&lt;=$CJ$6,LOOKUP(CH20-1,$DC$22:$DC$48,$DE$22:$DE$48),)</f>
        <v>5115</v>
      </c>
      <c r="CG20" s="11" t="e">
        <f>IF('Laricio - prairie p.'!#REF!="OUI",CE19/CF20,100%)</f>
        <v>#REF!</v>
      </c>
      <c r="CH20" s="122">
        <v>1</v>
      </c>
      <c r="CI20" s="110" t="e">
        <f>IF(CH20&lt;=$CJ$6,LOOKUP(CH20-1,$DC$22:$DC$48,$DJ$22:$DJ$48)*CG20,)</f>
        <v>#REF!</v>
      </c>
      <c r="CJ20" s="110" t="e">
        <f>IF(CH20&lt;=$CJ$6,CI20+CJ19,)</f>
        <v>#REF!</v>
      </c>
      <c r="CK20" s="110">
        <f>IF(CH20&lt;=$CJ$6,IF(ISBLANK(CH$5),,VLOOKUP(CH$5,Aerien!$B$23:$C$87,2,FALSE)),)</f>
        <v>0.57999999999999996</v>
      </c>
      <c r="CL20" s="110" t="e">
        <f t="shared" ref="CL20" si="15">CK20*CJ20</f>
        <v>#REF!</v>
      </c>
      <c r="CM20" s="110" t="e">
        <f t="shared" ref="CM20" si="16">IF(CL20=0,0,EXP(-1.0587+0.8836*LN(CL20)+0.284))</f>
        <v>#REF!</v>
      </c>
      <c r="CN20" s="117">
        <f>IF(CH20&lt;=$CJ$6,0.475,)</f>
        <v>0.47499999999999998</v>
      </c>
      <c r="CO20" s="110">
        <f>IF(CH20&lt;=$CJ$6,'Laricio - prairie p.'!$F$5+('Laricio - prairie p.'!$F$15-'Laricio - prairie p.'!$F$5)*(1-EXP(-0.0175*CH20)),)</f>
        <v>70</v>
      </c>
      <c r="CP20" s="110" t="e">
        <f>IF(CH20&lt;=$CJ$6,IF(CH20&lt;=30,CH20*('Laricio - prairie p.'!$F$16-'Laricio - prairie p.'!#REF!)/30,10),)</f>
        <v>#REF!</v>
      </c>
      <c r="CQ20" s="110">
        <v>0</v>
      </c>
      <c r="CR20" s="110" t="e">
        <f t="shared" ref="CR20" si="17">((CL20+CM20)*CN20+CO20+CP20+CQ20)*44/12</f>
        <v>#REF!</v>
      </c>
      <c r="CT20" s="110">
        <f>IF(CH20&lt;=$CJ$6,0,)</f>
        <v>0</v>
      </c>
      <c r="CU20" s="110">
        <f>IF(CH20&lt;='Laricio - prairie p.'!$F$18,0,)</f>
        <v>0</v>
      </c>
      <c r="CV20" s="117">
        <f>IF(CH20&lt;=$CJ$6,0.475,)</f>
        <v>0.47499999999999998</v>
      </c>
      <c r="CW20" s="110">
        <f>IF(CH20&lt;=$CJ$6,'Laricio - prairie p.'!$F$5+('Laricio - prairie p.'!$F$8-'Laricio - prairie p.'!$F$5)*(1-EXP(-0.0175*CH20)),)</f>
        <v>70</v>
      </c>
      <c r="CX20" s="110">
        <f>IF(CH21&lt;='Laricio - prairie p.'!$F$18,0,)</f>
        <v>0</v>
      </c>
      <c r="CY20" s="110">
        <f>IF(CH21&lt;='Laricio - prairie p.'!$F$18,0,)</f>
        <v>0</v>
      </c>
      <c r="CZ20" s="110">
        <f t="shared" ref="CZ20" si="18">((CT20+CU20)*CV20+CW20+CX20+CY20)*44/12</f>
        <v>256.66666666666669</v>
      </c>
      <c r="DA20" s="38" t="e">
        <f>IF(CH20&lt;=$BJ$6,CR20-CZ20,)</f>
        <v>#REF!</v>
      </c>
    </row>
    <row r="21" spans="5:114" x14ac:dyDescent="0.25">
      <c r="E21" s="5" t="s">
        <v>172</v>
      </c>
      <c r="G21" s="21">
        <f t="shared" ref="G21:P21" si="19">IFERROR(G$19*HLOOKUP(G$16,$H31:$I32,2,FALSE),)</f>
        <v>0</v>
      </c>
      <c r="H21" s="21">
        <f t="shared" si="19"/>
        <v>0</v>
      </c>
      <c r="I21" s="21">
        <f t="shared" si="19"/>
        <v>360</v>
      </c>
      <c r="J21" s="21">
        <f t="shared" si="19"/>
        <v>0</v>
      </c>
      <c r="K21" s="21">
        <f t="shared" si="19"/>
        <v>0</v>
      </c>
      <c r="L21" s="21">
        <f t="shared" si="19"/>
        <v>0</v>
      </c>
      <c r="M21" s="21">
        <f t="shared" si="19"/>
        <v>0</v>
      </c>
      <c r="N21" s="21">
        <f t="shared" si="19"/>
        <v>0</v>
      </c>
      <c r="O21" s="21">
        <f t="shared" si="19"/>
        <v>0</v>
      </c>
      <c r="P21" s="21">
        <f t="shared" si="19"/>
        <v>0</v>
      </c>
      <c r="R21" t="s">
        <v>206</v>
      </c>
      <c r="BE21">
        <v>1150</v>
      </c>
      <c r="BF21">
        <f t="shared" si="8"/>
        <v>3720</v>
      </c>
      <c r="BG21" s="11" t="e">
        <f>IF('Laricio - prairie p.'!#REF!="OUI",BE21/BF21,100%)</f>
        <v>#REF!</v>
      </c>
      <c r="BH21" s="155">
        <v>2</v>
      </c>
      <c r="BI21" s="147" t="e">
        <f t="shared" ref="BI21:BI84" si="20">IF(BH21&lt;=$BJ$6,LOOKUP(BH21-1,$BP$3:$BP$16,$BU$3:$BU$16)*BG21,)</f>
        <v>#REF!</v>
      </c>
      <c r="BJ21" s="148" t="e">
        <f t="shared" ref="BJ21:BJ25" si="21">IF(BH21&lt;=$BJ$6,BI21+BJ20,)</f>
        <v>#REF!</v>
      </c>
      <c r="BK21" s="148">
        <f>IF(BH21&lt;=$BJ$6,IF(ISBLANK(BH$5),,VLOOKUP(BH$5,Aerien!$B$23:$C$87,2,FALSE)),)</f>
        <v>0.46</v>
      </c>
      <c r="BL21" s="148" t="e">
        <f t="shared" ref="BL21:BL84" si="22">BK21*BJ21</f>
        <v>#REF!</v>
      </c>
      <c r="BM21" s="148" t="e">
        <f t="shared" ref="BM21:BM84" si="23">IF(BL21=0,0,EXP(-1.0587+0.8836*LN(BL21)+0.284))</f>
        <v>#REF!</v>
      </c>
      <c r="BN21" s="149">
        <f t="shared" ref="BN21:BN84" si="24">IF(BH21&lt;=$BJ$6,0.475,)</f>
        <v>0.47499999999999998</v>
      </c>
      <c r="BO21" s="148">
        <f>IF(BH21&lt;=$BJ$6,'Laricio - prairie p.'!$F$5+('Laricio - prairie p.'!$F$15-'Laricio - prairie p.'!$F$5)*(1-EXP(-0.0175*BH21)),)</f>
        <v>70</v>
      </c>
      <c r="BP21" s="148" t="e">
        <f>IF(BH21&lt;=$BJ$6,IF(BH21&lt;=30,BH21*('Laricio - prairie p.'!$F$16-'Laricio - prairie p.'!#REF!)/30,10),)</f>
        <v>#REF!</v>
      </c>
      <c r="BQ21" s="148">
        <v>0</v>
      </c>
      <c r="BR21" s="150" t="e">
        <f t="shared" ref="BR21:BR84" si="25">((BL21+BM21)*BN21+BO21+BP21+BQ21)*44/12</f>
        <v>#REF!</v>
      </c>
      <c r="BS21" s="147">
        <f>IF(BH21&lt;='Laricio - prairie p.'!$F$18,0,)</f>
        <v>0</v>
      </c>
      <c r="BT21" s="148">
        <f>IF(BH21&lt;='Laricio - prairie p.'!$F$18,0,)</f>
        <v>0</v>
      </c>
      <c r="BU21" s="149">
        <f t="shared" si="12"/>
        <v>0.47499999999999998</v>
      </c>
      <c r="BV21" s="148">
        <f>IF(BH21&lt;=$BJ$6,'Laricio - prairie p.'!$F$5+('Laricio - prairie p.'!$F$8-'Laricio - prairie p.'!$F$5)*(1-EXP(-0.0175*BH21)),)</f>
        <v>70</v>
      </c>
      <c r="BW21" s="148">
        <f>IF(BH22&lt;='Laricio - prairie p.'!$F$18,0,)</f>
        <v>0</v>
      </c>
      <c r="BX21" s="148">
        <f>IF(BH22&lt;='Laricio - prairie p.'!$F$18,0,)</f>
        <v>0</v>
      </c>
      <c r="BY21" s="150">
        <f t="shared" ref="BY21:BY25" si="26">((BS21+BT21)*BU21+BV21+BW21+BX21)*44/12</f>
        <v>256.66666666666669</v>
      </c>
      <c r="BZ21" s="175" t="e">
        <f t="shared" si="14"/>
        <v>#REF!</v>
      </c>
      <c r="CA21" s="178"/>
      <c r="CB21" s="178"/>
      <c r="CD21">
        <f t="shared" si="6"/>
        <v>0</v>
      </c>
      <c r="CE21" s="18">
        <f t="shared" ref="CE21:CE23" si="27">CO$9+(CO$8-CO$9)/5*(5-CH21)</f>
        <v>1380</v>
      </c>
      <c r="CF21">
        <f t="shared" ref="CF21:CF84" si="28">IF(CH21&lt;=$CJ$6,LOOKUP(CH21-1,$DC$22:$DC$48,$DE$22:$DE$48),)</f>
        <v>5115</v>
      </c>
      <c r="CG21" s="11" t="e">
        <f>IF('Laricio - prairie p.'!#REF!="OUI",CE21/CF21,100%)</f>
        <v>#REF!</v>
      </c>
      <c r="CH21" s="122">
        <v>2</v>
      </c>
      <c r="CI21" s="110" t="e">
        <f t="shared" ref="CI21:CI84" si="29">IF(CH21&lt;=$CJ$6,LOOKUP(CH21-1,$DC$22:$DC$48,$DJ$22:$DJ$48)*CG21,)</f>
        <v>#REF!</v>
      </c>
      <c r="CJ21" s="110" t="e">
        <f t="shared" ref="CJ21:CJ58" si="30">IF(CH21&lt;=$CJ$6,CI21+CJ20,)</f>
        <v>#REF!</v>
      </c>
      <c r="CK21" s="110">
        <f>IF(CH21&lt;=$CJ$6,IF(ISBLANK(CH$5),,VLOOKUP(CH$5,Aerien!$B$23:$C$87,2,FALSE)),)</f>
        <v>0.57999999999999996</v>
      </c>
      <c r="CL21" s="110" t="e">
        <f t="shared" ref="CL21:CL58" si="31">CK21*CJ21</f>
        <v>#REF!</v>
      </c>
      <c r="CM21" s="110" t="e">
        <f t="shared" ref="CM21:CM58" si="32">IF(CL21=0,0,EXP(-1.0587+0.8836*LN(CL21)+0.284))</f>
        <v>#REF!</v>
      </c>
      <c r="CN21" s="117">
        <f t="shared" ref="CN21:CN58" si="33">IF(CH21&lt;=$CJ$6,0.475,)</f>
        <v>0.47499999999999998</v>
      </c>
      <c r="CO21" s="110">
        <f>IF(CH21&lt;=$CJ$6,'Laricio - prairie p.'!$F$5+('Laricio - prairie p.'!$F$15-'Laricio - prairie p.'!$F$5)*(1-EXP(-0.0175*CH21)),)</f>
        <v>70</v>
      </c>
      <c r="CP21" s="110" t="e">
        <f>IF(CH21&lt;=$CJ$6,IF(CH21&lt;=30,CH21*('Laricio - prairie p.'!$F$16-'Laricio - prairie p.'!#REF!)/30,10),)</f>
        <v>#REF!</v>
      </c>
      <c r="CQ21" s="110">
        <v>0</v>
      </c>
      <c r="CR21" s="110" t="e">
        <f t="shared" ref="CR21:CR58" si="34">((CL21+CM21)*CN21+CO21+CP21+CQ21)*44/12</f>
        <v>#REF!</v>
      </c>
      <c r="CT21" s="110">
        <f t="shared" ref="CT21:CT58" si="35">IF(CH21&lt;=$CJ$6,0,)</f>
        <v>0</v>
      </c>
      <c r="CU21" s="110">
        <f>IF(CH21&lt;='Laricio - prairie p.'!$F$18,0,)</f>
        <v>0</v>
      </c>
      <c r="CV21" s="117">
        <f t="shared" ref="CV21:CV58" si="36">IF(CH21&lt;=$CJ$6,0.475,)</f>
        <v>0.47499999999999998</v>
      </c>
      <c r="CW21" s="110">
        <f>IF(CH21&lt;=$CJ$6,'Laricio - prairie p.'!$F$5+('Laricio - prairie p.'!$F$8-'Laricio - prairie p.'!$F$5)*(1-EXP(-0.0175*CH21)),)</f>
        <v>70</v>
      </c>
      <c r="CX21" s="110">
        <f>IF(CH22&lt;='Laricio - prairie p.'!$F$18,0,)</f>
        <v>0</v>
      </c>
      <c r="CY21" s="110">
        <f>IF(CH22&lt;='Laricio - prairie p.'!$F$18,0,)</f>
        <v>0</v>
      </c>
      <c r="CZ21" s="110">
        <f t="shared" ref="CZ21:CZ58" si="37">((CT21+CU21)*CV21+CW21+CX21+CY21)*44/12</f>
        <v>256.66666666666669</v>
      </c>
      <c r="DA21" s="38" t="e">
        <f t="shared" ref="DA21:DA84" si="38">IF(CH21&lt;=$BJ$6,CR21-CZ21,)</f>
        <v>#REF!</v>
      </c>
      <c r="DC21" t="s">
        <v>248</v>
      </c>
      <c r="DD21" t="s">
        <v>249</v>
      </c>
      <c r="DE21" t="s">
        <v>177</v>
      </c>
      <c r="DG21" t="s">
        <v>176</v>
      </c>
      <c r="DH21" t="s">
        <v>251</v>
      </c>
      <c r="DI21" t="s">
        <v>250</v>
      </c>
      <c r="DJ21" t="s">
        <v>252</v>
      </c>
    </row>
    <row r="22" spans="5:114" x14ac:dyDescent="0.25">
      <c r="E22" s="5" t="s">
        <v>173</v>
      </c>
      <c r="G22" s="283">
        <f>IFERROR((G$19-G20)*HLOOKUP(G$16,$K31:$L32,2,FALSE),)</f>
        <v>180</v>
      </c>
      <c r="H22" s="21">
        <f t="shared" ref="H22:P22" si="39">IFERROR(H$19*HLOOKUP(H$16,$K31:$L32,2,FALSE),)</f>
        <v>0</v>
      </c>
      <c r="I22" s="21">
        <f t="shared" si="39"/>
        <v>0</v>
      </c>
      <c r="J22" s="21">
        <f t="shared" si="39"/>
        <v>0</v>
      </c>
      <c r="K22" s="21">
        <f t="shared" si="39"/>
        <v>0</v>
      </c>
      <c r="L22" s="21">
        <f t="shared" si="39"/>
        <v>0</v>
      </c>
      <c r="M22" s="21">
        <f t="shared" si="39"/>
        <v>0</v>
      </c>
      <c r="N22" s="21">
        <f t="shared" si="39"/>
        <v>0</v>
      </c>
      <c r="O22" s="21">
        <f t="shared" si="39"/>
        <v>0</v>
      </c>
      <c r="P22" s="21">
        <f t="shared" si="39"/>
        <v>0</v>
      </c>
      <c r="R22" t="s">
        <v>206</v>
      </c>
      <c r="BE22">
        <v>1100</v>
      </c>
      <c r="BF22">
        <f t="shared" si="8"/>
        <v>3720</v>
      </c>
      <c r="BG22" s="11" t="e">
        <f>IF('Laricio - prairie p.'!#REF!="OUI",BE22/BF22,100%)</f>
        <v>#REF!</v>
      </c>
      <c r="BH22" s="155">
        <v>3</v>
      </c>
      <c r="BI22" s="147" t="e">
        <f t="shared" si="20"/>
        <v>#REF!</v>
      </c>
      <c r="BJ22" s="148" t="e">
        <f t="shared" si="21"/>
        <v>#REF!</v>
      </c>
      <c r="BK22" s="148">
        <f>IF(BH22&lt;=$BJ$6,IF(ISBLANK(BH$5),,VLOOKUP(BH$5,Aerien!$B$23:$C$87,2,FALSE)),)</f>
        <v>0.46</v>
      </c>
      <c r="BL22" s="148" t="e">
        <f t="shared" si="22"/>
        <v>#REF!</v>
      </c>
      <c r="BM22" s="148" t="e">
        <f t="shared" si="23"/>
        <v>#REF!</v>
      </c>
      <c r="BN22" s="149">
        <f t="shared" si="24"/>
        <v>0.47499999999999998</v>
      </c>
      <c r="BO22" s="148">
        <f>IF(BH22&lt;=$BJ$6,'Laricio - prairie p.'!$F$5+('Laricio - prairie p.'!$F$15-'Laricio - prairie p.'!$F$5)*(1-EXP(-0.0175*BH22)),)</f>
        <v>70</v>
      </c>
      <c r="BP22" s="148" t="e">
        <f>IF(BH22&lt;=$BJ$6,IF(BH22&lt;=30,BH22*('Laricio - prairie p.'!$F$16-'Laricio - prairie p.'!#REF!)/30,10),)</f>
        <v>#REF!</v>
      </c>
      <c r="BQ22" s="148">
        <v>0</v>
      </c>
      <c r="BR22" s="150" t="e">
        <f t="shared" si="25"/>
        <v>#REF!</v>
      </c>
      <c r="BS22" s="147">
        <f>IF(BH22&lt;='Laricio - prairie p.'!$F$18,0,)</f>
        <v>0</v>
      </c>
      <c r="BT22" s="148">
        <f>IF(BH22&lt;='Laricio - prairie p.'!$F$18,0,)</f>
        <v>0</v>
      </c>
      <c r="BU22" s="149">
        <f t="shared" si="12"/>
        <v>0.47499999999999998</v>
      </c>
      <c r="BV22" s="148">
        <f>IF(BH22&lt;=$BJ$6,'Laricio - prairie p.'!$F$5+('Laricio - prairie p.'!$F$8-'Laricio - prairie p.'!$F$5)*(1-EXP(-0.0175*BH22)),)</f>
        <v>70</v>
      </c>
      <c r="BW22" s="148">
        <f>IF(BH23&lt;='Laricio - prairie p.'!$F$18,0,)</f>
        <v>0</v>
      </c>
      <c r="BX22" s="148">
        <f>IF(BH23&lt;='Laricio - prairie p.'!$F$18,0,)</f>
        <v>0</v>
      </c>
      <c r="BY22" s="150">
        <f t="shared" si="26"/>
        <v>256.66666666666669</v>
      </c>
      <c r="BZ22" s="175" t="e">
        <f t="shared" si="14"/>
        <v>#REF!</v>
      </c>
      <c r="CA22" s="178"/>
      <c r="CB22" s="178"/>
      <c r="CD22">
        <f t="shared" si="6"/>
        <v>0</v>
      </c>
      <c r="CE22" s="18">
        <f t="shared" si="27"/>
        <v>1320</v>
      </c>
      <c r="CF22">
        <f t="shared" si="28"/>
        <v>5115</v>
      </c>
      <c r="CG22" s="11" t="e">
        <f>IF('Laricio - prairie p.'!#REF!="OUI",CE22/CF22,100%)</f>
        <v>#REF!</v>
      </c>
      <c r="CH22" s="122">
        <v>3</v>
      </c>
      <c r="CI22" s="110" t="e">
        <f t="shared" si="29"/>
        <v>#REF!</v>
      </c>
      <c r="CJ22" s="110" t="e">
        <f t="shared" si="30"/>
        <v>#REF!</v>
      </c>
      <c r="CK22" s="110">
        <f>IF(CH22&lt;=$CJ$6,IF(ISBLANK(CH$5),,VLOOKUP(CH$5,Aerien!$B$23:$C$87,2,FALSE)),)</f>
        <v>0.57999999999999996</v>
      </c>
      <c r="CL22" s="110" t="e">
        <f t="shared" si="31"/>
        <v>#REF!</v>
      </c>
      <c r="CM22" s="110" t="e">
        <f t="shared" si="32"/>
        <v>#REF!</v>
      </c>
      <c r="CN22" s="117">
        <f t="shared" si="33"/>
        <v>0.47499999999999998</v>
      </c>
      <c r="CO22" s="110">
        <f>IF(CH22&lt;=$CJ$6,'Laricio - prairie p.'!$F$5+('Laricio - prairie p.'!$F$15-'Laricio - prairie p.'!$F$5)*(1-EXP(-0.0175*CH22)),)</f>
        <v>70</v>
      </c>
      <c r="CP22" s="110" t="e">
        <f>IF(CH22&lt;=$CJ$6,IF(CH22&lt;=30,CH22*('Laricio - prairie p.'!$F$16-'Laricio - prairie p.'!#REF!)/30,10),)</f>
        <v>#REF!</v>
      </c>
      <c r="CQ22" s="110">
        <v>0</v>
      </c>
      <c r="CR22" s="110" t="e">
        <f t="shared" si="34"/>
        <v>#REF!</v>
      </c>
      <c r="CT22" s="110">
        <f t="shared" si="35"/>
        <v>0</v>
      </c>
      <c r="CU22" s="110">
        <f>IF(CH22&lt;='Laricio - prairie p.'!$F$18,0,)</f>
        <v>0</v>
      </c>
      <c r="CV22" s="117">
        <f t="shared" si="36"/>
        <v>0.47499999999999998</v>
      </c>
      <c r="CW22" s="110">
        <f>IF(CH22&lt;=$CJ$6,'Laricio - prairie p.'!$F$5+('Laricio - prairie p.'!$F$8-'Laricio - prairie p.'!$F$5)*(1-EXP(-0.0175*CH22)),)</f>
        <v>70</v>
      </c>
      <c r="CX22" s="110">
        <f>IF(CH23&lt;='Laricio - prairie p.'!$F$18,0,)</f>
        <v>0</v>
      </c>
      <c r="CY22" s="110">
        <f>IF(CH23&lt;='Laricio - prairie p.'!$F$18,0,)</f>
        <v>0</v>
      </c>
      <c r="CZ22" s="110">
        <f t="shared" si="37"/>
        <v>256.66666666666669</v>
      </c>
      <c r="DA22" s="38" t="e">
        <f t="shared" si="38"/>
        <v>#REF!</v>
      </c>
      <c r="DC22">
        <v>0</v>
      </c>
      <c r="DD22">
        <v>20</v>
      </c>
      <c r="DE22">
        <v>5115</v>
      </c>
      <c r="DG22">
        <v>42</v>
      </c>
      <c r="DH22" s="37">
        <v>1.6</v>
      </c>
      <c r="DI22">
        <f t="shared" ref="DI22:DI35" si="40">DG22*DH22</f>
        <v>67.2</v>
      </c>
      <c r="DJ22" s="112">
        <f>DI22/(DD22-DC22)</f>
        <v>3.3600000000000003</v>
      </c>
    </row>
    <row r="23" spans="5:114" x14ac:dyDescent="0.25">
      <c r="E23" s="5" t="s">
        <v>174</v>
      </c>
      <c r="G23" s="21">
        <f t="shared" ref="G23:P23" si="41">IFERROR(G$19*HLOOKUP(G$16,$N31:$O32,2,FALSE),)</f>
        <v>0</v>
      </c>
      <c r="H23" s="21">
        <f t="shared" si="41"/>
        <v>0</v>
      </c>
      <c r="I23" s="21">
        <f t="shared" si="41"/>
        <v>0</v>
      </c>
      <c r="J23" s="21">
        <f t="shared" si="41"/>
        <v>0</v>
      </c>
      <c r="K23" s="21">
        <f t="shared" si="41"/>
        <v>0</v>
      </c>
      <c r="L23" s="21">
        <f t="shared" si="41"/>
        <v>0</v>
      </c>
      <c r="M23" s="21">
        <f t="shared" si="41"/>
        <v>0</v>
      </c>
      <c r="N23" s="21">
        <f t="shared" si="41"/>
        <v>0</v>
      </c>
      <c r="O23" s="21">
        <f t="shared" si="41"/>
        <v>0</v>
      </c>
      <c r="P23" s="21">
        <f t="shared" si="41"/>
        <v>0</v>
      </c>
      <c r="R23" t="s">
        <v>206</v>
      </c>
      <c r="BE23">
        <v>1050</v>
      </c>
      <c r="BF23">
        <f t="shared" si="8"/>
        <v>3720</v>
      </c>
      <c r="BG23" s="11" t="e">
        <f>IF('Laricio - prairie p.'!#REF!="OUI",BE23/BF23,100%)</f>
        <v>#REF!</v>
      </c>
      <c r="BH23" s="155">
        <v>4</v>
      </c>
      <c r="BI23" s="147" t="e">
        <f t="shared" si="20"/>
        <v>#REF!</v>
      </c>
      <c r="BJ23" s="148" t="e">
        <f t="shared" si="21"/>
        <v>#REF!</v>
      </c>
      <c r="BK23" s="148">
        <f>IF(BH23&lt;=$BJ$6,IF(ISBLANK(BH$5),,VLOOKUP(BH$5,Aerien!$B$23:$C$87,2,FALSE)),)</f>
        <v>0.46</v>
      </c>
      <c r="BL23" s="148" t="e">
        <f t="shared" si="22"/>
        <v>#REF!</v>
      </c>
      <c r="BM23" s="148" t="e">
        <f t="shared" si="23"/>
        <v>#REF!</v>
      </c>
      <c r="BN23" s="149">
        <f t="shared" si="24"/>
        <v>0.47499999999999998</v>
      </c>
      <c r="BO23" s="148">
        <f>IF(BH23&lt;=$BJ$6,'Laricio - prairie p.'!$F$5+('Laricio - prairie p.'!$F$15-'Laricio - prairie p.'!$F$5)*(1-EXP(-0.0175*BH23)),)</f>
        <v>70</v>
      </c>
      <c r="BP23" s="148" t="e">
        <f>IF(BH23&lt;=$BJ$6,IF(BH23&lt;=30,BH23*('Laricio - prairie p.'!$F$16-'Laricio - prairie p.'!#REF!)/30,10),)</f>
        <v>#REF!</v>
      </c>
      <c r="BQ23" s="148">
        <v>0</v>
      </c>
      <c r="BR23" s="150" t="e">
        <f t="shared" si="25"/>
        <v>#REF!</v>
      </c>
      <c r="BS23" s="147">
        <f>IF(BH23&lt;='Laricio - prairie p.'!$F$18,0,)</f>
        <v>0</v>
      </c>
      <c r="BT23" s="148">
        <f>IF(BH23&lt;='Laricio - prairie p.'!$F$18,0,)</f>
        <v>0</v>
      </c>
      <c r="BU23" s="149">
        <f t="shared" si="12"/>
        <v>0.47499999999999998</v>
      </c>
      <c r="BV23" s="148">
        <f>IF(BH23&lt;=$BJ$6,'Laricio - prairie p.'!$F$5+('Laricio - prairie p.'!$F$8-'Laricio - prairie p.'!$F$5)*(1-EXP(-0.0175*BH23)),)</f>
        <v>70</v>
      </c>
      <c r="BW23" s="148">
        <f>IF(BH24&lt;='Laricio - prairie p.'!$F$18,0,)</f>
        <v>0</v>
      </c>
      <c r="BX23" s="148">
        <f>IF(BH24&lt;='Laricio - prairie p.'!$F$18,0,)</f>
        <v>0</v>
      </c>
      <c r="BY23" s="150">
        <f t="shared" si="26"/>
        <v>256.66666666666669</v>
      </c>
      <c r="BZ23" s="175" t="e">
        <f t="shared" si="14"/>
        <v>#REF!</v>
      </c>
      <c r="CA23" s="178"/>
      <c r="CB23" s="178"/>
      <c r="CD23">
        <f t="shared" si="6"/>
        <v>0</v>
      </c>
      <c r="CE23" s="18">
        <f t="shared" si="27"/>
        <v>1260</v>
      </c>
      <c r="CF23">
        <f t="shared" si="28"/>
        <v>5115</v>
      </c>
      <c r="CG23" s="11" t="e">
        <f>IF('Laricio - prairie p.'!#REF!="OUI",CE23/CF23,100%)</f>
        <v>#REF!</v>
      </c>
      <c r="CH23" s="122">
        <v>4</v>
      </c>
      <c r="CI23" s="110" t="e">
        <f t="shared" si="29"/>
        <v>#REF!</v>
      </c>
      <c r="CJ23" s="110" t="e">
        <f t="shared" si="30"/>
        <v>#REF!</v>
      </c>
      <c r="CK23" s="110">
        <f>IF(CH23&lt;=$CJ$6,IF(ISBLANK(CH$5),,VLOOKUP(CH$5,Aerien!$B$23:$C$87,2,FALSE)),)</f>
        <v>0.57999999999999996</v>
      </c>
      <c r="CL23" s="110" t="e">
        <f t="shared" si="31"/>
        <v>#REF!</v>
      </c>
      <c r="CM23" s="110" t="e">
        <f t="shared" si="32"/>
        <v>#REF!</v>
      </c>
      <c r="CN23" s="117">
        <f t="shared" si="33"/>
        <v>0.47499999999999998</v>
      </c>
      <c r="CO23" s="110">
        <f>IF(CH23&lt;=$CJ$6,'Laricio - prairie p.'!$F$5+('Laricio - prairie p.'!$F$15-'Laricio - prairie p.'!$F$5)*(1-EXP(-0.0175*CH23)),)</f>
        <v>70</v>
      </c>
      <c r="CP23" s="110" t="e">
        <f>IF(CH23&lt;=$CJ$6,IF(CH23&lt;=30,CH23*('Laricio - prairie p.'!$F$16-'Laricio - prairie p.'!#REF!)/30,10),)</f>
        <v>#REF!</v>
      </c>
      <c r="CQ23" s="110">
        <v>0</v>
      </c>
      <c r="CR23" s="110" t="e">
        <f t="shared" si="34"/>
        <v>#REF!</v>
      </c>
      <c r="CT23" s="110">
        <f t="shared" si="35"/>
        <v>0</v>
      </c>
      <c r="CU23" s="110">
        <f>IF(CH23&lt;='Laricio - prairie p.'!$F$18,0,)</f>
        <v>0</v>
      </c>
      <c r="CV23" s="117">
        <f t="shared" si="36"/>
        <v>0.47499999999999998</v>
      </c>
      <c r="CW23" s="110">
        <f>IF(CH23&lt;=$CJ$6,'Laricio - prairie p.'!$F$5+('Laricio - prairie p.'!$F$8-'Laricio - prairie p.'!$F$5)*(1-EXP(-0.0175*CH23)),)</f>
        <v>70</v>
      </c>
      <c r="CX23" s="110">
        <f>IF(CH24&lt;='Laricio - prairie p.'!$F$18,0,)</f>
        <v>0</v>
      </c>
      <c r="CY23" s="110">
        <f>IF(CH24&lt;='Laricio - prairie p.'!$F$18,0,)</f>
        <v>0</v>
      </c>
      <c r="CZ23" s="110">
        <f t="shared" si="37"/>
        <v>256.66666666666669</v>
      </c>
      <c r="DA23" s="38" t="e">
        <f t="shared" si="38"/>
        <v>#REF!</v>
      </c>
      <c r="DC23">
        <f t="shared" ref="DC23:DC49" si="42">DD22</f>
        <v>20</v>
      </c>
      <c r="DD23">
        <f t="shared" ref="DD23:DD35" si="43">DD22+5</f>
        <v>25</v>
      </c>
      <c r="DE23">
        <v>3529</v>
      </c>
      <c r="DG23">
        <v>62</v>
      </c>
      <c r="DH23">
        <f t="shared" ref="DH23:DH48" si="44">DH$22</f>
        <v>1.6</v>
      </c>
      <c r="DI23">
        <f t="shared" si="40"/>
        <v>99.2</v>
      </c>
      <c r="DJ23" s="112">
        <f t="shared" ref="DJ23:DJ48" si="45">(DI23-DI22)/(DD23-DC23)</f>
        <v>6.4</v>
      </c>
    </row>
    <row r="24" spans="5:114" x14ac:dyDescent="0.25">
      <c r="E24" s="5" t="s">
        <v>175</v>
      </c>
      <c r="G24" s="21">
        <f t="shared" ref="G24:P24" si="46">IFERROR(G$19*HLOOKUP(G$16,$Q31:$R32,2,FALSE),)</f>
        <v>0</v>
      </c>
      <c r="H24" s="21">
        <f t="shared" si="46"/>
        <v>0</v>
      </c>
      <c r="I24" s="21">
        <f t="shared" si="46"/>
        <v>0</v>
      </c>
      <c r="J24" s="21">
        <f t="shared" si="46"/>
        <v>0</v>
      </c>
      <c r="K24" s="21">
        <f t="shared" si="46"/>
        <v>0</v>
      </c>
      <c r="L24" s="21">
        <f t="shared" si="46"/>
        <v>0</v>
      </c>
      <c r="M24" s="21">
        <f t="shared" si="46"/>
        <v>0</v>
      </c>
      <c r="N24" s="21">
        <f t="shared" si="46"/>
        <v>0</v>
      </c>
      <c r="O24" s="21">
        <f t="shared" si="46"/>
        <v>0</v>
      </c>
      <c r="P24" s="21">
        <f t="shared" si="46"/>
        <v>0</v>
      </c>
      <c r="R24" t="s">
        <v>206</v>
      </c>
      <c r="BE24">
        <v>1000</v>
      </c>
      <c r="BF24">
        <f t="shared" si="8"/>
        <v>3720</v>
      </c>
      <c r="BG24" s="11" t="e">
        <f>IF('Laricio - prairie p.'!#REF!="OUI",BE24/BF24,100%)</f>
        <v>#REF!</v>
      </c>
      <c r="BH24" s="155">
        <v>5</v>
      </c>
      <c r="BI24" s="147" t="e">
        <f t="shared" si="20"/>
        <v>#REF!</v>
      </c>
      <c r="BJ24" s="148" t="e">
        <f t="shared" si="21"/>
        <v>#REF!</v>
      </c>
      <c r="BK24" s="148">
        <f>IF(BH24&lt;=$BJ$6,IF(ISBLANK(BH$5),,VLOOKUP(BH$5,Aerien!$B$23:$C$87,2,FALSE)),)</f>
        <v>0.46</v>
      </c>
      <c r="BL24" s="148" t="e">
        <f t="shared" si="22"/>
        <v>#REF!</v>
      </c>
      <c r="BM24" s="148" t="e">
        <f t="shared" si="23"/>
        <v>#REF!</v>
      </c>
      <c r="BN24" s="149">
        <f t="shared" si="24"/>
        <v>0.47499999999999998</v>
      </c>
      <c r="BO24" s="148">
        <f>IF(BH24&lt;=$BJ$6,'Laricio - prairie p.'!$F$5+('Laricio - prairie p.'!$F$15-'Laricio - prairie p.'!$F$5)*(1-EXP(-0.0175*BH24)),)</f>
        <v>70</v>
      </c>
      <c r="BP24" s="148" t="e">
        <f>IF(BH24&lt;=$BJ$6,IF(BH24&lt;=30,BH24*('Laricio - prairie p.'!$F$16-'Laricio - prairie p.'!#REF!)/30,10),)</f>
        <v>#REF!</v>
      </c>
      <c r="BQ24" s="148">
        <v>0</v>
      </c>
      <c r="BR24" s="150" t="e">
        <f t="shared" si="25"/>
        <v>#REF!</v>
      </c>
      <c r="BS24" s="147">
        <f>IF(BH24&lt;='Laricio - prairie p.'!$F$18,0,)</f>
        <v>0</v>
      </c>
      <c r="BT24" s="148">
        <f>IF(BH24&lt;='Laricio - prairie p.'!$F$18,0,)</f>
        <v>0</v>
      </c>
      <c r="BU24" s="149">
        <f t="shared" si="12"/>
        <v>0.47499999999999998</v>
      </c>
      <c r="BV24" s="148">
        <f>IF(BH24&lt;=$BJ$6,'Laricio - prairie p.'!$F$5+('Laricio - prairie p.'!$F$8-'Laricio - prairie p.'!$F$5)*(1-EXP(-0.0175*BH24)),)</f>
        <v>70</v>
      </c>
      <c r="BW24" s="148">
        <f>IF(BH25&lt;='Laricio - prairie p.'!$F$18,0,)</f>
        <v>0</v>
      </c>
      <c r="BX24" s="148">
        <f>IF(BH25&lt;='Laricio - prairie p.'!$F$18,0,)</f>
        <v>0</v>
      </c>
      <c r="BY24" s="150">
        <f t="shared" si="26"/>
        <v>256.66666666666669</v>
      </c>
      <c r="BZ24" s="175" t="e">
        <f t="shared" si="14"/>
        <v>#REF!</v>
      </c>
      <c r="CA24" s="178"/>
      <c r="CB24" s="178"/>
      <c r="CD24">
        <f>IF(OR(CH24=CO$10,CH24=CO$10+CO$11,CH24=CO$10+2*CO$11,CH24=CO$10+3*CO$11,CH24=CO$10+4*CO$11,CH24=CO$10+5*CO$11,CH24=CO$10+6*CO$11,CH24=CO$10+7*CO$11,CH24=CO$10+8*CO$11,CH24=CO$10+9*CO$11,CH24=CO$10+10*CO$11,CH24=CO$10+11*CO$11,CH24=CO$10+12*CO$11,CH24=CO$10+13*CO$11,CH24=CO$10+14*CO$11,CH24=CO$10+15*CO$11,CH24=CO$10+16*CO$11,CH24=CO$10+17*CO$11,CH24=CO$10+18*CO$11,CH24=CO$10+19*CO$11,CH24=CO$10+20*CO$11),"OUI",)</f>
        <v>0</v>
      </c>
      <c r="CE24" s="18">
        <f>CO9</f>
        <v>1200</v>
      </c>
      <c r="CF24">
        <f t="shared" si="28"/>
        <v>5115</v>
      </c>
      <c r="CG24" s="11" t="e">
        <f>IF('Laricio - prairie p.'!#REF!="OUI",CE24/CF24,100%)</f>
        <v>#REF!</v>
      </c>
      <c r="CH24" s="122">
        <v>5</v>
      </c>
      <c r="CI24" s="110" t="e">
        <f t="shared" si="29"/>
        <v>#REF!</v>
      </c>
      <c r="CJ24" s="110" t="e">
        <f t="shared" si="30"/>
        <v>#REF!</v>
      </c>
      <c r="CK24" s="110">
        <f>IF(CH24&lt;=$CJ$6,IF(ISBLANK(CH$5),,VLOOKUP(CH$5,Aerien!$B$23:$C$87,2,FALSE)),)</f>
        <v>0.57999999999999996</v>
      </c>
      <c r="CL24" s="110" t="e">
        <f t="shared" si="31"/>
        <v>#REF!</v>
      </c>
      <c r="CM24" s="110" t="e">
        <f t="shared" si="32"/>
        <v>#REF!</v>
      </c>
      <c r="CN24" s="117">
        <f t="shared" si="33"/>
        <v>0.47499999999999998</v>
      </c>
      <c r="CO24" s="110">
        <f>IF(CH24&lt;=$CJ$6,'Laricio - prairie p.'!$F$5+('Laricio - prairie p.'!$F$15-'Laricio - prairie p.'!$F$5)*(1-EXP(-0.0175*CH24)),)</f>
        <v>70</v>
      </c>
      <c r="CP24" s="110" t="e">
        <f>IF(CH24&lt;=$CJ$6,IF(CH24&lt;=30,CH24*('Laricio - prairie p.'!$F$16-'Laricio - prairie p.'!#REF!)/30,10),)</f>
        <v>#REF!</v>
      </c>
      <c r="CQ24" s="110">
        <v>0</v>
      </c>
      <c r="CR24" s="110" t="e">
        <f t="shared" si="34"/>
        <v>#REF!</v>
      </c>
      <c r="CT24" s="110">
        <f t="shared" si="35"/>
        <v>0</v>
      </c>
      <c r="CU24" s="110">
        <f>IF(CH24&lt;='Laricio - prairie p.'!$F$18,0,)</f>
        <v>0</v>
      </c>
      <c r="CV24" s="117">
        <f t="shared" si="36"/>
        <v>0.47499999999999998</v>
      </c>
      <c r="CW24" s="110">
        <f>IF(CH24&lt;=$CJ$6,'Laricio - prairie p.'!$F$5+('Laricio - prairie p.'!$F$8-'Laricio - prairie p.'!$F$5)*(1-EXP(-0.0175*CH24)),)</f>
        <v>70</v>
      </c>
      <c r="CX24" s="110">
        <f>IF(CH25&lt;='Laricio - prairie p.'!$F$18,0,)</f>
        <v>0</v>
      </c>
      <c r="CY24" s="110">
        <f>IF(CH25&lt;='Laricio - prairie p.'!$F$18,0,)</f>
        <v>0</v>
      </c>
      <c r="CZ24" s="110">
        <f t="shared" si="37"/>
        <v>256.66666666666669</v>
      </c>
      <c r="DA24" s="38" t="e">
        <f t="shared" si="38"/>
        <v>#REF!</v>
      </c>
      <c r="DC24">
        <f t="shared" si="42"/>
        <v>25</v>
      </c>
      <c r="DD24">
        <f t="shared" si="43"/>
        <v>30</v>
      </c>
      <c r="DE24">
        <v>2144</v>
      </c>
      <c r="DG24">
        <v>76</v>
      </c>
      <c r="DH24">
        <f t="shared" si="44"/>
        <v>1.6</v>
      </c>
      <c r="DI24">
        <f t="shared" si="40"/>
        <v>121.60000000000001</v>
      </c>
      <c r="DJ24" s="112">
        <f t="shared" si="45"/>
        <v>4.4800000000000013</v>
      </c>
    </row>
    <row r="25" spans="5:114" x14ac:dyDescent="0.25">
      <c r="E25" s="281"/>
      <c r="F25" s="281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BE25">
        <v>960</v>
      </c>
      <c r="BF25">
        <f t="shared" si="8"/>
        <v>3720</v>
      </c>
      <c r="BG25" s="11" t="e">
        <f>IF('Laricio - prairie p.'!#REF!="OUI",BE25/BF25,100%)</f>
        <v>#REF!</v>
      </c>
      <c r="BH25" s="155">
        <v>6</v>
      </c>
      <c r="BI25" s="147" t="e">
        <f t="shared" si="20"/>
        <v>#REF!</v>
      </c>
      <c r="BJ25" s="148" t="e">
        <f t="shared" si="21"/>
        <v>#REF!</v>
      </c>
      <c r="BK25" s="148">
        <f>IF(BH25&lt;=$BJ$6,IF(ISBLANK(BH$5),,VLOOKUP(BH$5,Aerien!$B$23:$C$87,2,FALSE)),)</f>
        <v>0.46</v>
      </c>
      <c r="BL25" s="148" t="e">
        <f t="shared" si="22"/>
        <v>#REF!</v>
      </c>
      <c r="BM25" s="148" t="e">
        <f t="shared" si="23"/>
        <v>#REF!</v>
      </c>
      <c r="BN25" s="149">
        <f t="shared" si="24"/>
        <v>0.47499999999999998</v>
      </c>
      <c r="BO25" s="148">
        <f>IF(BH25&lt;=$BJ$6,'Laricio - prairie p.'!$F$5+('Laricio - prairie p.'!$F$15-'Laricio - prairie p.'!$F$5)*(1-EXP(-0.0175*BH25)),)</f>
        <v>70</v>
      </c>
      <c r="BP25" s="148" t="e">
        <f>IF(BH25&lt;=$BJ$6,IF(BH25&lt;=30,BH25*('Laricio - prairie p.'!$F$16-'Laricio - prairie p.'!#REF!)/30,10),)</f>
        <v>#REF!</v>
      </c>
      <c r="BQ25" s="148">
        <v>0</v>
      </c>
      <c r="BR25" s="150" t="e">
        <f t="shared" si="25"/>
        <v>#REF!</v>
      </c>
      <c r="BS25" s="147">
        <f>IF(BH25&lt;='Laricio - prairie p.'!$F$18,0,)</f>
        <v>0</v>
      </c>
      <c r="BT25" s="148">
        <f>IF(BH25&lt;='Laricio - prairie p.'!$F$18,0,)</f>
        <v>0</v>
      </c>
      <c r="BU25" s="149">
        <f t="shared" si="12"/>
        <v>0.47499999999999998</v>
      </c>
      <c r="BV25" s="148">
        <f>IF(BH25&lt;=$BJ$6,'Laricio - prairie p.'!$F$5+('Laricio - prairie p.'!$F$8-'Laricio - prairie p.'!$F$5)*(1-EXP(-0.0175*BH25)),)</f>
        <v>70</v>
      </c>
      <c r="BW25" s="148">
        <f>IF(BH26&lt;='Laricio - prairie p.'!$F$18,0,)</f>
        <v>0</v>
      </c>
      <c r="BX25" s="148">
        <f>IF(BH26&lt;='Laricio - prairie p.'!$F$18,0,)</f>
        <v>0</v>
      </c>
      <c r="BY25" s="150">
        <f t="shared" si="26"/>
        <v>256.66666666666669</v>
      </c>
      <c r="BZ25" s="175" t="e">
        <f t="shared" si="14"/>
        <v>#REF!</v>
      </c>
      <c r="CA25" s="178"/>
      <c r="CB25" s="178"/>
      <c r="CD25">
        <f t="shared" si="6"/>
        <v>0</v>
      </c>
      <c r="CE25" s="18">
        <f>IF(CD25="OUI",CE24*(1-CO$12),CE24)</f>
        <v>1200</v>
      </c>
      <c r="CF25">
        <f t="shared" si="28"/>
        <v>5115</v>
      </c>
      <c r="CG25" s="11" t="e">
        <f>IF('Laricio - prairie p.'!#REF!="OUI",CE25/CF25,100%)</f>
        <v>#REF!</v>
      </c>
      <c r="CH25" s="122">
        <v>6</v>
      </c>
      <c r="CI25" s="110" t="e">
        <f t="shared" si="29"/>
        <v>#REF!</v>
      </c>
      <c r="CJ25" s="110" t="e">
        <f t="shared" si="30"/>
        <v>#REF!</v>
      </c>
      <c r="CK25" s="110">
        <f>IF(CH25&lt;=$CJ$6,IF(ISBLANK(CH$5),,VLOOKUP(CH$5,Aerien!$B$23:$C$87,2,FALSE)),)</f>
        <v>0.57999999999999996</v>
      </c>
      <c r="CL25" s="110" t="e">
        <f t="shared" si="31"/>
        <v>#REF!</v>
      </c>
      <c r="CM25" s="110" t="e">
        <f t="shared" si="32"/>
        <v>#REF!</v>
      </c>
      <c r="CN25" s="117">
        <f t="shared" si="33"/>
        <v>0.47499999999999998</v>
      </c>
      <c r="CO25" s="110">
        <f>IF(CH25&lt;=$CJ$6,'Laricio - prairie p.'!$F$5+('Laricio - prairie p.'!$F$15-'Laricio - prairie p.'!$F$5)*(1-EXP(-0.0175*CH25)),)</f>
        <v>70</v>
      </c>
      <c r="CP25" s="110" t="e">
        <f>IF(CH25&lt;=$CJ$6,IF(CH25&lt;=30,CH25*('Laricio - prairie p.'!$F$16-'Laricio - prairie p.'!#REF!)/30,10),)</f>
        <v>#REF!</v>
      </c>
      <c r="CQ25" s="110">
        <v>0</v>
      </c>
      <c r="CR25" s="110" t="e">
        <f t="shared" si="34"/>
        <v>#REF!</v>
      </c>
      <c r="CT25" s="110">
        <f t="shared" si="35"/>
        <v>0</v>
      </c>
      <c r="CU25" s="110">
        <f>IF(CH25&lt;='Laricio - prairie p.'!$F$18,0,)</f>
        <v>0</v>
      </c>
      <c r="CV25" s="117">
        <f t="shared" si="36"/>
        <v>0.47499999999999998</v>
      </c>
      <c r="CW25" s="110">
        <f>IF(CH25&lt;=$CJ$6,'Laricio - prairie p.'!$F$5+('Laricio - prairie p.'!$F$8-'Laricio - prairie p.'!$F$5)*(1-EXP(-0.0175*CH25)),)</f>
        <v>70</v>
      </c>
      <c r="CX25" s="110">
        <f>IF(CH26&lt;='Laricio - prairie p.'!$F$18,0,)</f>
        <v>0</v>
      </c>
      <c r="CY25" s="110">
        <f>IF(CH26&lt;='Laricio - prairie p.'!$F$18,0,)</f>
        <v>0</v>
      </c>
      <c r="CZ25" s="110">
        <f t="shared" si="37"/>
        <v>256.66666666666669</v>
      </c>
      <c r="DA25" s="38" t="e">
        <f t="shared" si="38"/>
        <v>#REF!</v>
      </c>
      <c r="DC25">
        <f t="shared" si="42"/>
        <v>30</v>
      </c>
      <c r="DD25">
        <f t="shared" si="43"/>
        <v>35</v>
      </c>
      <c r="DE25">
        <v>1459</v>
      </c>
      <c r="DG25">
        <v>95</v>
      </c>
      <c r="DH25">
        <f t="shared" si="44"/>
        <v>1.6</v>
      </c>
      <c r="DI25">
        <f t="shared" si="40"/>
        <v>152</v>
      </c>
      <c r="DJ25" s="112">
        <f t="shared" si="45"/>
        <v>6.0799999999999983</v>
      </c>
    </row>
    <row r="26" spans="5:114" x14ac:dyDescent="0.25">
      <c r="E26" s="34" t="s">
        <v>158</v>
      </c>
      <c r="F26" s="34"/>
      <c r="G26" s="35">
        <f t="shared" ref="G26:P26" si="47">G$19-SUM(G20:G25)</f>
        <v>540</v>
      </c>
      <c r="H26" s="35">
        <f t="shared" si="47"/>
        <v>960</v>
      </c>
      <c r="I26" s="35">
        <f t="shared" si="47"/>
        <v>840</v>
      </c>
      <c r="J26" s="35">
        <f t="shared" si="47"/>
        <v>1200</v>
      </c>
      <c r="K26" s="35">
        <f t="shared" si="47"/>
        <v>0</v>
      </c>
      <c r="L26" s="35">
        <f t="shared" si="47"/>
        <v>0</v>
      </c>
      <c r="M26" s="35">
        <f t="shared" si="47"/>
        <v>0</v>
      </c>
      <c r="N26" s="35">
        <f t="shared" si="47"/>
        <v>0</v>
      </c>
      <c r="O26" s="35">
        <f t="shared" si="47"/>
        <v>0</v>
      </c>
      <c r="P26" s="35">
        <f t="shared" si="47"/>
        <v>0</v>
      </c>
      <c r="BE26">
        <v>960</v>
      </c>
      <c r="BF26">
        <f t="shared" si="8"/>
        <v>3720</v>
      </c>
      <c r="BG26" s="11" t="e">
        <f>IF('Laricio - prairie p.'!#REF!="OUI",BE26/BF26,100%)</f>
        <v>#REF!</v>
      </c>
      <c r="BH26" s="155">
        <v>7</v>
      </c>
      <c r="BI26" s="147" t="e">
        <f t="shared" si="20"/>
        <v>#REF!</v>
      </c>
      <c r="BJ26" s="148" t="e">
        <f t="shared" ref="BJ26:BJ89" si="48">IF(BH26&lt;=$BJ$6,BI26+BJ25,)</f>
        <v>#REF!</v>
      </c>
      <c r="BK26" s="148">
        <f>IF(BH26&lt;=$BJ$6,IF(ISBLANK(BH$5),,VLOOKUP(BH$5,Aerien!$B$23:$C$87,2,FALSE)),)</f>
        <v>0.46</v>
      </c>
      <c r="BL26" s="148" t="e">
        <f t="shared" si="22"/>
        <v>#REF!</v>
      </c>
      <c r="BM26" s="148" t="e">
        <f t="shared" si="23"/>
        <v>#REF!</v>
      </c>
      <c r="BN26" s="149">
        <f t="shared" si="24"/>
        <v>0.47499999999999998</v>
      </c>
      <c r="BO26" s="148">
        <f>IF(BH26&lt;=$BJ$6,'Laricio - prairie p.'!$F$5+('Laricio - prairie p.'!$F$15-'Laricio - prairie p.'!$F$5)*(1-EXP(-0.0175*BH26)),)</f>
        <v>70</v>
      </c>
      <c r="BP26" s="148" t="e">
        <f>IF(BH26&lt;=$BJ$6,IF(BH26&lt;=30,BH26*('Laricio - prairie p.'!$F$16-'Laricio - prairie p.'!#REF!)/30,10),)</f>
        <v>#REF!</v>
      </c>
      <c r="BQ26" s="148">
        <v>0</v>
      </c>
      <c r="BR26" s="150" t="e">
        <f t="shared" si="25"/>
        <v>#REF!</v>
      </c>
      <c r="BS26" s="147">
        <f>IF(BH26&lt;='Laricio - prairie p.'!$F$18,0,)</f>
        <v>0</v>
      </c>
      <c r="BT26" s="148">
        <f>IF(BH26&lt;='Laricio - prairie p.'!$F$18,0,)</f>
        <v>0</v>
      </c>
      <c r="BU26" s="149">
        <f t="shared" si="12"/>
        <v>0.47499999999999998</v>
      </c>
      <c r="BV26" s="148">
        <f>IF(BH26&lt;=$BJ$6,'Laricio - prairie p.'!$F$5+('Laricio - prairie p.'!$F$8-'Laricio - prairie p.'!$F$5)*(1-EXP(-0.0175*BH26)),)</f>
        <v>70</v>
      </c>
      <c r="BW26" s="148">
        <f>IF(BH27&lt;='Laricio - prairie p.'!$F$18,0,)</f>
        <v>0</v>
      </c>
      <c r="BX26" s="148">
        <f>IF(BH27&lt;='Laricio - prairie p.'!$F$18,0,)</f>
        <v>0</v>
      </c>
      <c r="BY26" s="150">
        <f t="shared" ref="BY26:BY89" si="49">((BS26+BT26)*BU26+BV26+BW26+BX26)*44/12</f>
        <v>256.66666666666669</v>
      </c>
      <c r="BZ26" s="175" t="e">
        <f t="shared" si="14"/>
        <v>#REF!</v>
      </c>
      <c r="CA26" s="178"/>
      <c r="CB26" s="178"/>
      <c r="CD26">
        <f t="shared" si="6"/>
        <v>0</v>
      </c>
      <c r="CE26" s="18">
        <f t="shared" ref="CE26:CE89" si="50">IF(CD26="OUI",CE25*(1-CO$12),CE25)</f>
        <v>1200</v>
      </c>
      <c r="CF26">
        <f t="shared" si="28"/>
        <v>5115</v>
      </c>
      <c r="CG26" s="11" t="e">
        <f>IF('Laricio - prairie p.'!#REF!="OUI",CE26/CF26,100%)</f>
        <v>#REF!</v>
      </c>
      <c r="CH26" s="122">
        <v>7</v>
      </c>
      <c r="CI26" s="110" t="e">
        <f t="shared" si="29"/>
        <v>#REF!</v>
      </c>
      <c r="CJ26" s="110" t="e">
        <f t="shared" si="30"/>
        <v>#REF!</v>
      </c>
      <c r="CK26" s="110">
        <f>IF(CH26&lt;=$CJ$6,IF(ISBLANK(CH$5),,VLOOKUP(CH$5,Aerien!$B$23:$C$87,2,FALSE)),)</f>
        <v>0.57999999999999996</v>
      </c>
      <c r="CL26" s="110" t="e">
        <f t="shared" si="31"/>
        <v>#REF!</v>
      </c>
      <c r="CM26" s="110" t="e">
        <f t="shared" si="32"/>
        <v>#REF!</v>
      </c>
      <c r="CN26" s="117">
        <f t="shared" si="33"/>
        <v>0.47499999999999998</v>
      </c>
      <c r="CO26" s="110">
        <f>IF(CH26&lt;=$CJ$6,'Laricio - prairie p.'!$F$5+('Laricio - prairie p.'!$F$15-'Laricio - prairie p.'!$F$5)*(1-EXP(-0.0175*CH26)),)</f>
        <v>70</v>
      </c>
      <c r="CP26" s="110" t="e">
        <f>IF(CH26&lt;=$CJ$6,IF(CH26&lt;=30,CH26*('Laricio - prairie p.'!$F$16-'Laricio - prairie p.'!#REF!)/30,10),)</f>
        <v>#REF!</v>
      </c>
      <c r="CQ26" s="110">
        <v>0</v>
      </c>
      <c r="CR26" s="110" t="e">
        <f t="shared" si="34"/>
        <v>#REF!</v>
      </c>
      <c r="CT26" s="110">
        <f t="shared" si="35"/>
        <v>0</v>
      </c>
      <c r="CU26" s="110">
        <f>IF(CH26&lt;='Laricio - prairie p.'!$F$18,0,)</f>
        <v>0</v>
      </c>
      <c r="CV26" s="117">
        <f t="shared" si="36"/>
        <v>0.47499999999999998</v>
      </c>
      <c r="CW26" s="110">
        <f>IF(CH26&lt;=$CJ$6,'Laricio - prairie p.'!$F$5+('Laricio - prairie p.'!$F$8-'Laricio - prairie p.'!$F$5)*(1-EXP(-0.0175*CH26)),)</f>
        <v>70</v>
      </c>
      <c r="CX26" s="110">
        <f>IF(CH27&lt;='Laricio - prairie p.'!$F$18,0,)</f>
        <v>0</v>
      </c>
      <c r="CY26" s="110">
        <f>IF(CH27&lt;='Laricio - prairie p.'!$F$18,0,)</f>
        <v>0</v>
      </c>
      <c r="CZ26" s="110">
        <f t="shared" si="37"/>
        <v>256.66666666666669</v>
      </c>
      <c r="DA26" s="38" t="e">
        <f t="shared" si="38"/>
        <v>#REF!</v>
      </c>
      <c r="DC26">
        <f t="shared" si="42"/>
        <v>35</v>
      </c>
      <c r="DD26">
        <f t="shared" si="43"/>
        <v>40</v>
      </c>
      <c r="DE26">
        <v>1073</v>
      </c>
      <c r="DG26">
        <v>116</v>
      </c>
      <c r="DH26">
        <f t="shared" si="44"/>
        <v>1.6</v>
      </c>
      <c r="DI26">
        <f t="shared" si="40"/>
        <v>185.60000000000002</v>
      </c>
      <c r="DJ26" s="112">
        <f t="shared" si="45"/>
        <v>6.7200000000000042</v>
      </c>
    </row>
    <row r="27" spans="5:114" x14ac:dyDescent="0.25">
      <c r="E27" s="42"/>
      <c r="F27" s="42"/>
      <c r="G27" s="43"/>
      <c r="H27" s="43"/>
      <c r="I27" s="43"/>
      <c r="J27" s="43"/>
      <c r="K27" s="43"/>
      <c r="L27" s="43"/>
      <c r="M27" s="43"/>
      <c r="N27" s="43"/>
      <c r="O27" s="43"/>
      <c r="P27" s="43"/>
      <c r="BE27">
        <v>960</v>
      </c>
      <c r="BF27">
        <f t="shared" si="8"/>
        <v>3720</v>
      </c>
      <c r="BG27" s="11" t="e">
        <f>IF('Laricio - prairie p.'!#REF!="OUI",BE27/BF27,100%)</f>
        <v>#REF!</v>
      </c>
      <c r="BH27" s="155">
        <v>8</v>
      </c>
      <c r="BI27" s="147" t="e">
        <f t="shared" si="20"/>
        <v>#REF!</v>
      </c>
      <c r="BJ27" s="148" t="e">
        <f t="shared" si="48"/>
        <v>#REF!</v>
      </c>
      <c r="BK27" s="148">
        <f>IF(BH27&lt;=$BJ$6,IF(ISBLANK(BH$5),,VLOOKUP(BH$5,Aerien!$B$23:$C$87,2,FALSE)),)</f>
        <v>0.46</v>
      </c>
      <c r="BL27" s="148" t="e">
        <f t="shared" si="22"/>
        <v>#REF!</v>
      </c>
      <c r="BM27" s="148" t="e">
        <f t="shared" si="23"/>
        <v>#REF!</v>
      </c>
      <c r="BN27" s="149">
        <f t="shared" si="24"/>
        <v>0.47499999999999998</v>
      </c>
      <c r="BO27" s="148">
        <f>IF(BH27&lt;=$BJ$6,'Laricio - prairie p.'!$F$5+('Laricio - prairie p.'!$F$15-'Laricio - prairie p.'!$F$5)*(1-EXP(-0.0175*BH27)),)</f>
        <v>70</v>
      </c>
      <c r="BP27" s="148" t="e">
        <f>IF(BH27&lt;=$BJ$6,IF(BH27&lt;=30,BH27*('Laricio - prairie p.'!$F$16-'Laricio - prairie p.'!#REF!)/30,10),)</f>
        <v>#REF!</v>
      </c>
      <c r="BQ27" s="148">
        <v>0</v>
      </c>
      <c r="BR27" s="150" t="e">
        <f t="shared" si="25"/>
        <v>#REF!</v>
      </c>
      <c r="BS27" s="147">
        <f>IF(BH27&lt;='Laricio - prairie p.'!$F$18,0,)</f>
        <v>0</v>
      </c>
      <c r="BT27" s="148">
        <f>IF(BH27&lt;='Laricio - prairie p.'!$F$18,0,)</f>
        <v>0</v>
      </c>
      <c r="BU27" s="149">
        <f t="shared" si="12"/>
        <v>0.47499999999999998</v>
      </c>
      <c r="BV27" s="148">
        <f>IF(BH27&lt;=$BJ$6,'Laricio - prairie p.'!$F$5+('Laricio - prairie p.'!$F$8-'Laricio - prairie p.'!$F$5)*(1-EXP(-0.0175*BH27)),)</f>
        <v>70</v>
      </c>
      <c r="BW27" s="148">
        <f>IF(BH28&lt;='Laricio - prairie p.'!$F$18,0,)</f>
        <v>0</v>
      </c>
      <c r="BX27" s="148">
        <f>IF(BH28&lt;='Laricio - prairie p.'!$F$18,0,)</f>
        <v>0</v>
      </c>
      <c r="BY27" s="150">
        <f t="shared" si="49"/>
        <v>256.66666666666669</v>
      </c>
      <c r="BZ27" s="175" t="e">
        <f t="shared" si="14"/>
        <v>#REF!</v>
      </c>
      <c r="CA27" s="178"/>
      <c r="CB27" s="178"/>
      <c r="CD27">
        <f t="shared" si="6"/>
        <v>0</v>
      </c>
      <c r="CE27" s="18">
        <f t="shared" si="50"/>
        <v>1200</v>
      </c>
      <c r="CF27">
        <f t="shared" si="28"/>
        <v>5115</v>
      </c>
      <c r="CG27" s="11" t="e">
        <f>IF('Laricio - prairie p.'!#REF!="OUI",CE27/CF27,100%)</f>
        <v>#REF!</v>
      </c>
      <c r="CH27" s="122">
        <v>8</v>
      </c>
      <c r="CI27" s="110" t="e">
        <f t="shared" si="29"/>
        <v>#REF!</v>
      </c>
      <c r="CJ27" s="110" t="e">
        <f t="shared" si="30"/>
        <v>#REF!</v>
      </c>
      <c r="CK27" s="110">
        <f>IF(CH27&lt;=$CJ$6,IF(ISBLANK(CH$5),,VLOOKUP(CH$5,Aerien!$B$23:$C$87,2,FALSE)),)</f>
        <v>0.57999999999999996</v>
      </c>
      <c r="CL27" s="110" t="e">
        <f t="shared" si="31"/>
        <v>#REF!</v>
      </c>
      <c r="CM27" s="110" t="e">
        <f t="shared" si="32"/>
        <v>#REF!</v>
      </c>
      <c r="CN27" s="117">
        <f t="shared" si="33"/>
        <v>0.47499999999999998</v>
      </c>
      <c r="CO27" s="110">
        <f>IF(CH27&lt;=$CJ$6,'Laricio - prairie p.'!$F$5+('Laricio - prairie p.'!$F$15-'Laricio - prairie p.'!$F$5)*(1-EXP(-0.0175*CH27)),)</f>
        <v>70</v>
      </c>
      <c r="CP27" s="110" t="e">
        <f>IF(CH27&lt;=$CJ$6,IF(CH27&lt;=30,CH27*('Laricio - prairie p.'!$F$16-'Laricio - prairie p.'!#REF!)/30,10),)</f>
        <v>#REF!</v>
      </c>
      <c r="CQ27" s="110">
        <v>0</v>
      </c>
      <c r="CR27" s="110" t="e">
        <f t="shared" si="34"/>
        <v>#REF!</v>
      </c>
      <c r="CT27" s="110">
        <f t="shared" si="35"/>
        <v>0</v>
      </c>
      <c r="CU27" s="110">
        <f>IF(CH27&lt;='Laricio - prairie p.'!$F$18,0,)</f>
        <v>0</v>
      </c>
      <c r="CV27" s="117">
        <f t="shared" si="36"/>
        <v>0.47499999999999998</v>
      </c>
      <c r="CW27" s="110">
        <f>IF(CH27&lt;=$CJ$6,'Laricio - prairie p.'!$F$5+('Laricio - prairie p.'!$F$8-'Laricio - prairie p.'!$F$5)*(1-EXP(-0.0175*CH27)),)</f>
        <v>70</v>
      </c>
      <c r="CX27" s="110">
        <f>IF(CH28&lt;='Laricio - prairie p.'!$F$18,0,)</f>
        <v>0</v>
      </c>
      <c r="CY27" s="110">
        <f>IF(CH28&lt;='Laricio - prairie p.'!$F$18,0,)</f>
        <v>0</v>
      </c>
      <c r="CZ27" s="110">
        <f t="shared" si="37"/>
        <v>256.66666666666669</v>
      </c>
      <c r="DA27" s="38" t="e">
        <f t="shared" si="38"/>
        <v>#REF!</v>
      </c>
      <c r="DC27">
        <f t="shared" si="42"/>
        <v>40</v>
      </c>
      <c r="DD27">
        <f t="shared" si="43"/>
        <v>45</v>
      </c>
      <c r="DE27">
        <v>822</v>
      </c>
      <c r="DG27">
        <v>137</v>
      </c>
      <c r="DH27">
        <f t="shared" si="44"/>
        <v>1.6</v>
      </c>
      <c r="DI27">
        <f t="shared" si="40"/>
        <v>219.20000000000002</v>
      </c>
      <c r="DJ27" s="112">
        <f t="shared" si="45"/>
        <v>6.7199999999999989</v>
      </c>
    </row>
    <row r="28" spans="5:114" x14ac:dyDescent="0.25">
      <c r="E28" s="5" t="s">
        <v>157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BE28">
        <v>960</v>
      </c>
      <c r="BF28">
        <f t="shared" si="8"/>
        <v>3720</v>
      </c>
      <c r="BG28" s="11" t="e">
        <f>IF('Laricio - prairie p.'!#REF!="OUI",BE28/BF28,100%)</f>
        <v>#REF!</v>
      </c>
      <c r="BH28" s="155">
        <v>9</v>
      </c>
      <c r="BI28" s="147" t="e">
        <f t="shared" si="20"/>
        <v>#REF!</v>
      </c>
      <c r="BJ28" s="148" t="e">
        <f t="shared" si="48"/>
        <v>#REF!</v>
      </c>
      <c r="BK28" s="148">
        <f>IF(BH28&lt;=$BJ$6,IF(ISBLANK(BH$5),,VLOOKUP(BH$5,Aerien!$B$23:$C$87,2,FALSE)),)</f>
        <v>0.46</v>
      </c>
      <c r="BL28" s="148" t="e">
        <f t="shared" si="22"/>
        <v>#REF!</v>
      </c>
      <c r="BM28" s="148" t="e">
        <f t="shared" si="23"/>
        <v>#REF!</v>
      </c>
      <c r="BN28" s="149">
        <f t="shared" si="24"/>
        <v>0.47499999999999998</v>
      </c>
      <c r="BO28" s="148">
        <f>IF(BH28&lt;=$BJ$6,'Laricio - prairie p.'!$F$5+('Laricio - prairie p.'!$F$15-'Laricio - prairie p.'!$F$5)*(1-EXP(-0.0175*BH28)),)</f>
        <v>70</v>
      </c>
      <c r="BP28" s="148" t="e">
        <f>IF(BH28&lt;=$BJ$6,IF(BH28&lt;=30,BH28*('Laricio - prairie p.'!$F$16-'Laricio - prairie p.'!#REF!)/30,10),)</f>
        <v>#REF!</v>
      </c>
      <c r="BQ28" s="148">
        <v>0</v>
      </c>
      <c r="BR28" s="150" t="e">
        <f t="shared" si="25"/>
        <v>#REF!</v>
      </c>
      <c r="BS28" s="147">
        <f>IF(BH28&lt;='Laricio - prairie p.'!$F$18,0,)</f>
        <v>0</v>
      </c>
      <c r="BT28" s="148">
        <f>IF(BH28&lt;='Laricio - prairie p.'!$F$18,0,)</f>
        <v>0</v>
      </c>
      <c r="BU28" s="149">
        <f t="shared" si="12"/>
        <v>0.47499999999999998</v>
      </c>
      <c r="BV28" s="148">
        <f>IF(BH28&lt;=$BJ$6,'Laricio - prairie p.'!$F$5+('Laricio - prairie p.'!$F$8-'Laricio - prairie p.'!$F$5)*(1-EXP(-0.0175*BH28)),)</f>
        <v>70</v>
      </c>
      <c r="BW28" s="148">
        <f>IF(BH29&lt;='Laricio - prairie p.'!$F$18,0,)</f>
        <v>0</v>
      </c>
      <c r="BX28" s="148">
        <f>IF(BH29&lt;='Laricio - prairie p.'!$F$18,0,)</f>
        <v>0</v>
      </c>
      <c r="BY28" s="150">
        <f t="shared" si="49"/>
        <v>256.66666666666669</v>
      </c>
      <c r="BZ28" s="175" t="e">
        <f t="shared" si="14"/>
        <v>#REF!</v>
      </c>
      <c r="CA28" s="178"/>
      <c r="CB28" s="178"/>
      <c r="CD28">
        <f t="shared" si="6"/>
        <v>0</v>
      </c>
      <c r="CE28" s="18">
        <f t="shared" si="50"/>
        <v>1200</v>
      </c>
      <c r="CF28">
        <f t="shared" si="28"/>
        <v>5115</v>
      </c>
      <c r="CG28" s="11" t="e">
        <f>IF('Laricio - prairie p.'!#REF!="OUI",CE28/CF28,100%)</f>
        <v>#REF!</v>
      </c>
      <c r="CH28" s="122">
        <v>9</v>
      </c>
      <c r="CI28" s="110" t="e">
        <f t="shared" si="29"/>
        <v>#REF!</v>
      </c>
      <c r="CJ28" s="110" t="e">
        <f t="shared" si="30"/>
        <v>#REF!</v>
      </c>
      <c r="CK28" s="110">
        <f>IF(CH28&lt;=$CJ$6,IF(ISBLANK(CH$5),,VLOOKUP(CH$5,Aerien!$B$23:$C$87,2,FALSE)),)</f>
        <v>0.57999999999999996</v>
      </c>
      <c r="CL28" s="110" t="e">
        <f t="shared" si="31"/>
        <v>#REF!</v>
      </c>
      <c r="CM28" s="110" t="e">
        <f t="shared" si="32"/>
        <v>#REF!</v>
      </c>
      <c r="CN28" s="117">
        <f t="shared" si="33"/>
        <v>0.47499999999999998</v>
      </c>
      <c r="CO28" s="110">
        <f>IF(CH28&lt;=$CJ$6,'Laricio - prairie p.'!$F$5+('Laricio - prairie p.'!$F$15-'Laricio - prairie p.'!$F$5)*(1-EXP(-0.0175*CH28)),)</f>
        <v>70</v>
      </c>
      <c r="CP28" s="110" t="e">
        <f>IF(CH28&lt;=$CJ$6,IF(CH28&lt;=30,CH28*('Laricio - prairie p.'!$F$16-'Laricio - prairie p.'!#REF!)/30,10),)</f>
        <v>#REF!</v>
      </c>
      <c r="CQ28" s="110">
        <v>0</v>
      </c>
      <c r="CR28" s="110" t="e">
        <f t="shared" si="34"/>
        <v>#REF!</v>
      </c>
      <c r="CT28" s="110">
        <f t="shared" si="35"/>
        <v>0</v>
      </c>
      <c r="CU28" s="110">
        <f>IF(CH28&lt;='Laricio - prairie p.'!$F$18,0,)</f>
        <v>0</v>
      </c>
      <c r="CV28" s="117">
        <f t="shared" si="36"/>
        <v>0.47499999999999998</v>
      </c>
      <c r="CW28" s="110">
        <f>IF(CH28&lt;=$CJ$6,'Laricio - prairie p.'!$F$5+('Laricio - prairie p.'!$F$8-'Laricio - prairie p.'!$F$5)*(1-EXP(-0.0175*CH28)),)</f>
        <v>70</v>
      </c>
      <c r="CX28" s="110">
        <f>IF(CH29&lt;='Laricio - prairie p.'!$F$18,0,)</f>
        <v>0</v>
      </c>
      <c r="CY28" s="110">
        <f>IF(CH29&lt;='Laricio - prairie p.'!$F$18,0,)</f>
        <v>0</v>
      </c>
      <c r="CZ28" s="110">
        <f t="shared" si="37"/>
        <v>256.66666666666669</v>
      </c>
      <c r="DA28" s="38" t="e">
        <f t="shared" si="38"/>
        <v>#REF!</v>
      </c>
      <c r="DC28">
        <f t="shared" si="42"/>
        <v>45</v>
      </c>
      <c r="DD28">
        <f t="shared" si="43"/>
        <v>50</v>
      </c>
      <c r="DE28">
        <v>645</v>
      </c>
      <c r="DG28">
        <v>157</v>
      </c>
      <c r="DH28">
        <f t="shared" si="44"/>
        <v>1.6</v>
      </c>
      <c r="DI28">
        <f t="shared" si="40"/>
        <v>251.20000000000002</v>
      </c>
      <c r="DJ28" s="112">
        <f t="shared" si="45"/>
        <v>6.4</v>
      </c>
    </row>
    <row r="29" spans="5:114" x14ac:dyDescent="0.25">
      <c r="E29" s="394" t="s">
        <v>132</v>
      </c>
      <c r="F29" s="394"/>
      <c r="G29" s="21"/>
      <c r="H29" s="394" t="s">
        <v>133</v>
      </c>
      <c r="I29" s="394"/>
      <c r="K29" s="394" t="s">
        <v>134</v>
      </c>
      <c r="L29" s="394"/>
      <c r="N29" s="394" t="s">
        <v>135</v>
      </c>
      <c r="O29" s="394"/>
      <c r="Q29" s="394" t="s">
        <v>170</v>
      </c>
      <c r="R29" s="394"/>
      <c r="BE29">
        <v>960</v>
      </c>
      <c r="BF29">
        <f t="shared" si="8"/>
        <v>3720</v>
      </c>
      <c r="BG29" s="11" t="e">
        <f>IF('Laricio - prairie p.'!#REF!="OUI",BE29/BF29,100%)</f>
        <v>#REF!</v>
      </c>
      <c r="BH29" s="155">
        <v>10</v>
      </c>
      <c r="BI29" s="147" t="e">
        <f t="shared" si="20"/>
        <v>#REF!</v>
      </c>
      <c r="BJ29" s="148" t="e">
        <f t="shared" si="48"/>
        <v>#REF!</v>
      </c>
      <c r="BK29" s="148">
        <f>IF(BH29&lt;=$BJ$6,IF(ISBLANK(BH$5),,VLOOKUP(BH$5,Aerien!$B$23:$C$87,2,FALSE)),)</f>
        <v>0.46</v>
      </c>
      <c r="BL29" s="148" t="e">
        <f t="shared" si="22"/>
        <v>#REF!</v>
      </c>
      <c r="BM29" s="148" t="e">
        <f t="shared" si="23"/>
        <v>#REF!</v>
      </c>
      <c r="BN29" s="149">
        <f t="shared" si="24"/>
        <v>0.47499999999999998</v>
      </c>
      <c r="BO29" s="148">
        <f>IF(BH29&lt;=$BJ$6,'Laricio - prairie p.'!$F$5+('Laricio - prairie p.'!$F$15-'Laricio - prairie p.'!$F$5)*(1-EXP(-0.0175*BH29)),)</f>
        <v>70</v>
      </c>
      <c r="BP29" s="148" t="e">
        <f>IF(BH29&lt;=$BJ$6,IF(BH29&lt;=30,BH29*('Laricio - prairie p.'!$F$16-'Laricio - prairie p.'!#REF!)/30,10),)</f>
        <v>#REF!</v>
      </c>
      <c r="BQ29" s="148">
        <v>0</v>
      </c>
      <c r="BR29" s="150" t="e">
        <f t="shared" si="25"/>
        <v>#REF!</v>
      </c>
      <c r="BS29" s="147">
        <f>IF(BH29&lt;='Laricio - prairie p.'!$F$18,0,)</f>
        <v>0</v>
      </c>
      <c r="BT29" s="148">
        <f>IF(BH29&lt;='Laricio - prairie p.'!$F$18,0,)</f>
        <v>0</v>
      </c>
      <c r="BU29" s="149">
        <f t="shared" si="12"/>
        <v>0.47499999999999998</v>
      </c>
      <c r="BV29" s="148">
        <f>IF(BH29&lt;=$BJ$6,'Laricio - prairie p.'!$F$5+('Laricio - prairie p.'!$F$8-'Laricio - prairie p.'!$F$5)*(1-EXP(-0.0175*BH29)),)</f>
        <v>70</v>
      </c>
      <c r="BW29" s="148">
        <f>IF(BH30&lt;='Laricio - prairie p.'!$F$18,0,)</f>
        <v>0</v>
      </c>
      <c r="BX29" s="148">
        <f>IF(BH30&lt;='Laricio - prairie p.'!$F$18,0,)</f>
        <v>0</v>
      </c>
      <c r="BY29" s="150">
        <f t="shared" si="49"/>
        <v>256.66666666666669</v>
      </c>
      <c r="BZ29" s="175" t="e">
        <f t="shared" si="14"/>
        <v>#REF!</v>
      </c>
      <c r="CA29" s="178"/>
      <c r="CB29" s="178"/>
      <c r="CD29">
        <f t="shared" si="6"/>
        <v>0</v>
      </c>
      <c r="CE29" s="18">
        <f t="shared" si="50"/>
        <v>1200</v>
      </c>
      <c r="CF29">
        <f t="shared" si="28"/>
        <v>5115</v>
      </c>
      <c r="CG29" s="11" t="e">
        <f>IF('Laricio - prairie p.'!#REF!="OUI",CE29/CF29,100%)</f>
        <v>#REF!</v>
      </c>
      <c r="CH29" s="122">
        <v>10</v>
      </c>
      <c r="CI29" s="110" t="e">
        <f t="shared" si="29"/>
        <v>#REF!</v>
      </c>
      <c r="CJ29" s="110" t="e">
        <f t="shared" si="30"/>
        <v>#REF!</v>
      </c>
      <c r="CK29" s="110">
        <f>IF(CH29&lt;=$CJ$6,IF(ISBLANK(CH$5),,VLOOKUP(CH$5,Aerien!$B$23:$C$87,2,FALSE)),)</f>
        <v>0.57999999999999996</v>
      </c>
      <c r="CL29" s="110" t="e">
        <f t="shared" si="31"/>
        <v>#REF!</v>
      </c>
      <c r="CM29" s="110" t="e">
        <f t="shared" si="32"/>
        <v>#REF!</v>
      </c>
      <c r="CN29" s="117">
        <f t="shared" si="33"/>
        <v>0.47499999999999998</v>
      </c>
      <c r="CO29" s="110">
        <f>IF(CH29&lt;=$CJ$6,'Laricio - prairie p.'!$F$5+('Laricio - prairie p.'!$F$15-'Laricio - prairie p.'!$F$5)*(1-EXP(-0.0175*CH29)),)</f>
        <v>70</v>
      </c>
      <c r="CP29" s="110" t="e">
        <f>IF(CH29&lt;=$CJ$6,IF(CH29&lt;=30,CH29*('Laricio - prairie p.'!$F$16-'Laricio - prairie p.'!#REF!)/30,10),)</f>
        <v>#REF!</v>
      </c>
      <c r="CQ29" s="110">
        <v>0</v>
      </c>
      <c r="CR29" s="110" t="e">
        <f t="shared" si="34"/>
        <v>#REF!</v>
      </c>
      <c r="CT29" s="110">
        <f t="shared" si="35"/>
        <v>0</v>
      </c>
      <c r="CU29" s="110">
        <f>IF(CH29&lt;='Laricio - prairie p.'!$F$18,0,)</f>
        <v>0</v>
      </c>
      <c r="CV29" s="117">
        <f t="shared" si="36"/>
        <v>0.47499999999999998</v>
      </c>
      <c r="CW29" s="110">
        <f>IF(CH29&lt;=$CJ$6,'Laricio - prairie p.'!$F$5+('Laricio - prairie p.'!$F$8-'Laricio - prairie p.'!$F$5)*(1-EXP(-0.0175*CH29)),)</f>
        <v>70</v>
      </c>
      <c r="CX29" s="110">
        <f>IF(CH30&lt;='Laricio - prairie p.'!$F$18,0,)</f>
        <v>0</v>
      </c>
      <c r="CY29" s="110">
        <f>IF(CH30&lt;='Laricio - prairie p.'!$F$18,0,)</f>
        <v>0</v>
      </c>
      <c r="CZ29" s="110">
        <f t="shared" si="37"/>
        <v>256.66666666666669</v>
      </c>
      <c r="DA29" s="38" t="e">
        <f t="shared" si="38"/>
        <v>#REF!</v>
      </c>
      <c r="DC29">
        <f t="shared" si="42"/>
        <v>50</v>
      </c>
      <c r="DD29">
        <f t="shared" si="43"/>
        <v>55</v>
      </c>
      <c r="DE29">
        <v>524</v>
      </c>
      <c r="DG29">
        <v>176</v>
      </c>
      <c r="DH29">
        <f t="shared" si="44"/>
        <v>1.6</v>
      </c>
      <c r="DI29">
        <f t="shared" si="40"/>
        <v>281.60000000000002</v>
      </c>
      <c r="DJ29" s="112">
        <f t="shared" si="45"/>
        <v>6.080000000000001</v>
      </c>
    </row>
    <row r="30" spans="5:114" x14ac:dyDescent="0.25">
      <c r="E30" s="22" t="s">
        <v>159</v>
      </c>
      <c r="F30" s="27">
        <v>20</v>
      </c>
      <c r="G30" s="21"/>
      <c r="H30" s="22" t="s">
        <v>159</v>
      </c>
      <c r="I30" s="26">
        <v>25</v>
      </c>
      <c r="K30" s="22" t="s">
        <v>159</v>
      </c>
      <c r="L30" s="27">
        <v>27</v>
      </c>
      <c r="N30" s="22" t="s">
        <v>159</v>
      </c>
      <c r="O30" s="26"/>
      <c r="Q30" s="22" t="s">
        <v>159</v>
      </c>
      <c r="R30" s="26"/>
      <c r="BE30">
        <v>960</v>
      </c>
      <c r="BF30">
        <f t="shared" si="8"/>
        <v>3720</v>
      </c>
      <c r="BG30" s="11" t="e">
        <f>IF('Laricio - prairie p.'!#REF!="OUI",BE30/BF30,100%)</f>
        <v>#REF!</v>
      </c>
      <c r="BH30" s="155">
        <v>11</v>
      </c>
      <c r="BI30" s="147" t="e">
        <f t="shared" si="20"/>
        <v>#REF!</v>
      </c>
      <c r="BJ30" s="148" t="e">
        <f t="shared" si="48"/>
        <v>#REF!</v>
      </c>
      <c r="BK30" s="148">
        <f>IF(BH30&lt;=$BJ$6,IF(ISBLANK(BH$5),,VLOOKUP(BH$5,Aerien!$B$23:$C$87,2,FALSE)),)</f>
        <v>0.46</v>
      </c>
      <c r="BL30" s="148" t="e">
        <f t="shared" si="22"/>
        <v>#REF!</v>
      </c>
      <c r="BM30" s="148" t="e">
        <f t="shared" si="23"/>
        <v>#REF!</v>
      </c>
      <c r="BN30" s="149">
        <f t="shared" si="24"/>
        <v>0.47499999999999998</v>
      </c>
      <c r="BO30" s="148">
        <f>IF(BH30&lt;=$BJ$6,'Laricio - prairie p.'!$F$5+('Laricio - prairie p.'!$F$15-'Laricio - prairie p.'!$F$5)*(1-EXP(-0.0175*BH30)),)</f>
        <v>70</v>
      </c>
      <c r="BP30" s="148" t="e">
        <f>IF(BH30&lt;=$BJ$6,IF(BH30&lt;=30,BH30*('Laricio - prairie p.'!$F$16-'Laricio - prairie p.'!#REF!)/30,10),)</f>
        <v>#REF!</v>
      </c>
      <c r="BQ30" s="148">
        <v>0</v>
      </c>
      <c r="BR30" s="150" t="e">
        <f t="shared" si="25"/>
        <v>#REF!</v>
      </c>
      <c r="BS30" s="147">
        <f>IF(BH30&lt;='Laricio - prairie p.'!$F$18,0,)</f>
        <v>0</v>
      </c>
      <c r="BT30" s="148">
        <f>IF(BH30&lt;='Laricio - prairie p.'!$F$18,0,)</f>
        <v>0</v>
      </c>
      <c r="BU30" s="149">
        <f t="shared" si="12"/>
        <v>0.47499999999999998</v>
      </c>
      <c r="BV30" s="148">
        <f>IF(BH30&lt;=$BJ$6,'Laricio - prairie p.'!$F$5+('Laricio - prairie p.'!$F$8-'Laricio - prairie p.'!$F$5)*(1-EXP(-0.0175*BH30)),)</f>
        <v>70</v>
      </c>
      <c r="BW30" s="148">
        <f>IF(BH31&lt;='Laricio - prairie p.'!$F$18,0,)</f>
        <v>0</v>
      </c>
      <c r="BX30" s="148">
        <f>IF(BH31&lt;='Laricio - prairie p.'!$F$18,0,)</f>
        <v>0</v>
      </c>
      <c r="BY30" s="150">
        <f t="shared" si="49"/>
        <v>256.66666666666669</v>
      </c>
      <c r="BZ30" s="175" t="e">
        <f t="shared" si="14"/>
        <v>#REF!</v>
      </c>
      <c r="CA30" s="178"/>
      <c r="CB30" s="178"/>
      <c r="CD30">
        <f t="shared" si="6"/>
        <v>0</v>
      </c>
      <c r="CE30" s="18">
        <f t="shared" si="50"/>
        <v>1200</v>
      </c>
      <c r="CF30">
        <f t="shared" si="28"/>
        <v>5115</v>
      </c>
      <c r="CG30" s="11" t="e">
        <f>IF('Laricio - prairie p.'!#REF!="OUI",CE30/CF30,100%)</f>
        <v>#REF!</v>
      </c>
      <c r="CH30" s="122">
        <v>11</v>
      </c>
      <c r="CI30" s="110" t="e">
        <f t="shared" si="29"/>
        <v>#REF!</v>
      </c>
      <c r="CJ30" s="110" t="e">
        <f t="shared" si="30"/>
        <v>#REF!</v>
      </c>
      <c r="CK30" s="110">
        <f>IF(CH30&lt;=$CJ$6,IF(ISBLANK(CH$5),,VLOOKUP(CH$5,Aerien!$B$23:$C$87,2,FALSE)),)</f>
        <v>0.57999999999999996</v>
      </c>
      <c r="CL30" s="110" t="e">
        <f t="shared" si="31"/>
        <v>#REF!</v>
      </c>
      <c r="CM30" s="110" t="e">
        <f t="shared" si="32"/>
        <v>#REF!</v>
      </c>
      <c r="CN30" s="117">
        <f t="shared" si="33"/>
        <v>0.47499999999999998</v>
      </c>
      <c r="CO30" s="110">
        <f>IF(CH30&lt;=$CJ$6,'Laricio - prairie p.'!$F$5+('Laricio - prairie p.'!$F$15-'Laricio - prairie p.'!$F$5)*(1-EXP(-0.0175*CH30)),)</f>
        <v>70</v>
      </c>
      <c r="CP30" s="110" t="e">
        <f>IF(CH30&lt;=$CJ$6,IF(CH30&lt;=30,CH30*('Laricio - prairie p.'!$F$16-'Laricio - prairie p.'!#REF!)/30,10),)</f>
        <v>#REF!</v>
      </c>
      <c r="CQ30" s="110">
        <v>0</v>
      </c>
      <c r="CR30" s="110" t="e">
        <f t="shared" si="34"/>
        <v>#REF!</v>
      </c>
      <c r="CT30" s="110">
        <f t="shared" si="35"/>
        <v>0</v>
      </c>
      <c r="CU30" s="110">
        <f>IF(CH30&lt;='Laricio - prairie p.'!$F$18,0,)</f>
        <v>0</v>
      </c>
      <c r="CV30" s="117">
        <f t="shared" si="36"/>
        <v>0.47499999999999998</v>
      </c>
      <c r="CW30" s="110">
        <f>IF(CH30&lt;=$CJ$6,'Laricio - prairie p.'!$F$5+('Laricio - prairie p.'!$F$8-'Laricio - prairie p.'!$F$5)*(1-EXP(-0.0175*CH30)),)</f>
        <v>70</v>
      </c>
      <c r="CX30" s="110">
        <f>IF(CH31&lt;='Laricio - prairie p.'!$F$18,0,)</f>
        <v>0</v>
      </c>
      <c r="CY30" s="110">
        <f>IF(CH31&lt;='Laricio - prairie p.'!$F$18,0,)</f>
        <v>0</v>
      </c>
      <c r="CZ30" s="110">
        <f t="shared" si="37"/>
        <v>256.66666666666669</v>
      </c>
      <c r="DA30" s="38" t="e">
        <f t="shared" si="38"/>
        <v>#REF!</v>
      </c>
      <c r="DC30">
        <f t="shared" si="42"/>
        <v>55</v>
      </c>
      <c r="DD30">
        <f t="shared" si="43"/>
        <v>60</v>
      </c>
      <c r="DE30">
        <v>436</v>
      </c>
      <c r="DG30">
        <v>193</v>
      </c>
      <c r="DH30">
        <f t="shared" si="44"/>
        <v>1.6</v>
      </c>
      <c r="DI30">
        <f t="shared" si="40"/>
        <v>308.8</v>
      </c>
      <c r="DJ30" s="112">
        <f t="shared" si="45"/>
        <v>5.4399999999999977</v>
      </c>
    </row>
    <row r="31" spans="5:114" x14ac:dyDescent="0.25">
      <c r="E31" s="22" t="s">
        <v>162</v>
      </c>
      <c r="F31" s="27" t="s">
        <v>58</v>
      </c>
      <c r="G31" s="21"/>
      <c r="H31" s="22" t="s">
        <v>162</v>
      </c>
      <c r="I31" s="27" t="s">
        <v>26</v>
      </c>
      <c r="K31" s="22" t="s">
        <v>162</v>
      </c>
      <c r="L31" s="27" t="s">
        <v>58</v>
      </c>
      <c r="N31" s="22" t="s">
        <v>162</v>
      </c>
      <c r="O31" s="27"/>
      <c r="Q31" s="22" t="s">
        <v>162</v>
      </c>
      <c r="R31" s="27"/>
      <c r="BE31">
        <v>960</v>
      </c>
      <c r="BF31">
        <f t="shared" si="8"/>
        <v>3720</v>
      </c>
      <c r="BG31" s="11" t="e">
        <f>IF('Laricio - prairie p.'!#REF!="OUI",BE31/BF31,100%)</f>
        <v>#REF!</v>
      </c>
      <c r="BH31" s="155">
        <v>12</v>
      </c>
      <c r="BI31" s="147" t="e">
        <f t="shared" si="20"/>
        <v>#REF!</v>
      </c>
      <c r="BJ31" s="148" t="e">
        <f t="shared" si="48"/>
        <v>#REF!</v>
      </c>
      <c r="BK31" s="148">
        <f>IF(BH31&lt;=$BJ$6,IF(ISBLANK(BH$5),,VLOOKUP(BH$5,Aerien!$B$23:$C$87,2,FALSE)),)</f>
        <v>0.46</v>
      </c>
      <c r="BL31" s="148" t="e">
        <f t="shared" si="22"/>
        <v>#REF!</v>
      </c>
      <c r="BM31" s="148" t="e">
        <f t="shared" si="23"/>
        <v>#REF!</v>
      </c>
      <c r="BN31" s="149">
        <f t="shared" si="24"/>
        <v>0.47499999999999998</v>
      </c>
      <c r="BO31" s="148">
        <f>IF(BH31&lt;=$BJ$6,'Laricio - prairie p.'!$F$5+('Laricio - prairie p.'!$F$15-'Laricio - prairie p.'!$F$5)*(1-EXP(-0.0175*BH31)),)</f>
        <v>70</v>
      </c>
      <c r="BP31" s="148" t="e">
        <f>IF(BH31&lt;=$BJ$6,IF(BH31&lt;=30,BH31*('Laricio - prairie p.'!$F$16-'Laricio - prairie p.'!#REF!)/30,10),)</f>
        <v>#REF!</v>
      </c>
      <c r="BQ31" s="148">
        <v>0</v>
      </c>
      <c r="BR31" s="150" t="e">
        <f t="shared" si="25"/>
        <v>#REF!</v>
      </c>
      <c r="BS31" s="147">
        <f>IF(BH31&lt;='Laricio - prairie p.'!$F$18,0,)</f>
        <v>0</v>
      </c>
      <c r="BT31" s="148">
        <f>IF(BH31&lt;='Laricio - prairie p.'!$F$18,0,)</f>
        <v>0</v>
      </c>
      <c r="BU31" s="149">
        <f t="shared" si="12"/>
        <v>0.47499999999999998</v>
      </c>
      <c r="BV31" s="148">
        <f>IF(BH31&lt;=$BJ$6,'Laricio - prairie p.'!$F$5+('Laricio - prairie p.'!$F$8-'Laricio - prairie p.'!$F$5)*(1-EXP(-0.0175*BH31)),)</f>
        <v>70</v>
      </c>
      <c r="BW31" s="148">
        <f>IF(BH32&lt;='Laricio - prairie p.'!$F$18,0,)</f>
        <v>0</v>
      </c>
      <c r="BX31" s="148">
        <f>IF(BH32&lt;='Laricio - prairie p.'!$F$18,0,)</f>
        <v>0</v>
      </c>
      <c r="BY31" s="150">
        <f t="shared" si="49"/>
        <v>256.66666666666669</v>
      </c>
      <c r="BZ31" s="175" t="e">
        <f t="shared" si="14"/>
        <v>#REF!</v>
      </c>
      <c r="CA31" s="178"/>
      <c r="CB31" s="178"/>
      <c r="CD31">
        <f t="shared" si="6"/>
        <v>0</v>
      </c>
      <c r="CE31" s="18">
        <f t="shared" si="50"/>
        <v>1200</v>
      </c>
      <c r="CF31">
        <f t="shared" si="28"/>
        <v>5115</v>
      </c>
      <c r="CG31" s="11" t="e">
        <f>IF('Laricio - prairie p.'!#REF!="OUI",CE31/CF31,100%)</f>
        <v>#REF!</v>
      </c>
      <c r="CH31" s="122">
        <v>12</v>
      </c>
      <c r="CI31" s="110" t="e">
        <f t="shared" si="29"/>
        <v>#REF!</v>
      </c>
      <c r="CJ31" s="110" t="e">
        <f t="shared" si="30"/>
        <v>#REF!</v>
      </c>
      <c r="CK31" s="110">
        <f>IF(CH31&lt;=$CJ$6,IF(ISBLANK(CH$5),,VLOOKUP(CH$5,Aerien!$B$23:$C$87,2,FALSE)),)</f>
        <v>0.57999999999999996</v>
      </c>
      <c r="CL31" s="110" t="e">
        <f t="shared" si="31"/>
        <v>#REF!</v>
      </c>
      <c r="CM31" s="110" t="e">
        <f t="shared" si="32"/>
        <v>#REF!</v>
      </c>
      <c r="CN31" s="117">
        <f t="shared" si="33"/>
        <v>0.47499999999999998</v>
      </c>
      <c r="CO31" s="110">
        <f>IF(CH31&lt;=$CJ$6,'Laricio - prairie p.'!$F$5+('Laricio - prairie p.'!$F$15-'Laricio - prairie p.'!$F$5)*(1-EXP(-0.0175*CH31)),)</f>
        <v>70</v>
      </c>
      <c r="CP31" s="110" t="e">
        <f>IF(CH31&lt;=$CJ$6,IF(CH31&lt;=30,CH31*('Laricio - prairie p.'!$F$16-'Laricio - prairie p.'!#REF!)/30,10),)</f>
        <v>#REF!</v>
      </c>
      <c r="CQ31" s="110">
        <v>0</v>
      </c>
      <c r="CR31" s="110" t="e">
        <f t="shared" si="34"/>
        <v>#REF!</v>
      </c>
      <c r="CT31" s="110">
        <f t="shared" si="35"/>
        <v>0</v>
      </c>
      <c r="CU31" s="110">
        <f>IF(CH31&lt;='Laricio - prairie p.'!$F$18,0,)</f>
        <v>0</v>
      </c>
      <c r="CV31" s="117">
        <f t="shared" si="36"/>
        <v>0.47499999999999998</v>
      </c>
      <c r="CW31" s="110">
        <f>IF(CH31&lt;=$CJ$6,'Laricio - prairie p.'!$F$5+('Laricio - prairie p.'!$F$8-'Laricio - prairie p.'!$F$5)*(1-EXP(-0.0175*CH31)),)</f>
        <v>70</v>
      </c>
      <c r="CX31" s="110">
        <f>IF(CH32&lt;='Laricio - prairie p.'!$F$18,0,)</f>
        <v>0</v>
      </c>
      <c r="CY31" s="110">
        <f>IF(CH32&lt;='Laricio - prairie p.'!$F$18,0,)</f>
        <v>0</v>
      </c>
      <c r="CZ31" s="110">
        <f t="shared" si="37"/>
        <v>256.66666666666669</v>
      </c>
      <c r="DA31" s="38" t="e">
        <f t="shared" si="38"/>
        <v>#REF!</v>
      </c>
      <c r="DC31">
        <f t="shared" si="42"/>
        <v>60</v>
      </c>
      <c r="DD31">
        <f t="shared" si="43"/>
        <v>65</v>
      </c>
      <c r="DE31">
        <v>370</v>
      </c>
      <c r="DG31">
        <v>208</v>
      </c>
      <c r="DH31">
        <f t="shared" si="44"/>
        <v>1.6</v>
      </c>
      <c r="DI31">
        <f t="shared" si="40"/>
        <v>332.8</v>
      </c>
      <c r="DJ31" s="112">
        <f t="shared" si="45"/>
        <v>4.8</v>
      </c>
    </row>
    <row r="32" spans="5:114" x14ac:dyDescent="0.25">
      <c r="E32" s="22" t="s">
        <v>160</v>
      </c>
      <c r="F32" s="28">
        <v>0.25</v>
      </c>
      <c r="H32" s="22" t="s">
        <v>160</v>
      </c>
      <c r="I32" s="28">
        <v>0.3</v>
      </c>
      <c r="K32" s="22" t="s">
        <v>160</v>
      </c>
      <c r="L32" s="28">
        <v>0.25</v>
      </c>
      <c r="N32" s="22" t="s">
        <v>160</v>
      </c>
      <c r="O32" s="28">
        <v>0</v>
      </c>
      <c r="Q32" s="22" t="s">
        <v>160</v>
      </c>
      <c r="R32" s="28">
        <v>0</v>
      </c>
      <c r="BE32">
        <v>960</v>
      </c>
      <c r="BF32">
        <f t="shared" si="8"/>
        <v>3720</v>
      </c>
      <c r="BG32" s="11" t="e">
        <f>IF('Laricio - prairie p.'!#REF!="OUI",BE32/BF32,100%)</f>
        <v>#REF!</v>
      </c>
      <c r="BH32" s="155">
        <v>13</v>
      </c>
      <c r="BI32" s="147" t="e">
        <f t="shared" si="20"/>
        <v>#REF!</v>
      </c>
      <c r="BJ32" s="148" t="e">
        <f t="shared" si="48"/>
        <v>#REF!</v>
      </c>
      <c r="BK32" s="148">
        <f>IF(BH32&lt;=$BJ$6,IF(ISBLANK(BH$5),,VLOOKUP(BH$5,Aerien!$B$23:$C$87,2,FALSE)),)</f>
        <v>0.46</v>
      </c>
      <c r="BL32" s="148" t="e">
        <f t="shared" si="22"/>
        <v>#REF!</v>
      </c>
      <c r="BM32" s="148" t="e">
        <f t="shared" si="23"/>
        <v>#REF!</v>
      </c>
      <c r="BN32" s="149">
        <f t="shared" si="24"/>
        <v>0.47499999999999998</v>
      </c>
      <c r="BO32" s="148">
        <f>IF(BH32&lt;=$BJ$6,'Laricio - prairie p.'!$F$5+('Laricio - prairie p.'!$F$15-'Laricio - prairie p.'!$F$5)*(1-EXP(-0.0175*BH32)),)</f>
        <v>70</v>
      </c>
      <c r="BP32" s="148" t="e">
        <f>IF(BH32&lt;=$BJ$6,IF(BH32&lt;=30,BH32*('Laricio - prairie p.'!$F$16-'Laricio - prairie p.'!#REF!)/30,10),)</f>
        <v>#REF!</v>
      </c>
      <c r="BQ32" s="148">
        <v>0</v>
      </c>
      <c r="BR32" s="150" t="e">
        <f t="shared" si="25"/>
        <v>#REF!</v>
      </c>
      <c r="BS32" s="147">
        <f>IF(BH32&lt;='Laricio - prairie p.'!$F$18,0,)</f>
        <v>0</v>
      </c>
      <c r="BT32" s="148">
        <f>IF(BH32&lt;='Laricio - prairie p.'!$F$18,0,)</f>
        <v>0</v>
      </c>
      <c r="BU32" s="149">
        <f t="shared" si="12"/>
        <v>0.47499999999999998</v>
      </c>
      <c r="BV32" s="148">
        <f>IF(BH32&lt;=$BJ$6,'Laricio - prairie p.'!$F$5+('Laricio - prairie p.'!$F$8-'Laricio - prairie p.'!$F$5)*(1-EXP(-0.0175*BH32)),)</f>
        <v>70</v>
      </c>
      <c r="BW32" s="148">
        <f>IF(BH33&lt;='Laricio - prairie p.'!$F$18,0,)</f>
        <v>0</v>
      </c>
      <c r="BX32" s="148">
        <f>IF(BH33&lt;='Laricio - prairie p.'!$F$18,0,)</f>
        <v>0</v>
      </c>
      <c r="BY32" s="150">
        <f t="shared" si="49"/>
        <v>256.66666666666669</v>
      </c>
      <c r="BZ32" s="175" t="e">
        <f t="shared" si="14"/>
        <v>#REF!</v>
      </c>
      <c r="CA32" s="178"/>
      <c r="CB32" s="178"/>
      <c r="CD32">
        <f t="shared" si="6"/>
        <v>0</v>
      </c>
      <c r="CE32" s="18">
        <f t="shared" si="50"/>
        <v>1200</v>
      </c>
      <c r="CF32">
        <f t="shared" si="28"/>
        <v>5115</v>
      </c>
      <c r="CG32" s="11" t="e">
        <f>IF('Laricio - prairie p.'!#REF!="OUI",CE32/CF32,100%)</f>
        <v>#REF!</v>
      </c>
      <c r="CH32" s="122">
        <v>13</v>
      </c>
      <c r="CI32" s="110" t="e">
        <f t="shared" si="29"/>
        <v>#REF!</v>
      </c>
      <c r="CJ32" s="110" t="e">
        <f t="shared" si="30"/>
        <v>#REF!</v>
      </c>
      <c r="CK32" s="110">
        <f>IF(CH32&lt;=$CJ$6,IF(ISBLANK(CH$5),,VLOOKUP(CH$5,Aerien!$B$23:$C$87,2,FALSE)),)</f>
        <v>0.57999999999999996</v>
      </c>
      <c r="CL32" s="110" t="e">
        <f t="shared" si="31"/>
        <v>#REF!</v>
      </c>
      <c r="CM32" s="110" t="e">
        <f t="shared" si="32"/>
        <v>#REF!</v>
      </c>
      <c r="CN32" s="117">
        <f t="shared" si="33"/>
        <v>0.47499999999999998</v>
      </c>
      <c r="CO32" s="110">
        <f>IF(CH32&lt;=$CJ$6,'Laricio - prairie p.'!$F$5+('Laricio - prairie p.'!$F$15-'Laricio - prairie p.'!$F$5)*(1-EXP(-0.0175*CH32)),)</f>
        <v>70</v>
      </c>
      <c r="CP32" s="110" t="e">
        <f>IF(CH32&lt;=$CJ$6,IF(CH32&lt;=30,CH32*('Laricio - prairie p.'!$F$16-'Laricio - prairie p.'!#REF!)/30,10),)</f>
        <v>#REF!</v>
      </c>
      <c r="CQ32" s="110">
        <v>0</v>
      </c>
      <c r="CR32" s="110" t="e">
        <f t="shared" si="34"/>
        <v>#REF!</v>
      </c>
      <c r="CT32" s="110">
        <f t="shared" si="35"/>
        <v>0</v>
      </c>
      <c r="CU32" s="110">
        <f>IF(CH32&lt;='Laricio - prairie p.'!$F$18,0,)</f>
        <v>0</v>
      </c>
      <c r="CV32" s="117">
        <f t="shared" si="36"/>
        <v>0.47499999999999998</v>
      </c>
      <c r="CW32" s="110">
        <f>IF(CH32&lt;=$CJ$6,'Laricio - prairie p.'!$F$5+('Laricio - prairie p.'!$F$8-'Laricio - prairie p.'!$F$5)*(1-EXP(-0.0175*CH32)),)</f>
        <v>70</v>
      </c>
      <c r="CX32" s="110">
        <f>IF(CH33&lt;='Laricio - prairie p.'!$F$18,0,)</f>
        <v>0</v>
      </c>
      <c r="CY32" s="110">
        <f>IF(CH33&lt;='Laricio - prairie p.'!$F$18,0,)</f>
        <v>0</v>
      </c>
      <c r="CZ32" s="110">
        <f t="shared" si="37"/>
        <v>256.66666666666669</v>
      </c>
      <c r="DA32" s="38" t="e">
        <f t="shared" si="38"/>
        <v>#REF!</v>
      </c>
      <c r="DC32">
        <f t="shared" si="42"/>
        <v>65</v>
      </c>
      <c r="DD32">
        <f t="shared" si="43"/>
        <v>70</v>
      </c>
      <c r="DE32">
        <v>319</v>
      </c>
      <c r="DG32">
        <v>221</v>
      </c>
      <c r="DH32">
        <f t="shared" si="44"/>
        <v>1.6</v>
      </c>
      <c r="DI32">
        <f t="shared" si="40"/>
        <v>353.6</v>
      </c>
      <c r="DJ32" s="112">
        <f t="shared" si="45"/>
        <v>4.1600000000000019</v>
      </c>
    </row>
    <row r="33" spans="5:114" x14ac:dyDescent="0.25">
      <c r="E33" s="22" t="s">
        <v>167</v>
      </c>
      <c r="F33" s="29">
        <v>70</v>
      </c>
      <c r="H33" s="22" t="s">
        <v>167</v>
      </c>
      <c r="I33" s="29">
        <v>50</v>
      </c>
      <c r="K33" s="22" t="s">
        <v>167</v>
      </c>
      <c r="L33" s="29">
        <v>70</v>
      </c>
      <c r="N33" s="22" t="s">
        <v>167</v>
      </c>
      <c r="O33" s="29">
        <v>0</v>
      </c>
      <c r="Q33" s="22" t="s">
        <v>167</v>
      </c>
      <c r="R33" s="29">
        <v>0</v>
      </c>
      <c r="BE33">
        <v>960</v>
      </c>
      <c r="BF33">
        <f t="shared" si="8"/>
        <v>3720</v>
      </c>
      <c r="BG33" s="11" t="e">
        <f>IF('Laricio - prairie p.'!#REF!="OUI",BE33/BF33,100%)</f>
        <v>#REF!</v>
      </c>
      <c r="BH33" s="155">
        <v>14</v>
      </c>
      <c r="BI33" s="147" t="e">
        <f t="shared" si="20"/>
        <v>#REF!</v>
      </c>
      <c r="BJ33" s="148" t="e">
        <f t="shared" si="48"/>
        <v>#REF!</v>
      </c>
      <c r="BK33" s="148">
        <f>IF(BH33&lt;=$BJ$6,IF(ISBLANK(BH$5),,VLOOKUP(BH$5,Aerien!$B$23:$C$87,2,FALSE)),)</f>
        <v>0.46</v>
      </c>
      <c r="BL33" s="148" t="e">
        <f t="shared" si="22"/>
        <v>#REF!</v>
      </c>
      <c r="BM33" s="148" t="e">
        <f t="shared" si="23"/>
        <v>#REF!</v>
      </c>
      <c r="BN33" s="149">
        <f t="shared" si="24"/>
        <v>0.47499999999999998</v>
      </c>
      <c r="BO33" s="148">
        <f>IF(BH33&lt;=$BJ$6,'Laricio - prairie p.'!$F$5+('Laricio - prairie p.'!$F$15-'Laricio - prairie p.'!$F$5)*(1-EXP(-0.0175*BH33)),)</f>
        <v>70</v>
      </c>
      <c r="BP33" s="148" t="e">
        <f>IF(BH33&lt;=$BJ$6,IF(BH33&lt;=30,BH33*('Laricio - prairie p.'!$F$16-'Laricio - prairie p.'!#REF!)/30,10),)</f>
        <v>#REF!</v>
      </c>
      <c r="BQ33" s="148">
        <v>0</v>
      </c>
      <c r="BR33" s="150" t="e">
        <f t="shared" si="25"/>
        <v>#REF!</v>
      </c>
      <c r="BS33" s="147">
        <f>IF(BH33&lt;='Laricio - prairie p.'!$F$18,0,)</f>
        <v>0</v>
      </c>
      <c r="BT33" s="148">
        <f>IF(BH33&lt;='Laricio - prairie p.'!$F$18,0,)</f>
        <v>0</v>
      </c>
      <c r="BU33" s="149">
        <f t="shared" si="12"/>
        <v>0.47499999999999998</v>
      </c>
      <c r="BV33" s="148">
        <f>IF(BH33&lt;=$BJ$6,'Laricio - prairie p.'!$F$5+('Laricio - prairie p.'!$F$8-'Laricio - prairie p.'!$F$5)*(1-EXP(-0.0175*BH33)),)</f>
        <v>70</v>
      </c>
      <c r="BW33" s="148">
        <f>IF(BH34&lt;='Laricio - prairie p.'!$F$18,0,)</f>
        <v>0</v>
      </c>
      <c r="BX33" s="148">
        <f>IF(BH34&lt;='Laricio - prairie p.'!$F$18,0,)</f>
        <v>0</v>
      </c>
      <c r="BY33" s="150">
        <f t="shared" si="49"/>
        <v>256.66666666666669</v>
      </c>
      <c r="BZ33" s="175" t="e">
        <f t="shared" si="14"/>
        <v>#REF!</v>
      </c>
      <c r="CA33" s="178"/>
      <c r="CB33" s="178"/>
      <c r="CD33">
        <f t="shared" si="6"/>
        <v>0</v>
      </c>
      <c r="CE33" s="18">
        <f t="shared" si="50"/>
        <v>1200</v>
      </c>
      <c r="CF33">
        <f t="shared" si="28"/>
        <v>5115</v>
      </c>
      <c r="CG33" s="11" t="e">
        <f>IF('Laricio - prairie p.'!#REF!="OUI",CE33/CF33,100%)</f>
        <v>#REF!</v>
      </c>
      <c r="CH33" s="122">
        <v>14</v>
      </c>
      <c r="CI33" s="110" t="e">
        <f t="shared" si="29"/>
        <v>#REF!</v>
      </c>
      <c r="CJ33" s="110" t="e">
        <f t="shared" si="30"/>
        <v>#REF!</v>
      </c>
      <c r="CK33" s="110">
        <f>IF(CH33&lt;=$CJ$6,IF(ISBLANK(CH$5),,VLOOKUP(CH$5,Aerien!$B$23:$C$87,2,FALSE)),)</f>
        <v>0.57999999999999996</v>
      </c>
      <c r="CL33" s="110" t="e">
        <f t="shared" si="31"/>
        <v>#REF!</v>
      </c>
      <c r="CM33" s="110" t="e">
        <f t="shared" si="32"/>
        <v>#REF!</v>
      </c>
      <c r="CN33" s="117">
        <f t="shared" si="33"/>
        <v>0.47499999999999998</v>
      </c>
      <c r="CO33" s="110">
        <f>IF(CH33&lt;=$CJ$6,'Laricio - prairie p.'!$F$5+('Laricio - prairie p.'!$F$15-'Laricio - prairie p.'!$F$5)*(1-EXP(-0.0175*CH33)),)</f>
        <v>70</v>
      </c>
      <c r="CP33" s="110" t="e">
        <f>IF(CH33&lt;=$CJ$6,IF(CH33&lt;=30,CH33*('Laricio - prairie p.'!$F$16-'Laricio - prairie p.'!#REF!)/30,10),)</f>
        <v>#REF!</v>
      </c>
      <c r="CQ33" s="110">
        <v>0</v>
      </c>
      <c r="CR33" s="110" t="e">
        <f t="shared" si="34"/>
        <v>#REF!</v>
      </c>
      <c r="CT33" s="110">
        <f t="shared" si="35"/>
        <v>0</v>
      </c>
      <c r="CU33" s="110">
        <f>IF(CH33&lt;='Laricio - prairie p.'!$F$18,0,)</f>
        <v>0</v>
      </c>
      <c r="CV33" s="117">
        <f t="shared" si="36"/>
        <v>0.47499999999999998</v>
      </c>
      <c r="CW33" s="110">
        <f>IF(CH33&lt;=$CJ$6,'Laricio - prairie p.'!$F$5+('Laricio - prairie p.'!$F$8-'Laricio - prairie p.'!$F$5)*(1-EXP(-0.0175*CH33)),)</f>
        <v>70</v>
      </c>
      <c r="CX33" s="110">
        <f>IF(CH34&lt;='Laricio - prairie p.'!$F$18,0,)</f>
        <v>0</v>
      </c>
      <c r="CY33" s="110">
        <f>IF(CH34&lt;='Laricio - prairie p.'!$F$18,0,)</f>
        <v>0</v>
      </c>
      <c r="CZ33" s="110">
        <f t="shared" si="37"/>
        <v>256.66666666666669</v>
      </c>
      <c r="DA33" s="38" t="e">
        <f t="shared" si="38"/>
        <v>#REF!</v>
      </c>
      <c r="DC33">
        <f t="shared" si="42"/>
        <v>70</v>
      </c>
      <c r="DD33">
        <f t="shared" si="43"/>
        <v>75</v>
      </c>
      <c r="DE33">
        <v>279</v>
      </c>
      <c r="DG33">
        <v>231</v>
      </c>
      <c r="DH33">
        <f t="shared" si="44"/>
        <v>1.6</v>
      </c>
      <c r="DI33">
        <f t="shared" si="40"/>
        <v>369.6</v>
      </c>
      <c r="DJ33" s="112">
        <f t="shared" si="45"/>
        <v>3.2</v>
      </c>
    </row>
    <row r="34" spans="5:114" x14ac:dyDescent="0.25">
      <c r="E34" s="22" t="s">
        <v>168</v>
      </c>
      <c r="F34" s="30">
        <f>_xlfn.IFNA(F33*HLOOKUP(F31,$G$16:$P$19,2,FALSE),)</f>
        <v>742</v>
      </c>
      <c r="H34" s="22" t="s">
        <v>168</v>
      </c>
      <c r="I34" s="30">
        <f>_xlfn.IFNA(I33*HLOOKUP(I31,$G$16:$P$19,2,FALSE),)</f>
        <v>103.49999999999999</v>
      </c>
      <c r="K34" s="22" t="s">
        <v>168</v>
      </c>
      <c r="L34" s="30">
        <f>_xlfn.IFNA(L33*HLOOKUP(L31,$G$16:$P$19,2,FALSE),)</f>
        <v>742</v>
      </c>
      <c r="N34" s="22" t="s">
        <v>168</v>
      </c>
      <c r="O34" s="30">
        <f>_xlfn.IFNA(O33*HLOOKUP(O31,$G$16:$P$19,2,FALSE),)</f>
        <v>0</v>
      </c>
      <c r="Q34" s="22" t="s">
        <v>168</v>
      </c>
      <c r="R34" s="30">
        <f>_xlfn.IFNA(R33*HLOOKUP(R31,$G$16:$P$19,2,FALSE),)</f>
        <v>0</v>
      </c>
      <c r="BE34">
        <v>840</v>
      </c>
      <c r="BF34">
        <v>3530</v>
      </c>
      <c r="BG34" s="11" t="e">
        <f>IF('Laricio - prairie p.'!#REF!="OUI",BE34/BF34,100%)</f>
        <v>#REF!</v>
      </c>
      <c r="BH34" s="155">
        <v>15</v>
      </c>
      <c r="BI34" s="147" t="e">
        <f t="shared" si="20"/>
        <v>#REF!</v>
      </c>
      <c r="BJ34" s="148" t="e">
        <f t="shared" si="48"/>
        <v>#REF!</v>
      </c>
      <c r="BK34" s="148">
        <f>IF(BH34&lt;=$BJ$6,IF(ISBLANK(BH$5),,VLOOKUP(BH$5,Aerien!$B$23:$C$87,2,FALSE)),)</f>
        <v>0.46</v>
      </c>
      <c r="BL34" s="148" t="e">
        <f t="shared" si="22"/>
        <v>#REF!</v>
      </c>
      <c r="BM34" s="148" t="e">
        <f t="shared" si="23"/>
        <v>#REF!</v>
      </c>
      <c r="BN34" s="149">
        <f t="shared" si="24"/>
        <v>0.47499999999999998</v>
      </c>
      <c r="BO34" s="148">
        <f>IF(BH34&lt;=$BJ$6,'Laricio - prairie p.'!$F$5+('Laricio - prairie p.'!$F$15-'Laricio - prairie p.'!$F$5)*(1-EXP(-0.0175*BH34)),)</f>
        <v>70</v>
      </c>
      <c r="BP34" s="148" t="e">
        <f>IF(BH34&lt;=$BJ$6,IF(BH34&lt;=30,BH34*('Laricio - prairie p.'!$F$16-'Laricio - prairie p.'!#REF!)/30,10),)</f>
        <v>#REF!</v>
      </c>
      <c r="BQ34" s="148">
        <v>0</v>
      </c>
      <c r="BR34" s="150" t="e">
        <f t="shared" si="25"/>
        <v>#REF!</v>
      </c>
      <c r="BS34" s="147">
        <f>IF(BH34&lt;='Laricio - prairie p.'!$F$18,0,)</f>
        <v>0</v>
      </c>
      <c r="BT34" s="148">
        <f>IF(BH34&lt;='Laricio - prairie p.'!$F$18,0,)</f>
        <v>0</v>
      </c>
      <c r="BU34" s="149">
        <f t="shared" si="12"/>
        <v>0.47499999999999998</v>
      </c>
      <c r="BV34" s="148">
        <f>IF(BH34&lt;=$BJ$6,'Laricio - prairie p.'!$F$5+('Laricio - prairie p.'!$F$8-'Laricio - prairie p.'!$F$5)*(1-EXP(-0.0175*BH34)),)</f>
        <v>70</v>
      </c>
      <c r="BW34" s="148">
        <f>IF(BH35&lt;='Laricio - prairie p.'!$F$18,0,)</f>
        <v>0</v>
      </c>
      <c r="BX34" s="148">
        <f>IF(BH35&lt;='Laricio - prairie p.'!$F$18,0,)</f>
        <v>0</v>
      </c>
      <c r="BY34" s="150">
        <f t="shared" si="49"/>
        <v>256.66666666666669</v>
      </c>
      <c r="BZ34" s="175" t="e">
        <f t="shared" si="14"/>
        <v>#REF!</v>
      </c>
      <c r="CA34" s="178"/>
      <c r="CB34" s="178"/>
      <c r="CD34">
        <f t="shared" si="6"/>
        <v>0</v>
      </c>
      <c r="CE34" s="18">
        <f t="shared" si="50"/>
        <v>1200</v>
      </c>
      <c r="CF34">
        <f t="shared" si="28"/>
        <v>5115</v>
      </c>
      <c r="CG34" s="11" t="e">
        <f>IF('Laricio - prairie p.'!#REF!="OUI",CE34/CF34,100%)</f>
        <v>#REF!</v>
      </c>
      <c r="CH34" s="122">
        <v>15</v>
      </c>
      <c r="CI34" s="110" t="e">
        <f t="shared" si="29"/>
        <v>#REF!</v>
      </c>
      <c r="CJ34" s="110" t="e">
        <f t="shared" si="30"/>
        <v>#REF!</v>
      </c>
      <c r="CK34" s="110">
        <f>IF(CH34&lt;=$CJ$6,IF(ISBLANK(CH$5),,VLOOKUP(CH$5,Aerien!$B$23:$C$87,2,FALSE)),)</f>
        <v>0.57999999999999996</v>
      </c>
      <c r="CL34" s="110" t="e">
        <f t="shared" si="31"/>
        <v>#REF!</v>
      </c>
      <c r="CM34" s="110" t="e">
        <f t="shared" si="32"/>
        <v>#REF!</v>
      </c>
      <c r="CN34" s="117">
        <f t="shared" si="33"/>
        <v>0.47499999999999998</v>
      </c>
      <c r="CO34" s="110">
        <f>IF(CH34&lt;=$CJ$6,'Laricio - prairie p.'!$F$5+('Laricio - prairie p.'!$F$15-'Laricio - prairie p.'!$F$5)*(1-EXP(-0.0175*CH34)),)</f>
        <v>70</v>
      </c>
      <c r="CP34" s="110" t="e">
        <f>IF(CH34&lt;=$CJ$6,IF(CH34&lt;=30,CH34*('Laricio - prairie p.'!$F$16-'Laricio - prairie p.'!#REF!)/30,10),)</f>
        <v>#REF!</v>
      </c>
      <c r="CQ34" s="110">
        <v>0</v>
      </c>
      <c r="CR34" s="110" t="e">
        <f t="shared" si="34"/>
        <v>#REF!</v>
      </c>
      <c r="CT34" s="110">
        <f t="shared" si="35"/>
        <v>0</v>
      </c>
      <c r="CU34" s="110">
        <f>IF(CH34&lt;='Laricio - prairie p.'!$F$18,0,)</f>
        <v>0</v>
      </c>
      <c r="CV34" s="117">
        <f t="shared" si="36"/>
        <v>0.47499999999999998</v>
      </c>
      <c r="CW34" s="110">
        <f>IF(CH34&lt;=$CJ$6,'Laricio - prairie p.'!$F$5+('Laricio - prairie p.'!$F$8-'Laricio - prairie p.'!$F$5)*(1-EXP(-0.0175*CH34)),)</f>
        <v>70</v>
      </c>
      <c r="CX34" s="110">
        <f>IF(CH35&lt;='Laricio - prairie p.'!$F$18,0,)</f>
        <v>0</v>
      </c>
      <c r="CY34" s="110">
        <f>IF(CH35&lt;='Laricio - prairie p.'!$F$18,0,)</f>
        <v>0</v>
      </c>
      <c r="CZ34" s="110">
        <f t="shared" si="37"/>
        <v>256.66666666666669</v>
      </c>
      <c r="DA34" s="38" t="e">
        <f t="shared" si="38"/>
        <v>#REF!</v>
      </c>
      <c r="DC34">
        <f t="shared" si="42"/>
        <v>75</v>
      </c>
      <c r="DD34">
        <f t="shared" si="43"/>
        <v>80</v>
      </c>
      <c r="DE34">
        <v>246</v>
      </c>
      <c r="DG34">
        <v>240</v>
      </c>
      <c r="DH34">
        <f t="shared" si="44"/>
        <v>1.6</v>
      </c>
      <c r="DI34">
        <f t="shared" si="40"/>
        <v>384</v>
      </c>
      <c r="DJ34" s="112">
        <f t="shared" si="45"/>
        <v>2.8799999999999955</v>
      </c>
    </row>
    <row r="35" spans="5:114" x14ac:dyDescent="0.25">
      <c r="E35" s="25" t="s">
        <v>161</v>
      </c>
      <c r="F35" s="27" t="str">
        <f>IF(SUM(F36:F37)&lt;&gt;1,"erreur","-")</f>
        <v>-</v>
      </c>
      <c r="H35" s="25" t="s">
        <v>161</v>
      </c>
      <c r="I35" s="27" t="str">
        <f>IF(SUM(I36:I37)&lt;&gt;1,"erreur","-")</f>
        <v>-</v>
      </c>
      <c r="K35" s="25" t="s">
        <v>161</v>
      </c>
      <c r="L35" s="27" t="str">
        <f>IF(SUM(L36:L37)&lt;&gt;1,"erreur","-")</f>
        <v>-</v>
      </c>
      <c r="N35" s="25" t="s">
        <v>161</v>
      </c>
      <c r="O35" s="27" t="str">
        <f>IF(SUM(O36:O37)&lt;&gt;1,"erreur","-")</f>
        <v>-</v>
      </c>
      <c r="Q35" s="25" t="s">
        <v>161</v>
      </c>
      <c r="R35" s="27" t="str">
        <f>IF(SUM(R36:R37)&lt;&gt;1,"erreur","-")</f>
        <v>-</v>
      </c>
      <c r="BE35">
        <v>840</v>
      </c>
      <c r="BF35">
        <v>3530</v>
      </c>
      <c r="BG35" s="11" t="e">
        <f>IF('Laricio - prairie p.'!#REF!="OUI",BE35/BF35,100%)</f>
        <v>#REF!</v>
      </c>
      <c r="BH35" s="155">
        <v>16</v>
      </c>
      <c r="BI35" s="147" t="e">
        <f t="shared" si="20"/>
        <v>#REF!</v>
      </c>
      <c r="BJ35" s="148" t="e">
        <f t="shared" si="48"/>
        <v>#REF!</v>
      </c>
      <c r="BK35" s="148">
        <f>IF(BH35&lt;=$BJ$6,IF(ISBLANK(BH$5),,VLOOKUP(BH$5,Aerien!$B$23:$C$87,2,FALSE)),)</f>
        <v>0.46</v>
      </c>
      <c r="BL35" s="148" t="e">
        <f t="shared" si="22"/>
        <v>#REF!</v>
      </c>
      <c r="BM35" s="148" t="e">
        <f t="shared" si="23"/>
        <v>#REF!</v>
      </c>
      <c r="BN35" s="149">
        <f t="shared" si="24"/>
        <v>0.47499999999999998</v>
      </c>
      <c r="BO35" s="148">
        <f>IF(BH35&lt;=$BJ$6,'Laricio - prairie p.'!$F$5+('Laricio - prairie p.'!$F$15-'Laricio - prairie p.'!$F$5)*(1-EXP(-0.0175*BH35)),)</f>
        <v>70</v>
      </c>
      <c r="BP35" s="148" t="e">
        <f>IF(BH35&lt;=$BJ$6,IF(BH35&lt;=30,BH35*('Laricio - prairie p.'!$F$16-'Laricio - prairie p.'!#REF!)/30,10),)</f>
        <v>#REF!</v>
      </c>
      <c r="BQ35" s="148">
        <v>0</v>
      </c>
      <c r="BR35" s="150" t="e">
        <f t="shared" si="25"/>
        <v>#REF!</v>
      </c>
      <c r="BS35" s="147">
        <f>IF(BH35&lt;='Laricio - prairie p.'!$F$18,0,)</f>
        <v>0</v>
      </c>
      <c r="BT35" s="148">
        <f>IF(BH35&lt;='Laricio - prairie p.'!$F$18,0,)</f>
        <v>0</v>
      </c>
      <c r="BU35" s="149">
        <f t="shared" si="12"/>
        <v>0.47499999999999998</v>
      </c>
      <c r="BV35" s="148">
        <f>IF(BH35&lt;=$BJ$6,'Laricio - prairie p.'!$F$5+('Laricio - prairie p.'!$F$8-'Laricio - prairie p.'!$F$5)*(1-EXP(-0.0175*BH35)),)</f>
        <v>70</v>
      </c>
      <c r="BW35" s="148">
        <f>IF(BH36&lt;='Laricio - prairie p.'!$F$18,0,)</f>
        <v>0</v>
      </c>
      <c r="BX35" s="148">
        <f>IF(BH36&lt;='Laricio - prairie p.'!$F$18,0,)</f>
        <v>0</v>
      </c>
      <c r="BY35" s="150">
        <f t="shared" si="49"/>
        <v>256.66666666666669</v>
      </c>
      <c r="BZ35" s="175" t="e">
        <f t="shared" si="14"/>
        <v>#REF!</v>
      </c>
      <c r="CA35" s="178"/>
      <c r="CB35" s="178"/>
      <c r="CD35">
        <f t="shared" si="6"/>
        <v>0</v>
      </c>
      <c r="CE35" s="18">
        <f t="shared" si="50"/>
        <v>1200</v>
      </c>
      <c r="CF35">
        <f t="shared" si="28"/>
        <v>5115</v>
      </c>
      <c r="CG35" s="11" t="e">
        <f>IF('Laricio - prairie p.'!#REF!="OUI",CE35/CF35,100%)</f>
        <v>#REF!</v>
      </c>
      <c r="CH35" s="122">
        <v>16</v>
      </c>
      <c r="CI35" s="110" t="e">
        <f t="shared" si="29"/>
        <v>#REF!</v>
      </c>
      <c r="CJ35" s="110" t="e">
        <f t="shared" si="30"/>
        <v>#REF!</v>
      </c>
      <c r="CK35" s="110">
        <f>IF(CH35&lt;=$CJ$6,IF(ISBLANK(CH$5),,VLOOKUP(CH$5,Aerien!$B$23:$C$87,2,FALSE)),)</f>
        <v>0.57999999999999996</v>
      </c>
      <c r="CL35" s="110" t="e">
        <f t="shared" si="31"/>
        <v>#REF!</v>
      </c>
      <c r="CM35" s="110" t="e">
        <f t="shared" si="32"/>
        <v>#REF!</v>
      </c>
      <c r="CN35" s="117">
        <f t="shared" si="33"/>
        <v>0.47499999999999998</v>
      </c>
      <c r="CO35" s="110">
        <f>IF(CH35&lt;=$CJ$6,'Laricio - prairie p.'!$F$5+('Laricio - prairie p.'!$F$15-'Laricio - prairie p.'!$F$5)*(1-EXP(-0.0175*CH35)),)</f>
        <v>70</v>
      </c>
      <c r="CP35" s="110" t="e">
        <f>IF(CH35&lt;=$CJ$6,IF(CH35&lt;=30,CH35*('Laricio - prairie p.'!$F$16-'Laricio - prairie p.'!#REF!)/30,10),)</f>
        <v>#REF!</v>
      </c>
      <c r="CQ35" s="110">
        <v>0</v>
      </c>
      <c r="CR35" s="110" t="e">
        <f t="shared" si="34"/>
        <v>#REF!</v>
      </c>
      <c r="CT35" s="110">
        <f t="shared" si="35"/>
        <v>0</v>
      </c>
      <c r="CU35" s="110">
        <f>IF(CH35&lt;='Laricio - prairie p.'!$F$18,0,)</f>
        <v>0</v>
      </c>
      <c r="CV35" s="117">
        <f t="shared" si="36"/>
        <v>0.47499999999999998</v>
      </c>
      <c r="CW35" s="110">
        <f>IF(CH35&lt;=$CJ$6,'Laricio - prairie p.'!$F$5+('Laricio - prairie p.'!$F$8-'Laricio - prairie p.'!$F$5)*(1-EXP(-0.0175*CH35)),)</f>
        <v>70</v>
      </c>
      <c r="CX35" s="110">
        <f>IF(CH36&lt;='Laricio - prairie p.'!$F$18,0,)</f>
        <v>0</v>
      </c>
      <c r="CY35" s="110">
        <f>IF(CH36&lt;='Laricio - prairie p.'!$F$18,0,)</f>
        <v>0</v>
      </c>
      <c r="CZ35" s="110">
        <f t="shared" si="37"/>
        <v>256.66666666666669</v>
      </c>
      <c r="DA35" s="38" t="e">
        <f t="shared" si="38"/>
        <v>#REF!</v>
      </c>
      <c r="DC35">
        <f t="shared" si="42"/>
        <v>80</v>
      </c>
      <c r="DD35">
        <f t="shared" si="43"/>
        <v>85</v>
      </c>
      <c r="DE35">
        <v>218</v>
      </c>
      <c r="DG35">
        <v>248</v>
      </c>
      <c r="DH35">
        <f t="shared" si="44"/>
        <v>1.6</v>
      </c>
      <c r="DI35">
        <f t="shared" si="40"/>
        <v>396.8</v>
      </c>
      <c r="DJ35" s="112">
        <f t="shared" si="45"/>
        <v>2.5600000000000023</v>
      </c>
    </row>
    <row r="36" spans="5:114" x14ac:dyDescent="0.25">
      <c r="E36" s="23" t="s">
        <v>165</v>
      </c>
      <c r="F36" s="31">
        <v>0.5</v>
      </c>
      <c r="G36" s="9"/>
      <c r="H36" s="23" t="s">
        <v>165</v>
      </c>
      <c r="I36" s="31">
        <v>0</v>
      </c>
      <c r="J36" s="9"/>
      <c r="K36" s="23" t="s">
        <v>165</v>
      </c>
      <c r="L36" s="31">
        <v>0.5</v>
      </c>
      <c r="M36" s="9"/>
      <c r="N36" s="23" t="s">
        <v>165</v>
      </c>
      <c r="O36" s="31">
        <v>0.5</v>
      </c>
      <c r="P36" s="9"/>
      <c r="Q36" s="23" t="s">
        <v>165</v>
      </c>
      <c r="R36" s="31">
        <v>0.5</v>
      </c>
      <c r="BE36">
        <v>840</v>
      </c>
      <c r="BF36">
        <v>3530</v>
      </c>
      <c r="BG36" s="11" t="e">
        <f>IF('Laricio - prairie p.'!#REF!="OUI",BE36/BF36,100%)</f>
        <v>#REF!</v>
      </c>
      <c r="BH36" s="155">
        <v>17</v>
      </c>
      <c r="BI36" s="147" t="e">
        <f t="shared" si="20"/>
        <v>#REF!</v>
      </c>
      <c r="BJ36" s="148" t="e">
        <f t="shared" si="48"/>
        <v>#REF!</v>
      </c>
      <c r="BK36" s="148">
        <f>IF(BH36&lt;=$BJ$6,IF(ISBLANK(BH$5),,VLOOKUP(BH$5,Aerien!$B$23:$C$87,2,FALSE)),)</f>
        <v>0.46</v>
      </c>
      <c r="BL36" s="148" t="e">
        <f t="shared" si="22"/>
        <v>#REF!</v>
      </c>
      <c r="BM36" s="148" t="e">
        <f t="shared" si="23"/>
        <v>#REF!</v>
      </c>
      <c r="BN36" s="149">
        <f t="shared" si="24"/>
        <v>0.47499999999999998</v>
      </c>
      <c r="BO36" s="148">
        <f>IF(BH36&lt;=$BJ$6,'Laricio - prairie p.'!$F$5+('Laricio - prairie p.'!$F$15-'Laricio - prairie p.'!$F$5)*(1-EXP(-0.0175*BH36)),)</f>
        <v>70</v>
      </c>
      <c r="BP36" s="148" t="e">
        <f>IF(BH36&lt;=$BJ$6,IF(BH36&lt;=30,BH36*('Laricio - prairie p.'!$F$16-'Laricio - prairie p.'!#REF!)/30,10),)</f>
        <v>#REF!</v>
      </c>
      <c r="BQ36" s="148">
        <v>0</v>
      </c>
      <c r="BR36" s="150" t="e">
        <f t="shared" si="25"/>
        <v>#REF!</v>
      </c>
      <c r="BS36" s="147">
        <f>IF(BH36&lt;='Laricio - prairie p.'!$F$18,0,)</f>
        <v>0</v>
      </c>
      <c r="BT36" s="148">
        <f>IF(BH36&lt;='Laricio - prairie p.'!$F$18,0,)</f>
        <v>0</v>
      </c>
      <c r="BU36" s="149">
        <f t="shared" si="12"/>
        <v>0.47499999999999998</v>
      </c>
      <c r="BV36" s="148">
        <f>IF(BH36&lt;=$BJ$6,'Laricio - prairie p.'!$F$5+('Laricio - prairie p.'!$F$8-'Laricio - prairie p.'!$F$5)*(1-EXP(-0.0175*BH36)),)</f>
        <v>70</v>
      </c>
      <c r="BW36" s="148">
        <f>IF(BH37&lt;='Laricio - prairie p.'!$F$18,0,)</f>
        <v>0</v>
      </c>
      <c r="BX36" s="148">
        <f>IF(BH37&lt;='Laricio - prairie p.'!$F$18,0,)</f>
        <v>0</v>
      </c>
      <c r="BY36" s="150">
        <f t="shared" si="49"/>
        <v>256.66666666666669</v>
      </c>
      <c r="BZ36" s="175" t="e">
        <f t="shared" si="14"/>
        <v>#REF!</v>
      </c>
      <c r="CA36" s="178"/>
      <c r="CB36" s="178"/>
      <c r="CD36">
        <f t="shared" si="6"/>
        <v>0</v>
      </c>
      <c r="CE36" s="18">
        <f t="shared" si="50"/>
        <v>1200</v>
      </c>
      <c r="CF36">
        <f t="shared" si="28"/>
        <v>5115</v>
      </c>
      <c r="CG36" s="11" t="e">
        <f>IF('Laricio - prairie p.'!#REF!="OUI",CE36/CF36,100%)</f>
        <v>#REF!</v>
      </c>
      <c r="CH36" s="122">
        <v>17</v>
      </c>
      <c r="CI36" s="110" t="e">
        <f t="shared" si="29"/>
        <v>#REF!</v>
      </c>
      <c r="CJ36" s="110" t="e">
        <f t="shared" si="30"/>
        <v>#REF!</v>
      </c>
      <c r="CK36" s="110">
        <f>IF(CH36&lt;=$CJ$6,IF(ISBLANK(CH$5),,VLOOKUP(CH$5,Aerien!$B$23:$C$87,2,FALSE)),)</f>
        <v>0.57999999999999996</v>
      </c>
      <c r="CL36" s="110" t="e">
        <f t="shared" si="31"/>
        <v>#REF!</v>
      </c>
      <c r="CM36" s="110" t="e">
        <f t="shared" si="32"/>
        <v>#REF!</v>
      </c>
      <c r="CN36" s="117">
        <f t="shared" si="33"/>
        <v>0.47499999999999998</v>
      </c>
      <c r="CO36" s="110">
        <f>IF(CH36&lt;=$CJ$6,'Laricio - prairie p.'!$F$5+('Laricio - prairie p.'!$F$15-'Laricio - prairie p.'!$F$5)*(1-EXP(-0.0175*CH36)),)</f>
        <v>70</v>
      </c>
      <c r="CP36" s="110" t="e">
        <f>IF(CH36&lt;=$CJ$6,IF(CH36&lt;=30,CH36*('Laricio - prairie p.'!$F$16-'Laricio - prairie p.'!#REF!)/30,10),)</f>
        <v>#REF!</v>
      </c>
      <c r="CQ36" s="110">
        <v>0</v>
      </c>
      <c r="CR36" s="110" t="e">
        <f t="shared" si="34"/>
        <v>#REF!</v>
      </c>
      <c r="CT36" s="110">
        <f t="shared" si="35"/>
        <v>0</v>
      </c>
      <c r="CU36" s="110">
        <f>IF(CH36&lt;='Laricio - prairie p.'!$F$18,0,)</f>
        <v>0</v>
      </c>
      <c r="CV36" s="117">
        <f t="shared" si="36"/>
        <v>0.47499999999999998</v>
      </c>
      <c r="CW36" s="110">
        <f>IF(CH36&lt;=$CJ$6,'Laricio - prairie p.'!$F$5+('Laricio - prairie p.'!$F$8-'Laricio - prairie p.'!$F$5)*(1-EXP(-0.0175*CH36)),)</f>
        <v>70</v>
      </c>
      <c r="CX36" s="110">
        <f>IF(CH37&lt;='Laricio - prairie p.'!$F$18,0,)</f>
        <v>0</v>
      </c>
      <c r="CY36" s="110">
        <f>IF(CH37&lt;='Laricio - prairie p.'!$F$18,0,)</f>
        <v>0</v>
      </c>
      <c r="CZ36" s="110">
        <f t="shared" si="37"/>
        <v>256.66666666666669</v>
      </c>
      <c r="DA36" s="38" t="e">
        <f t="shared" si="38"/>
        <v>#REF!</v>
      </c>
      <c r="DC36">
        <f t="shared" si="42"/>
        <v>85</v>
      </c>
      <c r="DD36">
        <f t="shared" ref="DD36:DD46" si="51">DD35+5</f>
        <v>90</v>
      </c>
      <c r="DE36">
        <v>194</v>
      </c>
      <c r="DG36">
        <v>254</v>
      </c>
      <c r="DH36">
        <f t="shared" si="44"/>
        <v>1.6</v>
      </c>
      <c r="DI36">
        <f t="shared" ref="DI36:DI46" si="52">DG36*DH36</f>
        <v>406.40000000000003</v>
      </c>
      <c r="DJ36" s="112">
        <f t="shared" si="45"/>
        <v>1.9200000000000046</v>
      </c>
    </row>
    <row r="37" spans="5:114" x14ac:dyDescent="0.25">
      <c r="E37" s="23" t="s">
        <v>164</v>
      </c>
      <c r="F37" s="31">
        <v>0.5</v>
      </c>
      <c r="G37" s="9"/>
      <c r="H37" s="23" t="s">
        <v>164</v>
      </c>
      <c r="I37" s="31">
        <v>1</v>
      </c>
      <c r="J37" s="9"/>
      <c r="K37" s="23" t="s">
        <v>163</v>
      </c>
      <c r="L37" s="31">
        <v>0.5</v>
      </c>
      <c r="M37" s="9"/>
      <c r="N37" s="23" t="s">
        <v>163</v>
      </c>
      <c r="O37" s="31">
        <v>0.5</v>
      </c>
      <c r="P37" s="9"/>
      <c r="Q37" s="23" t="s">
        <v>163</v>
      </c>
      <c r="R37" s="31">
        <v>0.5</v>
      </c>
      <c r="BE37">
        <v>840</v>
      </c>
      <c r="BF37">
        <v>3530</v>
      </c>
      <c r="BG37" s="11" t="e">
        <f>IF('Laricio - prairie p.'!#REF!="OUI",BE37/BF37,100%)</f>
        <v>#REF!</v>
      </c>
      <c r="BH37" s="155">
        <v>18</v>
      </c>
      <c r="BI37" s="147" t="e">
        <f t="shared" si="20"/>
        <v>#REF!</v>
      </c>
      <c r="BJ37" s="148" t="e">
        <f t="shared" si="48"/>
        <v>#REF!</v>
      </c>
      <c r="BK37" s="148">
        <f>IF(BH37&lt;=$BJ$6,IF(ISBLANK(BH$5),,VLOOKUP(BH$5,Aerien!$B$23:$C$87,2,FALSE)),)</f>
        <v>0.46</v>
      </c>
      <c r="BL37" s="148" t="e">
        <f t="shared" si="22"/>
        <v>#REF!</v>
      </c>
      <c r="BM37" s="148" t="e">
        <f t="shared" si="23"/>
        <v>#REF!</v>
      </c>
      <c r="BN37" s="149">
        <f t="shared" si="24"/>
        <v>0.47499999999999998</v>
      </c>
      <c r="BO37" s="148">
        <f>IF(BH37&lt;=$BJ$6,'Laricio - prairie p.'!$F$5+('Laricio - prairie p.'!$F$15-'Laricio - prairie p.'!$F$5)*(1-EXP(-0.0175*BH37)),)</f>
        <v>70</v>
      </c>
      <c r="BP37" s="148" t="e">
        <f>IF(BH37&lt;=$BJ$6,IF(BH37&lt;=30,BH37*('Laricio - prairie p.'!$F$16-'Laricio - prairie p.'!#REF!)/30,10),)</f>
        <v>#REF!</v>
      </c>
      <c r="BQ37" s="148">
        <v>0</v>
      </c>
      <c r="BR37" s="150" t="e">
        <f t="shared" si="25"/>
        <v>#REF!</v>
      </c>
      <c r="BS37" s="147">
        <f>IF(BH37&lt;='Laricio - prairie p.'!$F$18,0,)</f>
        <v>0</v>
      </c>
      <c r="BT37" s="148">
        <f>IF(BH37&lt;='Laricio - prairie p.'!$F$18,0,)</f>
        <v>0</v>
      </c>
      <c r="BU37" s="149">
        <f t="shared" si="12"/>
        <v>0.47499999999999998</v>
      </c>
      <c r="BV37" s="148">
        <f>IF(BH37&lt;=$BJ$6,'Laricio - prairie p.'!$F$5+('Laricio - prairie p.'!$F$8-'Laricio - prairie p.'!$F$5)*(1-EXP(-0.0175*BH37)),)</f>
        <v>70</v>
      </c>
      <c r="BW37" s="148">
        <f>IF(BH38&lt;='Laricio - prairie p.'!$F$18,0,)</f>
        <v>0</v>
      </c>
      <c r="BX37" s="148">
        <f>IF(BH38&lt;='Laricio - prairie p.'!$F$18,0,)</f>
        <v>0</v>
      </c>
      <c r="BY37" s="150">
        <f t="shared" si="49"/>
        <v>256.66666666666669</v>
      </c>
      <c r="BZ37" s="175" t="e">
        <f t="shared" si="14"/>
        <v>#REF!</v>
      </c>
      <c r="CA37" s="178"/>
      <c r="CB37" s="178"/>
      <c r="CD37">
        <f t="shared" si="6"/>
        <v>0</v>
      </c>
      <c r="CE37" s="18">
        <f t="shared" si="50"/>
        <v>1200</v>
      </c>
      <c r="CF37">
        <f t="shared" si="28"/>
        <v>5115</v>
      </c>
      <c r="CG37" s="11" t="e">
        <f>IF('Laricio - prairie p.'!#REF!="OUI",CE37/CF37,100%)</f>
        <v>#REF!</v>
      </c>
      <c r="CH37" s="122">
        <v>18</v>
      </c>
      <c r="CI37" s="110" t="e">
        <f t="shared" si="29"/>
        <v>#REF!</v>
      </c>
      <c r="CJ37" s="110" t="e">
        <f t="shared" si="30"/>
        <v>#REF!</v>
      </c>
      <c r="CK37" s="110">
        <f>IF(CH37&lt;=$CJ$6,IF(ISBLANK(CH$5),,VLOOKUP(CH$5,Aerien!$B$23:$C$87,2,FALSE)),)</f>
        <v>0.57999999999999996</v>
      </c>
      <c r="CL37" s="110" t="e">
        <f t="shared" si="31"/>
        <v>#REF!</v>
      </c>
      <c r="CM37" s="110" t="e">
        <f t="shared" si="32"/>
        <v>#REF!</v>
      </c>
      <c r="CN37" s="117">
        <f t="shared" si="33"/>
        <v>0.47499999999999998</v>
      </c>
      <c r="CO37" s="110">
        <f>IF(CH37&lt;=$CJ$6,'Laricio - prairie p.'!$F$5+('Laricio - prairie p.'!$F$15-'Laricio - prairie p.'!$F$5)*(1-EXP(-0.0175*CH37)),)</f>
        <v>70</v>
      </c>
      <c r="CP37" s="110" t="e">
        <f>IF(CH37&lt;=$CJ$6,IF(CH37&lt;=30,CH37*('Laricio - prairie p.'!$F$16-'Laricio - prairie p.'!#REF!)/30,10),)</f>
        <v>#REF!</v>
      </c>
      <c r="CQ37" s="110">
        <v>0</v>
      </c>
      <c r="CR37" s="110" t="e">
        <f t="shared" si="34"/>
        <v>#REF!</v>
      </c>
      <c r="CT37" s="110">
        <f t="shared" si="35"/>
        <v>0</v>
      </c>
      <c r="CU37" s="110">
        <f>IF(CH37&lt;='Laricio - prairie p.'!$F$18,0,)</f>
        <v>0</v>
      </c>
      <c r="CV37" s="117">
        <f t="shared" si="36"/>
        <v>0.47499999999999998</v>
      </c>
      <c r="CW37" s="110">
        <f>IF(CH37&lt;=$CJ$6,'Laricio - prairie p.'!$F$5+('Laricio - prairie p.'!$F$8-'Laricio - prairie p.'!$F$5)*(1-EXP(-0.0175*CH37)),)</f>
        <v>70</v>
      </c>
      <c r="CX37" s="110">
        <f>IF(CH38&lt;='Laricio - prairie p.'!$F$18,0,)</f>
        <v>0</v>
      </c>
      <c r="CY37" s="110">
        <f>IF(CH38&lt;='Laricio - prairie p.'!$F$18,0,)</f>
        <v>0</v>
      </c>
      <c r="CZ37" s="110">
        <f t="shared" si="37"/>
        <v>256.66666666666669</v>
      </c>
      <c r="DA37" s="38" t="e">
        <f t="shared" si="38"/>
        <v>#REF!</v>
      </c>
      <c r="DC37">
        <f t="shared" si="42"/>
        <v>90</v>
      </c>
      <c r="DD37">
        <f t="shared" si="51"/>
        <v>95</v>
      </c>
      <c r="DE37">
        <v>173</v>
      </c>
      <c r="DG37">
        <v>258</v>
      </c>
      <c r="DH37">
        <f t="shared" si="44"/>
        <v>1.6</v>
      </c>
      <c r="DI37">
        <f t="shared" si="52"/>
        <v>412.8</v>
      </c>
      <c r="DJ37" s="112">
        <f t="shared" si="45"/>
        <v>1.2799999999999954</v>
      </c>
    </row>
    <row r="38" spans="5:114" x14ac:dyDescent="0.25">
      <c r="BE38">
        <v>840</v>
      </c>
      <c r="BF38">
        <v>3530</v>
      </c>
      <c r="BG38" s="11" t="e">
        <f>IF('Laricio - prairie p.'!#REF!="OUI",BE38/BF38,100%)</f>
        <v>#REF!</v>
      </c>
      <c r="BH38" s="155">
        <v>19</v>
      </c>
      <c r="BI38" s="147" t="e">
        <f t="shared" si="20"/>
        <v>#REF!</v>
      </c>
      <c r="BJ38" s="148" t="e">
        <f t="shared" si="48"/>
        <v>#REF!</v>
      </c>
      <c r="BK38" s="148">
        <f>IF(BH38&lt;=$BJ$6,IF(ISBLANK(BH$5),,VLOOKUP(BH$5,Aerien!$B$23:$C$87,2,FALSE)),)</f>
        <v>0.46</v>
      </c>
      <c r="BL38" s="148" t="e">
        <f t="shared" si="22"/>
        <v>#REF!</v>
      </c>
      <c r="BM38" s="148" t="e">
        <f t="shared" si="23"/>
        <v>#REF!</v>
      </c>
      <c r="BN38" s="149">
        <f t="shared" si="24"/>
        <v>0.47499999999999998</v>
      </c>
      <c r="BO38" s="148">
        <f>IF(BH38&lt;=$BJ$6,'Laricio - prairie p.'!$F$5+('Laricio - prairie p.'!$F$15-'Laricio - prairie p.'!$F$5)*(1-EXP(-0.0175*BH38)),)</f>
        <v>70</v>
      </c>
      <c r="BP38" s="148" t="e">
        <f>IF(BH38&lt;=$BJ$6,IF(BH38&lt;=30,BH38*('Laricio - prairie p.'!$F$16-'Laricio - prairie p.'!#REF!)/30,10),)</f>
        <v>#REF!</v>
      </c>
      <c r="BQ38" s="148">
        <v>0</v>
      </c>
      <c r="BR38" s="150" t="e">
        <f t="shared" si="25"/>
        <v>#REF!</v>
      </c>
      <c r="BS38" s="147">
        <f>IF(BH38&lt;='Laricio - prairie p.'!$F$18,0,)</f>
        <v>0</v>
      </c>
      <c r="BT38" s="148">
        <f>IF(BH38&lt;='Laricio - prairie p.'!$F$18,0,)</f>
        <v>0</v>
      </c>
      <c r="BU38" s="149">
        <f t="shared" si="12"/>
        <v>0.47499999999999998</v>
      </c>
      <c r="BV38" s="148">
        <f>IF(BH38&lt;=$BJ$6,'Laricio - prairie p.'!$F$5+('Laricio - prairie p.'!$F$8-'Laricio - prairie p.'!$F$5)*(1-EXP(-0.0175*BH38)),)</f>
        <v>70</v>
      </c>
      <c r="BW38" s="148">
        <f>IF(BH39&lt;='Laricio - prairie p.'!$F$18,0,)</f>
        <v>0</v>
      </c>
      <c r="BX38" s="148">
        <f>IF(BH39&lt;='Laricio - prairie p.'!$F$18,0,)</f>
        <v>0</v>
      </c>
      <c r="BY38" s="150">
        <f t="shared" si="49"/>
        <v>256.66666666666669</v>
      </c>
      <c r="BZ38" s="175" t="e">
        <f t="shared" si="14"/>
        <v>#REF!</v>
      </c>
      <c r="CA38" s="178"/>
      <c r="CB38" s="178"/>
      <c r="CD38">
        <f t="shared" si="6"/>
        <v>0</v>
      </c>
      <c r="CE38" s="18">
        <f t="shared" si="50"/>
        <v>1200</v>
      </c>
      <c r="CF38">
        <f t="shared" si="28"/>
        <v>5115</v>
      </c>
      <c r="CG38" s="11" t="e">
        <f>IF('Laricio - prairie p.'!#REF!="OUI",CE38/CF38,100%)</f>
        <v>#REF!</v>
      </c>
      <c r="CH38" s="122">
        <v>19</v>
      </c>
      <c r="CI38" s="110" t="e">
        <f t="shared" si="29"/>
        <v>#REF!</v>
      </c>
      <c r="CJ38" s="110" t="e">
        <f t="shared" si="30"/>
        <v>#REF!</v>
      </c>
      <c r="CK38" s="110">
        <f>IF(CH38&lt;=$CJ$6,IF(ISBLANK(CH$5),,VLOOKUP(CH$5,Aerien!$B$23:$C$87,2,FALSE)),)</f>
        <v>0.57999999999999996</v>
      </c>
      <c r="CL38" s="110" t="e">
        <f t="shared" si="31"/>
        <v>#REF!</v>
      </c>
      <c r="CM38" s="110" t="e">
        <f t="shared" si="32"/>
        <v>#REF!</v>
      </c>
      <c r="CN38" s="117">
        <f t="shared" si="33"/>
        <v>0.47499999999999998</v>
      </c>
      <c r="CO38" s="110">
        <f>IF(CH38&lt;=$CJ$6,'Laricio - prairie p.'!$F$5+('Laricio - prairie p.'!$F$15-'Laricio - prairie p.'!$F$5)*(1-EXP(-0.0175*CH38)),)</f>
        <v>70</v>
      </c>
      <c r="CP38" s="110" t="e">
        <f>IF(CH38&lt;=$CJ$6,IF(CH38&lt;=30,CH38*('Laricio - prairie p.'!$F$16-'Laricio - prairie p.'!#REF!)/30,10),)</f>
        <v>#REF!</v>
      </c>
      <c r="CQ38" s="110">
        <v>0</v>
      </c>
      <c r="CR38" s="110" t="e">
        <f t="shared" si="34"/>
        <v>#REF!</v>
      </c>
      <c r="CT38" s="110">
        <f t="shared" si="35"/>
        <v>0</v>
      </c>
      <c r="CU38" s="110">
        <f>IF(CH38&lt;='Laricio - prairie p.'!$F$18,0,)</f>
        <v>0</v>
      </c>
      <c r="CV38" s="117">
        <f t="shared" si="36"/>
        <v>0.47499999999999998</v>
      </c>
      <c r="CW38" s="110">
        <f>IF(CH38&lt;=$CJ$6,'Laricio - prairie p.'!$F$5+('Laricio - prairie p.'!$F$8-'Laricio - prairie p.'!$F$5)*(1-EXP(-0.0175*CH38)),)</f>
        <v>70</v>
      </c>
      <c r="CX38" s="110">
        <f>IF(CH39&lt;='Laricio - prairie p.'!$F$18,0,)</f>
        <v>0</v>
      </c>
      <c r="CY38" s="110">
        <f>IF(CH39&lt;='Laricio - prairie p.'!$F$18,0,)</f>
        <v>0</v>
      </c>
      <c r="CZ38" s="110">
        <f t="shared" si="37"/>
        <v>256.66666666666669</v>
      </c>
      <c r="DA38" s="38" t="e">
        <f t="shared" si="38"/>
        <v>#REF!</v>
      </c>
      <c r="DC38">
        <f t="shared" si="42"/>
        <v>95</v>
      </c>
      <c r="DD38">
        <f t="shared" si="51"/>
        <v>100</v>
      </c>
      <c r="DE38">
        <v>156</v>
      </c>
      <c r="DG38">
        <v>261</v>
      </c>
      <c r="DH38">
        <f t="shared" si="44"/>
        <v>1.6</v>
      </c>
      <c r="DI38">
        <f t="shared" si="52"/>
        <v>417.6</v>
      </c>
      <c r="DJ38" s="112">
        <f t="shared" si="45"/>
        <v>0.9600000000000023</v>
      </c>
    </row>
    <row r="39" spans="5:114" x14ac:dyDescent="0.25">
      <c r="BE39">
        <v>840</v>
      </c>
      <c r="BF39">
        <v>3530</v>
      </c>
      <c r="BG39" s="11" t="e">
        <f>IF('Laricio - prairie p.'!#REF!="OUI",BE39/BF39,100%)</f>
        <v>#REF!</v>
      </c>
      <c r="BH39" s="155">
        <v>20</v>
      </c>
      <c r="BI39" s="147" t="e">
        <f t="shared" si="20"/>
        <v>#REF!</v>
      </c>
      <c r="BJ39" s="148" t="e">
        <f t="shared" si="48"/>
        <v>#REF!</v>
      </c>
      <c r="BK39" s="148">
        <f>IF(BH39&lt;=$BJ$6,IF(ISBLANK(BH$5),,VLOOKUP(BH$5,Aerien!$B$23:$C$87,2,FALSE)),)</f>
        <v>0.46</v>
      </c>
      <c r="BL39" s="148" t="e">
        <f t="shared" si="22"/>
        <v>#REF!</v>
      </c>
      <c r="BM39" s="148" t="e">
        <f t="shared" si="23"/>
        <v>#REF!</v>
      </c>
      <c r="BN39" s="149">
        <f t="shared" si="24"/>
        <v>0.47499999999999998</v>
      </c>
      <c r="BO39" s="148">
        <f>IF(BH39&lt;=$BJ$6,'Laricio - prairie p.'!$F$5+('Laricio - prairie p.'!$F$15-'Laricio - prairie p.'!$F$5)*(1-EXP(-0.0175*BH39)),)</f>
        <v>70</v>
      </c>
      <c r="BP39" s="148" t="e">
        <f>IF(BH39&lt;=$BJ$6,IF(BH39&lt;=30,BH39*('Laricio - prairie p.'!$F$16-'Laricio - prairie p.'!#REF!)/30,10),)</f>
        <v>#REF!</v>
      </c>
      <c r="BQ39" s="148">
        <v>0</v>
      </c>
      <c r="BR39" s="150" t="e">
        <f t="shared" si="25"/>
        <v>#REF!</v>
      </c>
      <c r="BS39" s="147">
        <f>IF(BH39&lt;='Laricio - prairie p.'!$F$18,0,)</f>
        <v>0</v>
      </c>
      <c r="BT39" s="148">
        <f>IF(BH39&lt;='Laricio - prairie p.'!$F$18,0,)</f>
        <v>0</v>
      </c>
      <c r="BU39" s="149">
        <f t="shared" si="12"/>
        <v>0.47499999999999998</v>
      </c>
      <c r="BV39" s="148">
        <f>IF(BH39&lt;=$BJ$6,'Laricio - prairie p.'!$F$5+('Laricio - prairie p.'!$F$8-'Laricio - prairie p.'!$F$5)*(1-EXP(-0.0175*BH39)),)</f>
        <v>70</v>
      </c>
      <c r="BW39" s="148">
        <f>IF(BH40&lt;='Laricio - prairie p.'!$F$18,0,)</f>
        <v>0</v>
      </c>
      <c r="BX39" s="148">
        <f>IF(BH40&lt;='Laricio - prairie p.'!$F$18,0,)</f>
        <v>0</v>
      </c>
      <c r="BY39" s="150">
        <f t="shared" si="49"/>
        <v>256.66666666666669</v>
      </c>
      <c r="BZ39" s="175" t="e">
        <f t="shared" si="14"/>
        <v>#REF!</v>
      </c>
      <c r="CA39" s="178"/>
      <c r="CB39" s="178"/>
      <c r="CD39">
        <f t="shared" si="6"/>
        <v>0</v>
      </c>
      <c r="CE39" s="18">
        <f t="shared" si="50"/>
        <v>1200</v>
      </c>
      <c r="CF39">
        <f t="shared" si="28"/>
        <v>5115</v>
      </c>
      <c r="CG39" s="11" t="e">
        <f>IF('Laricio - prairie p.'!#REF!="OUI",CE39/CF39,100%)</f>
        <v>#REF!</v>
      </c>
      <c r="CH39" s="122">
        <v>20</v>
      </c>
      <c r="CI39" s="110" t="e">
        <f t="shared" si="29"/>
        <v>#REF!</v>
      </c>
      <c r="CJ39" s="110" t="e">
        <f t="shared" si="30"/>
        <v>#REF!</v>
      </c>
      <c r="CK39" s="110">
        <f>IF(CH39&lt;=$CJ$6,IF(ISBLANK(CH$5),,VLOOKUP(CH$5,Aerien!$B$23:$C$87,2,FALSE)),)</f>
        <v>0.57999999999999996</v>
      </c>
      <c r="CL39" s="110" t="e">
        <f t="shared" si="31"/>
        <v>#REF!</v>
      </c>
      <c r="CM39" s="110" t="e">
        <f t="shared" si="32"/>
        <v>#REF!</v>
      </c>
      <c r="CN39" s="117">
        <f t="shared" si="33"/>
        <v>0.47499999999999998</v>
      </c>
      <c r="CO39" s="110">
        <f>IF(CH39&lt;=$CJ$6,'Laricio - prairie p.'!$F$5+('Laricio - prairie p.'!$F$15-'Laricio - prairie p.'!$F$5)*(1-EXP(-0.0175*CH39)),)</f>
        <v>70</v>
      </c>
      <c r="CP39" s="110" t="e">
        <f>IF(CH39&lt;=$CJ$6,IF(CH39&lt;=30,CH39*('Laricio - prairie p.'!$F$16-'Laricio - prairie p.'!#REF!)/30,10),)</f>
        <v>#REF!</v>
      </c>
      <c r="CQ39" s="110">
        <v>0</v>
      </c>
      <c r="CR39" s="110" t="e">
        <f t="shared" si="34"/>
        <v>#REF!</v>
      </c>
      <c r="CT39" s="110">
        <f t="shared" si="35"/>
        <v>0</v>
      </c>
      <c r="CU39" s="110">
        <f>IF(CH39&lt;='Laricio - prairie p.'!$F$18,0,)</f>
        <v>0</v>
      </c>
      <c r="CV39" s="117">
        <f t="shared" si="36"/>
        <v>0.47499999999999998</v>
      </c>
      <c r="CW39" s="110">
        <f>IF(CH39&lt;=$CJ$6,'Laricio - prairie p.'!$F$5+('Laricio - prairie p.'!$F$8-'Laricio - prairie p.'!$F$5)*(1-EXP(-0.0175*CH39)),)</f>
        <v>70</v>
      </c>
      <c r="CX39" s="110">
        <f>IF(CH40&lt;='Laricio - prairie p.'!$F$18,0,)</f>
        <v>0</v>
      </c>
      <c r="CY39" s="110">
        <f>IF(CH40&lt;='Laricio - prairie p.'!$F$18,0,)</f>
        <v>0</v>
      </c>
      <c r="CZ39" s="110">
        <f t="shared" si="37"/>
        <v>256.66666666666669</v>
      </c>
      <c r="DA39" s="38" t="e">
        <f t="shared" si="38"/>
        <v>#REF!</v>
      </c>
      <c r="DC39">
        <f t="shared" si="42"/>
        <v>100</v>
      </c>
      <c r="DD39">
        <f t="shared" si="51"/>
        <v>105</v>
      </c>
      <c r="DE39">
        <v>142</v>
      </c>
      <c r="DG39">
        <v>264</v>
      </c>
      <c r="DH39">
        <f t="shared" si="44"/>
        <v>1.6</v>
      </c>
      <c r="DI39">
        <f t="shared" si="52"/>
        <v>422.40000000000003</v>
      </c>
      <c r="DJ39" s="112">
        <f t="shared" si="45"/>
        <v>0.9600000000000023</v>
      </c>
    </row>
    <row r="40" spans="5:114" x14ac:dyDescent="0.25">
      <c r="BE40">
        <v>840</v>
      </c>
      <c r="BF40">
        <v>1747</v>
      </c>
      <c r="BG40" s="11" t="e">
        <f>IF('Laricio - prairie p.'!#REF!="OUI",BE40/BF40,100%)</f>
        <v>#REF!</v>
      </c>
      <c r="BH40" s="155">
        <v>21</v>
      </c>
      <c r="BI40" s="147" t="e">
        <f t="shared" si="20"/>
        <v>#REF!</v>
      </c>
      <c r="BJ40" s="148" t="e">
        <f t="shared" si="48"/>
        <v>#REF!</v>
      </c>
      <c r="BK40" s="148">
        <f>IF(BH40&lt;=$BJ$6,IF(ISBLANK(BH$5),,VLOOKUP(BH$5,Aerien!$B$23:$C$87,2,FALSE)),)</f>
        <v>0.46</v>
      </c>
      <c r="BL40" s="148" t="e">
        <f t="shared" si="22"/>
        <v>#REF!</v>
      </c>
      <c r="BM40" s="148" t="e">
        <f t="shared" si="23"/>
        <v>#REF!</v>
      </c>
      <c r="BN40" s="149">
        <f t="shared" si="24"/>
        <v>0.47499999999999998</v>
      </c>
      <c r="BO40" s="148">
        <f>IF(BH40&lt;=$BJ$6,'Laricio - prairie p.'!$F$5+('Laricio - prairie p.'!$F$15-'Laricio - prairie p.'!$F$5)*(1-EXP(-0.0175*BH40)),)</f>
        <v>70</v>
      </c>
      <c r="BP40" s="148" t="e">
        <f>IF(BH40&lt;=$BJ$6,IF(BH40&lt;=30,BH40*('Laricio - prairie p.'!$F$16-'Laricio - prairie p.'!#REF!)/30,10),)</f>
        <v>#REF!</v>
      </c>
      <c r="BQ40" s="148">
        <v>0</v>
      </c>
      <c r="BR40" s="150" t="e">
        <f t="shared" si="25"/>
        <v>#REF!</v>
      </c>
      <c r="BS40" s="147">
        <f>IF(BH40&lt;='Laricio - prairie p.'!$F$18,0,)</f>
        <v>0</v>
      </c>
      <c r="BT40" s="148">
        <f>IF(BH40&lt;='Laricio - prairie p.'!$F$18,0,)</f>
        <v>0</v>
      </c>
      <c r="BU40" s="149">
        <f t="shared" si="12"/>
        <v>0.47499999999999998</v>
      </c>
      <c r="BV40" s="148">
        <f>IF(BH40&lt;=$BJ$6,'Laricio - prairie p.'!$F$5+('Laricio - prairie p.'!$F$8-'Laricio - prairie p.'!$F$5)*(1-EXP(-0.0175*BH40)),)</f>
        <v>70</v>
      </c>
      <c r="BW40" s="148">
        <f>IF(BH41&lt;='Laricio - prairie p.'!$F$18,0,)</f>
        <v>0</v>
      </c>
      <c r="BX40" s="148">
        <f>IF(BH41&lt;='Laricio - prairie p.'!$F$18,0,)</f>
        <v>0</v>
      </c>
      <c r="BY40" s="150">
        <f t="shared" si="49"/>
        <v>256.66666666666669</v>
      </c>
      <c r="BZ40" s="175" t="e">
        <f t="shared" si="14"/>
        <v>#REF!</v>
      </c>
      <c r="CA40" s="178"/>
      <c r="CB40" s="178"/>
      <c r="CD40">
        <f t="shared" si="6"/>
        <v>0</v>
      </c>
      <c r="CE40" s="18">
        <f t="shared" si="50"/>
        <v>1200</v>
      </c>
      <c r="CF40">
        <f t="shared" si="28"/>
        <v>3529</v>
      </c>
      <c r="CG40" s="11" t="e">
        <f>IF('Laricio - prairie p.'!#REF!="OUI",CE40/CF40,100%)</f>
        <v>#REF!</v>
      </c>
      <c r="CH40" s="122">
        <v>21</v>
      </c>
      <c r="CI40" s="110" t="e">
        <f t="shared" si="29"/>
        <v>#REF!</v>
      </c>
      <c r="CJ40" s="110" t="e">
        <f t="shared" si="30"/>
        <v>#REF!</v>
      </c>
      <c r="CK40" s="110">
        <f>IF(CH40&lt;=$CJ$6,IF(ISBLANK(CH$5),,VLOOKUP(CH$5,Aerien!$B$23:$C$87,2,FALSE)),)</f>
        <v>0.57999999999999996</v>
      </c>
      <c r="CL40" s="110" t="e">
        <f t="shared" si="31"/>
        <v>#REF!</v>
      </c>
      <c r="CM40" s="110" t="e">
        <f t="shared" si="32"/>
        <v>#REF!</v>
      </c>
      <c r="CN40" s="117">
        <f t="shared" si="33"/>
        <v>0.47499999999999998</v>
      </c>
      <c r="CO40" s="110">
        <f>IF(CH40&lt;=$CJ$6,'Laricio - prairie p.'!$F$5+('Laricio - prairie p.'!$F$15-'Laricio - prairie p.'!$F$5)*(1-EXP(-0.0175*CH40)),)</f>
        <v>70</v>
      </c>
      <c r="CP40" s="110" t="e">
        <f>IF(CH40&lt;=$CJ$6,IF(CH40&lt;=30,CH40*('Laricio - prairie p.'!$F$16-'Laricio - prairie p.'!#REF!)/30,10),)</f>
        <v>#REF!</v>
      </c>
      <c r="CQ40" s="110">
        <v>0</v>
      </c>
      <c r="CR40" s="110" t="e">
        <f t="shared" si="34"/>
        <v>#REF!</v>
      </c>
      <c r="CT40" s="110">
        <f t="shared" si="35"/>
        <v>0</v>
      </c>
      <c r="CU40" s="110">
        <f>IF(CH40&lt;='Laricio - prairie p.'!$F$18,0,)</f>
        <v>0</v>
      </c>
      <c r="CV40" s="117">
        <f t="shared" si="36"/>
        <v>0.47499999999999998</v>
      </c>
      <c r="CW40" s="110">
        <f>IF(CH40&lt;=$CJ$6,'Laricio - prairie p.'!$F$5+('Laricio - prairie p.'!$F$8-'Laricio - prairie p.'!$F$5)*(1-EXP(-0.0175*CH40)),)</f>
        <v>70</v>
      </c>
      <c r="CX40" s="110">
        <f>IF(CH41&lt;='Laricio - prairie p.'!$F$18,0,)</f>
        <v>0</v>
      </c>
      <c r="CY40" s="110">
        <f>IF(CH41&lt;='Laricio - prairie p.'!$F$18,0,)</f>
        <v>0</v>
      </c>
      <c r="CZ40" s="110">
        <f t="shared" si="37"/>
        <v>256.66666666666669</v>
      </c>
      <c r="DA40" s="38" t="e">
        <f t="shared" si="38"/>
        <v>#REF!</v>
      </c>
      <c r="DC40">
        <f t="shared" si="42"/>
        <v>105</v>
      </c>
      <c r="DD40">
        <f t="shared" si="51"/>
        <v>110</v>
      </c>
      <c r="DE40">
        <v>130</v>
      </c>
      <c r="DG40">
        <v>266</v>
      </c>
      <c r="DH40">
        <f t="shared" si="44"/>
        <v>1.6</v>
      </c>
      <c r="DI40">
        <f t="shared" si="52"/>
        <v>425.6</v>
      </c>
      <c r="DJ40" s="112">
        <f t="shared" si="45"/>
        <v>0.63999999999999768</v>
      </c>
    </row>
    <row r="41" spans="5:114" x14ac:dyDescent="0.25">
      <c r="BE41">
        <v>840</v>
      </c>
      <c r="BF41">
        <v>1747</v>
      </c>
      <c r="BG41" s="11" t="e">
        <f>IF('Laricio - prairie p.'!#REF!="OUI",BE41/BF41,100%)</f>
        <v>#REF!</v>
      </c>
      <c r="BH41" s="155">
        <v>22</v>
      </c>
      <c r="BI41" s="147" t="e">
        <f t="shared" si="20"/>
        <v>#REF!</v>
      </c>
      <c r="BJ41" s="148" t="e">
        <f t="shared" si="48"/>
        <v>#REF!</v>
      </c>
      <c r="BK41" s="148">
        <f>IF(BH41&lt;=$BJ$6,IF(ISBLANK(BH$5),,VLOOKUP(BH$5,Aerien!$B$23:$C$87,2,FALSE)),)</f>
        <v>0.46</v>
      </c>
      <c r="BL41" s="148" t="e">
        <f t="shared" si="22"/>
        <v>#REF!</v>
      </c>
      <c r="BM41" s="148" t="e">
        <f t="shared" si="23"/>
        <v>#REF!</v>
      </c>
      <c r="BN41" s="149">
        <f t="shared" si="24"/>
        <v>0.47499999999999998</v>
      </c>
      <c r="BO41" s="148">
        <f>IF(BH41&lt;=$BJ$6,'Laricio - prairie p.'!$F$5+('Laricio - prairie p.'!$F$15-'Laricio - prairie p.'!$F$5)*(1-EXP(-0.0175*BH41)),)</f>
        <v>70</v>
      </c>
      <c r="BP41" s="148" t="e">
        <f>IF(BH41&lt;=$BJ$6,IF(BH41&lt;=30,BH41*('Laricio - prairie p.'!$F$16-'Laricio - prairie p.'!#REF!)/30,10),)</f>
        <v>#REF!</v>
      </c>
      <c r="BQ41" s="148">
        <v>0</v>
      </c>
      <c r="BR41" s="150" t="e">
        <f t="shared" si="25"/>
        <v>#REF!</v>
      </c>
      <c r="BS41" s="147">
        <f>IF(BH41&lt;='Laricio - prairie p.'!$F$18,0,)</f>
        <v>0</v>
      </c>
      <c r="BT41" s="148">
        <f>IF(BH41&lt;='Laricio - prairie p.'!$F$18,0,)</f>
        <v>0</v>
      </c>
      <c r="BU41" s="149">
        <f t="shared" si="12"/>
        <v>0.47499999999999998</v>
      </c>
      <c r="BV41" s="148">
        <f>IF(BH41&lt;=$BJ$6,'Laricio - prairie p.'!$F$5+('Laricio - prairie p.'!$F$8-'Laricio - prairie p.'!$F$5)*(1-EXP(-0.0175*BH41)),)</f>
        <v>70</v>
      </c>
      <c r="BW41" s="148">
        <f>IF(BH42&lt;='Laricio - prairie p.'!$F$18,0,)</f>
        <v>0</v>
      </c>
      <c r="BX41" s="148">
        <f>IF(BH42&lt;='Laricio - prairie p.'!$F$18,0,)</f>
        <v>0</v>
      </c>
      <c r="BY41" s="150">
        <f t="shared" si="49"/>
        <v>256.66666666666669</v>
      </c>
      <c r="BZ41" s="175" t="e">
        <f t="shared" si="14"/>
        <v>#REF!</v>
      </c>
      <c r="CA41" s="178"/>
      <c r="CB41" s="178"/>
      <c r="CD41">
        <f t="shared" si="6"/>
        <v>0</v>
      </c>
      <c r="CE41" s="18">
        <f t="shared" si="50"/>
        <v>1200</v>
      </c>
      <c r="CF41">
        <f t="shared" si="28"/>
        <v>3529</v>
      </c>
      <c r="CG41" s="11" t="e">
        <f>IF('Laricio - prairie p.'!#REF!="OUI",CE41/CF41,100%)</f>
        <v>#REF!</v>
      </c>
      <c r="CH41" s="122">
        <v>22</v>
      </c>
      <c r="CI41" s="110" t="e">
        <f t="shared" si="29"/>
        <v>#REF!</v>
      </c>
      <c r="CJ41" s="110" t="e">
        <f t="shared" si="30"/>
        <v>#REF!</v>
      </c>
      <c r="CK41" s="110">
        <f>IF(CH41&lt;=$CJ$6,IF(ISBLANK(CH$5),,VLOOKUP(CH$5,Aerien!$B$23:$C$87,2,FALSE)),)</f>
        <v>0.57999999999999996</v>
      </c>
      <c r="CL41" s="110" t="e">
        <f t="shared" si="31"/>
        <v>#REF!</v>
      </c>
      <c r="CM41" s="110" t="e">
        <f t="shared" si="32"/>
        <v>#REF!</v>
      </c>
      <c r="CN41" s="117">
        <f t="shared" si="33"/>
        <v>0.47499999999999998</v>
      </c>
      <c r="CO41" s="110">
        <f>IF(CH41&lt;=$CJ$6,'Laricio - prairie p.'!$F$5+('Laricio - prairie p.'!$F$15-'Laricio - prairie p.'!$F$5)*(1-EXP(-0.0175*CH41)),)</f>
        <v>70</v>
      </c>
      <c r="CP41" s="110" t="e">
        <f>IF(CH41&lt;=$CJ$6,IF(CH41&lt;=30,CH41*('Laricio - prairie p.'!$F$16-'Laricio - prairie p.'!#REF!)/30,10),)</f>
        <v>#REF!</v>
      </c>
      <c r="CQ41" s="110">
        <v>0</v>
      </c>
      <c r="CR41" s="110" t="e">
        <f t="shared" si="34"/>
        <v>#REF!</v>
      </c>
      <c r="CT41" s="110">
        <f t="shared" si="35"/>
        <v>0</v>
      </c>
      <c r="CU41" s="110">
        <f>IF(CH41&lt;='Laricio - prairie p.'!$F$18,0,)</f>
        <v>0</v>
      </c>
      <c r="CV41" s="117">
        <f t="shared" si="36"/>
        <v>0.47499999999999998</v>
      </c>
      <c r="CW41" s="110">
        <f>IF(CH41&lt;=$CJ$6,'Laricio - prairie p.'!$F$5+('Laricio - prairie p.'!$F$8-'Laricio - prairie p.'!$F$5)*(1-EXP(-0.0175*CH41)),)</f>
        <v>70</v>
      </c>
      <c r="CX41" s="110">
        <f>IF(CH42&lt;='Laricio - prairie p.'!$F$18,0,)</f>
        <v>0</v>
      </c>
      <c r="CY41" s="110">
        <f>IF(CH42&lt;='Laricio - prairie p.'!$F$18,0,)</f>
        <v>0</v>
      </c>
      <c r="CZ41" s="110">
        <f t="shared" si="37"/>
        <v>256.66666666666669</v>
      </c>
      <c r="DA41" s="38" t="e">
        <f t="shared" si="38"/>
        <v>#REF!</v>
      </c>
      <c r="DC41">
        <f t="shared" si="42"/>
        <v>110</v>
      </c>
      <c r="DD41">
        <f t="shared" si="51"/>
        <v>115</v>
      </c>
      <c r="DE41">
        <v>120</v>
      </c>
      <c r="DG41">
        <v>267</v>
      </c>
      <c r="DH41">
        <f t="shared" si="44"/>
        <v>1.6</v>
      </c>
      <c r="DI41">
        <f t="shared" si="52"/>
        <v>427.20000000000005</v>
      </c>
      <c r="DJ41" s="112">
        <f t="shared" si="45"/>
        <v>0.32000000000000456</v>
      </c>
    </row>
    <row r="42" spans="5:114" x14ac:dyDescent="0.25">
      <c r="BE42">
        <v>840</v>
      </c>
      <c r="BF42">
        <v>1747</v>
      </c>
      <c r="BG42" s="11" t="e">
        <f>IF('Laricio - prairie p.'!#REF!="OUI",BE42/BF42,100%)</f>
        <v>#REF!</v>
      </c>
      <c r="BH42" s="155">
        <v>23</v>
      </c>
      <c r="BI42" s="147" t="e">
        <f t="shared" si="20"/>
        <v>#REF!</v>
      </c>
      <c r="BJ42" s="148" t="e">
        <f t="shared" si="48"/>
        <v>#REF!</v>
      </c>
      <c r="BK42" s="148">
        <f>IF(BH42&lt;=$BJ$6,IF(ISBLANK(BH$5),,VLOOKUP(BH$5,Aerien!$B$23:$C$87,2,FALSE)),)</f>
        <v>0.46</v>
      </c>
      <c r="BL42" s="148" t="e">
        <f t="shared" si="22"/>
        <v>#REF!</v>
      </c>
      <c r="BM42" s="148" t="e">
        <f t="shared" si="23"/>
        <v>#REF!</v>
      </c>
      <c r="BN42" s="149">
        <f t="shared" si="24"/>
        <v>0.47499999999999998</v>
      </c>
      <c r="BO42" s="148">
        <f>IF(BH42&lt;=$BJ$6,'Laricio - prairie p.'!$F$5+('Laricio - prairie p.'!$F$15-'Laricio - prairie p.'!$F$5)*(1-EXP(-0.0175*BH42)),)</f>
        <v>70</v>
      </c>
      <c r="BP42" s="148" t="e">
        <f>IF(BH42&lt;=$BJ$6,IF(BH42&lt;=30,BH42*('Laricio - prairie p.'!$F$16-'Laricio - prairie p.'!#REF!)/30,10),)</f>
        <v>#REF!</v>
      </c>
      <c r="BQ42" s="148">
        <v>0</v>
      </c>
      <c r="BR42" s="150" t="e">
        <f t="shared" si="25"/>
        <v>#REF!</v>
      </c>
      <c r="BS42" s="147">
        <f>IF(BH42&lt;='Laricio - prairie p.'!$F$18,0,)</f>
        <v>0</v>
      </c>
      <c r="BT42" s="148">
        <f>IF(BH42&lt;='Laricio - prairie p.'!$F$18,0,)</f>
        <v>0</v>
      </c>
      <c r="BU42" s="149">
        <f t="shared" si="12"/>
        <v>0.47499999999999998</v>
      </c>
      <c r="BV42" s="148">
        <f>IF(BH42&lt;=$BJ$6,'Laricio - prairie p.'!$F$5+('Laricio - prairie p.'!$F$8-'Laricio - prairie p.'!$F$5)*(1-EXP(-0.0175*BH42)),)</f>
        <v>70</v>
      </c>
      <c r="BW42" s="148">
        <f>IF(BH43&lt;='Laricio - prairie p.'!$F$18,0,)</f>
        <v>0</v>
      </c>
      <c r="BX42" s="148">
        <f>IF(BH43&lt;='Laricio - prairie p.'!$F$18,0,)</f>
        <v>0</v>
      </c>
      <c r="BY42" s="150">
        <f t="shared" si="49"/>
        <v>256.66666666666669</v>
      </c>
      <c r="BZ42" s="175" t="e">
        <f t="shared" si="14"/>
        <v>#REF!</v>
      </c>
      <c r="CA42" s="178"/>
      <c r="CB42" s="178"/>
      <c r="CD42">
        <f t="shared" si="6"/>
        <v>0</v>
      </c>
      <c r="CE42" s="18">
        <f t="shared" si="50"/>
        <v>1200</v>
      </c>
      <c r="CF42">
        <f t="shared" si="28"/>
        <v>3529</v>
      </c>
      <c r="CG42" s="11" t="e">
        <f>IF('Laricio - prairie p.'!#REF!="OUI",CE42/CF42,100%)</f>
        <v>#REF!</v>
      </c>
      <c r="CH42" s="122">
        <v>23</v>
      </c>
      <c r="CI42" s="110" t="e">
        <f t="shared" si="29"/>
        <v>#REF!</v>
      </c>
      <c r="CJ42" s="110" t="e">
        <f t="shared" si="30"/>
        <v>#REF!</v>
      </c>
      <c r="CK42" s="110">
        <f>IF(CH42&lt;=$CJ$6,IF(ISBLANK(CH$5),,VLOOKUP(CH$5,Aerien!$B$23:$C$87,2,FALSE)),)</f>
        <v>0.57999999999999996</v>
      </c>
      <c r="CL42" s="110" t="e">
        <f t="shared" si="31"/>
        <v>#REF!</v>
      </c>
      <c r="CM42" s="110" t="e">
        <f t="shared" si="32"/>
        <v>#REF!</v>
      </c>
      <c r="CN42" s="117">
        <f t="shared" si="33"/>
        <v>0.47499999999999998</v>
      </c>
      <c r="CO42" s="110">
        <f>IF(CH42&lt;=$CJ$6,'Laricio - prairie p.'!$F$5+('Laricio - prairie p.'!$F$15-'Laricio - prairie p.'!$F$5)*(1-EXP(-0.0175*CH42)),)</f>
        <v>70</v>
      </c>
      <c r="CP42" s="110" t="e">
        <f>IF(CH42&lt;=$CJ$6,IF(CH42&lt;=30,CH42*('Laricio - prairie p.'!$F$16-'Laricio - prairie p.'!#REF!)/30,10),)</f>
        <v>#REF!</v>
      </c>
      <c r="CQ42" s="110">
        <v>0</v>
      </c>
      <c r="CR42" s="110" t="e">
        <f t="shared" si="34"/>
        <v>#REF!</v>
      </c>
      <c r="CT42" s="110">
        <f t="shared" si="35"/>
        <v>0</v>
      </c>
      <c r="CU42" s="110">
        <f>IF(CH42&lt;='Laricio - prairie p.'!$F$18,0,)</f>
        <v>0</v>
      </c>
      <c r="CV42" s="117">
        <f t="shared" si="36"/>
        <v>0.47499999999999998</v>
      </c>
      <c r="CW42" s="110">
        <f>IF(CH42&lt;=$CJ$6,'Laricio - prairie p.'!$F$5+('Laricio - prairie p.'!$F$8-'Laricio - prairie p.'!$F$5)*(1-EXP(-0.0175*CH42)),)</f>
        <v>70</v>
      </c>
      <c r="CX42" s="110">
        <f>IF(CH43&lt;='Laricio - prairie p.'!$F$18,0,)</f>
        <v>0</v>
      </c>
      <c r="CY42" s="110">
        <f>IF(CH43&lt;='Laricio - prairie p.'!$F$18,0,)</f>
        <v>0</v>
      </c>
      <c r="CZ42" s="110">
        <f t="shared" si="37"/>
        <v>256.66666666666669</v>
      </c>
      <c r="DA42" s="38" t="e">
        <f t="shared" si="38"/>
        <v>#REF!</v>
      </c>
      <c r="DC42">
        <f t="shared" si="42"/>
        <v>115</v>
      </c>
      <c r="DD42">
        <f t="shared" si="51"/>
        <v>120</v>
      </c>
      <c r="DE42">
        <v>112</v>
      </c>
      <c r="DG42">
        <v>268</v>
      </c>
      <c r="DH42">
        <f t="shared" si="44"/>
        <v>1.6</v>
      </c>
      <c r="DI42">
        <f t="shared" si="52"/>
        <v>428.8</v>
      </c>
      <c r="DJ42" s="112">
        <f t="shared" si="45"/>
        <v>0.31999999999999318</v>
      </c>
    </row>
    <row r="43" spans="5:114" x14ac:dyDescent="0.25">
      <c r="BE43">
        <v>840</v>
      </c>
      <c r="BF43">
        <v>1747</v>
      </c>
      <c r="BG43" s="11" t="e">
        <f>IF('Laricio - prairie p.'!#REF!="OUI",BE43/BF43,100%)</f>
        <v>#REF!</v>
      </c>
      <c r="BH43" s="155">
        <v>24</v>
      </c>
      <c r="BI43" s="147" t="e">
        <f t="shared" si="20"/>
        <v>#REF!</v>
      </c>
      <c r="BJ43" s="148" t="e">
        <f t="shared" si="48"/>
        <v>#REF!</v>
      </c>
      <c r="BK43" s="148">
        <f>IF(BH43&lt;=$BJ$6,IF(ISBLANK(BH$5),,VLOOKUP(BH$5,Aerien!$B$23:$C$87,2,FALSE)),)</f>
        <v>0.46</v>
      </c>
      <c r="BL43" s="148" t="e">
        <f t="shared" si="22"/>
        <v>#REF!</v>
      </c>
      <c r="BM43" s="148" t="e">
        <f t="shared" si="23"/>
        <v>#REF!</v>
      </c>
      <c r="BN43" s="149">
        <f t="shared" si="24"/>
        <v>0.47499999999999998</v>
      </c>
      <c r="BO43" s="148">
        <f>IF(BH43&lt;=$BJ$6,'Laricio - prairie p.'!$F$5+('Laricio - prairie p.'!$F$15-'Laricio - prairie p.'!$F$5)*(1-EXP(-0.0175*BH43)),)</f>
        <v>70</v>
      </c>
      <c r="BP43" s="148" t="e">
        <f>IF(BH43&lt;=$BJ$6,IF(BH43&lt;=30,BH43*('Laricio - prairie p.'!$F$16-'Laricio - prairie p.'!#REF!)/30,10),)</f>
        <v>#REF!</v>
      </c>
      <c r="BQ43" s="148">
        <v>0</v>
      </c>
      <c r="BR43" s="150" t="e">
        <f t="shared" si="25"/>
        <v>#REF!</v>
      </c>
      <c r="BS43" s="147">
        <f>IF(BH43&lt;='Laricio - prairie p.'!$F$18,0,)</f>
        <v>0</v>
      </c>
      <c r="BT43" s="148">
        <f>IF(BH43&lt;='Laricio - prairie p.'!$F$18,0,)</f>
        <v>0</v>
      </c>
      <c r="BU43" s="149">
        <f t="shared" si="12"/>
        <v>0.47499999999999998</v>
      </c>
      <c r="BV43" s="148">
        <f>IF(BH43&lt;=$BJ$6,'Laricio - prairie p.'!$F$5+('Laricio - prairie p.'!$F$8-'Laricio - prairie p.'!$F$5)*(1-EXP(-0.0175*BH43)),)</f>
        <v>70</v>
      </c>
      <c r="BW43" s="148">
        <f>IF(BH44&lt;='Laricio - prairie p.'!$F$18,0,)</f>
        <v>0</v>
      </c>
      <c r="BX43" s="148">
        <f>IF(BH44&lt;='Laricio - prairie p.'!$F$18,0,)</f>
        <v>0</v>
      </c>
      <c r="BY43" s="150">
        <f t="shared" si="49"/>
        <v>256.66666666666669</v>
      </c>
      <c r="BZ43" s="175" t="e">
        <f t="shared" si="14"/>
        <v>#REF!</v>
      </c>
      <c r="CA43" s="178"/>
      <c r="CB43" s="178"/>
      <c r="CD43">
        <f t="shared" si="6"/>
        <v>0</v>
      </c>
      <c r="CE43" s="18">
        <f t="shared" si="50"/>
        <v>1200</v>
      </c>
      <c r="CF43">
        <f t="shared" si="28"/>
        <v>3529</v>
      </c>
      <c r="CG43" s="11" t="e">
        <f>IF('Laricio - prairie p.'!#REF!="OUI",CE43/CF43,100%)</f>
        <v>#REF!</v>
      </c>
      <c r="CH43" s="122">
        <v>24</v>
      </c>
      <c r="CI43" s="110" t="e">
        <f t="shared" si="29"/>
        <v>#REF!</v>
      </c>
      <c r="CJ43" s="110" t="e">
        <f t="shared" si="30"/>
        <v>#REF!</v>
      </c>
      <c r="CK43" s="110">
        <f>IF(CH43&lt;=$CJ$6,IF(ISBLANK(CH$5),,VLOOKUP(CH$5,Aerien!$B$23:$C$87,2,FALSE)),)</f>
        <v>0.57999999999999996</v>
      </c>
      <c r="CL43" s="110" t="e">
        <f t="shared" si="31"/>
        <v>#REF!</v>
      </c>
      <c r="CM43" s="110" t="e">
        <f t="shared" si="32"/>
        <v>#REF!</v>
      </c>
      <c r="CN43" s="117">
        <f t="shared" si="33"/>
        <v>0.47499999999999998</v>
      </c>
      <c r="CO43" s="110">
        <f>IF(CH43&lt;=$CJ$6,'Laricio - prairie p.'!$F$5+('Laricio - prairie p.'!$F$15-'Laricio - prairie p.'!$F$5)*(1-EXP(-0.0175*CH43)),)</f>
        <v>70</v>
      </c>
      <c r="CP43" s="110" t="e">
        <f>IF(CH43&lt;=$CJ$6,IF(CH43&lt;=30,CH43*('Laricio - prairie p.'!$F$16-'Laricio - prairie p.'!#REF!)/30,10),)</f>
        <v>#REF!</v>
      </c>
      <c r="CQ43" s="110">
        <v>0</v>
      </c>
      <c r="CR43" s="110" t="e">
        <f t="shared" si="34"/>
        <v>#REF!</v>
      </c>
      <c r="CT43" s="110">
        <f t="shared" si="35"/>
        <v>0</v>
      </c>
      <c r="CU43" s="110">
        <f>IF(CH43&lt;='Laricio - prairie p.'!$F$18,0,)</f>
        <v>0</v>
      </c>
      <c r="CV43" s="117">
        <f t="shared" si="36"/>
        <v>0.47499999999999998</v>
      </c>
      <c r="CW43" s="110">
        <f>IF(CH43&lt;=$CJ$6,'Laricio - prairie p.'!$F$5+('Laricio - prairie p.'!$F$8-'Laricio - prairie p.'!$F$5)*(1-EXP(-0.0175*CH43)),)</f>
        <v>70</v>
      </c>
      <c r="CX43" s="110">
        <f>IF(CH44&lt;='Laricio - prairie p.'!$F$18,0,)</f>
        <v>0</v>
      </c>
      <c r="CY43" s="110">
        <f>IF(CH44&lt;='Laricio - prairie p.'!$F$18,0,)</f>
        <v>0</v>
      </c>
      <c r="CZ43" s="110">
        <f t="shared" si="37"/>
        <v>256.66666666666669</v>
      </c>
      <c r="DA43" s="38" t="e">
        <f t="shared" si="38"/>
        <v>#REF!</v>
      </c>
      <c r="DC43">
        <f t="shared" si="42"/>
        <v>120</v>
      </c>
      <c r="DD43">
        <f t="shared" si="51"/>
        <v>125</v>
      </c>
      <c r="DE43">
        <v>105</v>
      </c>
      <c r="DG43">
        <v>268</v>
      </c>
      <c r="DH43">
        <f t="shared" si="44"/>
        <v>1.6</v>
      </c>
      <c r="DI43">
        <f t="shared" si="52"/>
        <v>428.8</v>
      </c>
      <c r="DJ43" s="112">
        <f t="shared" si="45"/>
        <v>0</v>
      </c>
    </row>
    <row r="44" spans="5:114" x14ac:dyDescent="0.25">
      <c r="BE44">
        <v>840</v>
      </c>
      <c r="BF44">
        <v>1109</v>
      </c>
      <c r="BG44" s="11" t="e">
        <f>IF('Laricio - prairie p.'!#REF!="OUI",BE44/BF44,100%)</f>
        <v>#REF!</v>
      </c>
      <c r="BH44" s="155">
        <v>25</v>
      </c>
      <c r="BI44" s="147" t="e">
        <f t="shared" si="20"/>
        <v>#REF!</v>
      </c>
      <c r="BJ44" s="148" t="e">
        <f t="shared" si="48"/>
        <v>#REF!</v>
      </c>
      <c r="BK44" s="148">
        <f>IF(BH44&lt;=$BJ$6,IF(ISBLANK(BH$5),,VLOOKUP(BH$5,Aerien!$B$23:$C$87,2,FALSE)),)</f>
        <v>0.46</v>
      </c>
      <c r="BL44" s="148" t="e">
        <f t="shared" si="22"/>
        <v>#REF!</v>
      </c>
      <c r="BM44" s="148" t="e">
        <f t="shared" si="23"/>
        <v>#REF!</v>
      </c>
      <c r="BN44" s="149">
        <f t="shared" si="24"/>
        <v>0.47499999999999998</v>
      </c>
      <c r="BO44" s="148">
        <f>IF(BH44&lt;=$BJ$6,'Laricio - prairie p.'!$F$5+('Laricio - prairie p.'!$F$15-'Laricio - prairie p.'!$F$5)*(1-EXP(-0.0175*BH44)),)</f>
        <v>70</v>
      </c>
      <c r="BP44" s="148" t="e">
        <f>IF(BH44&lt;=$BJ$6,IF(BH44&lt;=30,BH44*('Laricio - prairie p.'!$F$16-'Laricio - prairie p.'!#REF!)/30,10),)</f>
        <v>#REF!</v>
      </c>
      <c r="BQ44" s="148">
        <v>0</v>
      </c>
      <c r="BR44" s="150" t="e">
        <f t="shared" si="25"/>
        <v>#REF!</v>
      </c>
      <c r="BS44" s="147">
        <f>IF(BH44&lt;='Laricio - prairie p.'!$F$18,0,)</f>
        <v>0</v>
      </c>
      <c r="BT44" s="148">
        <f>IF(BH44&lt;='Laricio - prairie p.'!$F$18,0,)</f>
        <v>0</v>
      </c>
      <c r="BU44" s="149">
        <f t="shared" si="12"/>
        <v>0.47499999999999998</v>
      </c>
      <c r="BV44" s="148">
        <f>IF(BH44&lt;=$BJ$6,'Laricio - prairie p.'!$F$5+('Laricio - prairie p.'!$F$8-'Laricio - prairie p.'!$F$5)*(1-EXP(-0.0175*BH44)),)</f>
        <v>70</v>
      </c>
      <c r="BW44" s="148">
        <f>IF(BH45&lt;='Laricio - prairie p.'!$F$18,0,)</f>
        <v>0</v>
      </c>
      <c r="BX44" s="148">
        <f>IF(BH45&lt;='Laricio - prairie p.'!$F$18,0,)</f>
        <v>0</v>
      </c>
      <c r="BY44" s="150">
        <f t="shared" si="49"/>
        <v>256.66666666666669</v>
      </c>
      <c r="BZ44" s="175" t="e">
        <f t="shared" si="14"/>
        <v>#REF!</v>
      </c>
      <c r="CA44" s="178"/>
      <c r="CB44" s="178"/>
      <c r="CD44" t="str">
        <f t="shared" si="6"/>
        <v>OUI</v>
      </c>
      <c r="CE44" s="18">
        <f t="shared" si="50"/>
        <v>936</v>
      </c>
      <c r="CF44">
        <f t="shared" si="28"/>
        <v>3529</v>
      </c>
      <c r="CG44" s="11" t="e">
        <f>IF('Laricio - prairie p.'!#REF!="OUI",CE44/CF44,100%)</f>
        <v>#REF!</v>
      </c>
      <c r="CH44" s="122">
        <v>25</v>
      </c>
      <c r="CI44" s="110" t="e">
        <f t="shared" si="29"/>
        <v>#REF!</v>
      </c>
      <c r="CJ44" s="110" t="e">
        <f t="shared" si="30"/>
        <v>#REF!</v>
      </c>
      <c r="CK44" s="110">
        <f>IF(CH44&lt;=$CJ$6,IF(ISBLANK(CH$5),,VLOOKUP(CH$5,Aerien!$B$23:$C$87,2,FALSE)),)</f>
        <v>0.57999999999999996</v>
      </c>
      <c r="CL44" s="110" t="e">
        <f t="shared" si="31"/>
        <v>#REF!</v>
      </c>
      <c r="CM44" s="110" t="e">
        <f t="shared" si="32"/>
        <v>#REF!</v>
      </c>
      <c r="CN44" s="117">
        <f t="shared" si="33"/>
        <v>0.47499999999999998</v>
      </c>
      <c r="CO44" s="110">
        <f>IF(CH44&lt;=$CJ$6,'Laricio - prairie p.'!$F$5+('Laricio - prairie p.'!$F$15-'Laricio - prairie p.'!$F$5)*(1-EXP(-0.0175*CH44)),)</f>
        <v>70</v>
      </c>
      <c r="CP44" s="110" t="e">
        <f>IF(CH44&lt;=$CJ$6,IF(CH44&lt;=30,CH44*('Laricio - prairie p.'!$F$16-'Laricio - prairie p.'!#REF!)/30,10),)</f>
        <v>#REF!</v>
      </c>
      <c r="CQ44" s="110">
        <v>0</v>
      </c>
      <c r="CR44" s="110" t="e">
        <f t="shared" si="34"/>
        <v>#REF!</v>
      </c>
      <c r="CT44" s="110">
        <f t="shared" si="35"/>
        <v>0</v>
      </c>
      <c r="CU44" s="110">
        <f>IF(CH44&lt;='Laricio - prairie p.'!$F$18,0,)</f>
        <v>0</v>
      </c>
      <c r="CV44" s="117">
        <f t="shared" si="36"/>
        <v>0.47499999999999998</v>
      </c>
      <c r="CW44" s="110">
        <f>IF(CH44&lt;=$CJ$6,'Laricio - prairie p.'!$F$5+('Laricio - prairie p.'!$F$8-'Laricio - prairie p.'!$F$5)*(1-EXP(-0.0175*CH44)),)</f>
        <v>70</v>
      </c>
      <c r="CX44" s="110">
        <f>IF(CH45&lt;='Laricio - prairie p.'!$F$18,0,)</f>
        <v>0</v>
      </c>
      <c r="CY44" s="110">
        <f>IF(CH45&lt;='Laricio - prairie p.'!$F$18,0,)</f>
        <v>0</v>
      </c>
      <c r="CZ44" s="110">
        <f t="shared" si="37"/>
        <v>256.66666666666669</v>
      </c>
      <c r="DA44" s="38" t="e">
        <f t="shared" si="38"/>
        <v>#REF!</v>
      </c>
      <c r="DC44">
        <f t="shared" si="42"/>
        <v>125</v>
      </c>
      <c r="DD44">
        <f t="shared" si="51"/>
        <v>130</v>
      </c>
      <c r="DE44">
        <v>98</v>
      </c>
      <c r="DG44">
        <v>269</v>
      </c>
      <c r="DH44">
        <f t="shared" si="44"/>
        <v>1.6</v>
      </c>
      <c r="DI44">
        <f t="shared" si="52"/>
        <v>430.40000000000003</v>
      </c>
      <c r="DJ44" s="112">
        <f t="shared" si="45"/>
        <v>0.32000000000000456</v>
      </c>
    </row>
    <row r="45" spans="5:114" x14ac:dyDescent="0.25">
      <c r="BE45">
        <v>840</v>
      </c>
      <c r="BF45">
        <v>1109</v>
      </c>
      <c r="BG45" s="11" t="e">
        <f>IF('Laricio - prairie p.'!#REF!="OUI",BE45/BF45,100%)</f>
        <v>#REF!</v>
      </c>
      <c r="BH45" s="155">
        <v>26</v>
      </c>
      <c r="BI45" s="147" t="e">
        <f t="shared" si="20"/>
        <v>#REF!</v>
      </c>
      <c r="BJ45" s="148" t="e">
        <f t="shared" si="48"/>
        <v>#REF!</v>
      </c>
      <c r="BK45" s="148">
        <f>IF(BH45&lt;=$BJ$6,IF(ISBLANK(BH$5),,VLOOKUP(BH$5,Aerien!$B$23:$C$87,2,FALSE)),)</f>
        <v>0.46</v>
      </c>
      <c r="BL45" s="148" t="e">
        <f t="shared" si="22"/>
        <v>#REF!</v>
      </c>
      <c r="BM45" s="148" t="e">
        <f t="shared" si="23"/>
        <v>#REF!</v>
      </c>
      <c r="BN45" s="149">
        <f t="shared" si="24"/>
        <v>0.47499999999999998</v>
      </c>
      <c r="BO45" s="148">
        <f>IF(BH45&lt;=$BJ$6,'Laricio - prairie p.'!$F$5+('Laricio - prairie p.'!$F$15-'Laricio - prairie p.'!$F$5)*(1-EXP(-0.0175*BH45)),)</f>
        <v>70</v>
      </c>
      <c r="BP45" s="148" t="e">
        <f>IF(BH45&lt;=$BJ$6,IF(BH45&lt;=30,BH45*('Laricio - prairie p.'!$F$16-'Laricio - prairie p.'!#REF!)/30,10),)</f>
        <v>#REF!</v>
      </c>
      <c r="BQ45" s="148">
        <v>0</v>
      </c>
      <c r="BR45" s="150" t="e">
        <f t="shared" si="25"/>
        <v>#REF!</v>
      </c>
      <c r="BS45" s="147">
        <f>IF(BH45&lt;='Laricio - prairie p.'!$F$18,0,)</f>
        <v>0</v>
      </c>
      <c r="BT45" s="148">
        <f>IF(BH45&lt;='Laricio - prairie p.'!$F$18,0,)</f>
        <v>0</v>
      </c>
      <c r="BU45" s="149">
        <f t="shared" si="12"/>
        <v>0.47499999999999998</v>
      </c>
      <c r="BV45" s="148">
        <f>IF(BH45&lt;=$BJ$6,'Laricio - prairie p.'!$F$5+('Laricio - prairie p.'!$F$8-'Laricio - prairie p.'!$F$5)*(1-EXP(-0.0175*BH45)),)</f>
        <v>70</v>
      </c>
      <c r="BW45" s="148">
        <f>IF(BH46&lt;='Laricio - prairie p.'!$F$18,0,)</f>
        <v>0</v>
      </c>
      <c r="BX45" s="148">
        <f>IF(BH46&lt;='Laricio - prairie p.'!$F$18,0,)</f>
        <v>0</v>
      </c>
      <c r="BY45" s="150">
        <f t="shared" si="49"/>
        <v>256.66666666666669</v>
      </c>
      <c r="BZ45" s="175" t="e">
        <f t="shared" si="14"/>
        <v>#REF!</v>
      </c>
      <c r="CA45" s="178"/>
      <c r="CB45" s="178"/>
      <c r="CD45">
        <f t="shared" si="6"/>
        <v>0</v>
      </c>
      <c r="CE45" s="18">
        <f t="shared" si="50"/>
        <v>936</v>
      </c>
      <c r="CF45">
        <f t="shared" si="28"/>
        <v>2144</v>
      </c>
      <c r="CG45" s="11" t="e">
        <f>IF('Laricio - prairie p.'!#REF!="OUI",CE45/CF45,100%)</f>
        <v>#REF!</v>
      </c>
      <c r="CH45" s="122">
        <v>26</v>
      </c>
      <c r="CI45" s="110" t="e">
        <f t="shared" si="29"/>
        <v>#REF!</v>
      </c>
      <c r="CJ45" s="110" t="e">
        <f t="shared" si="30"/>
        <v>#REF!</v>
      </c>
      <c r="CK45" s="110">
        <f>IF(CH45&lt;=$CJ$6,IF(ISBLANK(CH$5),,VLOOKUP(CH$5,Aerien!$B$23:$C$87,2,FALSE)),)</f>
        <v>0.57999999999999996</v>
      </c>
      <c r="CL45" s="110" t="e">
        <f t="shared" si="31"/>
        <v>#REF!</v>
      </c>
      <c r="CM45" s="110" t="e">
        <f t="shared" si="32"/>
        <v>#REF!</v>
      </c>
      <c r="CN45" s="117">
        <f t="shared" si="33"/>
        <v>0.47499999999999998</v>
      </c>
      <c r="CO45" s="110">
        <f>IF(CH45&lt;=$CJ$6,'Laricio - prairie p.'!$F$5+('Laricio - prairie p.'!$F$15-'Laricio - prairie p.'!$F$5)*(1-EXP(-0.0175*CH45)),)</f>
        <v>70</v>
      </c>
      <c r="CP45" s="110" t="e">
        <f>IF(CH45&lt;=$CJ$6,IF(CH45&lt;=30,CH45*('Laricio - prairie p.'!$F$16-'Laricio - prairie p.'!#REF!)/30,10),)</f>
        <v>#REF!</v>
      </c>
      <c r="CQ45" s="110">
        <v>0</v>
      </c>
      <c r="CR45" s="110" t="e">
        <f t="shared" si="34"/>
        <v>#REF!</v>
      </c>
      <c r="CT45" s="110">
        <f t="shared" si="35"/>
        <v>0</v>
      </c>
      <c r="CU45" s="110">
        <f>IF(CH45&lt;='Laricio - prairie p.'!$F$18,0,)</f>
        <v>0</v>
      </c>
      <c r="CV45" s="117">
        <f t="shared" si="36"/>
        <v>0.47499999999999998</v>
      </c>
      <c r="CW45" s="110">
        <f>IF(CH45&lt;=$CJ$6,'Laricio - prairie p.'!$F$5+('Laricio - prairie p.'!$F$8-'Laricio - prairie p.'!$F$5)*(1-EXP(-0.0175*CH45)),)</f>
        <v>70</v>
      </c>
      <c r="CX45" s="110">
        <f>IF(CH46&lt;='Laricio - prairie p.'!$F$18,0,)</f>
        <v>0</v>
      </c>
      <c r="CY45" s="110">
        <f>IF(CH46&lt;='Laricio - prairie p.'!$F$18,0,)</f>
        <v>0</v>
      </c>
      <c r="CZ45" s="110">
        <f t="shared" si="37"/>
        <v>256.66666666666669</v>
      </c>
      <c r="DA45" s="38" t="e">
        <f t="shared" si="38"/>
        <v>#REF!</v>
      </c>
      <c r="DC45">
        <f t="shared" si="42"/>
        <v>130</v>
      </c>
      <c r="DD45">
        <f t="shared" si="51"/>
        <v>135</v>
      </c>
      <c r="DE45">
        <v>92</v>
      </c>
      <c r="DG45">
        <v>269</v>
      </c>
      <c r="DH45">
        <f t="shared" si="44"/>
        <v>1.6</v>
      </c>
      <c r="DI45">
        <f t="shared" si="52"/>
        <v>430.40000000000003</v>
      </c>
      <c r="DJ45" s="112">
        <f t="shared" si="45"/>
        <v>0</v>
      </c>
    </row>
    <row r="46" spans="5:114" x14ac:dyDescent="0.25">
      <c r="BE46">
        <v>840</v>
      </c>
      <c r="BF46">
        <v>1109</v>
      </c>
      <c r="BG46" s="11" t="e">
        <f>IF('Laricio - prairie p.'!#REF!="OUI",BE46/BF46,100%)</f>
        <v>#REF!</v>
      </c>
      <c r="BH46" s="155">
        <v>27</v>
      </c>
      <c r="BI46" s="147" t="e">
        <f t="shared" si="20"/>
        <v>#REF!</v>
      </c>
      <c r="BJ46" s="148" t="e">
        <f t="shared" si="48"/>
        <v>#REF!</v>
      </c>
      <c r="BK46" s="148">
        <f>IF(BH46&lt;=$BJ$6,IF(ISBLANK(BH$5),,VLOOKUP(BH$5,Aerien!$B$23:$C$87,2,FALSE)),)</f>
        <v>0.46</v>
      </c>
      <c r="BL46" s="148" t="e">
        <f t="shared" si="22"/>
        <v>#REF!</v>
      </c>
      <c r="BM46" s="148" t="e">
        <f t="shared" si="23"/>
        <v>#REF!</v>
      </c>
      <c r="BN46" s="149">
        <f t="shared" si="24"/>
        <v>0.47499999999999998</v>
      </c>
      <c r="BO46" s="148">
        <f>IF(BH46&lt;=$BJ$6,'Laricio - prairie p.'!$F$5+('Laricio - prairie p.'!$F$15-'Laricio - prairie p.'!$F$5)*(1-EXP(-0.0175*BH46)),)</f>
        <v>70</v>
      </c>
      <c r="BP46" s="148" t="e">
        <f>IF(BH46&lt;=$BJ$6,IF(BH46&lt;=30,BH46*('Laricio - prairie p.'!$F$16-'Laricio - prairie p.'!#REF!)/30,10),)</f>
        <v>#REF!</v>
      </c>
      <c r="BQ46" s="148">
        <v>0</v>
      </c>
      <c r="BR46" s="150" t="e">
        <f t="shared" si="25"/>
        <v>#REF!</v>
      </c>
      <c r="BS46" s="147">
        <f>IF(BH46&lt;='Laricio - prairie p.'!$F$18,0,)</f>
        <v>0</v>
      </c>
      <c r="BT46" s="148">
        <f>IF(BH46&lt;='Laricio - prairie p.'!$F$18,0,)</f>
        <v>0</v>
      </c>
      <c r="BU46" s="149">
        <f t="shared" si="12"/>
        <v>0.47499999999999998</v>
      </c>
      <c r="BV46" s="148">
        <f>IF(BH46&lt;=$BJ$6,'Laricio - prairie p.'!$F$5+('Laricio - prairie p.'!$F$8-'Laricio - prairie p.'!$F$5)*(1-EXP(-0.0175*BH46)),)</f>
        <v>70</v>
      </c>
      <c r="BW46" s="148">
        <f>IF(BH47&lt;='Laricio - prairie p.'!$F$18,0,)</f>
        <v>0</v>
      </c>
      <c r="BX46" s="148">
        <f>IF(BH47&lt;='Laricio - prairie p.'!$F$18,0,)</f>
        <v>0</v>
      </c>
      <c r="BY46" s="150">
        <f t="shared" si="49"/>
        <v>256.66666666666669</v>
      </c>
      <c r="BZ46" s="175" t="e">
        <f t="shared" si="14"/>
        <v>#REF!</v>
      </c>
      <c r="CA46" s="178"/>
      <c r="CB46" s="178"/>
      <c r="CD46">
        <f t="shared" si="6"/>
        <v>0</v>
      </c>
      <c r="CE46" s="18">
        <f t="shared" si="50"/>
        <v>936</v>
      </c>
      <c r="CF46">
        <f t="shared" si="28"/>
        <v>2144</v>
      </c>
      <c r="CG46" s="11" t="e">
        <f>IF('Laricio - prairie p.'!#REF!="OUI",CE46/CF46,100%)</f>
        <v>#REF!</v>
      </c>
      <c r="CH46" s="122">
        <v>27</v>
      </c>
      <c r="CI46" s="110" t="e">
        <f t="shared" si="29"/>
        <v>#REF!</v>
      </c>
      <c r="CJ46" s="110" t="e">
        <f t="shared" si="30"/>
        <v>#REF!</v>
      </c>
      <c r="CK46" s="110">
        <f>IF(CH46&lt;=$CJ$6,IF(ISBLANK(CH$5),,VLOOKUP(CH$5,Aerien!$B$23:$C$87,2,FALSE)),)</f>
        <v>0.57999999999999996</v>
      </c>
      <c r="CL46" s="110" t="e">
        <f t="shared" si="31"/>
        <v>#REF!</v>
      </c>
      <c r="CM46" s="110" t="e">
        <f t="shared" si="32"/>
        <v>#REF!</v>
      </c>
      <c r="CN46" s="117">
        <f t="shared" si="33"/>
        <v>0.47499999999999998</v>
      </c>
      <c r="CO46" s="110">
        <f>IF(CH46&lt;=$CJ$6,'Laricio - prairie p.'!$F$5+('Laricio - prairie p.'!$F$15-'Laricio - prairie p.'!$F$5)*(1-EXP(-0.0175*CH46)),)</f>
        <v>70</v>
      </c>
      <c r="CP46" s="110" t="e">
        <f>IF(CH46&lt;=$CJ$6,IF(CH46&lt;=30,CH46*('Laricio - prairie p.'!$F$16-'Laricio - prairie p.'!#REF!)/30,10),)</f>
        <v>#REF!</v>
      </c>
      <c r="CQ46" s="110">
        <v>0</v>
      </c>
      <c r="CR46" s="110" t="e">
        <f t="shared" si="34"/>
        <v>#REF!</v>
      </c>
      <c r="CT46" s="110">
        <f t="shared" si="35"/>
        <v>0</v>
      </c>
      <c r="CU46" s="110">
        <f>IF(CH46&lt;='Laricio - prairie p.'!$F$18,0,)</f>
        <v>0</v>
      </c>
      <c r="CV46" s="117">
        <f t="shared" si="36"/>
        <v>0.47499999999999998</v>
      </c>
      <c r="CW46" s="110">
        <f>IF(CH46&lt;=$CJ$6,'Laricio - prairie p.'!$F$5+('Laricio - prairie p.'!$F$8-'Laricio - prairie p.'!$F$5)*(1-EXP(-0.0175*CH46)),)</f>
        <v>70</v>
      </c>
      <c r="CX46" s="110">
        <f>IF(CH47&lt;='Laricio - prairie p.'!$F$18,0,)</f>
        <v>0</v>
      </c>
      <c r="CY46" s="110">
        <f>IF(CH47&lt;='Laricio - prairie p.'!$F$18,0,)</f>
        <v>0</v>
      </c>
      <c r="CZ46" s="110">
        <f t="shared" si="37"/>
        <v>256.66666666666669</v>
      </c>
      <c r="DA46" s="38" t="e">
        <f t="shared" si="38"/>
        <v>#REF!</v>
      </c>
      <c r="DC46">
        <f t="shared" si="42"/>
        <v>135</v>
      </c>
      <c r="DD46">
        <f t="shared" si="51"/>
        <v>140</v>
      </c>
      <c r="DE46">
        <v>87</v>
      </c>
      <c r="DG46">
        <v>269</v>
      </c>
      <c r="DH46">
        <f t="shared" si="44"/>
        <v>1.6</v>
      </c>
      <c r="DI46">
        <f t="shared" si="52"/>
        <v>430.40000000000003</v>
      </c>
      <c r="DJ46" s="112">
        <f t="shared" si="45"/>
        <v>0</v>
      </c>
    </row>
    <row r="47" spans="5:114" x14ac:dyDescent="0.25">
      <c r="BE47">
        <v>840</v>
      </c>
      <c r="BF47">
        <v>1109</v>
      </c>
      <c r="BG47" s="11" t="e">
        <f>IF('Laricio - prairie p.'!#REF!="OUI",BE47/BF47,100%)</f>
        <v>#REF!</v>
      </c>
      <c r="BH47" s="155">
        <v>28</v>
      </c>
      <c r="BI47" s="147" t="e">
        <f t="shared" si="20"/>
        <v>#REF!</v>
      </c>
      <c r="BJ47" s="148" t="e">
        <f t="shared" si="48"/>
        <v>#REF!</v>
      </c>
      <c r="BK47" s="148">
        <f>IF(BH47&lt;=$BJ$6,IF(ISBLANK(BH$5),,VLOOKUP(BH$5,Aerien!$B$23:$C$87,2,FALSE)),)</f>
        <v>0.46</v>
      </c>
      <c r="BL47" s="148" t="e">
        <f t="shared" si="22"/>
        <v>#REF!</v>
      </c>
      <c r="BM47" s="148" t="e">
        <f t="shared" si="23"/>
        <v>#REF!</v>
      </c>
      <c r="BN47" s="149">
        <f t="shared" si="24"/>
        <v>0.47499999999999998</v>
      </c>
      <c r="BO47" s="148">
        <f>IF(BH47&lt;=$BJ$6,'Laricio - prairie p.'!$F$5+('Laricio - prairie p.'!$F$15-'Laricio - prairie p.'!$F$5)*(1-EXP(-0.0175*BH47)),)</f>
        <v>70</v>
      </c>
      <c r="BP47" s="148" t="e">
        <f>IF(BH47&lt;=$BJ$6,IF(BH47&lt;=30,BH47*('Laricio - prairie p.'!$F$16-'Laricio - prairie p.'!#REF!)/30,10),)</f>
        <v>#REF!</v>
      </c>
      <c r="BQ47" s="148">
        <v>0</v>
      </c>
      <c r="BR47" s="150" t="e">
        <f t="shared" si="25"/>
        <v>#REF!</v>
      </c>
      <c r="BS47" s="147">
        <f>IF(BH47&lt;='Laricio - prairie p.'!$F$18,0,)</f>
        <v>0</v>
      </c>
      <c r="BT47" s="148">
        <f>IF(BH47&lt;='Laricio - prairie p.'!$F$18,0,)</f>
        <v>0</v>
      </c>
      <c r="BU47" s="149">
        <f t="shared" si="12"/>
        <v>0.47499999999999998</v>
      </c>
      <c r="BV47" s="148">
        <f>IF(BH47&lt;=$BJ$6,'Laricio - prairie p.'!$F$5+('Laricio - prairie p.'!$F$8-'Laricio - prairie p.'!$F$5)*(1-EXP(-0.0175*BH47)),)</f>
        <v>70</v>
      </c>
      <c r="BW47" s="148">
        <f>IF(BH48&lt;='Laricio - prairie p.'!$F$18,0,)</f>
        <v>0</v>
      </c>
      <c r="BX47" s="148">
        <f>IF(BH48&lt;='Laricio - prairie p.'!$F$18,0,)</f>
        <v>0</v>
      </c>
      <c r="BY47" s="150">
        <f t="shared" si="49"/>
        <v>256.66666666666669</v>
      </c>
      <c r="BZ47" s="175" t="e">
        <f t="shared" si="14"/>
        <v>#REF!</v>
      </c>
      <c r="CA47" s="178"/>
      <c r="CB47" s="178"/>
      <c r="CD47">
        <f t="shared" si="6"/>
        <v>0</v>
      </c>
      <c r="CE47" s="18">
        <f t="shared" si="50"/>
        <v>936</v>
      </c>
      <c r="CF47">
        <f t="shared" si="28"/>
        <v>2144</v>
      </c>
      <c r="CG47" s="11" t="e">
        <f>IF('Laricio - prairie p.'!#REF!="OUI",CE47/CF47,100%)</f>
        <v>#REF!</v>
      </c>
      <c r="CH47" s="122">
        <v>28</v>
      </c>
      <c r="CI47" s="110" t="e">
        <f t="shared" si="29"/>
        <v>#REF!</v>
      </c>
      <c r="CJ47" s="110" t="e">
        <f t="shared" si="30"/>
        <v>#REF!</v>
      </c>
      <c r="CK47" s="110">
        <f>IF(CH47&lt;=$CJ$6,IF(ISBLANK(CH$5),,VLOOKUP(CH$5,Aerien!$B$23:$C$87,2,FALSE)),)</f>
        <v>0.57999999999999996</v>
      </c>
      <c r="CL47" s="110" t="e">
        <f t="shared" si="31"/>
        <v>#REF!</v>
      </c>
      <c r="CM47" s="110" t="e">
        <f t="shared" si="32"/>
        <v>#REF!</v>
      </c>
      <c r="CN47" s="117">
        <f t="shared" si="33"/>
        <v>0.47499999999999998</v>
      </c>
      <c r="CO47" s="110">
        <f>IF(CH47&lt;=$CJ$6,'Laricio - prairie p.'!$F$5+('Laricio - prairie p.'!$F$15-'Laricio - prairie p.'!$F$5)*(1-EXP(-0.0175*CH47)),)</f>
        <v>70</v>
      </c>
      <c r="CP47" s="110" t="e">
        <f>IF(CH47&lt;=$CJ$6,IF(CH47&lt;=30,CH47*('Laricio - prairie p.'!$F$16-'Laricio - prairie p.'!#REF!)/30,10),)</f>
        <v>#REF!</v>
      </c>
      <c r="CQ47" s="110">
        <v>0</v>
      </c>
      <c r="CR47" s="110" t="e">
        <f t="shared" si="34"/>
        <v>#REF!</v>
      </c>
      <c r="CT47" s="110">
        <f t="shared" si="35"/>
        <v>0</v>
      </c>
      <c r="CU47" s="110">
        <f>IF(CH47&lt;='Laricio - prairie p.'!$F$18,0,)</f>
        <v>0</v>
      </c>
      <c r="CV47" s="117">
        <f t="shared" si="36"/>
        <v>0.47499999999999998</v>
      </c>
      <c r="CW47" s="110">
        <f>IF(CH47&lt;=$CJ$6,'Laricio - prairie p.'!$F$5+('Laricio - prairie p.'!$F$8-'Laricio - prairie p.'!$F$5)*(1-EXP(-0.0175*CH47)),)</f>
        <v>70</v>
      </c>
      <c r="CX47" s="110">
        <f>IF(CH48&lt;='Laricio - prairie p.'!$F$18,0,)</f>
        <v>0</v>
      </c>
      <c r="CY47" s="110">
        <f>IF(CH48&lt;='Laricio - prairie p.'!$F$18,0,)</f>
        <v>0</v>
      </c>
      <c r="CZ47" s="110">
        <f t="shared" si="37"/>
        <v>256.66666666666669</v>
      </c>
      <c r="DA47" s="38" t="e">
        <f t="shared" si="38"/>
        <v>#REF!</v>
      </c>
      <c r="DC47">
        <f t="shared" si="42"/>
        <v>140</v>
      </c>
      <c r="DD47">
        <f t="shared" ref="DD47:DD48" si="53">DD46+5</f>
        <v>145</v>
      </c>
      <c r="DE47">
        <v>82</v>
      </c>
      <c r="DG47">
        <v>269</v>
      </c>
      <c r="DH47">
        <f t="shared" si="44"/>
        <v>1.6</v>
      </c>
      <c r="DI47">
        <f>DG47*DH47</f>
        <v>430.40000000000003</v>
      </c>
      <c r="DJ47" s="112">
        <f t="shared" si="45"/>
        <v>0</v>
      </c>
    </row>
    <row r="48" spans="5:114" x14ac:dyDescent="0.25">
      <c r="BE48">
        <v>840</v>
      </c>
      <c r="BF48">
        <v>1109</v>
      </c>
      <c r="BG48" s="11" t="e">
        <f>IF('Laricio - prairie p.'!#REF!="OUI",BE48/BF48,100%)</f>
        <v>#REF!</v>
      </c>
      <c r="BH48" s="155">
        <v>29</v>
      </c>
      <c r="BI48" s="147" t="e">
        <f t="shared" si="20"/>
        <v>#REF!</v>
      </c>
      <c r="BJ48" s="148" t="e">
        <f t="shared" si="48"/>
        <v>#REF!</v>
      </c>
      <c r="BK48" s="148">
        <f>IF(BH48&lt;=$BJ$6,IF(ISBLANK(BH$5),,VLOOKUP(BH$5,Aerien!$B$23:$C$87,2,FALSE)),)</f>
        <v>0.46</v>
      </c>
      <c r="BL48" s="148" t="e">
        <f t="shared" si="22"/>
        <v>#REF!</v>
      </c>
      <c r="BM48" s="148" t="e">
        <f t="shared" si="23"/>
        <v>#REF!</v>
      </c>
      <c r="BN48" s="149">
        <f t="shared" si="24"/>
        <v>0.47499999999999998</v>
      </c>
      <c r="BO48" s="148">
        <f>IF(BH48&lt;=$BJ$6,'Laricio - prairie p.'!$F$5+('Laricio - prairie p.'!$F$15-'Laricio - prairie p.'!$F$5)*(1-EXP(-0.0175*BH48)),)</f>
        <v>70</v>
      </c>
      <c r="BP48" s="148" t="e">
        <f>IF(BH48&lt;=$BJ$6,IF(BH48&lt;=30,BH48*('Laricio - prairie p.'!$F$16-'Laricio - prairie p.'!#REF!)/30,10),)</f>
        <v>#REF!</v>
      </c>
      <c r="BQ48" s="148">
        <v>0</v>
      </c>
      <c r="BR48" s="150" t="e">
        <f t="shared" si="25"/>
        <v>#REF!</v>
      </c>
      <c r="BS48" s="147">
        <f>IF(BH48&lt;='Laricio - prairie p.'!$F$18,0,)</f>
        <v>0</v>
      </c>
      <c r="BT48" s="148">
        <f>IF(BH48&lt;='Laricio - prairie p.'!$F$18,0,)</f>
        <v>0</v>
      </c>
      <c r="BU48" s="149">
        <f t="shared" si="12"/>
        <v>0.47499999999999998</v>
      </c>
      <c r="BV48" s="148">
        <f>IF(BH48&lt;=$BJ$6,'Laricio - prairie p.'!$F$5+('Laricio - prairie p.'!$F$8-'Laricio - prairie p.'!$F$5)*(1-EXP(-0.0175*BH48)),)</f>
        <v>70</v>
      </c>
      <c r="BW48" s="148">
        <f>IF(BH49&lt;='Laricio - prairie p.'!$F$18,0,)</f>
        <v>0</v>
      </c>
      <c r="BX48" s="148">
        <f>IF(BH49&lt;='Laricio - prairie p.'!$F$18,0,)</f>
        <v>0</v>
      </c>
      <c r="BY48" s="150">
        <f t="shared" si="49"/>
        <v>256.66666666666669</v>
      </c>
      <c r="BZ48" s="175" t="e">
        <f t="shared" si="14"/>
        <v>#REF!</v>
      </c>
      <c r="CA48" s="178"/>
      <c r="CB48" s="178"/>
      <c r="CD48">
        <f t="shared" si="6"/>
        <v>0</v>
      </c>
      <c r="CE48" s="18">
        <f t="shared" si="50"/>
        <v>936</v>
      </c>
      <c r="CF48">
        <f t="shared" si="28"/>
        <v>2144</v>
      </c>
      <c r="CG48" s="11" t="e">
        <f>IF('Laricio - prairie p.'!#REF!="OUI",CE48/CF48,100%)</f>
        <v>#REF!</v>
      </c>
      <c r="CH48" s="122">
        <v>29</v>
      </c>
      <c r="CI48" s="110" t="e">
        <f t="shared" si="29"/>
        <v>#REF!</v>
      </c>
      <c r="CJ48" s="110" t="e">
        <f t="shared" si="30"/>
        <v>#REF!</v>
      </c>
      <c r="CK48" s="110">
        <f>IF(CH48&lt;=$CJ$6,IF(ISBLANK(CH$5),,VLOOKUP(CH$5,Aerien!$B$23:$C$87,2,FALSE)),)</f>
        <v>0.57999999999999996</v>
      </c>
      <c r="CL48" s="110" t="e">
        <f t="shared" si="31"/>
        <v>#REF!</v>
      </c>
      <c r="CM48" s="110" t="e">
        <f t="shared" si="32"/>
        <v>#REF!</v>
      </c>
      <c r="CN48" s="117">
        <f t="shared" si="33"/>
        <v>0.47499999999999998</v>
      </c>
      <c r="CO48" s="110">
        <f>IF(CH48&lt;=$CJ$6,'Laricio - prairie p.'!$F$5+('Laricio - prairie p.'!$F$15-'Laricio - prairie p.'!$F$5)*(1-EXP(-0.0175*CH48)),)</f>
        <v>70</v>
      </c>
      <c r="CP48" s="110" t="e">
        <f>IF(CH48&lt;=$CJ$6,IF(CH48&lt;=30,CH48*('Laricio - prairie p.'!$F$16-'Laricio - prairie p.'!#REF!)/30,10),)</f>
        <v>#REF!</v>
      </c>
      <c r="CQ48" s="110">
        <v>0</v>
      </c>
      <c r="CR48" s="110" t="e">
        <f t="shared" si="34"/>
        <v>#REF!</v>
      </c>
      <c r="CT48" s="110">
        <f t="shared" si="35"/>
        <v>0</v>
      </c>
      <c r="CU48" s="110">
        <f>IF(CH48&lt;='Laricio - prairie p.'!$F$18,0,)</f>
        <v>0</v>
      </c>
      <c r="CV48" s="117">
        <f t="shared" si="36"/>
        <v>0.47499999999999998</v>
      </c>
      <c r="CW48" s="110">
        <f>IF(CH48&lt;=$CJ$6,'Laricio - prairie p.'!$F$5+('Laricio - prairie p.'!$F$8-'Laricio - prairie p.'!$F$5)*(1-EXP(-0.0175*CH48)),)</f>
        <v>70</v>
      </c>
      <c r="CX48" s="110">
        <f>IF(CH49&lt;='Laricio - prairie p.'!$F$18,0,)</f>
        <v>0</v>
      </c>
      <c r="CY48" s="110">
        <f>IF(CH49&lt;='Laricio - prairie p.'!$F$18,0,)</f>
        <v>0</v>
      </c>
      <c r="CZ48" s="110">
        <f t="shared" si="37"/>
        <v>256.66666666666669</v>
      </c>
      <c r="DA48" s="38" t="e">
        <f t="shared" si="38"/>
        <v>#REF!</v>
      </c>
      <c r="DC48">
        <f t="shared" si="42"/>
        <v>145</v>
      </c>
      <c r="DD48">
        <f t="shared" si="53"/>
        <v>150</v>
      </c>
      <c r="DE48">
        <v>78</v>
      </c>
      <c r="DG48">
        <v>268</v>
      </c>
      <c r="DH48">
        <f t="shared" si="44"/>
        <v>1.6</v>
      </c>
      <c r="DI48">
        <f>DG48*DH48</f>
        <v>428.8</v>
      </c>
      <c r="DJ48" s="112">
        <f t="shared" si="45"/>
        <v>-0.32000000000000456</v>
      </c>
    </row>
    <row r="49" spans="31:107" x14ac:dyDescent="0.25">
      <c r="BE49">
        <v>840</v>
      </c>
      <c r="BF49">
        <v>801</v>
      </c>
      <c r="BG49" s="11" t="e">
        <f>IF('Laricio - prairie p.'!#REF!="OUI",BE49/BF49,100%)</f>
        <v>#REF!</v>
      </c>
      <c r="BH49" s="156">
        <v>30</v>
      </c>
      <c r="BI49" s="147" t="e">
        <f t="shared" si="20"/>
        <v>#REF!</v>
      </c>
      <c r="BJ49" s="148" t="e">
        <f t="shared" si="48"/>
        <v>#REF!</v>
      </c>
      <c r="BK49" s="148">
        <f>IF(BH49&lt;=$BJ$6,IF(ISBLANK(BH$5),,VLOOKUP(BH$5,Aerien!$B$23:$C$87,2,FALSE)),)</f>
        <v>0.46</v>
      </c>
      <c r="BL49" s="148" t="e">
        <f t="shared" si="22"/>
        <v>#REF!</v>
      </c>
      <c r="BM49" s="148" t="e">
        <f t="shared" si="23"/>
        <v>#REF!</v>
      </c>
      <c r="BN49" s="149">
        <f t="shared" si="24"/>
        <v>0.47499999999999998</v>
      </c>
      <c r="BO49" s="148">
        <f>IF(BH49&lt;=$BJ$6,'Laricio - prairie p.'!$F$5+('Laricio - prairie p.'!$F$15-'Laricio - prairie p.'!$F$5)*(1-EXP(-0.0175*BH49)),)</f>
        <v>70</v>
      </c>
      <c r="BP49" s="148" t="e">
        <f>IF(BH49&lt;=$BJ$6,IF(BH49&lt;=30,BH49*('Laricio - prairie p.'!$F$16-'Laricio - prairie p.'!#REF!)/30,10),)</f>
        <v>#REF!</v>
      </c>
      <c r="BQ49" s="148">
        <v>0</v>
      </c>
      <c r="BR49" s="150" t="e">
        <f t="shared" si="25"/>
        <v>#REF!</v>
      </c>
      <c r="BS49" s="147">
        <f>IF(BH49&lt;='Laricio - prairie p.'!$F$18,0,)</f>
        <v>0</v>
      </c>
      <c r="BT49" s="148">
        <f>IF(BH49&lt;='Laricio - prairie p.'!$F$18,0,)</f>
        <v>0</v>
      </c>
      <c r="BU49" s="149">
        <f t="shared" si="12"/>
        <v>0.47499999999999998</v>
      </c>
      <c r="BV49" s="148">
        <f>IF(BH49&lt;=$BJ$6,'Laricio - prairie p.'!$F$5+('Laricio - prairie p.'!$F$8-'Laricio - prairie p.'!$F$5)*(1-EXP(-0.0175*BH49)),)</f>
        <v>70</v>
      </c>
      <c r="BW49" s="148">
        <f>IF(BH50&lt;='Laricio - prairie p.'!$F$18,0,)</f>
        <v>0</v>
      </c>
      <c r="BX49" s="148">
        <f>IF(BH50&lt;='Laricio - prairie p.'!$F$18,0,)</f>
        <v>0</v>
      </c>
      <c r="BY49" s="150">
        <f t="shared" si="49"/>
        <v>256.66666666666669</v>
      </c>
      <c r="BZ49" s="175" t="e">
        <f t="shared" si="14"/>
        <v>#REF!</v>
      </c>
      <c r="CA49" s="178"/>
      <c r="CB49" s="178"/>
      <c r="CD49">
        <f t="shared" si="6"/>
        <v>0</v>
      </c>
      <c r="CE49" s="18">
        <f t="shared" si="50"/>
        <v>936</v>
      </c>
      <c r="CF49">
        <f t="shared" si="28"/>
        <v>2144</v>
      </c>
      <c r="CG49" s="11" t="e">
        <f>IF('Laricio - prairie p.'!#REF!="OUI",CE49/CF49,100%)</f>
        <v>#REF!</v>
      </c>
      <c r="CH49" s="118">
        <v>30</v>
      </c>
      <c r="CI49" s="110" t="e">
        <f t="shared" si="29"/>
        <v>#REF!</v>
      </c>
      <c r="CJ49" s="110" t="e">
        <f t="shared" si="30"/>
        <v>#REF!</v>
      </c>
      <c r="CK49" s="110">
        <f>IF(CH49&lt;=$CJ$6,IF(ISBLANK(CH$5),,VLOOKUP(CH$5,Aerien!$B$23:$C$87,2,FALSE)),)</f>
        <v>0.57999999999999996</v>
      </c>
      <c r="CL49" s="110" t="e">
        <f t="shared" si="31"/>
        <v>#REF!</v>
      </c>
      <c r="CM49" s="110" t="e">
        <f t="shared" si="32"/>
        <v>#REF!</v>
      </c>
      <c r="CN49" s="117">
        <f t="shared" si="33"/>
        <v>0.47499999999999998</v>
      </c>
      <c r="CO49" s="110">
        <f>IF(CH49&lt;=$CJ$6,'Laricio - prairie p.'!$F$5+('Laricio - prairie p.'!$F$15-'Laricio - prairie p.'!$F$5)*(1-EXP(-0.0175*CH49)),)</f>
        <v>70</v>
      </c>
      <c r="CP49" s="110" t="e">
        <f>IF(CH49&lt;=$CJ$6,IF(CH49&lt;=30,CH49*('Laricio - prairie p.'!$F$16-'Laricio - prairie p.'!#REF!)/30,10),)</f>
        <v>#REF!</v>
      </c>
      <c r="CQ49" s="110">
        <v>0</v>
      </c>
      <c r="CR49" s="110" t="e">
        <f t="shared" si="34"/>
        <v>#REF!</v>
      </c>
      <c r="CT49" s="110">
        <f t="shared" si="35"/>
        <v>0</v>
      </c>
      <c r="CU49" s="110">
        <f>IF(CH49&lt;='Laricio - prairie p.'!$F$18,0,)</f>
        <v>0</v>
      </c>
      <c r="CV49" s="117">
        <f t="shared" si="36"/>
        <v>0.47499999999999998</v>
      </c>
      <c r="CW49" s="110">
        <f>IF(CH49&lt;=$CJ$6,'Laricio - prairie p.'!$F$5+('Laricio - prairie p.'!$F$8-'Laricio - prairie p.'!$F$5)*(1-EXP(-0.0175*CH49)),)</f>
        <v>70</v>
      </c>
      <c r="CX49" s="110">
        <f>IF(CH50&lt;='Laricio - prairie p.'!$F$18,0,)</f>
        <v>0</v>
      </c>
      <c r="CY49" s="110">
        <f>IF(CH50&lt;='Laricio - prairie p.'!$F$18,0,)</f>
        <v>0</v>
      </c>
      <c r="CZ49" s="110">
        <f t="shared" si="37"/>
        <v>256.66666666666669</v>
      </c>
      <c r="DA49" s="38" t="e">
        <f t="shared" si="38"/>
        <v>#REF!</v>
      </c>
      <c r="DC49">
        <f t="shared" si="42"/>
        <v>150</v>
      </c>
    </row>
    <row r="50" spans="31:107" x14ac:dyDescent="0.25">
      <c r="BE50">
        <v>720</v>
      </c>
      <c r="BF50">
        <v>801</v>
      </c>
      <c r="BG50" s="11" t="e">
        <f>IF('Laricio - prairie p.'!#REF!="OUI",BE50/BF50,100%)</f>
        <v>#REF!</v>
      </c>
      <c r="BH50" s="155">
        <v>31</v>
      </c>
      <c r="BI50" s="147" t="e">
        <f t="shared" si="20"/>
        <v>#REF!</v>
      </c>
      <c r="BJ50" s="148" t="e">
        <f t="shared" si="48"/>
        <v>#REF!</v>
      </c>
      <c r="BK50" s="148">
        <f>IF(BH50&lt;=$BJ$6,IF(ISBLANK(BH$5),,VLOOKUP(BH$5,Aerien!$B$23:$C$87,2,FALSE)),)</f>
        <v>0.46</v>
      </c>
      <c r="BL50" s="148" t="e">
        <f t="shared" si="22"/>
        <v>#REF!</v>
      </c>
      <c r="BM50" s="148" t="e">
        <f t="shared" si="23"/>
        <v>#REF!</v>
      </c>
      <c r="BN50" s="149">
        <f t="shared" si="24"/>
        <v>0.47499999999999998</v>
      </c>
      <c r="BO50" s="148">
        <f>IF(BH50&lt;=$BJ$6,'Laricio - prairie p.'!$F$5+('Laricio - prairie p.'!$F$15-'Laricio - prairie p.'!$F$5)*(1-EXP(-0.0175*BH50)),)</f>
        <v>70</v>
      </c>
      <c r="BP50" s="148">
        <f>IF(BH50&lt;=$BJ$6,IF(BH50&lt;=30,BH50*('Laricio - prairie p.'!$F$16-'Laricio - prairie p.'!#REF!)/30,10),)</f>
        <v>10</v>
      </c>
      <c r="BQ50" s="148">
        <v>0</v>
      </c>
      <c r="BR50" s="150" t="e">
        <f t="shared" si="25"/>
        <v>#REF!</v>
      </c>
      <c r="BS50" s="147">
        <f>IF(BH50&lt;='Laricio - prairie p.'!$F$18,0,)</f>
        <v>0</v>
      </c>
      <c r="BT50" s="148">
        <f>IF(BH50&lt;='Laricio - prairie p.'!$F$18,0,)</f>
        <v>0</v>
      </c>
      <c r="BU50" s="149">
        <f t="shared" si="12"/>
        <v>0.47499999999999998</v>
      </c>
      <c r="BV50" s="148">
        <f>IF(BH50&lt;=$BJ$6,'Laricio - prairie p.'!$F$5+('Laricio - prairie p.'!$F$8-'Laricio - prairie p.'!$F$5)*(1-EXP(-0.0175*BH50)),)</f>
        <v>70</v>
      </c>
      <c r="BW50" s="148">
        <f>IF(BH51&lt;='Laricio - prairie p.'!$F$18,0,)</f>
        <v>0</v>
      </c>
      <c r="BX50" s="148">
        <f>IF(BH51&lt;='Laricio - prairie p.'!$F$18,0,)</f>
        <v>0</v>
      </c>
      <c r="BY50" s="150">
        <f t="shared" si="49"/>
        <v>256.66666666666669</v>
      </c>
      <c r="BZ50" s="175" t="e">
        <f t="shared" si="14"/>
        <v>#REF!</v>
      </c>
      <c r="CA50" s="178"/>
      <c r="CB50" s="178"/>
      <c r="CD50">
        <f t="shared" si="6"/>
        <v>0</v>
      </c>
      <c r="CE50" s="18">
        <f t="shared" si="50"/>
        <v>936</v>
      </c>
      <c r="CF50">
        <f t="shared" si="28"/>
        <v>1459</v>
      </c>
      <c r="CG50" s="11" t="e">
        <f>IF('Laricio - prairie p.'!#REF!="OUI",CE50/CF50,100%)</f>
        <v>#REF!</v>
      </c>
      <c r="CH50" s="122">
        <v>31</v>
      </c>
      <c r="CI50" s="110" t="e">
        <f t="shared" si="29"/>
        <v>#REF!</v>
      </c>
      <c r="CJ50" s="110" t="e">
        <f t="shared" si="30"/>
        <v>#REF!</v>
      </c>
      <c r="CK50" s="110">
        <f>IF(CH50&lt;=$CJ$6,IF(ISBLANK(CH$5),,VLOOKUP(CH$5,Aerien!$B$23:$C$87,2,FALSE)),)</f>
        <v>0.57999999999999996</v>
      </c>
      <c r="CL50" s="110" t="e">
        <f t="shared" si="31"/>
        <v>#REF!</v>
      </c>
      <c r="CM50" s="110" t="e">
        <f t="shared" si="32"/>
        <v>#REF!</v>
      </c>
      <c r="CN50" s="117">
        <f t="shared" si="33"/>
        <v>0.47499999999999998</v>
      </c>
      <c r="CO50" s="110">
        <f>IF(CH50&lt;=$CJ$6,'Laricio - prairie p.'!$F$5+('Laricio - prairie p.'!$F$15-'Laricio - prairie p.'!$F$5)*(1-EXP(-0.0175*CH50)),)</f>
        <v>70</v>
      </c>
      <c r="CP50" s="110">
        <f>IF(CH50&lt;=$CJ$6,IF(CH50&lt;=30,CH50*('Laricio - prairie p.'!$F$16-'Laricio - prairie p.'!#REF!)/30,10),)</f>
        <v>10</v>
      </c>
      <c r="CQ50" s="110">
        <v>0</v>
      </c>
      <c r="CR50" s="110" t="e">
        <f t="shared" si="34"/>
        <v>#REF!</v>
      </c>
      <c r="CT50" s="110">
        <f t="shared" si="35"/>
        <v>0</v>
      </c>
      <c r="CU50" s="110">
        <f>IF(CH50&lt;='Laricio - prairie p.'!$F$18,0,)</f>
        <v>0</v>
      </c>
      <c r="CV50" s="117">
        <f t="shared" si="36"/>
        <v>0.47499999999999998</v>
      </c>
      <c r="CW50" s="110">
        <f>IF(CH50&lt;=$CJ$6,'Laricio - prairie p.'!$F$5+('Laricio - prairie p.'!$F$8-'Laricio - prairie p.'!$F$5)*(1-EXP(-0.0175*CH50)),)</f>
        <v>70</v>
      </c>
      <c r="CX50" s="110">
        <f>IF(CH51&lt;='Laricio - prairie p.'!$F$18,0,)</f>
        <v>0</v>
      </c>
      <c r="CY50" s="110">
        <f>IF(CH51&lt;='Laricio - prairie p.'!$F$18,0,)</f>
        <v>0</v>
      </c>
      <c r="CZ50" s="110">
        <f t="shared" si="37"/>
        <v>256.66666666666669</v>
      </c>
      <c r="DA50" s="38" t="e">
        <f t="shared" si="38"/>
        <v>#REF!</v>
      </c>
    </row>
    <row r="51" spans="31:107" x14ac:dyDescent="0.25">
      <c r="BE51">
        <v>720</v>
      </c>
      <c r="BF51">
        <v>801</v>
      </c>
      <c r="BG51" s="11" t="e">
        <f>IF('Laricio - prairie p.'!#REF!="OUI",BE51/BF51,100%)</f>
        <v>#REF!</v>
      </c>
      <c r="BH51" s="155">
        <v>32</v>
      </c>
      <c r="BI51" s="147" t="e">
        <f t="shared" si="20"/>
        <v>#REF!</v>
      </c>
      <c r="BJ51" s="148" t="e">
        <f t="shared" si="48"/>
        <v>#REF!</v>
      </c>
      <c r="BK51" s="148">
        <f>IF(BH51&lt;=$BJ$6,IF(ISBLANK(BH$5),,VLOOKUP(BH$5,Aerien!$B$23:$C$87,2,FALSE)),)</f>
        <v>0.46</v>
      </c>
      <c r="BL51" s="148" t="e">
        <f t="shared" si="22"/>
        <v>#REF!</v>
      </c>
      <c r="BM51" s="148" t="e">
        <f t="shared" si="23"/>
        <v>#REF!</v>
      </c>
      <c r="BN51" s="149">
        <f t="shared" si="24"/>
        <v>0.47499999999999998</v>
      </c>
      <c r="BO51" s="148">
        <f>IF(BH51&lt;=$BJ$6,'Laricio - prairie p.'!$F$5+('Laricio - prairie p.'!$F$15-'Laricio - prairie p.'!$F$5)*(1-EXP(-0.0175*BH51)),)</f>
        <v>70</v>
      </c>
      <c r="BP51" s="148">
        <f>IF(BH51&lt;=$BJ$6,IF(BH51&lt;=30,BH51*('Laricio - prairie p.'!$F$16-'Laricio - prairie p.'!#REF!)/30,10),)</f>
        <v>10</v>
      </c>
      <c r="BQ51" s="148">
        <v>0</v>
      </c>
      <c r="BR51" s="150" t="e">
        <f t="shared" si="25"/>
        <v>#REF!</v>
      </c>
      <c r="BS51" s="147">
        <f>IF(BH51&lt;='Laricio - prairie p.'!$F$18,0,)</f>
        <v>0</v>
      </c>
      <c r="BT51" s="148">
        <f>IF(BH51&lt;='Laricio - prairie p.'!$F$18,0,)</f>
        <v>0</v>
      </c>
      <c r="BU51" s="149">
        <f t="shared" si="12"/>
        <v>0.47499999999999998</v>
      </c>
      <c r="BV51" s="148">
        <f>IF(BH51&lt;=$BJ$6,'Laricio - prairie p.'!$F$5+('Laricio - prairie p.'!$F$8-'Laricio - prairie p.'!$F$5)*(1-EXP(-0.0175*BH51)),)</f>
        <v>70</v>
      </c>
      <c r="BW51" s="148">
        <f>IF(BH52&lt;='Laricio - prairie p.'!$F$18,0,)</f>
        <v>0</v>
      </c>
      <c r="BX51" s="148">
        <f>IF(BH52&lt;='Laricio - prairie p.'!$F$18,0,)</f>
        <v>0</v>
      </c>
      <c r="BY51" s="150">
        <f t="shared" si="49"/>
        <v>256.66666666666669</v>
      </c>
      <c r="BZ51" s="175" t="e">
        <f t="shared" si="14"/>
        <v>#REF!</v>
      </c>
      <c r="CA51" s="178"/>
      <c r="CB51" s="178"/>
      <c r="CD51">
        <f t="shared" si="6"/>
        <v>0</v>
      </c>
      <c r="CE51" s="18">
        <f t="shared" si="50"/>
        <v>936</v>
      </c>
      <c r="CF51">
        <f t="shared" si="28"/>
        <v>1459</v>
      </c>
      <c r="CG51" s="11" t="e">
        <f>IF('Laricio - prairie p.'!#REF!="OUI",CE51/CF51,100%)</f>
        <v>#REF!</v>
      </c>
      <c r="CH51" s="122">
        <v>32</v>
      </c>
      <c r="CI51" s="110" t="e">
        <f t="shared" si="29"/>
        <v>#REF!</v>
      </c>
      <c r="CJ51" s="110" t="e">
        <f t="shared" si="30"/>
        <v>#REF!</v>
      </c>
      <c r="CK51" s="110">
        <f>IF(CH51&lt;=$CJ$6,IF(ISBLANK(CH$5),,VLOOKUP(CH$5,Aerien!$B$23:$C$87,2,FALSE)),)</f>
        <v>0.57999999999999996</v>
      </c>
      <c r="CL51" s="110" t="e">
        <f t="shared" si="31"/>
        <v>#REF!</v>
      </c>
      <c r="CM51" s="110" t="e">
        <f t="shared" si="32"/>
        <v>#REF!</v>
      </c>
      <c r="CN51" s="117">
        <f t="shared" si="33"/>
        <v>0.47499999999999998</v>
      </c>
      <c r="CO51" s="110">
        <f>IF(CH51&lt;=$CJ$6,'Laricio - prairie p.'!$F$5+('Laricio - prairie p.'!$F$15-'Laricio - prairie p.'!$F$5)*(1-EXP(-0.0175*CH51)),)</f>
        <v>70</v>
      </c>
      <c r="CP51" s="110">
        <f>IF(CH51&lt;=$CJ$6,IF(CH51&lt;=30,CH51*('Laricio - prairie p.'!$F$16-'Laricio - prairie p.'!#REF!)/30,10),)</f>
        <v>10</v>
      </c>
      <c r="CQ51" s="110">
        <v>0</v>
      </c>
      <c r="CR51" s="110" t="e">
        <f t="shared" si="34"/>
        <v>#REF!</v>
      </c>
      <c r="CT51" s="110">
        <f t="shared" si="35"/>
        <v>0</v>
      </c>
      <c r="CU51" s="110">
        <f>IF(CH51&lt;='Laricio - prairie p.'!$F$18,0,)</f>
        <v>0</v>
      </c>
      <c r="CV51" s="117">
        <f t="shared" si="36"/>
        <v>0.47499999999999998</v>
      </c>
      <c r="CW51" s="110">
        <f>IF(CH51&lt;=$CJ$6,'Laricio - prairie p.'!$F$5+('Laricio - prairie p.'!$F$8-'Laricio - prairie p.'!$F$5)*(1-EXP(-0.0175*CH51)),)</f>
        <v>70</v>
      </c>
      <c r="CX51" s="110">
        <f>IF(CH52&lt;='Laricio - prairie p.'!$F$18,0,)</f>
        <v>0</v>
      </c>
      <c r="CY51" s="110">
        <f>IF(CH52&lt;='Laricio - prairie p.'!$F$18,0,)</f>
        <v>0</v>
      </c>
      <c r="CZ51" s="110">
        <f t="shared" si="37"/>
        <v>256.66666666666669</v>
      </c>
      <c r="DA51" s="38" t="e">
        <f t="shared" si="38"/>
        <v>#REF!</v>
      </c>
    </row>
    <row r="52" spans="31:107" x14ac:dyDescent="0.25">
      <c r="BE52">
        <v>720</v>
      </c>
      <c r="BF52">
        <v>801</v>
      </c>
      <c r="BG52" s="11" t="e">
        <f>IF('Laricio - prairie p.'!#REF!="OUI",BE52/BF52,100%)</f>
        <v>#REF!</v>
      </c>
      <c r="BH52" s="155">
        <v>33</v>
      </c>
      <c r="BI52" s="147" t="e">
        <f t="shared" si="20"/>
        <v>#REF!</v>
      </c>
      <c r="BJ52" s="148" t="e">
        <f t="shared" si="48"/>
        <v>#REF!</v>
      </c>
      <c r="BK52" s="148">
        <f>IF(BH52&lt;=$BJ$6,IF(ISBLANK(BH$5),,VLOOKUP(BH$5,Aerien!$B$23:$C$87,2,FALSE)),)</f>
        <v>0.46</v>
      </c>
      <c r="BL52" s="148" t="e">
        <f t="shared" si="22"/>
        <v>#REF!</v>
      </c>
      <c r="BM52" s="148" t="e">
        <f t="shared" si="23"/>
        <v>#REF!</v>
      </c>
      <c r="BN52" s="149">
        <f t="shared" si="24"/>
        <v>0.47499999999999998</v>
      </c>
      <c r="BO52" s="148">
        <f>IF(BH52&lt;=$BJ$6,'Laricio - prairie p.'!$F$5+('Laricio - prairie p.'!$F$15-'Laricio - prairie p.'!$F$5)*(1-EXP(-0.0175*BH52)),)</f>
        <v>70</v>
      </c>
      <c r="BP52" s="148">
        <f>IF(BH52&lt;=$BJ$6,IF(BH52&lt;=30,BH52*('Laricio - prairie p.'!$F$16-'Laricio - prairie p.'!#REF!)/30,10),)</f>
        <v>10</v>
      </c>
      <c r="BQ52" s="148">
        <v>0</v>
      </c>
      <c r="BR52" s="150" t="e">
        <f t="shared" si="25"/>
        <v>#REF!</v>
      </c>
      <c r="BS52" s="147">
        <f>IF(BH52&lt;='Laricio - prairie p.'!$F$18,0,)</f>
        <v>0</v>
      </c>
      <c r="BT52" s="148">
        <f>IF(BH52&lt;='Laricio - prairie p.'!$F$18,0,)</f>
        <v>0</v>
      </c>
      <c r="BU52" s="149">
        <f t="shared" ref="BU52:BU83" si="54">IF(BH52&lt;=$BJ$6,0.475,)</f>
        <v>0.47499999999999998</v>
      </c>
      <c r="BV52" s="148">
        <f>IF(BH52&lt;=$BJ$6,'Laricio - prairie p.'!$F$5+('Laricio - prairie p.'!$F$8-'Laricio - prairie p.'!$F$5)*(1-EXP(-0.0175*BH52)),)</f>
        <v>70</v>
      </c>
      <c r="BW52" s="148">
        <f>IF(BH53&lt;='Laricio - prairie p.'!$F$18,0,)</f>
        <v>0</v>
      </c>
      <c r="BX52" s="148">
        <f>IF(BH53&lt;='Laricio - prairie p.'!$F$18,0,)</f>
        <v>0</v>
      </c>
      <c r="BY52" s="150">
        <f t="shared" si="49"/>
        <v>256.66666666666669</v>
      </c>
      <c r="BZ52" s="175" t="e">
        <f t="shared" ref="BZ52:BZ83" si="55">IF(BH52&lt;=$BJ$6,BR52-BY52,)</f>
        <v>#REF!</v>
      </c>
      <c r="CA52" s="178"/>
      <c r="CB52" s="178"/>
      <c r="CD52">
        <f t="shared" si="6"/>
        <v>0</v>
      </c>
      <c r="CE52" s="18">
        <f t="shared" si="50"/>
        <v>936</v>
      </c>
      <c r="CF52">
        <f t="shared" si="28"/>
        <v>1459</v>
      </c>
      <c r="CG52" s="11" t="e">
        <f>IF('Laricio - prairie p.'!#REF!="OUI",CE52/CF52,100%)</f>
        <v>#REF!</v>
      </c>
      <c r="CH52" s="122">
        <v>33</v>
      </c>
      <c r="CI52" s="110" t="e">
        <f t="shared" si="29"/>
        <v>#REF!</v>
      </c>
      <c r="CJ52" s="110" t="e">
        <f t="shared" si="30"/>
        <v>#REF!</v>
      </c>
      <c r="CK52" s="110">
        <f>IF(CH52&lt;=$CJ$6,IF(ISBLANK(CH$5),,VLOOKUP(CH$5,Aerien!$B$23:$C$87,2,FALSE)),)</f>
        <v>0.57999999999999996</v>
      </c>
      <c r="CL52" s="110" t="e">
        <f t="shared" si="31"/>
        <v>#REF!</v>
      </c>
      <c r="CM52" s="110" t="e">
        <f t="shared" si="32"/>
        <v>#REF!</v>
      </c>
      <c r="CN52" s="117">
        <f t="shared" si="33"/>
        <v>0.47499999999999998</v>
      </c>
      <c r="CO52" s="110">
        <f>IF(CH52&lt;=$CJ$6,'Laricio - prairie p.'!$F$5+('Laricio - prairie p.'!$F$15-'Laricio - prairie p.'!$F$5)*(1-EXP(-0.0175*CH52)),)</f>
        <v>70</v>
      </c>
      <c r="CP52" s="110">
        <f>IF(CH52&lt;=$CJ$6,IF(CH52&lt;=30,CH52*('Laricio - prairie p.'!$F$16-'Laricio - prairie p.'!#REF!)/30,10),)</f>
        <v>10</v>
      </c>
      <c r="CQ52" s="110">
        <v>0</v>
      </c>
      <c r="CR52" s="110" t="e">
        <f t="shared" si="34"/>
        <v>#REF!</v>
      </c>
      <c r="CT52" s="110">
        <f t="shared" si="35"/>
        <v>0</v>
      </c>
      <c r="CU52" s="110">
        <f>IF(CH52&lt;='Laricio - prairie p.'!$F$18,0,)</f>
        <v>0</v>
      </c>
      <c r="CV52" s="117">
        <f t="shared" si="36"/>
        <v>0.47499999999999998</v>
      </c>
      <c r="CW52" s="110">
        <f>IF(CH52&lt;=$CJ$6,'Laricio - prairie p.'!$F$5+('Laricio - prairie p.'!$F$8-'Laricio - prairie p.'!$F$5)*(1-EXP(-0.0175*CH52)),)</f>
        <v>70</v>
      </c>
      <c r="CX52" s="110">
        <f>IF(CH53&lt;='Laricio - prairie p.'!$F$18,0,)</f>
        <v>0</v>
      </c>
      <c r="CY52" s="110">
        <f>IF(CH53&lt;='Laricio - prairie p.'!$F$18,0,)</f>
        <v>0</v>
      </c>
      <c r="CZ52" s="110">
        <f t="shared" si="37"/>
        <v>256.66666666666669</v>
      </c>
      <c r="DA52" s="38" t="e">
        <f t="shared" si="38"/>
        <v>#REF!</v>
      </c>
    </row>
    <row r="53" spans="31:107" x14ac:dyDescent="0.25">
      <c r="BE53">
        <v>720</v>
      </c>
      <c r="BF53">
        <v>801</v>
      </c>
      <c r="BG53" s="11" t="e">
        <f>IF('Laricio - prairie p.'!#REF!="OUI",BE53/BF53,100%)</f>
        <v>#REF!</v>
      </c>
      <c r="BH53" s="155">
        <v>34</v>
      </c>
      <c r="BI53" s="147" t="e">
        <f t="shared" si="20"/>
        <v>#REF!</v>
      </c>
      <c r="BJ53" s="148" t="e">
        <f t="shared" si="48"/>
        <v>#REF!</v>
      </c>
      <c r="BK53" s="148">
        <f>IF(BH53&lt;=$BJ$6,IF(ISBLANK(BH$5),,VLOOKUP(BH$5,Aerien!$B$23:$C$87,2,FALSE)),)</f>
        <v>0.46</v>
      </c>
      <c r="BL53" s="148" t="e">
        <f t="shared" si="22"/>
        <v>#REF!</v>
      </c>
      <c r="BM53" s="148" t="e">
        <f t="shared" si="23"/>
        <v>#REF!</v>
      </c>
      <c r="BN53" s="149">
        <f t="shared" si="24"/>
        <v>0.47499999999999998</v>
      </c>
      <c r="BO53" s="148">
        <f>IF(BH53&lt;=$BJ$6,'Laricio - prairie p.'!$F$5+('Laricio - prairie p.'!$F$15-'Laricio - prairie p.'!$F$5)*(1-EXP(-0.0175*BH53)),)</f>
        <v>70</v>
      </c>
      <c r="BP53" s="148">
        <f>IF(BH53&lt;=$BJ$6,IF(BH53&lt;=30,BH53*('Laricio - prairie p.'!$F$16-'Laricio - prairie p.'!#REF!)/30,10),)</f>
        <v>10</v>
      </c>
      <c r="BQ53" s="148">
        <v>0</v>
      </c>
      <c r="BR53" s="150" t="e">
        <f t="shared" si="25"/>
        <v>#REF!</v>
      </c>
      <c r="BS53" s="147">
        <f>IF(BH53&lt;='Laricio - prairie p.'!$F$18,0,)</f>
        <v>0</v>
      </c>
      <c r="BT53" s="148">
        <f>IF(BH53&lt;='Laricio - prairie p.'!$F$18,0,)</f>
        <v>0</v>
      </c>
      <c r="BU53" s="149">
        <f t="shared" si="54"/>
        <v>0.47499999999999998</v>
      </c>
      <c r="BV53" s="148">
        <f>IF(BH53&lt;=$BJ$6,'Laricio - prairie p.'!$F$5+('Laricio - prairie p.'!$F$8-'Laricio - prairie p.'!$F$5)*(1-EXP(-0.0175*BH53)),)</f>
        <v>70</v>
      </c>
      <c r="BW53" s="148">
        <f>IF(BH54&lt;='Laricio - prairie p.'!$F$18,0,)</f>
        <v>0</v>
      </c>
      <c r="BX53" s="148">
        <f>IF(BH54&lt;='Laricio - prairie p.'!$F$18,0,)</f>
        <v>0</v>
      </c>
      <c r="BY53" s="150">
        <f t="shared" si="49"/>
        <v>256.66666666666669</v>
      </c>
      <c r="BZ53" s="175" t="e">
        <f t="shared" si="55"/>
        <v>#REF!</v>
      </c>
      <c r="CA53" s="178"/>
      <c r="CB53" s="178"/>
      <c r="CD53">
        <f t="shared" si="6"/>
        <v>0</v>
      </c>
      <c r="CE53" s="18">
        <f t="shared" si="50"/>
        <v>936</v>
      </c>
      <c r="CF53">
        <f t="shared" si="28"/>
        <v>1459</v>
      </c>
      <c r="CG53" s="11" t="e">
        <f>IF('Laricio - prairie p.'!#REF!="OUI",CE53/CF53,100%)</f>
        <v>#REF!</v>
      </c>
      <c r="CH53" s="122">
        <v>34</v>
      </c>
      <c r="CI53" s="110" t="e">
        <f t="shared" si="29"/>
        <v>#REF!</v>
      </c>
      <c r="CJ53" s="110" t="e">
        <f t="shared" si="30"/>
        <v>#REF!</v>
      </c>
      <c r="CK53" s="110">
        <f>IF(CH53&lt;=$CJ$6,IF(ISBLANK(CH$5),,VLOOKUP(CH$5,Aerien!$B$23:$C$87,2,FALSE)),)</f>
        <v>0.57999999999999996</v>
      </c>
      <c r="CL53" s="110" t="e">
        <f t="shared" si="31"/>
        <v>#REF!</v>
      </c>
      <c r="CM53" s="110" t="e">
        <f t="shared" si="32"/>
        <v>#REF!</v>
      </c>
      <c r="CN53" s="117">
        <f t="shared" si="33"/>
        <v>0.47499999999999998</v>
      </c>
      <c r="CO53" s="110">
        <f>IF(CH53&lt;=$CJ$6,'Laricio - prairie p.'!$F$5+('Laricio - prairie p.'!$F$15-'Laricio - prairie p.'!$F$5)*(1-EXP(-0.0175*CH53)),)</f>
        <v>70</v>
      </c>
      <c r="CP53" s="110">
        <f>IF(CH53&lt;=$CJ$6,IF(CH53&lt;=30,CH53*('Laricio - prairie p.'!$F$16-'Laricio - prairie p.'!#REF!)/30,10),)</f>
        <v>10</v>
      </c>
      <c r="CQ53" s="110">
        <v>0</v>
      </c>
      <c r="CR53" s="110" t="e">
        <f t="shared" si="34"/>
        <v>#REF!</v>
      </c>
      <c r="CT53" s="110">
        <f t="shared" si="35"/>
        <v>0</v>
      </c>
      <c r="CU53" s="110">
        <f>IF(CH53&lt;='Laricio - prairie p.'!$F$18,0,)</f>
        <v>0</v>
      </c>
      <c r="CV53" s="117">
        <f t="shared" si="36"/>
        <v>0.47499999999999998</v>
      </c>
      <c r="CW53" s="110">
        <f>IF(CH53&lt;=$CJ$6,'Laricio - prairie p.'!$F$5+('Laricio - prairie p.'!$F$8-'Laricio - prairie p.'!$F$5)*(1-EXP(-0.0175*CH53)),)</f>
        <v>70</v>
      </c>
      <c r="CX53" s="110">
        <f>IF(CH54&lt;='Laricio - prairie p.'!$F$18,0,)</f>
        <v>0</v>
      </c>
      <c r="CY53" s="110">
        <f>IF(CH54&lt;='Laricio - prairie p.'!$F$18,0,)</f>
        <v>0</v>
      </c>
      <c r="CZ53" s="110">
        <f t="shared" si="37"/>
        <v>256.66666666666669</v>
      </c>
      <c r="DA53" s="38" t="e">
        <f t="shared" si="38"/>
        <v>#REF!</v>
      </c>
    </row>
    <row r="54" spans="31:107" x14ac:dyDescent="0.25">
      <c r="AE54">
        <v>623</v>
      </c>
      <c r="BE54">
        <v>720</v>
      </c>
      <c r="BF54">
        <v>623</v>
      </c>
      <c r="BG54" s="11" t="e">
        <f>IF('Laricio - prairie p.'!#REF!="OUI",BE54/BF54,100%)</f>
        <v>#REF!</v>
      </c>
      <c r="BH54" s="155">
        <v>35</v>
      </c>
      <c r="BI54" s="147" t="e">
        <f t="shared" si="20"/>
        <v>#REF!</v>
      </c>
      <c r="BJ54" s="148" t="e">
        <f t="shared" si="48"/>
        <v>#REF!</v>
      </c>
      <c r="BK54" s="148">
        <f>IF(BH54&lt;=$BJ$6,IF(ISBLANK(BH$5),,VLOOKUP(BH$5,Aerien!$B$23:$C$87,2,FALSE)),)</f>
        <v>0.46</v>
      </c>
      <c r="BL54" s="148" t="e">
        <f t="shared" si="22"/>
        <v>#REF!</v>
      </c>
      <c r="BM54" s="148" t="e">
        <f t="shared" si="23"/>
        <v>#REF!</v>
      </c>
      <c r="BN54" s="149">
        <f t="shared" si="24"/>
        <v>0.47499999999999998</v>
      </c>
      <c r="BO54" s="148">
        <f>IF(BH54&lt;=$BJ$6,'Laricio - prairie p.'!$F$5+('Laricio - prairie p.'!$F$15-'Laricio - prairie p.'!$F$5)*(1-EXP(-0.0175*BH54)),)</f>
        <v>70</v>
      </c>
      <c r="BP54" s="148">
        <f>IF(BH54&lt;=$BJ$6,IF(BH54&lt;=30,BH54*('Laricio - prairie p.'!$F$16-'Laricio - prairie p.'!#REF!)/30,10),)</f>
        <v>10</v>
      </c>
      <c r="BQ54" s="148">
        <v>0</v>
      </c>
      <c r="BR54" s="150" t="e">
        <f t="shared" si="25"/>
        <v>#REF!</v>
      </c>
      <c r="BS54" s="147">
        <f>IF(BH54&lt;='Laricio - prairie p.'!$F$18,0,)</f>
        <v>0</v>
      </c>
      <c r="BT54" s="148">
        <f>IF(BH54&lt;='Laricio - prairie p.'!$F$18,0,)</f>
        <v>0</v>
      </c>
      <c r="BU54" s="149">
        <f t="shared" si="54"/>
        <v>0.47499999999999998</v>
      </c>
      <c r="BV54" s="148">
        <f>IF(BH54&lt;=$BJ$6,'Laricio - prairie p.'!$F$5+('Laricio - prairie p.'!$F$8-'Laricio - prairie p.'!$F$5)*(1-EXP(-0.0175*BH54)),)</f>
        <v>70</v>
      </c>
      <c r="BW54" s="148">
        <f>IF(BH55&lt;='Laricio - prairie p.'!$F$18,0,)</f>
        <v>0</v>
      </c>
      <c r="BX54" s="148">
        <f>IF(BH55&lt;='Laricio - prairie p.'!$F$18,0,)</f>
        <v>0</v>
      </c>
      <c r="BY54" s="150">
        <f t="shared" si="49"/>
        <v>256.66666666666669</v>
      </c>
      <c r="BZ54" s="175" t="e">
        <f t="shared" si="55"/>
        <v>#REF!</v>
      </c>
      <c r="CA54" s="178"/>
      <c r="CB54" s="178"/>
      <c r="CD54" t="str">
        <f t="shared" si="6"/>
        <v>OUI</v>
      </c>
      <c r="CE54" s="18">
        <f t="shared" si="50"/>
        <v>730.08</v>
      </c>
      <c r="CF54">
        <f t="shared" si="28"/>
        <v>1459</v>
      </c>
      <c r="CG54" s="11" t="e">
        <f>IF('Laricio - prairie p.'!#REF!="OUI",CE54/CF54,100%)</f>
        <v>#REF!</v>
      </c>
      <c r="CH54" s="122">
        <v>35</v>
      </c>
      <c r="CI54" s="110" t="e">
        <f t="shared" si="29"/>
        <v>#REF!</v>
      </c>
      <c r="CJ54" s="110" t="e">
        <f t="shared" si="30"/>
        <v>#REF!</v>
      </c>
      <c r="CK54" s="110">
        <f>IF(CH54&lt;=$CJ$6,IF(ISBLANK(CH$5),,VLOOKUP(CH$5,Aerien!$B$23:$C$87,2,FALSE)),)</f>
        <v>0.57999999999999996</v>
      </c>
      <c r="CL54" s="110" t="e">
        <f t="shared" si="31"/>
        <v>#REF!</v>
      </c>
      <c r="CM54" s="110" t="e">
        <f t="shared" si="32"/>
        <v>#REF!</v>
      </c>
      <c r="CN54" s="117">
        <f t="shared" si="33"/>
        <v>0.47499999999999998</v>
      </c>
      <c r="CO54" s="110">
        <f>IF(CH54&lt;=$CJ$6,'Laricio - prairie p.'!$F$5+('Laricio - prairie p.'!$F$15-'Laricio - prairie p.'!$F$5)*(1-EXP(-0.0175*CH54)),)</f>
        <v>70</v>
      </c>
      <c r="CP54" s="110">
        <f>IF(CH54&lt;=$CJ$6,IF(CH54&lt;=30,CH54*('Laricio - prairie p.'!$F$16-'Laricio - prairie p.'!#REF!)/30,10),)</f>
        <v>10</v>
      </c>
      <c r="CQ54" s="110">
        <v>0</v>
      </c>
      <c r="CR54" s="110" t="e">
        <f t="shared" si="34"/>
        <v>#REF!</v>
      </c>
      <c r="CT54" s="110">
        <f t="shared" si="35"/>
        <v>0</v>
      </c>
      <c r="CU54" s="110">
        <f>IF(CH54&lt;='Laricio - prairie p.'!$F$18,0,)</f>
        <v>0</v>
      </c>
      <c r="CV54" s="117">
        <f t="shared" si="36"/>
        <v>0.47499999999999998</v>
      </c>
      <c r="CW54" s="110">
        <f>IF(CH54&lt;=$CJ$6,'Laricio - prairie p.'!$F$5+('Laricio - prairie p.'!$F$8-'Laricio - prairie p.'!$F$5)*(1-EXP(-0.0175*CH54)),)</f>
        <v>70</v>
      </c>
      <c r="CX54" s="110">
        <f>IF(CH55&lt;='Laricio - prairie p.'!$F$18,0,)</f>
        <v>0</v>
      </c>
      <c r="CY54" s="110">
        <f>IF(CH55&lt;='Laricio - prairie p.'!$F$18,0,)</f>
        <v>0</v>
      </c>
      <c r="CZ54" s="110">
        <f t="shared" si="37"/>
        <v>256.66666666666669</v>
      </c>
      <c r="DA54" s="38" t="e">
        <f t="shared" si="38"/>
        <v>#REF!</v>
      </c>
    </row>
    <row r="55" spans="31:107" x14ac:dyDescent="0.25">
      <c r="AE55">
        <v>510</v>
      </c>
      <c r="BE55">
        <v>720</v>
      </c>
      <c r="BF55">
        <v>623</v>
      </c>
      <c r="BG55" s="11" t="e">
        <f>IF('Laricio - prairie p.'!#REF!="OUI",BE55/BF55,100%)</f>
        <v>#REF!</v>
      </c>
      <c r="BH55" s="155">
        <v>36</v>
      </c>
      <c r="BI55" s="147" t="e">
        <f t="shared" si="20"/>
        <v>#REF!</v>
      </c>
      <c r="BJ55" s="148" t="e">
        <f t="shared" si="48"/>
        <v>#REF!</v>
      </c>
      <c r="BK55" s="148">
        <f>IF(BH55&lt;=$BJ$6,IF(ISBLANK(BH$5),,VLOOKUP(BH$5,Aerien!$B$23:$C$87,2,FALSE)),)</f>
        <v>0.46</v>
      </c>
      <c r="BL55" s="148" t="e">
        <f t="shared" si="22"/>
        <v>#REF!</v>
      </c>
      <c r="BM55" s="148" t="e">
        <f t="shared" si="23"/>
        <v>#REF!</v>
      </c>
      <c r="BN55" s="149">
        <f t="shared" si="24"/>
        <v>0.47499999999999998</v>
      </c>
      <c r="BO55" s="148">
        <f>IF(BH55&lt;=$BJ$6,'Laricio - prairie p.'!$F$5+('Laricio - prairie p.'!$F$15-'Laricio - prairie p.'!$F$5)*(1-EXP(-0.0175*BH55)),)</f>
        <v>70</v>
      </c>
      <c r="BP55" s="148">
        <f>IF(BH55&lt;=$BJ$6,IF(BH55&lt;=30,BH55*('Laricio - prairie p.'!$F$16-'Laricio - prairie p.'!#REF!)/30,10),)</f>
        <v>10</v>
      </c>
      <c r="BQ55" s="148">
        <v>0</v>
      </c>
      <c r="BR55" s="150" t="e">
        <f t="shared" si="25"/>
        <v>#REF!</v>
      </c>
      <c r="BS55" s="147">
        <f>IF(BH55&lt;='Laricio - prairie p.'!$F$18,0,)</f>
        <v>0</v>
      </c>
      <c r="BT55" s="148">
        <f>IF(BH55&lt;='Laricio - prairie p.'!$F$18,0,)</f>
        <v>0</v>
      </c>
      <c r="BU55" s="149">
        <f t="shared" si="54"/>
        <v>0.47499999999999998</v>
      </c>
      <c r="BV55" s="148">
        <f>IF(BH55&lt;=$BJ$6,'Laricio - prairie p.'!$F$5+('Laricio - prairie p.'!$F$8-'Laricio - prairie p.'!$F$5)*(1-EXP(-0.0175*BH55)),)</f>
        <v>70</v>
      </c>
      <c r="BW55" s="148">
        <f>IF(BH56&lt;='Laricio - prairie p.'!$F$18,0,)</f>
        <v>0</v>
      </c>
      <c r="BX55" s="148">
        <f>IF(BH56&lt;='Laricio - prairie p.'!$F$18,0,)</f>
        <v>0</v>
      </c>
      <c r="BY55" s="150">
        <f t="shared" si="49"/>
        <v>256.66666666666669</v>
      </c>
      <c r="BZ55" s="175" t="e">
        <f t="shared" si="55"/>
        <v>#REF!</v>
      </c>
      <c r="CA55" s="178"/>
      <c r="CB55" s="178"/>
      <c r="CD55">
        <f t="shared" si="6"/>
        <v>0</v>
      </c>
      <c r="CE55" s="18">
        <f t="shared" si="50"/>
        <v>730.08</v>
      </c>
      <c r="CF55">
        <f t="shared" si="28"/>
        <v>1073</v>
      </c>
      <c r="CG55" s="11" t="e">
        <f>IF('Laricio - prairie p.'!#REF!="OUI",CE55/CF55,100%)</f>
        <v>#REF!</v>
      </c>
      <c r="CH55" s="122">
        <v>36</v>
      </c>
      <c r="CI55" s="110" t="e">
        <f t="shared" si="29"/>
        <v>#REF!</v>
      </c>
      <c r="CJ55" s="110" t="e">
        <f t="shared" si="30"/>
        <v>#REF!</v>
      </c>
      <c r="CK55" s="110">
        <f>IF(CH55&lt;=$CJ$6,IF(ISBLANK(CH$5),,VLOOKUP(CH$5,Aerien!$B$23:$C$87,2,FALSE)),)</f>
        <v>0.57999999999999996</v>
      </c>
      <c r="CL55" s="110" t="e">
        <f t="shared" si="31"/>
        <v>#REF!</v>
      </c>
      <c r="CM55" s="110" t="e">
        <f t="shared" si="32"/>
        <v>#REF!</v>
      </c>
      <c r="CN55" s="117">
        <f t="shared" si="33"/>
        <v>0.47499999999999998</v>
      </c>
      <c r="CO55" s="110">
        <f>IF(CH55&lt;=$CJ$6,'Laricio - prairie p.'!$F$5+('Laricio - prairie p.'!$F$15-'Laricio - prairie p.'!$F$5)*(1-EXP(-0.0175*CH55)),)</f>
        <v>70</v>
      </c>
      <c r="CP55" s="110">
        <f>IF(CH55&lt;=$CJ$6,IF(CH55&lt;=30,CH55*('Laricio - prairie p.'!$F$16-'Laricio - prairie p.'!#REF!)/30,10),)</f>
        <v>10</v>
      </c>
      <c r="CQ55" s="110">
        <v>0</v>
      </c>
      <c r="CR55" s="110" t="e">
        <f t="shared" si="34"/>
        <v>#REF!</v>
      </c>
      <c r="CT55" s="110">
        <f t="shared" si="35"/>
        <v>0</v>
      </c>
      <c r="CU55" s="110">
        <f>IF(CH55&lt;='Laricio - prairie p.'!$F$18,0,)</f>
        <v>0</v>
      </c>
      <c r="CV55" s="117">
        <f t="shared" si="36"/>
        <v>0.47499999999999998</v>
      </c>
      <c r="CW55" s="110">
        <f>IF(CH55&lt;=$CJ$6,'Laricio - prairie p.'!$F$5+('Laricio - prairie p.'!$F$8-'Laricio - prairie p.'!$F$5)*(1-EXP(-0.0175*CH55)),)</f>
        <v>70</v>
      </c>
      <c r="CX55" s="110">
        <f>IF(CH56&lt;='Laricio - prairie p.'!$F$18,0,)</f>
        <v>0</v>
      </c>
      <c r="CY55" s="110">
        <f>IF(CH56&lt;='Laricio - prairie p.'!$F$18,0,)</f>
        <v>0</v>
      </c>
      <c r="CZ55" s="110">
        <f t="shared" si="37"/>
        <v>256.66666666666669</v>
      </c>
      <c r="DA55" s="38" t="e">
        <f t="shared" si="38"/>
        <v>#REF!</v>
      </c>
    </row>
    <row r="56" spans="31:107" x14ac:dyDescent="0.25">
      <c r="AE56">
        <v>432</v>
      </c>
      <c r="BE56">
        <v>720</v>
      </c>
      <c r="BF56">
        <v>623</v>
      </c>
      <c r="BG56" s="11" t="e">
        <f>IF('Laricio - prairie p.'!#REF!="OUI",BE56/BF56,100%)</f>
        <v>#REF!</v>
      </c>
      <c r="BH56" s="155">
        <v>37</v>
      </c>
      <c r="BI56" s="147" t="e">
        <f t="shared" si="20"/>
        <v>#REF!</v>
      </c>
      <c r="BJ56" s="148" t="e">
        <f t="shared" si="48"/>
        <v>#REF!</v>
      </c>
      <c r="BK56" s="148">
        <f>IF(BH56&lt;=$BJ$6,IF(ISBLANK(BH$5),,VLOOKUP(BH$5,Aerien!$B$23:$C$87,2,FALSE)),)</f>
        <v>0.46</v>
      </c>
      <c r="BL56" s="148" t="e">
        <f t="shared" si="22"/>
        <v>#REF!</v>
      </c>
      <c r="BM56" s="148" t="e">
        <f t="shared" si="23"/>
        <v>#REF!</v>
      </c>
      <c r="BN56" s="149">
        <f t="shared" si="24"/>
        <v>0.47499999999999998</v>
      </c>
      <c r="BO56" s="148">
        <f>IF(BH56&lt;=$BJ$6,'Laricio - prairie p.'!$F$5+('Laricio - prairie p.'!$F$15-'Laricio - prairie p.'!$F$5)*(1-EXP(-0.0175*BH56)),)</f>
        <v>70</v>
      </c>
      <c r="BP56" s="148">
        <f>IF(BH56&lt;=$BJ$6,IF(BH56&lt;=30,BH56*('Laricio - prairie p.'!$F$16-'Laricio - prairie p.'!#REF!)/30,10),)</f>
        <v>10</v>
      </c>
      <c r="BQ56" s="148">
        <v>0</v>
      </c>
      <c r="BR56" s="150" t="e">
        <f t="shared" si="25"/>
        <v>#REF!</v>
      </c>
      <c r="BS56" s="147">
        <f>IF(BH56&lt;='Laricio - prairie p.'!$F$18,0,)</f>
        <v>0</v>
      </c>
      <c r="BT56" s="148">
        <f>IF(BH56&lt;='Laricio - prairie p.'!$F$18,0,)</f>
        <v>0</v>
      </c>
      <c r="BU56" s="149">
        <f t="shared" si="54"/>
        <v>0.47499999999999998</v>
      </c>
      <c r="BV56" s="148">
        <f>IF(BH56&lt;=$BJ$6,'Laricio - prairie p.'!$F$5+('Laricio - prairie p.'!$F$8-'Laricio - prairie p.'!$F$5)*(1-EXP(-0.0175*BH56)),)</f>
        <v>70</v>
      </c>
      <c r="BW56" s="148">
        <f>IF(BH57&lt;='Laricio - prairie p.'!$F$18,0,)</f>
        <v>0</v>
      </c>
      <c r="BX56" s="148">
        <f>IF(BH57&lt;='Laricio - prairie p.'!$F$18,0,)</f>
        <v>0</v>
      </c>
      <c r="BY56" s="150">
        <f t="shared" si="49"/>
        <v>256.66666666666669</v>
      </c>
      <c r="BZ56" s="175" t="e">
        <f t="shared" si="55"/>
        <v>#REF!</v>
      </c>
      <c r="CA56" s="178"/>
      <c r="CB56" s="178"/>
      <c r="CD56">
        <f t="shared" si="6"/>
        <v>0</v>
      </c>
      <c r="CE56" s="18">
        <f t="shared" si="50"/>
        <v>730.08</v>
      </c>
      <c r="CF56">
        <f t="shared" si="28"/>
        <v>1073</v>
      </c>
      <c r="CG56" s="11" t="e">
        <f>IF('Laricio - prairie p.'!#REF!="OUI",CE56/CF56,100%)</f>
        <v>#REF!</v>
      </c>
      <c r="CH56" s="122">
        <v>37</v>
      </c>
      <c r="CI56" s="110" t="e">
        <f t="shared" si="29"/>
        <v>#REF!</v>
      </c>
      <c r="CJ56" s="110" t="e">
        <f t="shared" si="30"/>
        <v>#REF!</v>
      </c>
      <c r="CK56" s="110">
        <f>IF(CH56&lt;=$CJ$6,IF(ISBLANK(CH$5),,VLOOKUP(CH$5,Aerien!$B$23:$C$87,2,FALSE)),)</f>
        <v>0.57999999999999996</v>
      </c>
      <c r="CL56" s="110" t="e">
        <f t="shared" si="31"/>
        <v>#REF!</v>
      </c>
      <c r="CM56" s="110" t="e">
        <f t="shared" si="32"/>
        <v>#REF!</v>
      </c>
      <c r="CN56" s="117">
        <f t="shared" si="33"/>
        <v>0.47499999999999998</v>
      </c>
      <c r="CO56" s="110">
        <f>IF(CH56&lt;=$CJ$6,'Laricio - prairie p.'!$F$5+('Laricio - prairie p.'!$F$15-'Laricio - prairie p.'!$F$5)*(1-EXP(-0.0175*CH56)),)</f>
        <v>70</v>
      </c>
      <c r="CP56" s="110">
        <f>IF(CH56&lt;=$CJ$6,IF(CH56&lt;=30,CH56*('Laricio - prairie p.'!$F$16-'Laricio - prairie p.'!#REF!)/30,10),)</f>
        <v>10</v>
      </c>
      <c r="CQ56" s="110">
        <v>0</v>
      </c>
      <c r="CR56" s="110" t="e">
        <f t="shared" si="34"/>
        <v>#REF!</v>
      </c>
      <c r="CT56" s="110">
        <f t="shared" si="35"/>
        <v>0</v>
      </c>
      <c r="CU56" s="110">
        <f>IF(CH56&lt;='Laricio - prairie p.'!$F$18,0,)</f>
        <v>0</v>
      </c>
      <c r="CV56" s="117">
        <f t="shared" si="36"/>
        <v>0.47499999999999998</v>
      </c>
      <c r="CW56" s="110">
        <f>IF(CH56&lt;=$CJ$6,'Laricio - prairie p.'!$F$5+('Laricio - prairie p.'!$F$8-'Laricio - prairie p.'!$F$5)*(1-EXP(-0.0175*CH56)),)</f>
        <v>70</v>
      </c>
      <c r="CX56" s="110">
        <f>IF(CH57&lt;='Laricio - prairie p.'!$F$18,0,)</f>
        <v>0</v>
      </c>
      <c r="CY56" s="110">
        <f>IF(CH57&lt;='Laricio - prairie p.'!$F$18,0,)</f>
        <v>0</v>
      </c>
      <c r="CZ56" s="110">
        <f t="shared" si="37"/>
        <v>256.66666666666669</v>
      </c>
      <c r="DA56" s="38" t="e">
        <f t="shared" si="38"/>
        <v>#REF!</v>
      </c>
    </row>
    <row r="57" spans="31:107" x14ac:dyDescent="0.25">
      <c r="AE57">
        <v>379</v>
      </c>
      <c r="BE57">
        <v>720</v>
      </c>
      <c r="BF57">
        <v>623</v>
      </c>
      <c r="BG57" s="11" t="e">
        <f>IF('Laricio - prairie p.'!#REF!="OUI",BE57/BF57,100%)</f>
        <v>#REF!</v>
      </c>
      <c r="BH57" s="155">
        <v>38</v>
      </c>
      <c r="BI57" s="147" t="e">
        <f t="shared" si="20"/>
        <v>#REF!</v>
      </c>
      <c r="BJ57" s="148" t="e">
        <f t="shared" si="48"/>
        <v>#REF!</v>
      </c>
      <c r="BK57" s="148">
        <f>IF(BH57&lt;=$BJ$6,IF(ISBLANK(BH$5),,VLOOKUP(BH$5,Aerien!$B$23:$C$87,2,FALSE)),)</f>
        <v>0.46</v>
      </c>
      <c r="BL57" s="148" t="e">
        <f t="shared" si="22"/>
        <v>#REF!</v>
      </c>
      <c r="BM57" s="148" t="e">
        <f t="shared" si="23"/>
        <v>#REF!</v>
      </c>
      <c r="BN57" s="149">
        <f t="shared" si="24"/>
        <v>0.47499999999999998</v>
      </c>
      <c r="BO57" s="148">
        <f>IF(BH57&lt;=$BJ$6,'Laricio - prairie p.'!$F$5+('Laricio - prairie p.'!$F$15-'Laricio - prairie p.'!$F$5)*(1-EXP(-0.0175*BH57)),)</f>
        <v>70</v>
      </c>
      <c r="BP57" s="148">
        <f>IF(BH57&lt;=$BJ$6,IF(BH57&lt;=30,BH57*('Laricio - prairie p.'!$F$16-'Laricio - prairie p.'!#REF!)/30,10),)</f>
        <v>10</v>
      </c>
      <c r="BQ57" s="148">
        <v>0</v>
      </c>
      <c r="BR57" s="150" t="e">
        <f t="shared" si="25"/>
        <v>#REF!</v>
      </c>
      <c r="BS57" s="147">
        <f>IF(BH57&lt;='Laricio - prairie p.'!$F$18,0,)</f>
        <v>0</v>
      </c>
      <c r="BT57" s="148">
        <f>IF(BH57&lt;='Laricio - prairie p.'!$F$18,0,)</f>
        <v>0</v>
      </c>
      <c r="BU57" s="149">
        <f t="shared" si="54"/>
        <v>0.47499999999999998</v>
      </c>
      <c r="BV57" s="148">
        <f>IF(BH57&lt;=$BJ$6,'Laricio - prairie p.'!$F$5+('Laricio - prairie p.'!$F$8-'Laricio - prairie p.'!$F$5)*(1-EXP(-0.0175*BH57)),)</f>
        <v>70</v>
      </c>
      <c r="BW57" s="148">
        <f>IF(BH58&lt;='Laricio - prairie p.'!$F$18,0,)</f>
        <v>0</v>
      </c>
      <c r="BX57" s="148">
        <f>IF(BH58&lt;='Laricio - prairie p.'!$F$18,0,)</f>
        <v>0</v>
      </c>
      <c r="BY57" s="150">
        <f t="shared" si="49"/>
        <v>256.66666666666669</v>
      </c>
      <c r="BZ57" s="175" t="e">
        <f t="shared" si="55"/>
        <v>#REF!</v>
      </c>
      <c r="CA57" s="178"/>
      <c r="CB57" s="178"/>
      <c r="CD57">
        <f t="shared" si="6"/>
        <v>0</v>
      </c>
      <c r="CE57" s="18">
        <f t="shared" si="50"/>
        <v>730.08</v>
      </c>
      <c r="CF57">
        <f t="shared" si="28"/>
        <v>1073</v>
      </c>
      <c r="CG57" s="11" t="e">
        <f>IF('Laricio - prairie p.'!#REF!="OUI",CE57/CF57,100%)</f>
        <v>#REF!</v>
      </c>
      <c r="CH57" s="122">
        <v>38</v>
      </c>
      <c r="CI57" s="110" t="e">
        <f t="shared" si="29"/>
        <v>#REF!</v>
      </c>
      <c r="CJ57" s="110" t="e">
        <f t="shared" si="30"/>
        <v>#REF!</v>
      </c>
      <c r="CK57" s="110">
        <f>IF(CH57&lt;=$CJ$6,IF(ISBLANK(CH$5),,VLOOKUP(CH$5,Aerien!$B$23:$C$87,2,FALSE)),)</f>
        <v>0.57999999999999996</v>
      </c>
      <c r="CL57" s="110" t="e">
        <f t="shared" si="31"/>
        <v>#REF!</v>
      </c>
      <c r="CM57" s="110" t="e">
        <f t="shared" si="32"/>
        <v>#REF!</v>
      </c>
      <c r="CN57" s="117">
        <f t="shared" si="33"/>
        <v>0.47499999999999998</v>
      </c>
      <c r="CO57" s="110">
        <f>IF(CH57&lt;=$CJ$6,'Laricio - prairie p.'!$F$5+('Laricio - prairie p.'!$F$15-'Laricio - prairie p.'!$F$5)*(1-EXP(-0.0175*CH57)),)</f>
        <v>70</v>
      </c>
      <c r="CP57" s="110">
        <f>IF(CH57&lt;=$CJ$6,IF(CH57&lt;=30,CH57*('Laricio - prairie p.'!$F$16-'Laricio - prairie p.'!#REF!)/30,10),)</f>
        <v>10</v>
      </c>
      <c r="CQ57" s="110">
        <v>0</v>
      </c>
      <c r="CR57" s="110" t="e">
        <f t="shared" si="34"/>
        <v>#REF!</v>
      </c>
      <c r="CT57" s="110">
        <f t="shared" si="35"/>
        <v>0</v>
      </c>
      <c r="CU57" s="110">
        <f>IF(CH57&lt;='Laricio - prairie p.'!$F$18,0,)</f>
        <v>0</v>
      </c>
      <c r="CV57" s="117">
        <f t="shared" si="36"/>
        <v>0.47499999999999998</v>
      </c>
      <c r="CW57" s="110">
        <f>IF(CH57&lt;=$CJ$6,'Laricio - prairie p.'!$F$5+('Laricio - prairie p.'!$F$8-'Laricio - prairie p.'!$F$5)*(1-EXP(-0.0175*CH57)),)</f>
        <v>70</v>
      </c>
      <c r="CX57" s="110">
        <f>IF(CH58&lt;='Laricio - prairie p.'!$F$18,0,)</f>
        <v>0</v>
      </c>
      <c r="CY57" s="110">
        <f>IF(CH58&lt;='Laricio - prairie p.'!$F$18,0,)</f>
        <v>0</v>
      </c>
      <c r="CZ57" s="110">
        <f t="shared" si="37"/>
        <v>256.66666666666669</v>
      </c>
      <c r="DA57" s="38" t="e">
        <f t="shared" si="38"/>
        <v>#REF!</v>
      </c>
    </row>
    <row r="58" spans="31:107" x14ac:dyDescent="0.25">
      <c r="AE58">
        <v>342</v>
      </c>
      <c r="BE58">
        <v>720</v>
      </c>
      <c r="BF58">
        <v>623</v>
      </c>
      <c r="BG58" s="11" t="e">
        <f>IF('Laricio - prairie p.'!#REF!="OUI",BE58/BF58,100%)</f>
        <v>#REF!</v>
      </c>
      <c r="BH58" s="155">
        <v>39</v>
      </c>
      <c r="BI58" s="147" t="e">
        <f t="shared" si="20"/>
        <v>#REF!</v>
      </c>
      <c r="BJ58" s="148" t="e">
        <f t="shared" si="48"/>
        <v>#REF!</v>
      </c>
      <c r="BK58" s="148">
        <f>IF(BH58&lt;=$BJ$6,IF(ISBLANK(BH$5),,VLOOKUP(BH$5,Aerien!$B$23:$C$87,2,FALSE)),)</f>
        <v>0.46</v>
      </c>
      <c r="BL58" s="148" t="e">
        <f t="shared" si="22"/>
        <v>#REF!</v>
      </c>
      <c r="BM58" s="148" t="e">
        <f t="shared" si="23"/>
        <v>#REF!</v>
      </c>
      <c r="BN58" s="149">
        <f t="shared" si="24"/>
        <v>0.47499999999999998</v>
      </c>
      <c r="BO58" s="148">
        <f>IF(BH58&lt;=$BJ$6,'Laricio - prairie p.'!$F$5+('Laricio - prairie p.'!$F$15-'Laricio - prairie p.'!$F$5)*(1-EXP(-0.0175*BH58)),)</f>
        <v>70</v>
      </c>
      <c r="BP58" s="148">
        <f>IF(BH58&lt;=$BJ$6,IF(BH58&lt;=30,BH58*('Laricio - prairie p.'!$F$16-'Laricio - prairie p.'!#REF!)/30,10),)</f>
        <v>10</v>
      </c>
      <c r="BQ58" s="148">
        <v>0</v>
      </c>
      <c r="BR58" s="150" t="e">
        <f t="shared" si="25"/>
        <v>#REF!</v>
      </c>
      <c r="BS58" s="147">
        <f>IF(BH58&lt;='Laricio - prairie p.'!$F$18,0,)</f>
        <v>0</v>
      </c>
      <c r="BT58" s="148">
        <f>IF(BH58&lt;='Laricio - prairie p.'!$F$18,0,)</f>
        <v>0</v>
      </c>
      <c r="BU58" s="149">
        <f t="shared" si="54"/>
        <v>0.47499999999999998</v>
      </c>
      <c r="BV58" s="148">
        <f>IF(BH58&lt;=$BJ$6,'Laricio - prairie p.'!$F$5+('Laricio - prairie p.'!$F$8-'Laricio - prairie p.'!$F$5)*(1-EXP(-0.0175*BH58)),)</f>
        <v>70</v>
      </c>
      <c r="BW58" s="148">
        <f>IF(BH59&lt;='Laricio - prairie p.'!$F$18,0,)</f>
        <v>0</v>
      </c>
      <c r="BX58" s="148">
        <f>IF(BH59&lt;='Laricio - prairie p.'!$F$18,0,)</f>
        <v>0</v>
      </c>
      <c r="BY58" s="150">
        <f t="shared" si="49"/>
        <v>256.66666666666669</v>
      </c>
      <c r="BZ58" s="175" t="e">
        <f t="shared" si="55"/>
        <v>#REF!</v>
      </c>
      <c r="CA58" s="178"/>
      <c r="CB58" s="178"/>
      <c r="CD58">
        <f t="shared" si="6"/>
        <v>0</v>
      </c>
      <c r="CE58" s="18">
        <f t="shared" si="50"/>
        <v>730.08</v>
      </c>
      <c r="CF58">
        <f t="shared" si="28"/>
        <v>1073</v>
      </c>
      <c r="CG58" s="11" t="e">
        <f>IF('Laricio - prairie p.'!#REF!="OUI",CE58/CF58,100%)</f>
        <v>#REF!</v>
      </c>
      <c r="CH58" s="122">
        <v>39</v>
      </c>
      <c r="CI58" s="110" t="e">
        <f t="shared" si="29"/>
        <v>#REF!</v>
      </c>
      <c r="CJ58" s="110" t="e">
        <f t="shared" si="30"/>
        <v>#REF!</v>
      </c>
      <c r="CK58" s="110">
        <f>IF(CH58&lt;=$CJ$6,IF(ISBLANK(CH$5),,VLOOKUP(CH$5,Aerien!$B$23:$C$87,2,FALSE)),)</f>
        <v>0.57999999999999996</v>
      </c>
      <c r="CL58" s="110" t="e">
        <f t="shared" si="31"/>
        <v>#REF!</v>
      </c>
      <c r="CM58" s="110" t="e">
        <f t="shared" si="32"/>
        <v>#REF!</v>
      </c>
      <c r="CN58" s="117">
        <f t="shared" si="33"/>
        <v>0.47499999999999998</v>
      </c>
      <c r="CO58" s="110">
        <f>IF(CH58&lt;=$CJ$6,'Laricio - prairie p.'!$F$5+('Laricio - prairie p.'!$F$15-'Laricio - prairie p.'!$F$5)*(1-EXP(-0.0175*CH58)),)</f>
        <v>70</v>
      </c>
      <c r="CP58" s="110">
        <f>IF(CH58&lt;=$CJ$6,IF(CH58&lt;=30,CH58*('Laricio - prairie p.'!$F$16-'Laricio - prairie p.'!#REF!)/30,10),)</f>
        <v>10</v>
      </c>
      <c r="CQ58" s="110">
        <v>0</v>
      </c>
      <c r="CR58" s="110" t="e">
        <f t="shared" si="34"/>
        <v>#REF!</v>
      </c>
      <c r="CT58" s="110">
        <f t="shared" si="35"/>
        <v>0</v>
      </c>
      <c r="CU58" s="110">
        <f>IF(CH58&lt;='Laricio - prairie p.'!$F$18,0,)</f>
        <v>0</v>
      </c>
      <c r="CV58" s="117">
        <f t="shared" si="36"/>
        <v>0.47499999999999998</v>
      </c>
      <c r="CW58" s="110">
        <f>IF(CH58&lt;=$CJ$6,'Laricio - prairie p.'!$F$5+('Laricio - prairie p.'!$F$8-'Laricio - prairie p.'!$F$5)*(1-EXP(-0.0175*CH58)),)</f>
        <v>70</v>
      </c>
      <c r="CX58" s="110">
        <f>IF(CH59&lt;='Laricio - prairie p.'!$F$18,0,)</f>
        <v>0</v>
      </c>
      <c r="CY58" s="110">
        <f>IF(CH59&lt;='Laricio - prairie p.'!$F$18,0,)</f>
        <v>0</v>
      </c>
      <c r="CZ58" s="110">
        <f t="shared" si="37"/>
        <v>256.66666666666669</v>
      </c>
      <c r="DA58" s="38" t="e">
        <f t="shared" si="38"/>
        <v>#REF!</v>
      </c>
    </row>
    <row r="59" spans="31:107" x14ac:dyDescent="0.25">
      <c r="BE59">
        <v>720</v>
      </c>
      <c r="BF59">
        <v>510</v>
      </c>
      <c r="BG59" s="11" t="e">
        <f>IF('Laricio - prairie p.'!#REF!="OUI",BE59/BF59,100%)</f>
        <v>#REF!</v>
      </c>
      <c r="BH59" s="155">
        <v>40</v>
      </c>
      <c r="BI59" s="147" t="e">
        <f t="shared" si="20"/>
        <v>#REF!</v>
      </c>
      <c r="BJ59" s="148" t="e">
        <f t="shared" si="48"/>
        <v>#REF!</v>
      </c>
      <c r="BK59" s="148">
        <f>IF(BH59&lt;=$BJ$6,IF(ISBLANK(BH$5),,VLOOKUP(BH$5,Aerien!$B$23:$C$87,2,FALSE)),)</f>
        <v>0.46</v>
      </c>
      <c r="BL59" s="148" t="e">
        <f t="shared" si="22"/>
        <v>#REF!</v>
      </c>
      <c r="BM59" s="148" t="e">
        <f t="shared" si="23"/>
        <v>#REF!</v>
      </c>
      <c r="BN59" s="149">
        <f t="shared" si="24"/>
        <v>0.47499999999999998</v>
      </c>
      <c r="BO59" s="148">
        <f>IF(BH59&lt;=$BJ$6,'Laricio - prairie p.'!$F$5+('Laricio - prairie p.'!$F$15-'Laricio - prairie p.'!$F$5)*(1-EXP(-0.0175*BH59)),)</f>
        <v>70</v>
      </c>
      <c r="BP59" s="148">
        <f>IF(BH59&lt;=$BJ$6,IF(BH59&lt;=30,BH59*('Laricio - prairie p.'!$F$16-'Laricio - prairie p.'!#REF!)/30,10),)</f>
        <v>10</v>
      </c>
      <c r="BQ59" s="148">
        <v>0</v>
      </c>
      <c r="BR59" s="150" t="e">
        <f t="shared" si="25"/>
        <v>#REF!</v>
      </c>
      <c r="BS59" s="147">
        <f>IF(BH59&lt;='Laricio - prairie p.'!$F$18,0,)</f>
        <v>0</v>
      </c>
      <c r="BT59" s="148">
        <f>IF(BH59&lt;='Laricio - prairie p.'!$F$18,0,)</f>
        <v>0</v>
      </c>
      <c r="BU59" s="149">
        <f t="shared" si="54"/>
        <v>0.47499999999999998</v>
      </c>
      <c r="BV59" s="148">
        <f>IF(BH59&lt;=$BJ$6,'Laricio - prairie p.'!$F$5+('Laricio - prairie p.'!$F$8-'Laricio - prairie p.'!$F$5)*(1-EXP(-0.0175*BH59)),)</f>
        <v>70</v>
      </c>
      <c r="BW59" s="148">
        <f>IF(BH60&lt;='Laricio - prairie p.'!$F$18,0,)</f>
        <v>0</v>
      </c>
      <c r="BX59" s="148">
        <f>IF(BH60&lt;='Laricio - prairie p.'!$F$18,0,)</f>
        <v>0</v>
      </c>
      <c r="BY59" s="150">
        <f t="shared" si="49"/>
        <v>256.66666666666669</v>
      </c>
      <c r="BZ59" s="175" t="e">
        <f t="shared" si="55"/>
        <v>#REF!</v>
      </c>
      <c r="CA59" s="178"/>
      <c r="CB59" s="178"/>
      <c r="CD59">
        <f t="shared" si="6"/>
        <v>0</v>
      </c>
      <c r="CE59" s="18">
        <f t="shared" si="50"/>
        <v>730.08</v>
      </c>
      <c r="CF59">
        <f t="shared" si="28"/>
        <v>1073</v>
      </c>
      <c r="CG59" s="11" t="e">
        <f>IF('Laricio - prairie p.'!#REF!="OUI",CE59/CF59,100%)</f>
        <v>#REF!</v>
      </c>
      <c r="CH59" s="122">
        <v>40</v>
      </c>
      <c r="CI59" s="110" t="e">
        <f t="shared" si="29"/>
        <v>#REF!</v>
      </c>
      <c r="CJ59" s="110" t="e">
        <f t="shared" ref="CJ59:CJ122" si="56">IF(CH59&lt;=$CJ$6,CI59+CJ58,)</f>
        <v>#REF!</v>
      </c>
      <c r="CK59" s="110">
        <f>IF(CH59&lt;=$CJ$6,IF(ISBLANK(CH$5),,VLOOKUP(CH$5,Aerien!$B$23:$C$87,2,FALSE)),)</f>
        <v>0.57999999999999996</v>
      </c>
      <c r="CL59" s="110" t="e">
        <f t="shared" ref="CL59:CL122" si="57">CK59*CJ59</f>
        <v>#REF!</v>
      </c>
      <c r="CM59" s="110" t="e">
        <f t="shared" ref="CM59:CM122" si="58">IF(CL59=0,0,EXP(-1.0587+0.8836*LN(CL59)+0.284))</f>
        <v>#REF!</v>
      </c>
      <c r="CN59" s="117">
        <f t="shared" ref="CN59:CN122" si="59">IF(CH59&lt;=$CJ$6,0.475,)</f>
        <v>0.47499999999999998</v>
      </c>
      <c r="CO59" s="110">
        <f>IF(CH59&lt;=$CJ$6,'Laricio - prairie p.'!$F$5+('Laricio - prairie p.'!$F$15-'Laricio - prairie p.'!$F$5)*(1-EXP(-0.0175*CH59)),)</f>
        <v>70</v>
      </c>
      <c r="CP59" s="110">
        <f>IF(CH59&lt;=$CJ$6,IF(CH59&lt;=30,CH59*('Laricio - prairie p.'!$F$16-'Laricio - prairie p.'!#REF!)/30,10),)</f>
        <v>10</v>
      </c>
      <c r="CQ59" s="110">
        <v>0</v>
      </c>
      <c r="CR59" s="110" t="e">
        <f t="shared" ref="CR59:CR122" si="60">((CL59+CM59)*CN59+CO59+CP59+CQ59)*44/12</f>
        <v>#REF!</v>
      </c>
      <c r="CT59" s="110">
        <f t="shared" ref="CT59:CT122" si="61">IF(CH59&lt;=$CJ$6,0,)</f>
        <v>0</v>
      </c>
      <c r="CU59" s="110">
        <f>IF(CH59&lt;='Laricio - prairie p.'!$F$18,0,)</f>
        <v>0</v>
      </c>
      <c r="CV59" s="117">
        <f t="shared" ref="CV59:CV122" si="62">IF(CH59&lt;=$CJ$6,0.475,)</f>
        <v>0.47499999999999998</v>
      </c>
      <c r="CW59" s="110">
        <f>IF(CH59&lt;=$CJ$6,'Laricio - prairie p.'!$F$5+('Laricio - prairie p.'!$F$8-'Laricio - prairie p.'!$F$5)*(1-EXP(-0.0175*CH59)),)</f>
        <v>70</v>
      </c>
      <c r="CX59" s="110">
        <f>IF(CH60&lt;='Laricio - prairie p.'!$F$18,0,)</f>
        <v>0</v>
      </c>
      <c r="CY59" s="110">
        <f>IF(CH60&lt;='Laricio - prairie p.'!$F$18,0,)</f>
        <v>0</v>
      </c>
      <c r="CZ59" s="110">
        <f t="shared" ref="CZ59:CZ122" si="63">((CT59+CU59)*CV59+CW59+CX59+CY59)*44/12</f>
        <v>256.66666666666669</v>
      </c>
      <c r="DA59" s="38" t="e">
        <f t="shared" si="38"/>
        <v>#REF!</v>
      </c>
    </row>
    <row r="60" spans="31:107" x14ac:dyDescent="0.25">
      <c r="BE60">
        <v>720</v>
      </c>
      <c r="BF60">
        <v>510</v>
      </c>
      <c r="BG60" s="11" t="e">
        <f>IF('Laricio - prairie p.'!#REF!="OUI",BE60/BF60,100%)</f>
        <v>#REF!</v>
      </c>
      <c r="BH60" s="155">
        <v>41</v>
      </c>
      <c r="BI60" s="147" t="e">
        <f t="shared" si="20"/>
        <v>#REF!</v>
      </c>
      <c r="BJ60" s="148" t="e">
        <f t="shared" si="48"/>
        <v>#REF!</v>
      </c>
      <c r="BK60" s="148">
        <f>IF(BH60&lt;=$BJ$6,IF(ISBLANK(BH$5),,VLOOKUP(BH$5,Aerien!$B$23:$C$87,2,FALSE)),)</f>
        <v>0.46</v>
      </c>
      <c r="BL60" s="148" t="e">
        <f t="shared" si="22"/>
        <v>#REF!</v>
      </c>
      <c r="BM60" s="148" t="e">
        <f t="shared" si="23"/>
        <v>#REF!</v>
      </c>
      <c r="BN60" s="149">
        <f t="shared" si="24"/>
        <v>0.47499999999999998</v>
      </c>
      <c r="BO60" s="148">
        <f>IF(BH60&lt;=$BJ$6,'Laricio - prairie p.'!$F$5+('Laricio - prairie p.'!$F$15-'Laricio - prairie p.'!$F$5)*(1-EXP(-0.0175*BH60)),)</f>
        <v>70</v>
      </c>
      <c r="BP60" s="148">
        <f>IF(BH60&lt;=$BJ$6,IF(BH60&lt;=30,BH60*('Laricio - prairie p.'!$F$16-'Laricio - prairie p.'!#REF!)/30,10),)</f>
        <v>10</v>
      </c>
      <c r="BQ60" s="148">
        <v>0</v>
      </c>
      <c r="BR60" s="150" t="e">
        <f t="shared" si="25"/>
        <v>#REF!</v>
      </c>
      <c r="BS60" s="147">
        <f>IF(BH60&lt;='Laricio - prairie p.'!$F$18,0,)</f>
        <v>0</v>
      </c>
      <c r="BT60" s="148">
        <f>IF(BH60&lt;='Laricio - prairie p.'!$F$18,0,)</f>
        <v>0</v>
      </c>
      <c r="BU60" s="149">
        <f t="shared" si="54"/>
        <v>0.47499999999999998</v>
      </c>
      <c r="BV60" s="148">
        <f>IF(BH60&lt;=$BJ$6,'Laricio - prairie p.'!$F$5+('Laricio - prairie p.'!$F$8-'Laricio - prairie p.'!$F$5)*(1-EXP(-0.0175*BH60)),)</f>
        <v>70</v>
      </c>
      <c r="BW60" s="148">
        <f>IF(BH61&lt;='Laricio - prairie p.'!$F$18,0,)</f>
        <v>0</v>
      </c>
      <c r="BX60" s="148">
        <f>IF(BH61&lt;='Laricio - prairie p.'!$F$18,0,)</f>
        <v>0</v>
      </c>
      <c r="BY60" s="150">
        <f t="shared" si="49"/>
        <v>256.66666666666669</v>
      </c>
      <c r="BZ60" s="175" t="e">
        <f t="shared" si="55"/>
        <v>#REF!</v>
      </c>
      <c r="CA60" s="178"/>
      <c r="CB60" s="178"/>
      <c r="CD60">
        <f t="shared" si="6"/>
        <v>0</v>
      </c>
      <c r="CE60" s="18">
        <f t="shared" si="50"/>
        <v>730.08</v>
      </c>
      <c r="CF60">
        <f t="shared" si="28"/>
        <v>822</v>
      </c>
      <c r="CG60" s="11" t="e">
        <f>IF('Laricio - prairie p.'!#REF!="OUI",CE60/CF60,100%)</f>
        <v>#REF!</v>
      </c>
      <c r="CH60" s="122">
        <v>41</v>
      </c>
      <c r="CI60" s="110" t="e">
        <f t="shared" si="29"/>
        <v>#REF!</v>
      </c>
      <c r="CJ60" s="110" t="e">
        <f t="shared" si="56"/>
        <v>#REF!</v>
      </c>
      <c r="CK60" s="110">
        <f>IF(CH60&lt;=$CJ$6,IF(ISBLANK(CH$5),,VLOOKUP(CH$5,Aerien!$B$23:$C$87,2,FALSE)),)</f>
        <v>0.57999999999999996</v>
      </c>
      <c r="CL60" s="110" t="e">
        <f t="shared" si="57"/>
        <v>#REF!</v>
      </c>
      <c r="CM60" s="110" t="e">
        <f t="shared" si="58"/>
        <v>#REF!</v>
      </c>
      <c r="CN60" s="117">
        <f t="shared" si="59"/>
        <v>0.47499999999999998</v>
      </c>
      <c r="CO60" s="110">
        <f>IF(CH60&lt;=$CJ$6,'Laricio - prairie p.'!$F$5+('Laricio - prairie p.'!$F$15-'Laricio - prairie p.'!$F$5)*(1-EXP(-0.0175*CH60)),)</f>
        <v>70</v>
      </c>
      <c r="CP60" s="110">
        <f>IF(CH60&lt;=$CJ$6,IF(CH60&lt;=30,CH60*('Laricio - prairie p.'!$F$16-'Laricio - prairie p.'!#REF!)/30,10),)</f>
        <v>10</v>
      </c>
      <c r="CQ60" s="110">
        <v>0</v>
      </c>
      <c r="CR60" s="110" t="e">
        <f t="shared" si="60"/>
        <v>#REF!</v>
      </c>
      <c r="CT60" s="110">
        <f t="shared" si="61"/>
        <v>0</v>
      </c>
      <c r="CU60" s="110">
        <f>IF(CH60&lt;='Laricio - prairie p.'!$F$18,0,)</f>
        <v>0</v>
      </c>
      <c r="CV60" s="117">
        <f t="shared" si="62"/>
        <v>0.47499999999999998</v>
      </c>
      <c r="CW60" s="110">
        <f>IF(CH60&lt;=$CJ$6,'Laricio - prairie p.'!$F$5+('Laricio - prairie p.'!$F$8-'Laricio - prairie p.'!$F$5)*(1-EXP(-0.0175*CH60)),)</f>
        <v>70</v>
      </c>
      <c r="CX60" s="110">
        <f>IF(CH61&lt;='Laricio - prairie p.'!$F$18,0,)</f>
        <v>0</v>
      </c>
      <c r="CY60" s="110">
        <f>IF(CH61&lt;='Laricio - prairie p.'!$F$18,0,)</f>
        <v>0</v>
      </c>
      <c r="CZ60" s="110">
        <f t="shared" si="63"/>
        <v>256.66666666666669</v>
      </c>
      <c r="DA60" s="38" t="e">
        <f t="shared" si="38"/>
        <v>#REF!</v>
      </c>
    </row>
    <row r="61" spans="31:107" x14ac:dyDescent="0.25">
      <c r="BE61">
        <v>720</v>
      </c>
      <c r="BF61">
        <v>510</v>
      </c>
      <c r="BG61" s="11" t="e">
        <f>IF('Laricio - prairie p.'!#REF!="OUI",BE61/BF61,100%)</f>
        <v>#REF!</v>
      </c>
      <c r="BH61" s="155">
        <v>42</v>
      </c>
      <c r="BI61" s="147" t="e">
        <f t="shared" si="20"/>
        <v>#REF!</v>
      </c>
      <c r="BJ61" s="148" t="e">
        <f t="shared" si="48"/>
        <v>#REF!</v>
      </c>
      <c r="BK61" s="148">
        <f>IF(BH61&lt;=$BJ$6,IF(ISBLANK(BH$5),,VLOOKUP(BH$5,Aerien!$B$23:$C$87,2,FALSE)),)</f>
        <v>0.46</v>
      </c>
      <c r="BL61" s="148" t="e">
        <f t="shared" si="22"/>
        <v>#REF!</v>
      </c>
      <c r="BM61" s="148" t="e">
        <f t="shared" si="23"/>
        <v>#REF!</v>
      </c>
      <c r="BN61" s="149">
        <f t="shared" si="24"/>
        <v>0.47499999999999998</v>
      </c>
      <c r="BO61" s="148">
        <f>IF(BH61&lt;=$BJ$6,'Laricio - prairie p.'!$F$5+('Laricio - prairie p.'!$F$15-'Laricio - prairie p.'!$F$5)*(1-EXP(-0.0175*BH61)),)</f>
        <v>70</v>
      </c>
      <c r="BP61" s="148">
        <f>IF(BH61&lt;=$BJ$6,IF(BH61&lt;=30,BH61*('Laricio - prairie p.'!$F$16-'Laricio - prairie p.'!#REF!)/30,10),)</f>
        <v>10</v>
      </c>
      <c r="BQ61" s="148">
        <v>0</v>
      </c>
      <c r="BR61" s="150" t="e">
        <f t="shared" si="25"/>
        <v>#REF!</v>
      </c>
      <c r="BS61" s="147">
        <f>IF(BH61&lt;='Laricio - prairie p.'!$F$18,0,)</f>
        <v>0</v>
      </c>
      <c r="BT61" s="148">
        <f>IF(BH61&lt;='Laricio - prairie p.'!$F$18,0,)</f>
        <v>0</v>
      </c>
      <c r="BU61" s="149">
        <f t="shared" si="54"/>
        <v>0.47499999999999998</v>
      </c>
      <c r="BV61" s="148">
        <f>IF(BH61&lt;=$BJ$6,'Laricio - prairie p.'!$F$5+('Laricio - prairie p.'!$F$8-'Laricio - prairie p.'!$F$5)*(1-EXP(-0.0175*BH61)),)</f>
        <v>70</v>
      </c>
      <c r="BW61" s="148">
        <f>IF(BH62&lt;='Laricio - prairie p.'!$F$18,0,)</f>
        <v>0</v>
      </c>
      <c r="BX61" s="148">
        <f>IF(BH62&lt;='Laricio - prairie p.'!$F$18,0,)</f>
        <v>0</v>
      </c>
      <c r="BY61" s="150">
        <f t="shared" si="49"/>
        <v>256.66666666666669</v>
      </c>
      <c r="BZ61" s="175" t="e">
        <f t="shared" si="55"/>
        <v>#REF!</v>
      </c>
      <c r="CA61" s="178"/>
      <c r="CB61" s="178"/>
      <c r="CD61">
        <f t="shared" si="6"/>
        <v>0</v>
      </c>
      <c r="CE61" s="18">
        <f t="shared" si="50"/>
        <v>730.08</v>
      </c>
      <c r="CF61">
        <f t="shared" si="28"/>
        <v>822</v>
      </c>
      <c r="CG61" s="11" t="e">
        <f>IF('Laricio - prairie p.'!#REF!="OUI",CE61/CF61,100%)</f>
        <v>#REF!</v>
      </c>
      <c r="CH61" s="122">
        <v>42</v>
      </c>
      <c r="CI61" s="110" t="e">
        <f t="shared" si="29"/>
        <v>#REF!</v>
      </c>
      <c r="CJ61" s="110" t="e">
        <f t="shared" si="56"/>
        <v>#REF!</v>
      </c>
      <c r="CK61" s="110">
        <f>IF(CH61&lt;=$CJ$6,IF(ISBLANK(CH$5),,VLOOKUP(CH$5,Aerien!$B$23:$C$87,2,FALSE)),)</f>
        <v>0.57999999999999996</v>
      </c>
      <c r="CL61" s="110" t="e">
        <f t="shared" si="57"/>
        <v>#REF!</v>
      </c>
      <c r="CM61" s="110" t="e">
        <f t="shared" si="58"/>
        <v>#REF!</v>
      </c>
      <c r="CN61" s="117">
        <f t="shared" si="59"/>
        <v>0.47499999999999998</v>
      </c>
      <c r="CO61" s="110">
        <f>IF(CH61&lt;=$CJ$6,'Laricio - prairie p.'!$F$5+('Laricio - prairie p.'!$F$15-'Laricio - prairie p.'!$F$5)*(1-EXP(-0.0175*CH61)),)</f>
        <v>70</v>
      </c>
      <c r="CP61" s="110">
        <f>IF(CH61&lt;=$CJ$6,IF(CH61&lt;=30,CH61*('Laricio - prairie p.'!$F$16-'Laricio - prairie p.'!#REF!)/30,10),)</f>
        <v>10</v>
      </c>
      <c r="CQ61" s="110">
        <v>0</v>
      </c>
      <c r="CR61" s="110" t="e">
        <f t="shared" si="60"/>
        <v>#REF!</v>
      </c>
      <c r="CT61" s="110">
        <f t="shared" si="61"/>
        <v>0</v>
      </c>
      <c r="CU61" s="110">
        <f>IF(CH61&lt;='Laricio - prairie p.'!$F$18,0,)</f>
        <v>0</v>
      </c>
      <c r="CV61" s="117">
        <f t="shared" si="62"/>
        <v>0.47499999999999998</v>
      </c>
      <c r="CW61" s="110">
        <f>IF(CH61&lt;=$CJ$6,'Laricio - prairie p.'!$F$5+('Laricio - prairie p.'!$F$8-'Laricio - prairie p.'!$F$5)*(1-EXP(-0.0175*CH61)),)</f>
        <v>70</v>
      </c>
      <c r="CX61" s="110">
        <f>IF(CH62&lt;='Laricio - prairie p.'!$F$18,0,)</f>
        <v>0</v>
      </c>
      <c r="CY61" s="110">
        <f>IF(CH62&lt;='Laricio - prairie p.'!$F$18,0,)</f>
        <v>0</v>
      </c>
      <c r="CZ61" s="110">
        <f t="shared" si="63"/>
        <v>256.66666666666669</v>
      </c>
      <c r="DA61" s="38" t="e">
        <f t="shared" si="38"/>
        <v>#REF!</v>
      </c>
    </row>
    <row r="62" spans="31:107" x14ac:dyDescent="0.25">
      <c r="BE62">
        <v>720</v>
      </c>
      <c r="BF62">
        <v>510</v>
      </c>
      <c r="BG62" s="11" t="e">
        <f>IF('Laricio - prairie p.'!#REF!="OUI",BE62/BF62,100%)</f>
        <v>#REF!</v>
      </c>
      <c r="BH62" s="155">
        <v>43</v>
      </c>
      <c r="BI62" s="147" t="e">
        <f t="shared" si="20"/>
        <v>#REF!</v>
      </c>
      <c r="BJ62" s="148" t="e">
        <f t="shared" si="48"/>
        <v>#REF!</v>
      </c>
      <c r="BK62" s="148">
        <f>IF(BH62&lt;=$BJ$6,IF(ISBLANK(BH$5),,VLOOKUP(BH$5,Aerien!$B$23:$C$87,2,FALSE)),)</f>
        <v>0.46</v>
      </c>
      <c r="BL62" s="148" t="e">
        <f t="shared" si="22"/>
        <v>#REF!</v>
      </c>
      <c r="BM62" s="148" t="e">
        <f t="shared" si="23"/>
        <v>#REF!</v>
      </c>
      <c r="BN62" s="149">
        <f t="shared" si="24"/>
        <v>0.47499999999999998</v>
      </c>
      <c r="BO62" s="148">
        <f>IF(BH62&lt;=$BJ$6,'Laricio - prairie p.'!$F$5+('Laricio - prairie p.'!$F$15-'Laricio - prairie p.'!$F$5)*(1-EXP(-0.0175*BH62)),)</f>
        <v>70</v>
      </c>
      <c r="BP62" s="148">
        <f>IF(BH62&lt;=$BJ$6,IF(BH62&lt;=30,BH62*('Laricio - prairie p.'!$F$16-'Laricio - prairie p.'!#REF!)/30,10),)</f>
        <v>10</v>
      </c>
      <c r="BQ62" s="148">
        <v>0</v>
      </c>
      <c r="BR62" s="150" t="e">
        <f t="shared" si="25"/>
        <v>#REF!</v>
      </c>
      <c r="BS62" s="147">
        <f>IF(BH62&lt;='Laricio - prairie p.'!$F$18,0,)</f>
        <v>0</v>
      </c>
      <c r="BT62" s="148">
        <f>IF(BH62&lt;='Laricio - prairie p.'!$F$18,0,)</f>
        <v>0</v>
      </c>
      <c r="BU62" s="149">
        <f t="shared" si="54"/>
        <v>0.47499999999999998</v>
      </c>
      <c r="BV62" s="148">
        <f>IF(BH62&lt;=$BJ$6,'Laricio - prairie p.'!$F$5+('Laricio - prairie p.'!$F$8-'Laricio - prairie p.'!$F$5)*(1-EXP(-0.0175*BH62)),)</f>
        <v>70</v>
      </c>
      <c r="BW62" s="148">
        <f>IF(BH63&lt;='Laricio - prairie p.'!$F$18,0,)</f>
        <v>0</v>
      </c>
      <c r="BX62" s="148">
        <f>IF(BH63&lt;='Laricio - prairie p.'!$F$18,0,)</f>
        <v>0</v>
      </c>
      <c r="BY62" s="150">
        <f t="shared" si="49"/>
        <v>256.66666666666669</v>
      </c>
      <c r="BZ62" s="175" t="e">
        <f t="shared" si="55"/>
        <v>#REF!</v>
      </c>
      <c r="CA62" s="178"/>
      <c r="CB62" s="178"/>
      <c r="CD62">
        <f t="shared" si="6"/>
        <v>0</v>
      </c>
      <c r="CE62" s="18">
        <f t="shared" si="50"/>
        <v>730.08</v>
      </c>
      <c r="CF62">
        <f t="shared" si="28"/>
        <v>822</v>
      </c>
      <c r="CG62" s="11" t="e">
        <f>IF('Laricio - prairie p.'!#REF!="OUI",CE62/CF62,100%)</f>
        <v>#REF!</v>
      </c>
      <c r="CH62" s="122">
        <v>43</v>
      </c>
      <c r="CI62" s="110" t="e">
        <f t="shared" si="29"/>
        <v>#REF!</v>
      </c>
      <c r="CJ62" s="110" t="e">
        <f t="shared" si="56"/>
        <v>#REF!</v>
      </c>
      <c r="CK62" s="110">
        <f>IF(CH62&lt;=$CJ$6,IF(ISBLANK(CH$5),,VLOOKUP(CH$5,Aerien!$B$23:$C$87,2,FALSE)),)</f>
        <v>0.57999999999999996</v>
      </c>
      <c r="CL62" s="110" t="e">
        <f t="shared" si="57"/>
        <v>#REF!</v>
      </c>
      <c r="CM62" s="110" t="e">
        <f t="shared" si="58"/>
        <v>#REF!</v>
      </c>
      <c r="CN62" s="117">
        <f t="shared" si="59"/>
        <v>0.47499999999999998</v>
      </c>
      <c r="CO62" s="110">
        <f>IF(CH62&lt;=$CJ$6,'Laricio - prairie p.'!$F$5+('Laricio - prairie p.'!$F$15-'Laricio - prairie p.'!$F$5)*(1-EXP(-0.0175*CH62)),)</f>
        <v>70</v>
      </c>
      <c r="CP62" s="110">
        <f>IF(CH62&lt;=$CJ$6,IF(CH62&lt;=30,CH62*('Laricio - prairie p.'!$F$16-'Laricio - prairie p.'!#REF!)/30,10),)</f>
        <v>10</v>
      </c>
      <c r="CQ62" s="110">
        <v>0</v>
      </c>
      <c r="CR62" s="110" t="e">
        <f t="shared" si="60"/>
        <v>#REF!</v>
      </c>
      <c r="CT62" s="110">
        <f t="shared" si="61"/>
        <v>0</v>
      </c>
      <c r="CU62" s="110">
        <f>IF(CH62&lt;='Laricio - prairie p.'!$F$18,0,)</f>
        <v>0</v>
      </c>
      <c r="CV62" s="117">
        <f t="shared" si="62"/>
        <v>0.47499999999999998</v>
      </c>
      <c r="CW62" s="110">
        <f>IF(CH62&lt;=$CJ$6,'Laricio - prairie p.'!$F$5+('Laricio - prairie p.'!$F$8-'Laricio - prairie p.'!$F$5)*(1-EXP(-0.0175*CH62)),)</f>
        <v>70</v>
      </c>
      <c r="CX62" s="110">
        <f>IF(CH63&lt;='Laricio - prairie p.'!$F$18,0,)</f>
        <v>0</v>
      </c>
      <c r="CY62" s="110">
        <f>IF(CH63&lt;='Laricio - prairie p.'!$F$18,0,)</f>
        <v>0</v>
      </c>
      <c r="CZ62" s="110">
        <f t="shared" si="63"/>
        <v>256.66666666666669</v>
      </c>
      <c r="DA62" s="38" t="e">
        <f t="shared" si="38"/>
        <v>#REF!</v>
      </c>
    </row>
    <row r="63" spans="31:107" x14ac:dyDescent="0.25">
      <c r="BE63">
        <v>720</v>
      </c>
      <c r="BF63">
        <v>510</v>
      </c>
      <c r="BG63" s="11" t="e">
        <f>IF('Laricio - prairie p.'!#REF!="OUI",BE63/BF63,100%)</f>
        <v>#REF!</v>
      </c>
      <c r="BH63" s="155">
        <v>44</v>
      </c>
      <c r="BI63" s="147" t="e">
        <f t="shared" si="20"/>
        <v>#REF!</v>
      </c>
      <c r="BJ63" s="148" t="e">
        <f t="shared" si="48"/>
        <v>#REF!</v>
      </c>
      <c r="BK63" s="148">
        <f>IF(BH63&lt;=$BJ$6,IF(ISBLANK(BH$5),,VLOOKUP(BH$5,Aerien!$B$23:$C$87,2,FALSE)),)</f>
        <v>0.46</v>
      </c>
      <c r="BL63" s="148" t="e">
        <f t="shared" si="22"/>
        <v>#REF!</v>
      </c>
      <c r="BM63" s="148" t="e">
        <f t="shared" si="23"/>
        <v>#REF!</v>
      </c>
      <c r="BN63" s="149">
        <f t="shared" si="24"/>
        <v>0.47499999999999998</v>
      </c>
      <c r="BO63" s="148">
        <f>IF(BH63&lt;=$BJ$6,'Laricio - prairie p.'!$F$5+('Laricio - prairie p.'!$F$15-'Laricio - prairie p.'!$F$5)*(1-EXP(-0.0175*BH63)),)</f>
        <v>70</v>
      </c>
      <c r="BP63" s="148">
        <f>IF(BH63&lt;=$BJ$6,IF(BH63&lt;=30,BH63*('Laricio - prairie p.'!$F$16-'Laricio - prairie p.'!#REF!)/30,10),)</f>
        <v>10</v>
      </c>
      <c r="BQ63" s="148">
        <v>0</v>
      </c>
      <c r="BR63" s="150" t="e">
        <f t="shared" si="25"/>
        <v>#REF!</v>
      </c>
      <c r="BS63" s="147">
        <f>IF(BH63&lt;='Laricio - prairie p.'!$F$18,0,)</f>
        <v>0</v>
      </c>
      <c r="BT63" s="148">
        <f>IF(BH63&lt;='Laricio - prairie p.'!$F$18,0,)</f>
        <v>0</v>
      </c>
      <c r="BU63" s="149">
        <f t="shared" si="54"/>
        <v>0.47499999999999998</v>
      </c>
      <c r="BV63" s="148">
        <f>IF(BH63&lt;=$BJ$6,'Laricio - prairie p.'!$F$5+('Laricio - prairie p.'!$F$8-'Laricio - prairie p.'!$F$5)*(1-EXP(-0.0175*BH63)),)</f>
        <v>70</v>
      </c>
      <c r="BW63" s="148">
        <f>IF(BH64&lt;='Laricio - prairie p.'!$F$18,0,)</f>
        <v>0</v>
      </c>
      <c r="BX63" s="148">
        <f>IF(BH64&lt;='Laricio - prairie p.'!$F$18,0,)</f>
        <v>0</v>
      </c>
      <c r="BY63" s="150">
        <f t="shared" si="49"/>
        <v>256.66666666666669</v>
      </c>
      <c r="BZ63" s="175" t="e">
        <f t="shared" si="55"/>
        <v>#REF!</v>
      </c>
      <c r="CA63" s="178"/>
      <c r="CB63" s="178"/>
      <c r="CD63">
        <f t="shared" si="6"/>
        <v>0</v>
      </c>
      <c r="CE63" s="18">
        <f t="shared" si="50"/>
        <v>730.08</v>
      </c>
      <c r="CF63">
        <f t="shared" si="28"/>
        <v>822</v>
      </c>
      <c r="CG63" s="11" t="e">
        <f>IF('Laricio - prairie p.'!#REF!="OUI",CE63/CF63,100%)</f>
        <v>#REF!</v>
      </c>
      <c r="CH63" s="122">
        <v>44</v>
      </c>
      <c r="CI63" s="110" t="e">
        <f t="shared" si="29"/>
        <v>#REF!</v>
      </c>
      <c r="CJ63" s="110" t="e">
        <f t="shared" si="56"/>
        <v>#REF!</v>
      </c>
      <c r="CK63" s="110">
        <f>IF(CH63&lt;=$CJ$6,IF(ISBLANK(CH$5),,VLOOKUP(CH$5,Aerien!$B$23:$C$87,2,FALSE)),)</f>
        <v>0.57999999999999996</v>
      </c>
      <c r="CL63" s="110" t="e">
        <f t="shared" si="57"/>
        <v>#REF!</v>
      </c>
      <c r="CM63" s="110" t="e">
        <f t="shared" si="58"/>
        <v>#REF!</v>
      </c>
      <c r="CN63" s="117">
        <f t="shared" si="59"/>
        <v>0.47499999999999998</v>
      </c>
      <c r="CO63" s="110">
        <f>IF(CH63&lt;=$CJ$6,'Laricio - prairie p.'!$F$5+('Laricio - prairie p.'!$F$15-'Laricio - prairie p.'!$F$5)*(1-EXP(-0.0175*CH63)),)</f>
        <v>70</v>
      </c>
      <c r="CP63" s="110">
        <f>IF(CH63&lt;=$CJ$6,IF(CH63&lt;=30,CH63*('Laricio - prairie p.'!$F$16-'Laricio - prairie p.'!#REF!)/30,10),)</f>
        <v>10</v>
      </c>
      <c r="CQ63" s="110">
        <v>0</v>
      </c>
      <c r="CR63" s="110" t="e">
        <f t="shared" si="60"/>
        <v>#REF!</v>
      </c>
      <c r="CT63" s="110">
        <f t="shared" si="61"/>
        <v>0</v>
      </c>
      <c r="CU63" s="110">
        <f>IF(CH63&lt;='Laricio - prairie p.'!$F$18,0,)</f>
        <v>0</v>
      </c>
      <c r="CV63" s="117">
        <f t="shared" si="62"/>
        <v>0.47499999999999998</v>
      </c>
      <c r="CW63" s="110">
        <f>IF(CH63&lt;=$CJ$6,'Laricio - prairie p.'!$F$5+('Laricio - prairie p.'!$F$8-'Laricio - prairie p.'!$F$5)*(1-EXP(-0.0175*CH63)),)</f>
        <v>70</v>
      </c>
      <c r="CX63" s="110">
        <f>IF(CH64&lt;='Laricio - prairie p.'!$F$18,0,)</f>
        <v>0</v>
      </c>
      <c r="CY63" s="110">
        <f>IF(CH64&lt;='Laricio - prairie p.'!$F$18,0,)</f>
        <v>0</v>
      </c>
      <c r="CZ63" s="110">
        <f t="shared" si="63"/>
        <v>256.66666666666669</v>
      </c>
      <c r="DA63" s="38" t="e">
        <f t="shared" si="38"/>
        <v>#REF!</v>
      </c>
    </row>
    <row r="64" spans="31:107" x14ac:dyDescent="0.25">
      <c r="BE64">
        <v>720</v>
      </c>
      <c r="BF64">
        <v>432</v>
      </c>
      <c r="BG64" s="11" t="e">
        <f>IF('Laricio - prairie p.'!#REF!="OUI",BE64/BF64,100%)</f>
        <v>#REF!</v>
      </c>
      <c r="BH64" s="155">
        <v>45</v>
      </c>
      <c r="BI64" s="147" t="e">
        <f t="shared" si="20"/>
        <v>#REF!</v>
      </c>
      <c r="BJ64" s="148" t="e">
        <f t="shared" si="48"/>
        <v>#REF!</v>
      </c>
      <c r="BK64" s="148">
        <f>IF(BH64&lt;=$BJ$6,IF(ISBLANK(BH$5),,VLOOKUP(BH$5,Aerien!$B$23:$C$87,2,FALSE)),)</f>
        <v>0.46</v>
      </c>
      <c r="BL64" s="148" t="e">
        <f t="shared" si="22"/>
        <v>#REF!</v>
      </c>
      <c r="BM64" s="148" t="e">
        <f t="shared" si="23"/>
        <v>#REF!</v>
      </c>
      <c r="BN64" s="149">
        <f t="shared" si="24"/>
        <v>0.47499999999999998</v>
      </c>
      <c r="BO64" s="148">
        <f>IF(BH64&lt;=$BJ$6,'Laricio - prairie p.'!$F$5+('Laricio - prairie p.'!$F$15-'Laricio - prairie p.'!$F$5)*(1-EXP(-0.0175*BH64)),)</f>
        <v>70</v>
      </c>
      <c r="BP64" s="148">
        <f>IF(BH64&lt;=$BJ$6,IF(BH64&lt;=30,BH64*('Laricio - prairie p.'!$F$16-'Laricio - prairie p.'!#REF!)/30,10),)</f>
        <v>10</v>
      </c>
      <c r="BQ64" s="148">
        <v>0</v>
      </c>
      <c r="BR64" s="150" t="e">
        <f t="shared" si="25"/>
        <v>#REF!</v>
      </c>
      <c r="BS64" s="147">
        <f>IF(BH64&lt;='Laricio - prairie p.'!$F$18,0,)</f>
        <v>0</v>
      </c>
      <c r="BT64" s="148">
        <f>IF(BH64&lt;='Laricio - prairie p.'!$F$18,0,)</f>
        <v>0</v>
      </c>
      <c r="BU64" s="149">
        <f t="shared" si="54"/>
        <v>0.47499999999999998</v>
      </c>
      <c r="BV64" s="148">
        <f>IF(BH64&lt;=$BJ$6,'Laricio - prairie p.'!$F$5+('Laricio - prairie p.'!$F$8-'Laricio - prairie p.'!$F$5)*(1-EXP(-0.0175*BH64)),)</f>
        <v>70</v>
      </c>
      <c r="BW64" s="148">
        <f>IF(BH65&lt;='Laricio - prairie p.'!$F$18,0,)</f>
        <v>0</v>
      </c>
      <c r="BX64" s="148">
        <f>IF(BH65&lt;='Laricio - prairie p.'!$F$18,0,)</f>
        <v>0</v>
      </c>
      <c r="BY64" s="150">
        <f t="shared" si="49"/>
        <v>256.66666666666669</v>
      </c>
      <c r="BZ64" s="175" t="e">
        <f t="shared" si="55"/>
        <v>#REF!</v>
      </c>
      <c r="CA64" s="178"/>
      <c r="CB64" s="178"/>
      <c r="CD64" t="str">
        <f t="shared" si="6"/>
        <v>OUI</v>
      </c>
      <c r="CE64" s="18">
        <f t="shared" si="50"/>
        <v>569.4624</v>
      </c>
      <c r="CF64">
        <f t="shared" si="28"/>
        <v>822</v>
      </c>
      <c r="CG64" s="11" t="e">
        <f>IF('Laricio - prairie p.'!#REF!="OUI",CE64/CF64,100%)</f>
        <v>#REF!</v>
      </c>
      <c r="CH64" s="122">
        <v>45</v>
      </c>
      <c r="CI64" s="110" t="e">
        <f t="shared" si="29"/>
        <v>#REF!</v>
      </c>
      <c r="CJ64" s="110" t="e">
        <f t="shared" si="56"/>
        <v>#REF!</v>
      </c>
      <c r="CK64" s="110">
        <f>IF(CH64&lt;=$CJ$6,IF(ISBLANK(CH$5),,VLOOKUP(CH$5,Aerien!$B$23:$C$87,2,FALSE)),)</f>
        <v>0.57999999999999996</v>
      </c>
      <c r="CL64" s="110" t="e">
        <f t="shared" si="57"/>
        <v>#REF!</v>
      </c>
      <c r="CM64" s="110" t="e">
        <f t="shared" si="58"/>
        <v>#REF!</v>
      </c>
      <c r="CN64" s="117">
        <f t="shared" si="59"/>
        <v>0.47499999999999998</v>
      </c>
      <c r="CO64" s="110">
        <f>IF(CH64&lt;=$CJ$6,'Laricio - prairie p.'!$F$5+('Laricio - prairie p.'!$F$15-'Laricio - prairie p.'!$F$5)*(1-EXP(-0.0175*CH64)),)</f>
        <v>70</v>
      </c>
      <c r="CP64" s="110">
        <f>IF(CH64&lt;=$CJ$6,IF(CH64&lt;=30,CH64*('Laricio - prairie p.'!$F$16-'Laricio - prairie p.'!#REF!)/30,10),)</f>
        <v>10</v>
      </c>
      <c r="CQ64" s="110">
        <v>0</v>
      </c>
      <c r="CR64" s="110" t="e">
        <f t="shared" si="60"/>
        <v>#REF!</v>
      </c>
      <c r="CT64" s="110">
        <f t="shared" si="61"/>
        <v>0</v>
      </c>
      <c r="CU64" s="110">
        <f>IF(CH64&lt;='Laricio - prairie p.'!$F$18,0,)</f>
        <v>0</v>
      </c>
      <c r="CV64" s="117">
        <f t="shared" si="62"/>
        <v>0.47499999999999998</v>
      </c>
      <c r="CW64" s="110">
        <f>IF(CH64&lt;=$CJ$6,'Laricio - prairie p.'!$F$5+('Laricio - prairie p.'!$F$8-'Laricio - prairie p.'!$F$5)*(1-EXP(-0.0175*CH64)),)</f>
        <v>70</v>
      </c>
      <c r="CX64" s="110">
        <f>IF(CH65&lt;='Laricio - prairie p.'!$F$18,0,)</f>
        <v>0</v>
      </c>
      <c r="CY64" s="110">
        <f>IF(CH65&lt;='Laricio - prairie p.'!$F$18,0,)</f>
        <v>0</v>
      </c>
      <c r="CZ64" s="110">
        <f t="shared" si="63"/>
        <v>256.66666666666669</v>
      </c>
      <c r="DA64" s="38" t="e">
        <f t="shared" si="38"/>
        <v>#REF!</v>
      </c>
    </row>
    <row r="65" spans="57:105" x14ac:dyDescent="0.25">
      <c r="BE65">
        <v>600</v>
      </c>
      <c r="BF65">
        <v>432</v>
      </c>
      <c r="BG65" s="11" t="e">
        <f>IF('Laricio - prairie p.'!#REF!="OUI",BE65/BF65,100%)</f>
        <v>#REF!</v>
      </c>
      <c r="BH65" s="155">
        <v>46</v>
      </c>
      <c r="BI65" s="147" t="e">
        <f t="shared" si="20"/>
        <v>#REF!</v>
      </c>
      <c r="BJ65" s="148" t="e">
        <f t="shared" si="48"/>
        <v>#REF!</v>
      </c>
      <c r="BK65" s="148">
        <f>IF(BH65&lt;=$BJ$6,IF(ISBLANK(BH$5),,VLOOKUP(BH$5,Aerien!$B$23:$C$87,2,FALSE)),)</f>
        <v>0.46</v>
      </c>
      <c r="BL65" s="148" t="e">
        <f t="shared" si="22"/>
        <v>#REF!</v>
      </c>
      <c r="BM65" s="148" t="e">
        <f t="shared" si="23"/>
        <v>#REF!</v>
      </c>
      <c r="BN65" s="149">
        <f t="shared" si="24"/>
        <v>0.47499999999999998</v>
      </c>
      <c r="BO65" s="148">
        <f>IF(BH65&lt;=$BJ$6,'Laricio - prairie p.'!$F$5+('Laricio - prairie p.'!$F$15-'Laricio - prairie p.'!$F$5)*(1-EXP(-0.0175*BH65)),)</f>
        <v>70</v>
      </c>
      <c r="BP65" s="148">
        <f>IF(BH65&lt;=$BJ$6,IF(BH65&lt;=30,BH65*('Laricio - prairie p.'!$F$16-'Laricio - prairie p.'!#REF!)/30,10),)</f>
        <v>10</v>
      </c>
      <c r="BQ65" s="148">
        <v>0</v>
      </c>
      <c r="BR65" s="150" t="e">
        <f t="shared" si="25"/>
        <v>#REF!</v>
      </c>
      <c r="BS65" s="147">
        <f>IF(BH65&lt;='Laricio - prairie p.'!$F$18,0,)</f>
        <v>0</v>
      </c>
      <c r="BT65" s="148">
        <f>IF(BH65&lt;='Laricio - prairie p.'!$F$18,0,)</f>
        <v>0</v>
      </c>
      <c r="BU65" s="149">
        <f t="shared" si="54"/>
        <v>0.47499999999999998</v>
      </c>
      <c r="BV65" s="148">
        <f>IF(BH65&lt;=$BJ$6,'Laricio - prairie p.'!$F$5+('Laricio - prairie p.'!$F$8-'Laricio - prairie p.'!$F$5)*(1-EXP(-0.0175*BH65)),)</f>
        <v>70</v>
      </c>
      <c r="BW65" s="148">
        <f>IF(BH66&lt;='Laricio - prairie p.'!$F$18,0,)</f>
        <v>0</v>
      </c>
      <c r="BX65" s="148">
        <f>IF(BH66&lt;='Laricio - prairie p.'!$F$18,0,)</f>
        <v>0</v>
      </c>
      <c r="BY65" s="150">
        <f t="shared" si="49"/>
        <v>256.66666666666669</v>
      </c>
      <c r="BZ65" s="175" t="e">
        <f t="shared" si="55"/>
        <v>#REF!</v>
      </c>
      <c r="CA65" s="178"/>
      <c r="CB65" s="178"/>
      <c r="CD65">
        <f t="shared" si="6"/>
        <v>0</v>
      </c>
      <c r="CE65" s="18">
        <f t="shared" si="50"/>
        <v>569.4624</v>
      </c>
      <c r="CF65">
        <f t="shared" si="28"/>
        <v>645</v>
      </c>
      <c r="CG65" s="11" t="e">
        <f>IF('Laricio - prairie p.'!#REF!="OUI",CE65/CF65,100%)</f>
        <v>#REF!</v>
      </c>
      <c r="CH65" s="122">
        <v>46</v>
      </c>
      <c r="CI65" s="110" t="e">
        <f t="shared" si="29"/>
        <v>#REF!</v>
      </c>
      <c r="CJ65" s="110" t="e">
        <f t="shared" si="56"/>
        <v>#REF!</v>
      </c>
      <c r="CK65" s="110">
        <f>IF(CH65&lt;=$CJ$6,IF(ISBLANK(CH$5),,VLOOKUP(CH$5,Aerien!$B$23:$C$87,2,FALSE)),)</f>
        <v>0.57999999999999996</v>
      </c>
      <c r="CL65" s="110" t="e">
        <f t="shared" si="57"/>
        <v>#REF!</v>
      </c>
      <c r="CM65" s="110" t="e">
        <f t="shared" si="58"/>
        <v>#REF!</v>
      </c>
      <c r="CN65" s="117">
        <f t="shared" si="59"/>
        <v>0.47499999999999998</v>
      </c>
      <c r="CO65" s="110">
        <f>IF(CH65&lt;=$CJ$6,'Laricio - prairie p.'!$F$5+('Laricio - prairie p.'!$F$15-'Laricio - prairie p.'!$F$5)*(1-EXP(-0.0175*CH65)),)</f>
        <v>70</v>
      </c>
      <c r="CP65" s="110">
        <f>IF(CH65&lt;=$CJ$6,IF(CH65&lt;=30,CH65*('Laricio - prairie p.'!$F$16-'Laricio - prairie p.'!#REF!)/30,10),)</f>
        <v>10</v>
      </c>
      <c r="CQ65" s="110">
        <v>0</v>
      </c>
      <c r="CR65" s="110" t="e">
        <f t="shared" si="60"/>
        <v>#REF!</v>
      </c>
      <c r="CT65" s="110">
        <f t="shared" si="61"/>
        <v>0</v>
      </c>
      <c r="CU65" s="110">
        <f>IF(CH65&lt;='Laricio - prairie p.'!$F$18,0,)</f>
        <v>0</v>
      </c>
      <c r="CV65" s="117">
        <f t="shared" si="62"/>
        <v>0.47499999999999998</v>
      </c>
      <c r="CW65" s="110">
        <f>IF(CH65&lt;=$CJ$6,'Laricio - prairie p.'!$F$5+('Laricio - prairie p.'!$F$8-'Laricio - prairie p.'!$F$5)*(1-EXP(-0.0175*CH65)),)</f>
        <v>70</v>
      </c>
      <c r="CX65" s="110">
        <f>IF(CH66&lt;='Laricio - prairie p.'!$F$18,0,)</f>
        <v>0</v>
      </c>
      <c r="CY65" s="110">
        <f>IF(CH66&lt;='Laricio - prairie p.'!$F$18,0,)</f>
        <v>0</v>
      </c>
      <c r="CZ65" s="110">
        <f t="shared" si="63"/>
        <v>256.66666666666669</v>
      </c>
      <c r="DA65" s="38" t="e">
        <f t="shared" si="38"/>
        <v>#REF!</v>
      </c>
    </row>
    <row r="66" spans="57:105" x14ac:dyDescent="0.25">
      <c r="BE66">
        <v>600</v>
      </c>
      <c r="BF66">
        <v>432</v>
      </c>
      <c r="BG66" s="11" t="e">
        <f>IF('Laricio - prairie p.'!#REF!="OUI",BE66/BF66,100%)</f>
        <v>#REF!</v>
      </c>
      <c r="BH66" s="155">
        <v>47</v>
      </c>
      <c r="BI66" s="147" t="e">
        <f t="shared" si="20"/>
        <v>#REF!</v>
      </c>
      <c r="BJ66" s="148" t="e">
        <f t="shared" si="48"/>
        <v>#REF!</v>
      </c>
      <c r="BK66" s="148">
        <f>IF(BH66&lt;=$BJ$6,IF(ISBLANK(BH$5),,VLOOKUP(BH$5,Aerien!$B$23:$C$87,2,FALSE)),)</f>
        <v>0.46</v>
      </c>
      <c r="BL66" s="148" t="e">
        <f t="shared" si="22"/>
        <v>#REF!</v>
      </c>
      <c r="BM66" s="148" t="e">
        <f t="shared" si="23"/>
        <v>#REF!</v>
      </c>
      <c r="BN66" s="149">
        <f t="shared" si="24"/>
        <v>0.47499999999999998</v>
      </c>
      <c r="BO66" s="148">
        <f>IF(BH66&lt;=$BJ$6,'Laricio - prairie p.'!$F$5+('Laricio - prairie p.'!$F$15-'Laricio - prairie p.'!$F$5)*(1-EXP(-0.0175*BH66)),)</f>
        <v>70</v>
      </c>
      <c r="BP66" s="148">
        <f>IF(BH66&lt;=$BJ$6,IF(BH66&lt;=30,BH66*('Laricio - prairie p.'!$F$16-'Laricio - prairie p.'!#REF!)/30,10),)</f>
        <v>10</v>
      </c>
      <c r="BQ66" s="148">
        <v>0</v>
      </c>
      <c r="BR66" s="150" t="e">
        <f t="shared" si="25"/>
        <v>#REF!</v>
      </c>
      <c r="BS66" s="147">
        <f>IF(BH66&lt;='Laricio - prairie p.'!$F$18,0,)</f>
        <v>0</v>
      </c>
      <c r="BT66" s="148">
        <f>IF(BH66&lt;='Laricio - prairie p.'!$F$18,0,)</f>
        <v>0</v>
      </c>
      <c r="BU66" s="149">
        <f t="shared" si="54"/>
        <v>0.47499999999999998</v>
      </c>
      <c r="BV66" s="148">
        <f>IF(BH66&lt;=$BJ$6,'Laricio - prairie p.'!$F$5+('Laricio - prairie p.'!$F$8-'Laricio - prairie p.'!$F$5)*(1-EXP(-0.0175*BH66)),)</f>
        <v>70</v>
      </c>
      <c r="BW66" s="148">
        <f>IF(BH67&lt;='Laricio - prairie p.'!$F$18,0,)</f>
        <v>0</v>
      </c>
      <c r="BX66" s="148">
        <f>IF(BH67&lt;='Laricio - prairie p.'!$F$18,0,)</f>
        <v>0</v>
      </c>
      <c r="BY66" s="150">
        <f t="shared" si="49"/>
        <v>256.66666666666669</v>
      </c>
      <c r="BZ66" s="175" t="e">
        <f t="shared" si="55"/>
        <v>#REF!</v>
      </c>
      <c r="CA66" s="178"/>
      <c r="CB66" s="178"/>
      <c r="CD66">
        <f t="shared" si="6"/>
        <v>0</v>
      </c>
      <c r="CE66" s="18">
        <f t="shared" si="50"/>
        <v>569.4624</v>
      </c>
      <c r="CF66">
        <f t="shared" si="28"/>
        <v>645</v>
      </c>
      <c r="CG66" s="11" t="e">
        <f>IF('Laricio - prairie p.'!#REF!="OUI",CE66/CF66,100%)</f>
        <v>#REF!</v>
      </c>
      <c r="CH66" s="122">
        <v>47</v>
      </c>
      <c r="CI66" s="110" t="e">
        <f t="shared" si="29"/>
        <v>#REF!</v>
      </c>
      <c r="CJ66" s="110" t="e">
        <f t="shared" si="56"/>
        <v>#REF!</v>
      </c>
      <c r="CK66" s="110">
        <f>IF(CH66&lt;=$CJ$6,IF(ISBLANK(CH$5),,VLOOKUP(CH$5,Aerien!$B$23:$C$87,2,FALSE)),)</f>
        <v>0.57999999999999996</v>
      </c>
      <c r="CL66" s="110" t="e">
        <f t="shared" si="57"/>
        <v>#REF!</v>
      </c>
      <c r="CM66" s="110" t="e">
        <f t="shared" si="58"/>
        <v>#REF!</v>
      </c>
      <c r="CN66" s="117">
        <f t="shared" si="59"/>
        <v>0.47499999999999998</v>
      </c>
      <c r="CO66" s="110">
        <f>IF(CH66&lt;=$CJ$6,'Laricio - prairie p.'!$F$5+('Laricio - prairie p.'!$F$15-'Laricio - prairie p.'!$F$5)*(1-EXP(-0.0175*CH66)),)</f>
        <v>70</v>
      </c>
      <c r="CP66" s="110">
        <f>IF(CH66&lt;=$CJ$6,IF(CH66&lt;=30,CH66*('Laricio - prairie p.'!$F$16-'Laricio - prairie p.'!#REF!)/30,10),)</f>
        <v>10</v>
      </c>
      <c r="CQ66" s="110">
        <v>0</v>
      </c>
      <c r="CR66" s="110" t="e">
        <f t="shared" si="60"/>
        <v>#REF!</v>
      </c>
      <c r="CT66" s="110">
        <f t="shared" si="61"/>
        <v>0</v>
      </c>
      <c r="CU66" s="110">
        <f>IF(CH66&lt;='Laricio - prairie p.'!$F$18,0,)</f>
        <v>0</v>
      </c>
      <c r="CV66" s="117">
        <f t="shared" si="62"/>
        <v>0.47499999999999998</v>
      </c>
      <c r="CW66" s="110">
        <f>IF(CH66&lt;=$CJ$6,'Laricio - prairie p.'!$F$5+('Laricio - prairie p.'!$F$8-'Laricio - prairie p.'!$F$5)*(1-EXP(-0.0175*CH66)),)</f>
        <v>70</v>
      </c>
      <c r="CX66" s="110">
        <f>IF(CH67&lt;='Laricio - prairie p.'!$F$18,0,)</f>
        <v>0</v>
      </c>
      <c r="CY66" s="110">
        <f>IF(CH67&lt;='Laricio - prairie p.'!$F$18,0,)</f>
        <v>0</v>
      </c>
      <c r="CZ66" s="110">
        <f t="shared" si="63"/>
        <v>256.66666666666669</v>
      </c>
      <c r="DA66" s="38" t="e">
        <f t="shared" si="38"/>
        <v>#REF!</v>
      </c>
    </row>
    <row r="67" spans="57:105" x14ac:dyDescent="0.25">
      <c r="BE67">
        <v>600</v>
      </c>
      <c r="BF67">
        <v>432</v>
      </c>
      <c r="BG67" s="11" t="e">
        <f>IF('Laricio - prairie p.'!#REF!="OUI",BE67/BF67,100%)</f>
        <v>#REF!</v>
      </c>
      <c r="BH67" s="155">
        <v>48</v>
      </c>
      <c r="BI67" s="147" t="e">
        <f t="shared" si="20"/>
        <v>#REF!</v>
      </c>
      <c r="BJ67" s="148" t="e">
        <f t="shared" si="48"/>
        <v>#REF!</v>
      </c>
      <c r="BK67" s="148">
        <f>IF(BH67&lt;=$BJ$6,IF(ISBLANK(BH$5),,VLOOKUP(BH$5,Aerien!$B$23:$C$87,2,FALSE)),)</f>
        <v>0.46</v>
      </c>
      <c r="BL67" s="148" t="e">
        <f t="shared" si="22"/>
        <v>#REF!</v>
      </c>
      <c r="BM67" s="148" t="e">
        <f t="shared" si="23"/>
        <v>#REF!</v>
      </c>
      <c r="BN67" s="149">
        <f t="shared" si="24"/>
        <v>0.47499999999999998</v>
      </c>
      <c r="BO67" s="148">
        <f>IF(BH67&lt;=$BJ$6,'Laricio - prairie p.'!$F$5+('Laricio - prairie p.'!$F$15-'Laricio - prairie p.'!$F$5)*(1-EXP(-0.0175*BH67)),)</f>
        <v>70</v>
      </c>
      <c r="BP67" s="148">
        <f>IF(BH67&lt;=$BJ$6,IF(BH67&lt;=30,BH67*('Laricio - prairie p.'!$F$16-'Laricio - prairie p.'!#REF!)/30,10),)</f>
        <v>10</v>
      </c>
      <c r="BQ67" s="148">
        <v>0</v>
      </c>
      <c r="BR67" s="150" t="e">
        <f t="shared" si="25"/>
        <v>#REF!</v>
      </c>
      <c r="BS67" s="147">
        <f>IF(BH67&lt;='Laricio - prairie p.'!$F$18,0,)</f>
        <v>0</v>
      </c>
      <c r="BT67" s="148">
        <f>IF(BH67&lt;='Laricio - prairie p.'!$F$18,0,)</f>
        <v>0</v>
      </c>
      <c r="BU67" s="149">
        <f t="shared" si="54"/>
        <v>0.47499999999999998</v>
      </c>
      <c r="BV67" s="148">
        <f>IF(BH67&lt;=$BJ$6,'Laricio - prairie p.'!$F$5+('Laricio - prairie p.'!$F$8-'Laricio - prairie p.'!$F$5)*(1-EXP(-0.0175*BH67)),)</f>
        <v>70</v>
      </c>
      <c r="BW67" s="148">
        <f>IF(BH68&lt;='Laricio - prairie p.'!$F$18,0,)</f>
        <v>0</v>
      </c>
      <c r="BX67" s="148">
        <f>IF(BH68&lt;='Laricio - prairie p.'!$F$18,0,)</f>
        <v>0</v>
      </c>
      <c r="BY67" s="150">
        <f t="shared" si="49"/>
        <v>256.66666666666669</v>
      </c>
      <c r="BZ67" s="175" t="e">
        <f t="shared" si="55"/>
        <v>#REF!</v>
      </c>
      <c r="CA67" s="178"/>
      <c r="CB67" s="178"/>
      <c r="CD67">
        <f t="shared" si="6"/>
        <v>0</v>
      </c>
      <c r="CE67" s="18">
        <f t="shared" si="50"/>
        <v>569.4624</v>
      </c>
      <c r="CF67">
        <f t="shared" si="28"/>
        <v>645</v>
      </c>
      <c r="CG67" s="11" t="e">
        <f>IF('Laricio - prairie p.'!#REF!="OUI",CE67/CF67,100%)</f>
        <v>#REF!</v>
      </c>
      <c r="CH67" s="122">
        <v>48</v>
      </c>
      <c r="CI67" s="110" t="e">
        <f t="shared" si="29"/>
        <v>#REF!</v>
      </c>
      <c r="CJ67" s="110" t="e">
        <f t="shared" si="56"/>
        <v>#REF!</v>
      </c>
      <c r="CK67" s="110">
        <f>IF(CH67&lt;=$CJ$6,IF(ISBLANK(CH$5),,VLOOKUP(CH$5,Aerien!$B$23:$C$87,2,FALSE)),)</f>
        <v>0.57999999999999996</v>
      </c>
      <c r="CL67" s="110" t="e">
        <f t="shared" si="57"/>
        <v>#REF!</v>
      </c>
      <c r="CM67" s="110" t="e">
        <f t="shared" si="58"/>
        <v>#REF!</v>
      </c>
      <c r="CN67" s="117">
        <f t="shared" si="59"/>
        <v>0.47499999999999998</v>
      </c>
      <c r="CO67" s="110">
        <f>IF(CH67&lt;=$CJ$6,'Laricio - prairie p.'!$F$5+('Laricio - prairie p.'!$F$15-'Laricio - prairie p.'!$F$5)*(1-EXP(-0.0175*CH67)),)</f>
        <v>70</v>
      </c>
      <c r="CP67" s="110">
        <f>IF(CH67&lt;=$CJ$6,IF(CH67&lt;=30,CH67*('Laricio - prairie p.'!$F$16-'Laricio - prairie p.'!#REF!)/30,10),)</f>
        <v>10</v>
      </c>
      <c r="CQ67" s="110">
        <v>0</v>
      </c>
      <c r="CR67" s="110" t="e">
        <f t="shared" si="60"/>
        <v>#REF!</v>
      </c>
      <c r="CT67" s="110">
        <f t="shared" si="61"/>
        <v>0</v>
      </c>
      <c r="CU67" s="110">
        <f>IF(CH67&lt;='Laricio - prairie p.'!$F$18,0,)</f>
        <v>0</v>
      </c>
      <c r="CV67" s="117">
        <f t="shared" si="62"/>
        <v>0.47499999999999998</v>
      </c>
      <c r="CW67" s="110">
        <f>IF(CH67&lt;=$CJ$6,'Laricio - prairie p.'!$F$5+('Laricio - prairie p.'!$F$8-'Laricio - prairie p.'!$F$5)*(1-EXP(-0.0175*CH67)),)</f>
        <v>70</v>
      </c>
      <c r="CX67" s="110">
        <f>IF(CH68&lt;='Laricio - prairie p.'!$F$18,0,)</f>
        <v>0</v>
      </c>
      <c r="CY67" s="110">
        <f>IF(CH68&lt;='Laricio - prairie p.'!$F$18,0,)</f>
        <v>0</v>
      </c>
      <c r="CZ67" s="110">
        <f t="shared" si="63"/>
        <v>256.66666666666669</v>
      </c>
      <c r="DA67" s="38" t="e">
        <f t="shared" si="38"/>
        <v>#REF!</v>
      </c>
    </row>
    <row r="68" spans="57:105" x14ac:dyDescent="0.25">
      <c r="BE68">
        <v>600</v>
      </c>
      <c r="BF68">
        <v>432</v>
      </c>
      <c r="BG68" s="11" t="e">
        <f>IF('Laricio - prairie p.'!#REF!="OUI",BE68/BF68,100%)</f>
        <v>#REF!</v>
      </c>
      <c r="BH68" s="155">
        <v>49</v>
      </c>
      <c r="BI68" s="147" t="e">
        <f t="shared" si="20"/>
        <v>#REF!</v>
      </c>
      <c r="BJ68" s="148" t="e">
        <f t="shared" si="48"/>
        <v>#REF!</v>
      </c>
      <c r="BK68" s="148">
        <f>IF(BH68&lt;=$BJ$6,IF(ISBLANK(BH$5),,VLOOKUP(BH$5,Aerien!$B$23:$C$87,2,FALSE)),)</f>
        <v>0.46</v>
      </c>
      <c r="BL68" s="148" t="e">
        <f t="shared" si="22"/>
        <v>#REF!</v>
      </c>
      <c r="BM68" s="148" t="e">
        <f t="shared" si="23"/>
        <v>#REF!</v>
      </c>
      <c r="BN68" s="149">
        <f t="shared" si="24"/>
        <v>0.47499999999999998</v>
      </c>
      <c r="BO68" s="148">
        <f>IF(BH68&lt;=$BJ$6,'Laricio - prairie p.'!$F$5+('Laricio - prairie p.'!$F$15-'Laricio - prairie p.'!$F$5)*(1-EXP(-0.0175*BH68)),)</f>
        <v>70</v>
      </c>
      <c r="BP68" s="148">
        <f>IF(BH68&lt;=$BJ$6,IF(BH68&lt;=30,BH68*('Laricio - prairie p.'!$F$16-'Laricio - prairie p.'!#REF!)/30,10),)</f>
        <v>10</v>
      </c>
      <c r="BQ68" s="148">
        <v>0</v>
      </c>
      <c r="BR68" s="150" t="e">
        <f t="shared" si="25"/>
        <v>#REF!</v>
      </c>
      <c r="BS68" s="147">
        <f>IF(BH68&lt;='Laricio - prairie p.'!$F$18,0,)</f>
        <v>0</v>
      </c>
      <c r="BT68" s="148">
        <f>IF(BH68&lt;='Laricio - prairie p.'!$F$18,0,)</f>
        <v>0</v>
      </c>
      <c r="BU68" s="149">
        <f t="shared" si="54"/>
        <v>0.47499999999999998</v>
      </c>
      <c r="BV68" s="148">
        <f>IF(BH68&lt;=$BJ$6,'Laricio - prairie p.'!$F$5+('Laricio - prairie p.'!$F$8-'Laricio - prairie p.'!$F$5)*(1-EXP(-0.0175*BH68)),)</f>
        <v>70</v>
      </c>
      <c r="BW68" s="148">
        <f>IF(BH69&lt;='Laricio - prairie p.'!$F$18,0,)</f>
        <v>0</v>
      </c>
      <c r="BX68" s="148">
        <f>IF(BH69&lt;='Laricio - prairie p.'!$F$18,0,)</f>
        <v>0</v>
      </c>
      <c r="BY68" s="150">
        <f t="shared" si="49"/>
        <v>256.66666666666669</v>
      </c>
      <c r="BZ68" s="175" t="e">
        <f t="shared" si="55"/>
        <v>#REF!</v>
      </c>
      <c r="CA68" s="178"/>
      <c r="CB68" s="178"/>
      <c r="CD68">
        <f t="shared" si="6"/>
        <v>0</v>
      </c>
      <c r="CE68" s="18">
        <f t="shared" si="50"/>
        <v>569.4624</v>
      </c>
      <c r="CF68">
        <f t="shared" si="28"/>
        <v>645</v>
      </c>
      <c r="CG68" s="11" t="e">
        <f>IF('Laricio - prairie p.'!#REF!="OUI",CE68/CF68,100%)</f>
        <v>#REF!</v>
      </c>
      <c r="CH68" s="122">
        <v>49</v>
      </c>
      <c r="CI68" s="110" t="e">
        <f t="shared" si="29"/>
        <v>#REF!</v>
      </c>
      <c r="CJ68" s="110" t="e">
        <f t="shared" si="56"/>
        <v>#REF!</v>
      </c>
      <c r="CK68" s="110">
        <f>IF(CH68&lt;=$CJ$6,IF(ISBLANK(CH$5),,VLOOKUP(CH$5,Aerien!$B$23:$C$87,2,FALSE)),)</f>
        <v>0.57999999999999996</v>
      </c>
      <c r="CL68" s="110" t="e">
        <f t="shared" si="57"/>
        <v>#REF!</v>
      </c>
      <c r="CM68" s="110" t="e">
        <f t="shared" si="58"/>
        <v>#REF!</v>
      </c>
      <c r="CN68" s="117">
        <f t="shared" si="59"/>
        <v>0.47499999999999998</v>
      </c>
      <c r="CO68" s="110">
        <f>IF(CH68&lt;=$CJ$6,'Laricio - prairie p.'!$F$5+('Laricio - prairie p.'!$F$15-'Laricio - prairie p.'!$F$5)*(1-EXP(-0.0175*CH68)),)</f>
        <v>70</v>
      </c>
      <c r="CP68" s="110">
        <f>IF(CH68&lt;=$CJ$6,IF(CH68&lt;=30,CH68*('Laricio - prairie p.'!$F$16-'Laricio - prairie p.'!#REF!)/30,10),)</f>
        <v>10</v>
      </c>
      <c r="CQ68" s="110">
        <v>0</v>
      </c>
      <c r="CR68" s="110" t="e">
        <f t="shared" si="60"/>
        <v>#REF!</v>
      </c>
      <c r="CT68" s="110">
        <f t="shared" si="61"/>
        <v>0</v>
      </c>
      <c r="CU68" s="110">
        <f>IF(CH68&lt;='Laricio - prairie p.'!$F$18,0,)</f>
        <v>0</v>
      </c>
      <c r="CV68" s="117">
        <f t="shared" si="62"/>
        <v>0.47499999999999998</v>
      </c>
      <c r="CW68" s="110">
        <f>IF(CH68&lt;=$CJ$6,'Laricio - prairie p.'!$F$5+('Laricio - prairie p.'!$F$8-'Laricio - prairie p.'!$F$5)*(1-EXP(-0.0175*CH68)),)</f>
        <v>70</v>
      </c>
      <c r="CX68" s="110">
        <f>IF(CH69&lt;='Laricio - prairie p.'!$F$18,0,)</f>
        <v>0</v>
      </c>
      <c r="CY68" s="110">
        <f>IF(CH69&lt;='Laricio - prairie p.'!$F$18,0,)</f>
        <v>0</v>
      </c>
      <c r="CZ68" s="110">
        <f t="shared" si="63"/>
        <v>256.66666666666669</v>
      </c>
      <c r="DA68" s="38" t="e">
        <f t="shared" si="38"/>
        <v>#REF!</v>
      </c>
    </row>
    <row r="69" spans="57:105" x14ac:dyDescent="0.25">
      <c r="BE69">
        <v>600</v>
      </c>
      <c r="BF69">
        <v>379</v>
      </c>
      <c r="BG69" s="11" t="e">
        <f>IF('Laricio - prairie p.'!#REF!="OUI",BE69/BF69,100%)</f>
        <v>#REF!</v>
      </c>
      <c r="BH69" s="155">
        <v>50</v>
      </c>
      <c r="BI69" s="147" t="e">
        <f t="shared" si="20"/>
        <v>#REF!</v>
      </c>
      <c r="BJ69" s="148" t="e">
        <f t="shared" si="48"/>
        <v>#REF!</v>
      </c>
      <c r="BK69" s="148">
        <f>IF(BH69&lt;=$BJ$6,IF(ISBLANK(BH$5),,VLOOKUP(BH$5,Aerien!$B$23:$C$87,2,FALSE)),)</f>
        <v>0.46</v>
      </c>
      <c r="BL69" s="148" t="e">
        <f t="shared" si="22"/>
        <v>#REF!</v>
      </c>
      <c r="BM69" s="148" t="e">
        <f t="shared" si="23"/>
        <v>#REF!</v>
      </c>
      <c r="BN69" s="149">
        <f t="shared" si="24"/>
        <v>0.47499999999999998</v>
      </c>
      <c r="BO69" s="148">
        <f>IF(BH69&lt;=$BJ$6,'Laricio - prairie p.'!$F$5+('Laricio - prairie p.'!$F$15-'Laricio - prairie p.'!$F$5)*(1-EXP(-0.0175*BH69)),)</f>
        <v>70</v>
      </c>
      <c r="BP69" s="148">
        <f>IF(BH69&lt;=$BJ$6,IF(BH69&lt;=30,BH69*('Laricio - prairie p.'!$F$16-'Laricio - prairie p.'!#REF!)/30,10),)</f>
        <v>10</v>
      </c>
      <c r="BQ69" s="148">
        <v>0</v>
      </c>
      <c r="BR69" s="150" t="e">
        <f t="shared" si="25"/>
        <v>#REF!</v>
      </c>
      <c r="BS69" s="147">
        <f>IF(BH69&lt;='Laricio - prairie p.'!$F$18,0,)</f>
        <v>0</v>
      </c>
      <c r="BT69" s="148">
        <f>IF(BH69&lt;='Laricio - prairie p.'!$F$18,0,)</f>
        <v>0</v>
      </c>
      <c r="BU69" s="149">
        <f t="shared" si="54"/>
        <v>0.47499999999999998</v>
      </c>
      <c r="BV69" s="148">
        <f>IF(BH69&lt;=$BJ$6,'Laricio - prairie p.'!$F$5+('Laricio - prairie p.'!$F$8-'Laricio - prairie p.'!$F$5)*(1-EXP(-0.0175*BH69)),)</f>
        <v>70</v>
      </c>
      <c r="BW69" s="148">
        <f>IF(BH70&lt;='Laricio - prairie p.'!$F$18,0,)</f>
        <v>0</v>
      </c>
      <c r="BX69" s="148">
        <f>IF(BH70&lt;='Laricio - prairie p.'!$F$18,0,)</f>
        <v>0</v>
      </c>
      <c r="BY69" s="150">
        <f t="shared" si="49"/>
        <v>256.66666666666669</v>
      </c>
      <c r="BZ69" s="175" t="e">
        <f t="shared" si="55"/>
        <v>#REF!</v>
      </c>
      <c r="CA69" s="178"/>
      <c r="CB69" s="178"/>
      <c r="CD69">
        <f t="shared" si="6"/>
        <v>0</v>
      </c>
      <c r="CE69" s="18">
        <f t="shared" si="50"/>
        <v>569.4624</v>
      </c>
      <c r="CF69">
        <f t="shared" si="28"/>
        <v>645</v>
      </c>
      <c r="CG69" s="11" t="e">
        <f>IF('Laricio - prairie p.'!#REF!="OUI",CE69/CF69,100%)</f>
        <v>#REF!</v>
      </c>
      <c r="CH69" s="122">
        <v>50</v>
      </c>
      <c r="CI69" s="110" t="e">
        <f t="shared" si="29"/>
        <v>#REF!</v>
      </c>
      <c r="CJ69" s="110" t="e">
        <f t="shared" si="56"/>
        <v>#REF!</v>
      </c>
      <c r="CK69" s="110">
        <f>IF(CH69&lt;=$CJ$6,IF(ISBLANK(CH$5),,VLOOKUP(CH$5,Aerien!$B$23:$C$87,2,FALSE)),)</f>
        <v>0.57999999999999996</v>
      </c>
      <c r="CL69" s="110" t="e">
        <f t="shared" si="57"/>
        <v>#REF!</v>
      </c>
      <c r="CM69" s="110" t="e">
        <f t="shared" si="58"/>
        <v>#REF!</v>
      </c>
      <c r="CN69" s="117">
        <f t="shared" si="59"/>
        <v>0.47499999999999998</v>
      </c>
      <c r="CO69" s="110">
        <f>IF(CH69&lt;=$CJ$6,'Laricio - prairie p.'!$F$5+('Laricio - prairie p.'!$F$15-'Laricio - prairie p.'!$F$5)*(1-EXP(-0.0175*CH69)),)</f>
        <v>70</v>
      </c>
      <c r="CP69" s="110">
        <f>IF(CH69&lt;=$CJ$6,IF(CH69&lt;=30,CH69*('Laricio - prairie p.'!$F$16-'Laricio - prairie p.'!#REF!)/30,10),)</f>
        <v>10</v>
      </c>
      <c r="CQ69" s="110">
        <v>0</v>
      </c>
      <c r="CR69" s="110" t="e">
        <f t="shared" si="60"/>
        <v>#REF!</v>
      </c>
      <c r="CT69" s="110">
        <f t="shared" si="61"/>
        <v>0</v>
      </c>
      <c r="CU69" s="110">
        <f>IF(CH69&lt;='Laricio - prairie p.'!$F$18,0,)</f>
        <v>0</v>
      </c>
      <c r="CV69" s="117">
        <f t="shared" si="62"/>
        <v>0.47499999999999998</v>
      </c>
      <c r="CW69" s="110">
        <f>IF(CH69&lt;=$CJ$6,'Laricio - prairie p.'!$F$5+('Laricio - prairie p.'!$F$8-'Laricio - prairie p.'!$F$5)*(1-EXP(-0.0175*CH69)),)</f>
        <v>70</v>
      </c>
      <c r="CX69" s="110">
        <f>IF(CH70&lt;='Laricio - prairie p.'!$F$18,0,)</f>
        <v>0</v>
      </c>
      <c r="CY69" s="110">
        <f>IF(CH70&lt;='Laricio - prairie p.'!$F$18,0,)</f>
        <v>0</v>
      </c>
      <c r="CZ69" s="110">
        <f t="shared" si="63"/>
        <v>256.66666666666669</v>
      </c>
      <c r="DA69" s="38" t="e">
        <f t="shared" si="38"/>
        <v>#REF!</v>
      </c>
    </row>
    <row r="70" spans="57:105" x14ac:dyDescent="0.25">
      <c r="BE70">
        <v>600</v>
      </c>
      <c r="BF70">
        <v>379</v>
      </c>
      <c r="BG70" s="11" t="e">
        <f>IF('Laricio - prairie p.'!#REF!="OUI",BE70/BF70,100%)</f>
        <v>#REF!</v>
      </c>
      <c r="BH70" s="155">
        <v>51</v>
      </c>
      <c r="BI70" s="147" t="e">
        <f t="shared" si="20"/>
        <v>#REF!</v>
      </c>
      <c r="BJ70" s="148" t="e">
        <f t="shared" si="48"/>
        <v>#REF!</v>
      </c>
      <c r="BK70" s="148">
        <f>IF(BH70&lt;=$BJ$6,IF(ISBLANK(BH$5),,VLOOKUP(BH$5,Aerien!$B$23:$C$87,2,FALSE)),)</f>
        <v>0.46</v>
      </c>
      <c r="BL70" s="148" t="e">
        <f t="shared" si="22"/>
        <v>#REF!</v>
      </c>
      <c r="BM70" s="148" t="e">
        <f t="shared" si="23"/>
        <v>#REF!</v>
      </c>
      <c r="BN70" s="149">
        <f t="shared" si="24"/>
        <v>0.47499999999999998</v>
      </c>
      <c r="BO70" s="148">
        <f>IF(BH70&lt;=$BJ$6,'Laricio - prairie p.'!$F$5+('Laricio - prairie p.'!$F$15-'Laricio - prairie p.'!$F$5)*(1-EXP(-0.0175*BH70)),)</f>
        <v>70</v>
      </c>
      <c r="BP70" s="148">
        <f>IF(BH70&lt;=$BJ$6,IF(BH70&lt;=30,BH70*('Laricio - prairie p.'!$F$16-'Laricio - prairie p.'!#REF!)/30,10),)</f>
        <v>10</v>
      </c>
      <c r="BQ70" s="148">
        <v>0</v>
      </c>
      <c r="BR70" s="150" t="e">
        <f t="shared" si="25"/>
        <v>#REF!</v>
      </c>
      <c r="BS70" s="147">
        <f>IF(BH70&lt;='Laricio - prairie p.'!$F$18,0,)</f>
        <v>0</v>
      </c>
      <c r="BT70" s="148">
        <f>IF(BH70&lt;='Laricio - prairie p.'!$F$18,0,)</f>
        <v>0</v>
      </c>
      <c r="BU70" s="149">
        <f t="shared" si="54"/>
        <v>0.47499999999999998</v>
      </c>
      <c r="BV70" s="148">
        <f>IF(BH70&lt;=$BJ$6,'Laricio - prairie p.'!$F$5+('Laricio - prairie p.'!$F$8-'Laricio - prairie p.'!$F$5)*(1-EXP(-0.0175*BH70)),)</f>
        <v>70</v>
      </c>
      <c r="BW70" s="148">
        <f>IF(BH71&lt;='Laricio - prairie p.'!$F$18,0,)</f>
        <v>0</v>
      </c>
      <c r="BX70" s="148">
        <f>IF(BH71&lt;='Laricio - prairie p.'!$F$18,0,)</f>
        <v>0</v>
      </c>
      <c r="BY70" s="150">
        <f t="shared" si="49"/>
        <v>256.66666666666669</v>
      </c>
      <c r="BZ70" s="175" t="e">
        <f t="shared" si="55"/>
        <v>#REF!</v>
      </c>
      <c r="CA70" s="178"/>
      <c r="CB70" s="178"/>
      <c r="CD70">
        <f t="shared" si="6"/>
        <v>0</v>
      </c>
      <c r="CE70" s="18">
        <f t="shared" si="50"/>
        <v>569.4624</v>
      </c>
      <c r="CF70">
        <f t="shared" si="28"/>
        <v>524</v>
      </c>
      <c r="CG70" s="11" t="e">
        <f>IF('Laricio - prairie p.'!#REF!="OUI",CE70/CF70,100%)</f>
        <v>#REF!</v>
      </c>
      <c r="CH70" s="122">
        <v>51</v>
      </c>
      <c r="CI70" s="110" t="e">
        <f t="shared" si="29"/>
        <v>#REF!</v>
      </c>
      <c r="CJ70" s="110" t="e">
        <f t="shared" si="56"/>
        <v>#REF!</v>
      </c>
      <c r="CK70" s="110">
        <f>IF(CH70&lt;=$CJ$6,IF(ISBLANK(CH$5),,VLOOKUP(CH$5,Aerien!$B$23:$C$87,2,FALSE)),)</f>
        <v>0.57999999999999996</v>
      </c>
      <c r="CL70" s="110" t="e">
        <f t="shared" si="57"/>
        <v>#REF!</v>
      </c>
      <c r="CM70" s="110" t="e">
        <f t="shared" si="58"/>
        <v>#REF!</v>
      </c>
      <c r="CN70" s="117">
        <f t="shared" si="59"/>
        <v>0.47499999999999998</v>
      </c>
      <c r="CO70" s="110">
        <f>IF(CH70&lt;=$CJ$6,'Laricio - prairie p.'!$F$5+('Laricio - prairie p.'!$F$15-'Laricio - prairie p.'!$F$5)*(1-EXP(-0.0175*CH70)),)</f>
        <v>70</v>
      </c>
      <c r="CP70" s="110">
        <f>IF(CH70&lt;=$CJ$6,IF(CH70&lt;=30,CH70*('Laricio - prairie p.'!$F$16-'Laricio - prairie p.'!#REF!)/30,10),)</f>
        <v>10</v>
      </c>
      <c r="CQ70" s="110">
        <v>0</v>
      </c>
      <c r="CR70" s="110" t="e">
        <f t="shared" si="60"/>
        <v>#REF!</v>
      </c>
      <c r="CT70" s="110">
        <f t="shared" si="61"/>
        <v>0</v>
      </c>
      <c r="CU70" s="110">
        <f>IF(CH70&lt;='Laricio - prairie p.'!$F$18,0,)</f>
        <v>0</v>
      </c>
      <c r="CV70" s="117">
        <f t="shared" si="62"/>
        <v>0.47499999999999998</v>
      </c>
      <c r="CW70" s="110">
        <f>IF(CH70&lt;=$CJ$6,'Laricio - prairie p.'!$F$5+('Laricio - prairie p.'!$F$8-'Laricio - prairie p.'!$F$5)*(1-EXP(-0.0175*CH70)),)</f>
        <v>70</v>
      </c>
      <c r="CX70" s="110">
        <f>IF(CH71&lt;='Laricio - prairie p.'!$F$18,0,)</f>
        <v>0</v>
      </c>
      <c r="CY70" s="110">
        <f>IF(CH71&lt;='Laricio - prairie p.'!$F$18,0,)</f>
        <v>0</v>
      </c>
      <c r="CZ70" s="110">
        <f t="shared" si="63"/>
        <v>256.66666666666669</v>
      </c>
      <c r="DA70" s="38" t="e">
        <f t="shared" si="38"/>
        <v>#REF!</v>
      </c>
    </row>
    <row r="71" spans="57:105" x14ac:dyDescent="0.25">
      <c r="BE71">
        <v>600</v>
      </c>
      <c r="BF71">
        <v>379</v>
      </c>
      <c r="BG71" s="11" t="e">
        <f>IF('Laricio - prairie p.'!#REF!="OUI",BE71/BF71,100%)</f>
        <v>#REF!</v>
      </c>
      <c r="BH71" s="155">
        <v>52</v>
      </c>
      <c r="BI71" s="147" t="e">
        <f t="shared" si="20"/>
        <v>#REF!</v>
      </c>
      <c r="BJ71" s="148" t="e">
        <f t="shared" si="48"/>
        <v>#REF!</v>
      </c>
      <c r="BK71" s="148">
        <f>IF(BH71&lt;=$BJ$6,IF(ISBLANK(BH$5),,VLOOKUP(BH$5,Aerien!$B$23:$C$87,2,FALSE)),)</f>
        <v>0.46</v>
      </c>
      <c r="BL71" s="148" t="e">
        <f t="shared" si="22"/>
        <v>#REF!</v>
      </c>
      <c r="BM71" s="148" t="e">
        <f t="shared" si="23"/>
        <v>#REF!</v>
      </c>
      <c r="BN71" s="149">
        <f t="shared" si="24"/>
        <v>0.47499999999999998</v>
      </c>
      <c r="BO71" s="148">
        <f>IF(BH71&lt;=$BJ$6,'Laricio - prairie p.'!$F$5+('Laricio - prairie p.'!$F$15-'Laricio - prairie p.'!$F$5)*(1-EXP(-0.0175*BH71)),)</f>
        <v>70</v>
      </c>
      <c r="BP71" s="148">
        <f>IF(BH71&lt;=$BJ$6,IF(BH71&lt;=30,BH71*('Laricio - prairie p.'!$F$16-'Laricio - prairie p.'!#REF!)/30,10),)</f>
        <v>10</v>
      </c>
      <c r="BQ71" s="148">
        <v>0</v>
      </c>
      <c r="BR71" s="150" t="e">
        <f t="shared" si="25"/>
        <v>#REF!</v>
      </c>
      <c r="BS71" s="147">
        <f>IF(BH71&lt;='Laricio - prairie p.'!$F$18,0,)</f>
        <v>0</v>
      </c>
      <c r="BT71" s="148">
        <f>IF(BH71&lt;='Laricio - prairie p.'!$F$18,0,)</f>
        <v>0</v>
      </c>
      <c r="BU71" s="149">
        <f t="shared" si="54"/>
        <v>0.47499999999999998</v>
      </c>
      <c r="BV71" s="148">
        <f>IF(BH71&lt;=$BJ$6,'Laricio - prairie p.'!$F$5+('Laricio - prairie p.'!$F$8-'Laricio - prairie p.'!$F$5)*(1-EXP(-0.0175*BH71)),)</f>
        <v>70</v>
      </c>
      <c r="BW71" s="148">
        <f>IF(BH72&lt;='Laricio - prairie p.'!$F$18,0,)</f>
        <v>0</v>
      </c>
      <c r="BX71" s="148">
        <f>IF(BH72&lt;='Laricio - prairie p.'!$F$18,0,)</f>
        <v>0</v>
      </c>
      <c r="BY71" s="150">
        <f t="shared" si="49"/>
        <v>256.66666666666669</v>
      </c>
      <c r="BZ71" s="175" t="e">
        <f t="shared" si="55"/>
        <v>#REF!</v>
      </c>
      <c r="CA71" s="178"/>
      <c r="CB71" s="178"/>
      <c r="CD71">
        <f t="shared" si="6"/>
        <v>0</v>
      </c>
      <c r="CE71" s="18">
        <f t="shared" si="50"/>
        <v>569.4624</v>
      </c>
      <c r="CF71">
        <f t="shared" si="28"/>
        <v>524</v>
      </c>
      <c r="CG71" s="11" t="e">
        <f>IF('Laricio - prairie p.'!#REF!="OUI",CE71/CF71,100%)</f>
        <v>#REF!</v>
      </c>
      <c r="CH71" s="122">
        <v>52</v>
      </c>
      <c r="CI71" s="110" t="e">
        <f t="shared" si="29"/>
        <v>#REF!</v>
      </c>
      <c r="CJ71" s="110" t="e">
        <f t="shared" si="56"/>
        <v>#REF!</v>
      </c>
      <c r="CK71" s="110">
        <f>IF(CH71&lt;=$CJ$6,IF(ISBLANK(CH$5),,VLOOKUP(CH$5,Aerien!$B$23:$C$87,2,FALSE)),)</f>
        <v>0.57999999999999996</v>
      </c>
      <c r="CL71" s="110" t="e">
        <f t="shared" si="57"/>
        <v>#REF!</v>
      </c>
      <c r="CM71" s="110" t="e">
        <f t="shared" si="58"/>
        <v>#REF!</v>
      </c>
      <c r="CN71" s="117">
        <f t="shared" si="59"/>
        <v>0.47499999999999998</v>
      </c>
      <c r="CO71" s="110">
        <f>IF(CH71&lt;=$CJ$6,'Laricio - prairie p.'!$F$5+('Laricio - prairie p.'!$F$15-'Laricio - prairie p.'!$F$5)*(1-EXP(-0.0175*CH71)),)</f>
        <v>70</v>
      </c>
      <c r="CP71" s="110">
        <f>IF(CH71&lt;=$CJ$6,IF(CH71&lt;=30,CH71*('Laricio - prairie p.'!$F$16-'Laricio - prairie p.'!#REF!)/30,10),)</f>
        <v>10</v>
      </c>
      <c r="CQ71" s="110">
        <v>0</v>
      </c>
      <c r="CR71" s="110" t="e">
        <f t="shared" si="60"/>
        <v>#REF!</v>
      </c>
      <c r="CT71" s="110">
        <f t="shared" si="61"/>
        <v>0</v>
      </c>
      <c r="CU71" s="110">
        <f>IF(CH71&lt;='Laricio - prairie p.'!$F$18,0,)</f>
        <v>0</v>
      </c>
      <c r="CV71" s="117">
        <f t="shared" si="62"/>
        <v>0.47499999999999998</v>
      </c>
      <c r="CW71" s="110">
        <f>IF(CH71&lt;=$CJ$6,'Laricio - prairie p.'!$F$5+('Laricio - prairie p.'!$F$8-'Laricio - prairie p.'!$F$5)*(1-EXP(-0.0175*CH71)),)</f>
        <v>70</v>
      </c>
      <c r="CX71" s="110">
        <f>IF(CH72&lt;='Laricio - prairie p.'!$F$18,0,)</f>
        <v>0</v>
      </c>
      <c r="CY71" s="110">
        <f>IF(CH72&lt;='Laricio - prairie p.'!$F$18,0,)</f>
        <v>0</v>
      </c>
      <c r="CZ71" s="110">
        <f t="shared" si="63"/>
        <v>256.66666666666669</v>
      </c>
      <c r="DA71" s="38" t="e">
        <f t="shared" si="38"/>
        <v>#REF!</v>
      </c>
    </row>
    <row r="72" spans="57:105" x14ac:dyDescent="0.25">
      <c r="BE72">
        <v>600</v>
      </c>
      <c r="BF72">
        <v>379</v>
      </c>
      <c r="BG72" s="11" t="e">
        <f>IF('Laricio - prairie p.'!#REF!="OUI",BE72/BF72,100%)</f>
        <v>#REF!</v>
      </c>
      <c r="BH72" s="155">
        <v>53</v>
      </c>
      <c r="BI72" s="147" t="e">
        <f t="shared" si="20"/>
        <v>#REF!</v>
      </c>
      <c r="BJ72" s="148" t="e">
        <f t="shared" si="48"/>
        <v>#REF!</v>
      </c>
      <c r="BK72" s="148">
        <f>IF(BH72&lt;=$BJ$6,IF(ISBLANK(BH$5),,VLOOKUP(BH$5,Aerien!$B$23:$C$87,2,FALSE)),)</f>
        <v>0.46</v>
      </c>
      <c r="BL72" s="148" t="e">
        <f t="shared" si="22"/>
        <v>#REF!</v>
      </c>
      <c r="BM72" s="148" t="e">
        <f t="shared" si="23"/>
        <v>#REF!</v>
      </c>
      <c r="BN72" s="149">
        <f t="shared" si="24"/>
        <v>0.47499999999999998</v>
      </c>
      <c r="BO72" s="148">
        <f>IF(BH72&lt;=$BJ$6,'Laricio - prairie p.'!$F$5+('Laricio - prairie p.'!$F$15-'Laricio - prairie p.'!$F$5)*(1-EXP(-0.0175*BH72)),)</f>
        <v>70</v>
      </c>
      <c r="BP72" s="148">
        <f>IF(BH72&lt;=$BJ$6,IF(BH72&lt;=30,BH72*('Laricio - prairie p.'!$F$16-'Laricio - prairie p.'!#REF!)/30,10),)</f>
        <v>10</v>
      </c>
      <c r="BQ72" s="148">
        <v>0</v>
      </c>
      <c r="BR72" s="150" t="e">
        <f t="shared" si="25"/>
        <v>#REF!</v>
      </c>
      <c r="BS72" s="147">
        <f>IF(BH72&lt;='Laricio - prairie p.'!$F$18,0,)</f>
        <v>0</v>
      </c>
      <c r="BT72" s="148">
        <f>IF(BH72&lt;='Laricio - prairie p.'!$F$18,0,)</f>
        <v>0</v>
      </c>
      <c r="BU72" s="149">
        <f t="shared" si="54"/>
        <v>0.47499999999999998</v>
      </c>
      <c r="BV72" s="148">
        <f>IF(BH72&lt;=$BJ$6,'Laricio - prairie p.'!$F$5+('Laricio - prairie p.'!$F$8-'Laricio - prairie p.'!$F$5)*(1-EXP(-0.0175*BH72)),)</f>
        <v>70</v>
      </c>
      <c r="BW72" s="148">
        <f>IF(BH73&lt;='Laricio - prairie p.'!$F$18,0,)</f>
        <v>0</v>
      </c>
      <c r="BX72" s="148">
        <f>IF(BH73&lt;='Laricio - prairie p.'!$F$18,0,)</f>
        <v>0</v>
      </c>
      <c r="BY72" s="150">
        <f t="shared" si="49"/>
        <v>256.66666666666669</v>
      </c>
      <c r="BZ72" s="175" t="e">
        <f t="shared" si="55"/>
        <v>#REF!</v>
      </c>
      <c r="CA72" s="178"/>
      <c r="CB72" s="178"/>
      <c r="CD72">
        <f t="shared" si="6"/>
        <v>0</v>
      </c>
      <c r="CE72" s="18">
        <f t="shared" si="50"/>
        <v>569.4624</v>
      </c>
      <c r="CF72">
        <f t="shared" si="28"/>
        <v>524</v>
      </c>
      <c r="CG72" s="11" t="e">
        <f>IF('Laricio - prairie p.'!#REF!="OUI",CE72/CF72,100%)</f>
        <v>#REF!</v>
      </c>
      <c r="CH72" s="122">
        <v>53</v>
      </c>
      <c r="CI72" s="110" t="e">
        <f t="shared" si="29"/>
        <v>#REF!</v>
      </c>
      <c r="CJ72" s="110" t="e">
        <f t="shared" si="56"/>
        <v>#REF!</v>
      </c>
      <c r="CK72" s="110">
        <f>IF(CH72&lt;=$CJ$6,IF(ISBLANK(CH$5),,VLOOKUP(CH$5,Aerien!$B$23:$C$87,2,FALSE)),)</f>
        <v>0.57999999999999996</v>
      </c>
      <c r="CL72" s="110" t="e">
        <f t="shared" si="57"/>
        <v>#REF!</v>
      </c>
      <c r="CM72" s="110" t="e">
        <f t="shared" si="58"/>
        <v>#REF!</v>
      </c>
      <c r="CN72" s="117">
        <f t="shared" si="59"/>
        <v>0.47499999999999998</v>
      </c>
      <c r="CO72" s="110">
        <f>IF(CH72&lt;=$CJ$6,'Laricio - prairie p.'!$F$5+('Laricio - prairie p.'!$F$15-'Laricio - prairie p.'!$F$5)*(1-EXP(-0.0175*CH72)),)</f>
        <v>70</v>
      </c>
      <c r="CP72" s="110">
        <f>IF(CH72&lt;=$CJ$6,IF(CH72&lt;=30,CH72*('Laricio - prairie p.'!$F$16-'Laricio - prairie p.'!#REF!)/30,10),)</f>
        <v>10</v>
      </c>
      <c r="CQ72" s="110">
        <v>0</v>
      </c>
      <c r="CR72" s="110" t="e">
        <f t="shared" si="60"/>
        <v>#REF!</v>
      </c>
      <c r="CT72" s="110">
        <f t="shared" si="61"/>
        <v>0</v>
      </c>
      <c r="CU72" s="110">
        <f>IF(CH72&lt;='Laricio - prairie p.'!$F$18,0,)</f>
        <v>0</v>
      </c>
      <c r="CV72" s="117">
        <f t="shared" si="62"/>
        <v>0.47499999999999998</v>
      </c>
      <c r="CW72" s="110">
        <f>IF(CH72&lt;=$CJ$6,'Laricio - prairie p.'!$F$5+('Laricio - prairie p.'!$F$8-'Laricio - prairie p.'!$F$5)*(1-EXP(-0.0175*CH72)),)</f>
        <v>70</v>
      </c>
      <c r="CX72" s="110">
        <f>IF(CH73&lt;='Laricio - prairie p.'!$F$18,0,)</f>
        <v>0</v>
      </c>
      <c r="CY72" s="110">
        <f>IF(CH73&lt;='Laricio - prairie p.'!$F$18,0,)</f>
        <v>0</v>
      </c>
      <c r="CZ72" s="110">
        <f t="shared" si="63"/>
        <v>256.66666666666669</v>
      </c>
      <c r="DA72" s="38" t="e">
        <f t="shared" si="38"/>
        <v>#REF!</v>
      </c>
    </row>
    <row r="73" spans="57:105" x14ac:dyDescent="0.25">
      <c r="BE73">
        <v>600</v>
      </c>
      <c r="BF73">
        <v>379</v>
      </c>
      <c r="BG73" s="11" t="e">
        <f>IF('Laricio - prairie p.'!#REF!="OUI",BE73/BF73,100%)</f>
        <v>#REF!</v>
      </c>
      <c r="BH73" s="155">
        <v>54</v>
      </c>
      <c r="BI73" s="147" t="e">
        <f t="shared" si="20"/>
        <v>#REF!</v>
      </c>
      <c r="BJ73" s="148" t="e">
        <f t="shared" si="48"/>
        <v>#REF!</v>
      </c>
      <c r="BK73" s="148">
        <f>IF(BH73&lt;=$BJ$6,IF(ISBLANK(BH$5),,VLOOKUP(BH$5,Aerien!$B$23:$C$87,2,FALSE)),)</f>
        <v>0.46</v>
      </c>
      <c r="BL73" s="148" t="e">
        <f t="shared" si="22"/>
        <v>#REF!</v>
      </c>
      <c r="BM73" s="148" t="e">
        <f t="shared" si="23"/>
        <v>#REF!</v>
      </c>
      <c r="BN73" s="149">
        <f t="shared" si="24"/>
        <v>0.47499999999999998</v>
      </c>
      <c r="BO73" s="148">
        <f>IF(BH73&lt;=$BJ$6,'Laricio - prairie p.'!$F$5+('Laricio - prairie p.'!$F$15-'Laricio - prairie p.'!$F$5)*(1-EXP(-0.0175*BH73)),)</f>
        <v>70</v>
      </c>
      <c r="BP73" s="148">
        <f>IF(BH73&lt;=$BJ$6,IF(BH73&lt;=30,BH73*('Laricio - prairie p.'!$F$16-'Laricio - prairie p.'!#REF!)/30,10),)</f>
        <v>10</v>
      </c>
      <c r="BQ73" s="148">
        <v>0</v>
      </c>
      <c r="BR73" s="150" t="e">
        <f t="shared" si="25"/>
        <v>#REF!</v>
      </c>
      <c r="BS73" s="147">
        <f>IF(BH73&lt;='Laricio - prairie p.'!$F$18,0,)</f>
        <v>0</v>
      </c>
      <c r="BT73" s="148">
        <f>IF(BH73&lt;='Laricio - prairie p.'!$F$18,0,)</f>
        <v>0</v>
      </c>
      <c r="BU73" s="149">
        <f t="shared" si="54"/>
        <v>0.47499999999999998</v>
      </c>
      <c r="BV73" s="148">
        <f>IF(BH73&lt;=$BJ$6,'Laricio - prairie p.'!$F$5+('Laricio - prairie p.'!$F$8-'Laricio - prairie p.'!$F$5)*(1-EXP(-0.0175*BH73)),)</f>
        <v>70</v>
      </c>
      <c r="BW73" s="148">
        <f>IF(BH74&lt;='Laricio - prairie p.'!$F$18,0,)</f>
        <v>0</v>
      </c>
      <c r="BX73" s="148">
        <f>IF(BH74&lt;='Laricio - prairie p.'!$F$18,0,)</f>
        <v>0</v>
      </c>
      <c r="BY73" s="150">
        <f t="shared" si="49"/>
        <v>256.66666666666669</v>
      </c>
      <c r="BZ73" s="175" t="e">
        <f t="shared" si="55"/>
        <v>#REF!</v>
      </c>
      <c r="CA73" s="178"/>
      <c r="CB73" s="178"/>
      <c r="CD73">
        <f t="shared" si="6"/>
        <v>0</v>
      </c>
      <c r="CE73" s="18">
        <f t="shared" si="50"/>
        <v>569.4624</v>
      </c>
      <c r="CF73">
        <f t="shared" si="28"/>
        <v>524</v>
      </c>
      <c r="CG73" s="11" t="e">
        <f>IF('Laricio - prairie p.'!#REF!="OUI",CE73/CF73,100%)</f>
        <v>#REF!</v>
      </c>
      <c r="CH73" s="122">
        <v>54</v>
      </c>
      <c r="CI73" s="110" t="e">
        <f t="shared" si="29"/>
        <v>#REF!</v>
      </c>
      <c r="CJ73" s="110" t="e">
        <f t="shared" si="56"/>
        <v>#REF!</v>
      </c>
      <c r="CK73" s="110">
        <f>IF(CH73&lt;=$CJ$6,IF(ISBLANK(CH$5),,VLOOKUP(CH$5,Aerien!$B$23:$C$87,2,FALSE)),)</f>
        <v>0.57999999999999996</v>
      </c>
      <c r="CL73" s="110" t="e">
        <f t="shared" si="57"/>
        <v>#REF!</v>
      </c>
      <c r="CM73" s="110" t="e">
        <f t="shared" si="58"/>
        <v>#REF!</v>
      </c>
      <c r="CN73" s="117">
        <f t="shared" si="59"/>
        <v>0.47499999999999998</v>
      </c>
      <c r="CO73" s="110">
        <f>IF(CH73&lt;=$CJ$6,'Laricio - prairie p.'!$F$5+('Laricio - prairie p.'!$F$15-'Laricio - prairie p.'!$F$5)*(1-EXP(-0.0175*CH73)),)</f>
        <v>70</v>
      </c>
      <c r="CP73" s="110">
        <f>IF(CH73&lt;=$CJ$6,IF(CH73&lt;=30,CH73*('Laricio - prairie p.'!$F$16-'Laricio - prairie p.'!#REF!)/30,10),)</f>
        <v>10</v>
      </c>
      <c r="CQ73" s="110">
        <v>0</v>
      </c>
      <c r="CR73" s="110" t="e">
        <f t="shared" si="60"/>
        <v>#REF!</v>
      </c>
      <c r="CT73" s="110">
        <f t="shared" si="61"/>
        <v>0</v>
      </c>
      <c r="CU73" s="110">
        <f>IF(CH73&lt;='Laricio - prairie p.'!$F$18,0,)</f>
        <v>0</v>
      </c>
      <c r="CV73" s="117">
        <f t="shared" si="62"/>
        <v>0.47499999999999998</v>
      </c>
      <c r="CW73" s="110">
        <f>IF(CH73&lt;=$CJ$6,'Laricio - prairie p.'!$F$5+('Laricio - prairie p.'!$F$8-'Laricio - prairie p.'!$F$5)*(1-EXP(-0.0175*CH73)),)</f>
        <v>70</v>
      </c>
      <c r="CX73" s="110">
        <f>IF(CH74&lt;='Laricio - prairie p.'!$F$18,0,)</f>
        <v>0</v>
      </c>
      <c r="CY73" s="110">
        <f>IF(CH74&lt;='Laricio - prairie p.'!$F$18,0,)</f>
        <v>0</v>
      </c>
      <c r="CZ73" s="110">
        <f t="shared" si="63"/>
        <v>256.66666666666669</v>
      </c>
      <c r="DA73" s="38" t="e">
        <f t="shared" si="38"/>
        <v>#REF!</v>
      </c>
    </row>
    <row r="74" spans="57:105" x14ac:dyDescent="0.25">
      <c r="BE74">
        <v>600</v>
      </c>
      <c r="BF74">
        <v>379</v>
      </c>
      <c r="BG74" s="11" t="e">
        <f>IF('Laricio - prairie p.'!#REF!="OUI",BE74/BF74,100%)</f>
        <v>#REF!</v>
      </c>
      <c r="BH74" s="155">
        <v>55</v>
      </c>
      <c r="BI74" s="147" t="e">
        <f t="shared" si="20"/>
        <v>#REF!</v>
      </c>
      <c r="BJ74" s="148" t="e">
        <f t="shared" si="48"/>
        <v>#REF!</v>
      </c>
      <c r="BK74" s="148">
        <f>IF(BH74&lt;=$BJ$6,IF(ISBLANK(BH$5),,VLOOKUP(BH$5,Aerien!$B$23:$C$87,2,FALSE)),)</f>
        <v>0.46</v>
      </c>
      <c r="BL74" s="148" t="e">
        <f t="shared" si="22"/>
        <v>#REF!</v>
      </c>
      <c r="BM74" s="148" t="e">
        <f t="shared" si="23"/>
        <v>#REF!</v>
      </c>
      <c r="BN74" s="149">
        <f t="shared" si="24"/>
        <v>0.47499999999999998</v>
      </c>
      <c r="BO74" s="148">
        <f>IF(BH74&lt;=$BJ$6,'Laricio - prairie p.'!$F$5+('Laricio - prairie p.'!$F$15-'Laricio - prairie p.'!$F$5)*(1-EXP(-0.0175*BH74)),)</f>
        <v>70</v>
      </c>
      <c r="BP74" s="148">
        <f>IF(BH74&lt;=$BJ$6,IF(BH74&lt;=30,BH74*('Laricio - prairie p.'!$F$16-'Laricio - prairie p.'!#REF!)/30,10),)</f>
        <v>10</v>
      </c>
      <c r="BQ74" s="148">
        <v>0</v>
      </c>
      <c r="BR74" s="150" t="e">
        <f t="shared" si="25"/>
        <v>#REF!</v>
      </c>
      <c r="BS74" s="147">
        <f>IF(BH74&lt;='Laricio - prairie p.'!$F$18,0,)</f>
        <v>0</v>
      </c>
      <c r="BT74" s="148">
        <f>IF(BH74&lt;='Laricio - prairie p.'!$F$18,0,)</f>
        <v>0</v>
      </c>
      <c r="BU74" s="149">
        <f t="shared" si="54"/>
        <v>0.47499999999999998</v>
      </c>
      <c r="BV74" s="148">
        <f>IF(BH74&lt;=$BJ$6,'Laricio - prairie p.'!$F$5+('Laricio - prairie p.'!$F$8-'Laricio - prairie p.'!$F$5)*(1-EXP(-0.0175*BH74)),)</f>
        <v>70</v>
      </c>
      <c r="BW74" s="148">
        <f>IF(BH75&lt;='Laricio - prairie p.'!$F$18,0,)</f>
        <v>0</v>
      </c>
      <c r="BX74" s="148">
        <f>IF(BH75&lt;='Laricio - prairie p.'!$F$18,0,)</f>
        <v>0</v>
      </c>
      <c r="BY74" s="150">
        <f t="shared" si="49"/>
        <v>256.66666666666669</v>
      </c>
      <c r="BZ74" s="175" t="e">
        <f t="shared" si="55"/>
        <v>#REF!</v>
      </c>
      <c r="CA74" s="178"/>
      <c r="CB74" s="178"/>
      <c r="CD74" t="str">
        <f t="shared" si="6"/>
        <v>OUI</v>
      </c>
      <c r="CE74" s="18">
        <f t="shared" si="50"/>
        <v>444.18067200000002</v>
      </c>
      <c r="CF74">
        <f t="shared" si="28"/>
        <v>524</v>
      </c>
      <c r="CG74" s="11" t="e">
        <f>IF('Laricio - prairie p.'!#REF!="OUI",CE74/CF74,100%)</f>
        <v>#REF!</v>
      </c>
      <c r="CH74" s="122">
        <v>55</v>
      </c>
      <c r="CI74" s="110" t="e">
        <f t="shared" si="29"/>
        <v>#REF!</v>
      </c>
      <c r="CJ74" s="110" t="e">
        <f t="shared" si="56"/>
        <v>#REF!</v>
      </c>
      <c r="CK74" s="110">
        <f>IF(CH74&lt;=$CJ$6,IF(ISBLANK(CH$5),,VLOOKUP(CH$5,Aerien!$B$23:$C$87,2,FALSE)),)</f>
        <v>0.57999999999999996</v>
      </c>
      <c r="CL74" s="110" t="e">
        <f t="shared" si="57"/>
        <v>#REF!</v>
      </c>
      <c r="CM74" s="110" t="e">
        <f t="shared" si="58"/>
        <v>#REF!</v>
      </c>
      <c r="CN74" s="117">
        <f t="shared" si="59"/>
        <v>0.47499999999999998</v>
      </c>
      <c r="CO74" s="110">
        <f>IF(CH74&lt;=$CJ$6,'Laricio - prairie p.'!$F$5+('Laricio - prairie p.'!$F$15-'Laricio - prairie p.'!$F$5)*(1-EXP(-0.0175*CH74)),)</f>
        <v>70</v>
      </c>
      <c r="CP74" s="110">
        <f>IF(CH74&lt;=$CJ$6,IF(CH74&lt;=30,CH74*('Laricio - prairie p.'!$F$16-'Laricio - prairie p.'!#REF!)/30,10),)</f>
        <v>10</v>
      </c>
      <c r="CQ74" s="110">
        <v>0</v>
      </c>
      <c r="CR74" s="110" t="e">
        <f t="shared" si="60"/>
        <v>#REF!</v>
      </c>
      <c r="CT74" s="110">
        <f t="shared" si="61"/>
        <v>0</v>
      </c>
      <c r="CU74" s="110">
        <f>IF(CH74&lt;='Laricio - prairie p.'!$F$18,0,)</f>
        <v>0</v>
      </c>
      <c r="CV74" s="117">
        <f t="shared" si="62"/>
        <v>0.47499999999999998</v>
      </c>
      <c r="CW74" s="110">
        <f>IF(CH74&lt;=$CJ$6,'Laricio - prairie p.'!$F$5+('Laricio - prairie p.'!$F$8-'Laricio - prairie p.'!$F$5)*(1-EXP(-0.0175*CH74)),)</f>
        <v>70</v>
      </c>
      <c r="CX74" s="110">
        <f>IF(CH75&lt;='Laricio - prairie p.'!$F$18,0,)</f>
        <v>0</v>
      </c>
      <c r="CY74" s="110">
        <f>IF(CH75&lt;='Laricio - prairie p.'!$F$18,0,)</f>
        <v>0</v>
      </c>
      <c r="CZ74" s="110">
        <f t="shared" si="63"/>
        <v>256.66666666666669</v>
      </c>
      <c r="DA74" s="38" t="e">
        <f t="shared" si="38"/>
        <v>#REF!</v>
      </c>
    </row>
    <row r="75" spans="57:105" x14ac:dyDescent="0.25">
      <c r="BE75">
        <v>600</v>
      </c>
      <c r="BF75">
        <v>342</v>
      </c>
      <c r="BG75" s="11" t="e">
        <f>IF('Laricio - prairie p.'!#REF!="OUI",BE75/BF75,100%)</f>
        <v>#REF!</v>
      </c>
      <c r="BH75" s="155">
        <v>56</v>
      </c>
      <c r="BI75" s="147" t="e">
        <f t="shared" si="20"/>
        <v>#REF!</v>
      </c>
      <c r="BJ75" s="148" t="e">
        <f t="shared" si="48"/>
        <v>#REF!</v>
      </c>
      <c r="BK75" s="148">
        <f>IF(BH75&lt;=$BJ$6,IF(ISBLANK(BH$5),,VLOOKUP(BH$5,Aerien!$B$23:$C$87,2,FALSE)),)</f>
        <v>0.46</v>
      </c>
      <c r="BL75" s="148" t="e">
        <f t="shared" si="22"/>
        <v>#REF!</v>
      </c>
      <c r="BM75" s="148" t="e">
        <f t="shared" si="23"/>
        <v>#REF!</v>
      </c>
      <c r="BN75" s="149">
        <f t="shared" si="24"/>
        <v>0.47499999999999998</v>
      </c>
      <c r="BO75" s="148">
        <f>IF(BH75&lt;=$BJ$6,'Laricio - prairie p.'!$F$5+('Laricio - prairie p.'!$F$15-'Laricio - prairie p.'!$F$5)*(1-EXP(-0.0175*BH75)),)</f>
        <v>70</v>
      </c>
      <c r="BP75" s="148">
        <f>IF(BH75&lt;=$BJ$6,IF(BH75&lt;=30,BH75*('Laricio - prairie p.'!$F$16-'Laricio - prairie p.'!#REF!)/30,10),)</f>
        <v>10</v>
      </c>
      <c r="BQ75" s="148">
        <v>0</v>
      </c>
      <c r="BR75" s="150" t="e">
        <f t="shared" si="25"/>
        <v>#REF!</v>
      </c>
      <c r="BS75" s="147">
        <f>IF(BH75&lt;='Laricio - prairie p.'!$F$18,0,)</f>
        <v>0</v>
      </c>
      <c r="BT75" s="148">
        <f>IF(BH75&lt;='Laricio - prairie p.'!$F$18,0,)</f>
        <v>0</v>
      </c>
      <c r="BU75" s="149">
        <f t="shared" si="54"/>
        <v>0.47499999999999998</v>
      </c>
      <c r="BV75" s="148">
        <f>IF(BH75&lt;=$BJ$6,'Laricio - prairie p.'!$F$5+('Laricio - prairie p.'!$F$8-'Laricio - prairie p.'!$F$5)*(1-EXP(-0.0175*BH75)),)</f>
        <v>70</v>
      </c>
      <c r="BW75" s="148">
        <f>IF(BH76&lt;='Laricio - prairie p.'!$F$18,0,)</f>
        <v>0</v>
      </c>
      <c r="BX75" s="148">
        <f>IF(BH76&lt;='Laricio - prairie p.'!$F$18,0,)</f>
        <v>0</v>
      </c>
      <c r="BY75" s="150">
        <f t="shared" si="49"/>
        <v>256.66666666666669</v>
      </c>
      <c r="BZ75" s="175" t="e">
        <f t="shared" si="55"/>
        <v>#REF!</v>
      </c>
      <c r="CA75" s="178"/>
      <c r="CB75" s="178"/>
      <c r="CD75">
        <f t="shared" si="6"/>
        <v>0</v>
      </c>
      <c r="CE75" s="18">
        <f t="shared" si="50"/>
        <v>444.18067200000002</v>
      </c>
      <c r="CF75">
        <f t="shared" si="28"/>
        <v>436</v>
      </c>
      <c r="CG75" s="11" t="e">
        <f>IF('Laricio - prairie p.'!#REF!="OUI",CE75/CF75,100%)</f>
        <v>#REF!</v>
      </c>
      <c r="CH75" s="122">
        <v>56</v>
      </c>
      <c r="CI75" s="110" t="e">
        <f t="shared" si="29"/>
        <v>#REF!</v>
      </c>
      <c r="CJ75" s="110" t="e">
        <f t="shared" si="56"/>
        <v>#REF!</v>
      </c>
      <c r="CK75" s="110">
        <f>IF(CH75&lt;=$CJ$6,IF(ISBLANK(CH$5),,VLOOKUP(CH$5,Aerien!$B$23:$C$87,2,FALSE)),)</f>
        <v>0.57999999999999996</v>
      </c>
      <c r="CL75" s="110" t="e">
        <f t="shared" si="57"/>
        <v>#REF!</v>
      </c>
      <c r="CM75" s="110" t="e">
        <f t="shared" si="58"/>
        <v>#REF!</v>
      </c>
      <c r="CN75" s="117">
        <f t="shared" si="59"/>
        <v>0.47499999999999998</v>
      </c>
      <c r="CO75" s="110">
        <f>IF(CH75&lt;=$CJ$6,'Laricio - prairie p.'!$F$5+('Laricio - prairie p.'!$F$15-'Laricio - prairie p.'!$F$5)*(1-EXP(-0.0175*CH75)),)</f>
        <v>70</v>
      </c>
      <c r="CP75" s="110">
        <f>IF(CH75&lt;=$CJ$6,IF(CH75&lt;=30,CH75*('Laricio - prairie p.'!$F$16-'Laricio - prairie p.'!#REF!)/30,10),)</f>
        <v>10</v>
      </c>
      <c r="CQ75" s="110">
        <v>0</v>
      </c>
      <c r="CR75" s="110" t="e">
        <f t="shared" si="60"/>
        <v>#REF!</v>
      </c>
      <c r="CT75" s="110">
        <f t="shared" si="61"/>
        <v>0</v>
      </c>
      <c r="CU75" s="110">
        <f>IF(CH75&lt;='Laricio - prairie p.'!$F$18,0,)</f>
        <v>0</v>
      </c>
      <c r="CV75" s="117">
        <f t="shared" si="62"/>
        <v>0.47499999999999998</v>
      </c>
      <c r="CW75" s="110">
        <f>IF(CH75&lt;=$CJ$6,'Laricio - prairie p.'!$F$5+('Laricio - prairie p.'!$F$8-'Laricio - prairie p.'!$F$5)*(1-EXP(-0.0175*CH75)),)</f>
        <v>70</v>
      </c>
      <c r="CX75" s="110">
        <f>IF(CH76&lt;='Laricio - prairie p.'!$F$18,0,)</f>
        <v>0</v>
      </c>
      <c r="CY75" s="110">
        <f>IF(CH76&lt;='Laricio - prairie p.'!$F$18,0,)</f>
        <v>0</v>
      </c>
      <c r="CZ75" s="110">
        <f t="shared" si="63"/>
        <v>256.66666666666669</v>
      </c>
      <c r="DA75" s="38" t="e">
        <f t="shared" si="38"/>
        <v>#REF!</v>
      </c>
    </row>
    <row r="76" spans="57:105" x14ac:dyDescent="0.25">
      <c r="BE76">
        <v>600</v>
      </c>
      <c r="BF76">
        <v>342</v>
      </c>
      <c r="BG76" s="11" t="e">
        <f>IF('Laricio - prairie p.'!#REF!="OUI",BE76/BF76,100%)</f>
        <v>#REF!</v>
      </c>
      <c r="BH76" s="155">
        <v>57</v>
      </c>
      <c r="BI76" s="147" t="e">
        <f t="shared" si="20"/>
        <v>#REF!</v>
      </c>
      <c r="BJ76" s="148" t="e">
        <f t="shared" si="48"/>
        <v>#REF!</v>
      </c>
      <c r="BK76" s="148">
        <f>IF(BH76&lt;=$BJ$6,IF(ISBLANK(BH$5),,VLOOKUP(BH$5,Aerien!$B$23:$C$87,2,FALSE)),)</f>
        <v>0.46</v>
      </c>
      <c r="BL76" s="148" t="e">
        <f t="shared" si="22"/>
        <v>#REF!</v>
      </c>
      <c r="BM76" s="148" t="e">
        <f t="shared" si="23"/>
        <v>#REF!</v>
      </c>
      <c r="BN76" s="149">
        <f t="shared" si="24"/>
        <v>0.47499999999999998</v>
      </c>
      <c r="BO76" s="148">
        <f>IF(BH76&lt;=$BJ$6,'Laricio - prairie p.'!$F$5+('Laricio - prairie p.'!$F$15-'Laricio - prairie p.'!$F$5)*(1-EXP(-0.0175*BH76)),)</f>
        <v>70</v>
      </c>
      <c r="BP76" s="148">
        <f>IF(BH76&lt;=$BJ$6,IF(BH76&lt;=30,BH76*('Laricio - prairie p.'!$F$16-'Laricio - prairie p.'!#REF!)/30,10),)</f>
        <v>10</v>
      </c>
      <c r="BQ76" s="148">
        <v>0</v>
      </c>
      <c r="BR76" s="150" t="e">
        <f t="shared" si="25"/>
        <v>#REF!</v>
      </c>
      <c r="BS76" s="147">
        <f>IF(BH76&lt;='Laricio - prairie p.'!$F$18,0,)</f>
        <v>0</v>
      </c>
      <c r="BT76" s="148">
        <f>IF(BH76&lt;='Laricio - prairie p.'!$F$18,0,)</f>
        <v>0</v>
      </c>
      <c r="BU76" s="149">
        <f t="shared" si="54"/>
        <v>0.47499999999999998</v>
      </c>
      <c r="BV76" s="148">
        <f>IF(BH76&lt;=$BJ$6,'Laricio - prairie p.'!$F$5+('Laricio - prairie p.'!$F$8-'Laricio - prairie p.'!$F$5)*(1-EXP(-0.0175*BH76)),)</f>
        <v>70</v>
      </c>
      <c r="BW76" s="148">
        <f>IF(BH77&lt;='Laricio - prairie p.'!$F$18,0,)</f>
        <v>0</v>
      </c>
      <c r="BX76" s="148">
        <f>IF(BH77&lt;='Laricio - prairie p.'!$F$18,0,)</f>
        <v>0</v>
      </c>
      <c r="BY76" s="150">
        <f t="shared" si="49"/>
        <v>256.66666666666669</v>
      </c>
      <c r="BZ76" s="175" t="e">
        <f t="shared" si="55"/>
        <v>#REF!</v>
      </c>
      <c r="CA76" s="178"/>
      <c r="CB76" s="178"/>
      <c r="CD76">
        <f t="shared" si="6"/>
        <v>0</v>
      </c>
      <c r="CE76" s="18">
        <f t="shared" si="50"/>
        <v>444.18067200000002</v>
      </c>
      <c r="CF76">
        <f t="shared" si="28"/>
        <v>436</v>
      </c>
      <c r="CG76" s="11" t="e">
        <f>IF('Laricio - prairie p.'!#REF!="OUI",CE76/CF76,100%)</f>
        <v>#REF!</v>
      </c>
      <c r="CH76" s="122">
        <v>57</v>
      </c>
      <c r="CI76" s="110" t="e">
        <f t="shared" si="29"/>
        <v>#REF!</v>
      </c>
      <c r="CJ76" s="110" t="e">
        <f t="shared" si="56"/>
        <v>#REF!</v>
      </c>
      <c r="CK76" s="110">
        <f>IF(CH76&lt;=$CJ$6,IF(ISBLANK(CH$5),,VLOOKUP(CH$5,Aerien!$B$23:$C$87,2,FALSE)),)</f>
        <v>0.57999999999999996</v>
      </c>
      <c r="CL76" s="110" t="e">
        <f t="shared" si="57"/>
        <v>#REF!</v>
      </c>
      <c r="CM76" s="110" t="e">
        <f t="shared" si="58"/>
        <v>#REF!</v>
      </c>
      <c r="CN76" s="117">
        <f t="shared" si="59"/>
        <v>0.47499999999999998</v>
      </c>
      <c r="CO76" s="110">
        <f>IF(CH76&lt;=$CJ$6,'Laricio - prairie p.'!$F$5+('Laricio - prairie p.'!$F$15-'Laricio - prairie p.'!$F$5)*(1-EXP(-0.0175*CH76)),)</f>
        <v>70</v>
      </c>
      <c r="CP76" s="110">
        <f>IF(CH76&lt;=$CJ$6,IF(CH76&lt;=30,CH76*('Laricio - prairie p.'!$F$16-'Laricio - prairie p.'!#REF!)/30,10),)</f>
        <v>10</v>
      </c>
      <c r="CQ76" s="110">
        <v>0</v>
      </c>
      <c r="CR76" s="110" t="e">
        <f t="shared" si="60"/>
        <v>#REF!</v>
      </c>
      <c r="CT76" s="110">
        <f t="shared" si="61"/>
        <v>0</v>
      </c>
      <c r="CU76" s="110">
        <f>IF(CH76&lt;='Laricio - prairie p.'!$F$18,0,)</f>
        <v>0</v>
      </c>
      <c r="CV76" s="117">
        <f t="shared" si="62"/>
        <v>0.47499999999999998</v>
      </c>
      <c r="CW76" s="110">
        <f>IF(CH76&lt;=$CJ$6,'Laricio - prairie p.'!$F$5+('Laricio - prairie p.'!$F$8-'Laricio - prairie p.'!$F$5)*(1-EXP(-0.0175*CH76)),)</f>
        <v>70</v>
      </c>
      <c r="CX76" s="110">
        <f>IF(CH77&lt;='Laricio - prairie p.'!$F$18,0,)</f>
        <v>0</v>
      </c>
      <c r="CY76" s="110">
        <f>IF(CH77&lt;='Laricio - prairie p.'!$F$18,0,)</f>
        <v>0</v>
      </c>
      <c r="CZ76" s="110">
        <f t="shared" si="63"/>
        <v>256.66666666666669</v>
      </c>
      <c r="DA76" s="38" t="e">
        <f t="shared" si="38"/>
        <v>#REF!</v>
      </c>
    </row>
    <row r="77" spans="57:105" x14ac:dyDescent="0.25">
      <c r="BE77">
        <v>600</v>
      </c>
      <c r="BF77">
        <v>342</v>
      </c>
      <c r="BG77" s="11" t="e">
        <f>IF('Laricio - prairie p.'!#REF!="OUI",BE77/BF77,100%)</f>
        <v>#REF!</v>
      </c>
      <c r="BH77" s="155">
        <v>58</v>
      </c>
      <c r="BI77" s="147" t="e">
        <f t="shared" si="20"/>
        <v>#REF!</v>
      </c>
      <c r="BJ77" s="148" t="e">
        <f t="shared" si="48"/>
        <v>#REF!</v>
      </c>
      <c r="BK77" s="148">
        <f>IF(BH77&lt;=$BJ$6,IF(ISBLANK(BH$5),,VLOOKUP(BH$5,Aerien!$B$23:$C$87,2,FALSE)),)</f>
        <v>0.46</v>
      </c>
      <c r="BL77" s="148" t="e">
        <f t="shared" si="22"/>
        <v>#REF!</v>
      </c>
      <c r="BM77" s="148" t="e">
        <f t="shared" si="23"/>
        <v>#REF!</v>
      </c>
      <c r="BN77" s="149">
        <f t="shared" si="24"/>
        <v>0.47499999999999998</v>
      </c>
      <c r="BO77" s="148">
        <f>IF(BH77&lt;=$BJ$6,'Laricio - prairie p.'!$F$5+('Laricio - prairie p.'!$F$15-'Laricio - prairie p.'!$F$5)*(1-EXP(-0.0175*BH77)),)</f>
        <v>70</v>
      </c>
      <c r="BP77" s="148">
        <f>IF(BH77&lt;=$BJ$6,IF(BH77&lt;=30,BH77*('Laricio - prairie p.'!$F$16-'Laricio - prairie p.'!#REF!)/30,10),)</f>
        <v>10</v>
      </c>
      <c r="BQ77" s="148">
        <v>0</v>
      </c>
      <c r="BR77" s="150" t="e">
        <f t="shared" si="25"/>
        <v>#REF!</v>
      </c>
      <c r="BS77" s="147">
        <f>IF(BH77&lt;='Laricio - prairie p.'!$F$18,0,)</f>
        <v>0</v>
      </c>
      <c r="BT77" s="148">
        <f>IF(BH77&lt;='Laricio - prairie p.'!$F$18,0,)</f>
        <v>0</v>
      </c>
      <c r="BU77" s="149">
        <f t="shared" si="54"/>
        <v>0.47499999999999998</v>
      </c>
      <c r="BV77" s="148">
        <f>IF(BH77&lt;=$BJ$6,'Laricio - prairie p.'!$F$5+('Laricio - prairie p.'!$F$8-'Laricio - prairie p.'!$F$5)*(1-EXP(-0.0175*BH77)),)</f>
        <v>70</v>
      </c>
      <c r="BW77" s="148">
        <f>IF(BH78&lt;='Laricio - prairie p.'!$F$18,0,)</f>
        <v>0</v>
      </c>
      <c r="BX77" s="148">
        <f>IF(BH78&lt;='Laricio - prairie p.'!$F$18,0,)</f>
        <v>0</v>
      </c>
      <c r="BY77" s="150">
        <f t="shared" si="49"/>
        <v>256.66666666666669</v>
      </c>
      <c r="BZ77" s="175" t="e">
        <f t="shared" si="55"/>
        <v>#REF!</v>
      </c>
      <c r="CA77" s="178"/>
      <c r="CB77" s="178"/>
      <c r="CD77">
        <f t="shared" si="6"/>
        <v>0</v>
      </c>
      <c r="CE77" s="18">
        <f t="shared" si="50"/>
        <v>444.18067200000002</v>
      </c>
      <c r="CF77">
        <f t="shared" si="28"/>
        <v>436</v>
      </c>
      <c r="CG77" s="11" t="e">
        <f>IF('Laricio - prairie p.'!#REF!="OUI",CE77/CF77,100%)</f>
        <v>#REF!</v>
      </c>
      <c r="CH77" s="122">
        <v>58</v>
      </c>
      <c r="CI77" s="110" t="e">
        <f t="shared" si="29"/>
        <v>#REF!</v>
      </c>
      <c r="CJ77" s="110" t="e">
        <f t="shared" si="56"/>
        <v>#REF!</v>
      </c>
      <c r="CK77" s="110">
        <f>IF(CH77&lt;=$CJ$6,IF(ISBLANK(CH$5),,VLOOKUP(CH$5,Aerien!$B$23:$C$87,2,FALSE)),)</f>
        <v>0.57999999999999996</v>
      </c>
      <c r="CL77" s="110" t="e">
        <f t="shared" si="57"/>
        <v>#REF!</v>
      </c>
      <c r="CM77" s="110" t="e">
        <f t="shared" si="58"/>
        <v>#REF!</v>
      </c>
      <c r="CN77" s="117">
        <f t="shared" si="59"/>
        <v>0.47499999999999998</v>
      </c>
      <c r="CO77" s="110">
        <f>IF(CH77&lt;=$CJ$6,'Laricio - prairie p.'!$F$5+('Laricio - prairie p.'!$F$15-'Laricio - prairie p.'!$F$5)*(1-EXP(-0.0175*CH77)),)</f>
        <v>70</v>
      </c>
      <c r="CP77" s="110">
        <f>IF(CH77&lt;=$CJ$6,IF(CH77&lt;=30,CH77*('Laricio - prairie p.'!$F$16-'Laricio - prairie p.'!#REF!)/30,10),)</f>
        <v>10</v>
      </c>
      <c r="CQ77" s="110">
        <v>0</v>
      </c>
      <c r="CR77" s="110" t="e">
        <f t="shared" si="60"/>
        <v>#REF!</v>
      </c>
      <c r="CT77" s="110">
        <f t="shared" si="61"/>
        <v>0</v>
      </c>
      <c r="CU77" s="110">
        <f>IF(CH77&lt;='Laricio - prairie p.'!$F$18,0,)</f>
        <v>0</v>
      </c>
      <c r="CV77" s="117">
        <f t="shared" si="62"/>
        <v>0.47499999999999998</v>
      </c>
      <c r="CW77" s="110">
        <f>IF(CH77&lt;=$CJ$6,'Laricio - prairie p.'!$F$5+('Laricio - prairie p.'!$F$8-'Laricio - prairie p.'!$F$5)*(1-EXP(-0.0175*CH77)),)</f>
        <v>70</v>
      </c>
      <c r="CX77" s="110">
        <f>IF(CH78&lt;='Laricio - prairie p.'!$F$18,0,)</f>
        <v>0</v>
      </c>
      <c r="CY77" s="110">
        <f>IF(CH78&lt;='Laricio - prairie p.'!$F$18,0,)</f>
        <v>0</v>
      </c>
      <c r="CZ77" s="110">
        <f t="shared" si="63"/>
        <v>256.66666666666669</v>
      </c>
      <c r="DA77" s="38" t="e">
        <f t="shared" si="38"/>
        <v>#REF!</v>
      </c>
    </row>
    <row r="78" spans="57:105" x14ac:dyDescent="0.25">
      <c r="BE78">
        <v>600</v>
      </c>
      <c r="BF78">
        <v>342</v>
      </c>
      <c r="BG78" s="11" t="e">
        <f>IF('Laricio - prairie p.'!#REF!="OUI",BE78/BF78,100%)</f>
        <v>#REF!</v>
      </c>
      <c r="BH78" s="155">
        <v>59</v>
      </c>
      <c r="BI78" s="147" t="e">
        <f t="shared" si="20"/>
        <v>#REF!</v>
      </c>
      <c r="BJ78" s="148" t="e">
        <f t="shared" si="48"/>
        <v>#REF!</v>
      </c>
      <c r="BK78" s="148">
        <f>IF(BH78&lt;=$BJ$6,IF(ISBLANK(BH$5),,VLOOKUP(BH$5,Aerien!$B$23:$C$87,2,FALSE)),)</f>
        <v>0.46</v>
      </c>
      <c r="BL78" s="148" t="e">
        <f t="shared" si="22"/>
        <v>#REF!</v>
      </c>
      <c r="BM78" s="148" t="e">
        <f t="shared" si="23"/>
        <v>#REF!</v>
      </c>
      <c r="BN78" s="149">
        <f t="shared" si="24"/>
        <v>0.47499999999999998</v>
      </c>
      <c r="BO78" s="148">
        <f>IF(BH78&lt;=$BJ$6,'Laricio - prairie p.'!$F$5+('Laricio - prairie p.'!$F$15-'Laricio - prairie p.'!$F$5)*(1-EXP(-0.0175*BH78)),)</f>
        <v>70</v>
      </c>
      <c r="BP78" s="148">
        <f>IF(BH78&lt;=$BJ$6,IF(BH78&lt;=30,BH78*('Laricio - prairie p.'!$F$16-'Laricio - prairie p.'!#REF!)/30,10),)</f>
        <v>10</v>
      </c>
      <c r="BQ78" s="148">
        <v>0</v>
      </c>
      <c r="BR78" s="150" t="e">
        <f t="shared" si="25"/>
        <v>#REF!</v>
      </c>
      <c r="BS78" s="147">
        <f>IF(BH78&lt;='Laricio - prairie p.'!$F$18,0,)</f>
        <v>0</v>
      </c>
      <c r="BT78" s="148">
        <f>IF(BH78&lt;='Laricio - prairie p.'!$F$18,0,)</f>
        <v>0</v>
      </c>
      <c r="BU78" s="149">
        <f t="shared" si="54"/>
        <v>0.47499999999999998</v>
      </c>
      <c r="BV78" s="148">
        <f>IF(BH78&lt;=$BJ$6,'Laricio - prairie p.'!$F$5+('Laricio - prairie p.'!$F$8-'Laricio - prairie p.'!$F$5)*(1-EXP(-0.0175*BH78)),)</f>
        <v>70</v>
      </c>
      <c r="BW78" s="148">
        <f>IF(BH79&lt;='Laricio - prairie p.'!$F$18,0,)</f>
        <v>0</v>
      </c>
      <c r="BX78" s="148">
        <f>IF(BH79&lt;='Laricio - prairie p.'!$F$18,0,)</f>
        <v>0</v>
      </c>
      <c r="BY78" s="150">
        <f t="shared" si="49"/>
        <v>256.66666666666669</v>
      </c>
      <c r="BZ78" s="175" t="e">
        <f t="shared" si="55"/>
        <v>#REF!</v>
      </c>
      <c r="CA78" s="178"/>
      <c r="CB78" s="178"/>
      <c r="CD78">
        <f t="shared" si="6"/>
        <v>0</v>
      </c>
      <c r="CE78" s="18">
        <f t="shared" si="50"/>
        <v>444.18067200000002</v>
      </c>
      <c r="CF78">
        <f t="shared" si="28"/>
        <v>436</v>
      </c>
      <c r="CG78" s="11" t="e">
        <f>IF('Laricio - prairie p.'!#REF!="OUI",CE78/CF78,100%)</f>
        <v>#REF!</v>
      </c>
      <c r="CH78" s="122">
        <v>59</v>
      </c>
      <c r="CI78" s="110" t="e">
        <f t="shared" si="29"/>
        <v>#REF!</v>
      </c>
      <c r="CJ78" s="110" t="e">
        <f t="shared" si="56"/>
        <v>#REF!</v>
      </c>
      <c r="CK78" s="110">
        <f>IF(CH78&lt;=$CJ$6,IF(ISBLANK(CH$5),,VLOOKUP(CH$5,Aerien!$B$23:$C$87,2,FALSE)),)</f>
        <v>0.57999999999999996</v>
      </c>
      <c r="CL78" s="110" t="e">
        <f t="shared" si="57"/>
        <v>#REF!</v>
      </c>
      <c r="CM78" s="110" t="e">
        <f t="shared" si="58"/>
        <v>#REF!</v>
      </c>
      <c r="CN78" s="117">
        <f t="shared" si="59"/>
        <v>0.47499999999999998</v>
      </c>
      <c r="CO78" s="110">
        <f>IF(CH78&lt;=$CJ$6,'Laricio - prairie p.'!$F$5+('Laricio - prairie p.'!$F$15-'Laricio - prairie p.'!$F$5)*(1-EXP(-0.0175*CH78)),)</f>
        <v>70</v>
      </c>
      <c r="CP78" s="110">
        <f>IF(CH78&lt;=$CJ$6,IF(CH78&lt;=30,CH78*('Laricio - prairie p.'!$F$16-'Laricio - prairie p.'!#REF!)/30,10),)</f>
        <v>10</v>
      </c>
      <c r="CQ78" s="110">
        <v>0</v>
      </c>
      <c r="CR78" s="110" t="e">
        <f t="shared" si="60"/>
        <v>#REF!</v>
      </c>
      <c r="CT78" s="110">
        <f t="shared" si="61"/>
        <v>0</v>
      </c>
      <c r="CU78" s="110">
        <f>IF(CH78&lt;='Laricio - prairie p.'!$F$18,0,)</f>
        <v>0</v>
      </c>
      <c r="CV78" s="117">
        <f t="shared" si="62"/>
        <v>0.47499999999999998</v>
      </c>
      <c r="CW78" s="110">
        <f>IF(CH78&lt;=$CJ$6,'Laricio - prairie p.'!$F$5+('Laricio - prairie p.'!$F$8-'Laricio - prairie p.'!$F$5)*(1-EXP(-0.0175*CH78)),)</f>
        <v>70</v>
      </c>
      <c r="CX78" s="110">
        <f>IF(CH79&lt;='Laricio - prairie p.'!$F$18,0,)</f>
        <v>0</v>
      </c>
      <c r="CY78" s="110">
        <f>IF(CH79&lt;='Laricio - prairie p.'!$F$18,0,)</f>
        <v>0</v>
      </c>
      <c r="CZ78" s="110">
        <f t="shared" si="63"/>
        <v>256.66666666666669</v>
      </c>
      <c r="DA78" s="38" t="e">
        <f t="shared" si="38"/>
        <v>#REF!</v>
      </c>
    </row>
    <row r="79" spans="57:105" x14ac:dyDescent="0.25">
      <c r="BE79">
        <v>600</v>
      </c>
      <c r="BF79">
        <v>342</v>
      </c>
      <c r="BG79" s="11" t="e">
        <f>IF('Laricio - prairie p.'!#REF!="OUI",BE79/BF79,100%)</f>
        <v>#REF!</v>
      </c>
      <c r="BH79" s="155">
        <v>60</v>
      </c>
      <c r="BI79" s="147" t="e">
        <f t="shared" si="20"/>
        <v>#REF!</v>
      </c>
      <c r="BJ79" s="148" t="e">
        <f t="shared" si="48"/>
        <v>#REF!</v>
      </c>
      <c r="BK79" s="148">
        <f>IF(BH79&lt;=$BJ$6,IF(ISBLANK(BH$5),,VLOOKUP(BH$5,Aerien!$B$23:$C$87,2,FALSE)),)</f>
        <v>0.46</v>
      </c>
      <c r="BL79" s="148" t="e">
        <f t="shared" si="22"/>
        <v>#REF!</v>
      </c>
      <c r="BM79" s="148" t="e">
        <f t="shared" si="23"/>
        <v>#REF!</v>
      </c>
      <c r="BN79" s="149">
        <f t="shared" si="24"/>
        <v>0.47499999999999998</v>
      </c>
      <c r="BO79" s="148">
        <f>IF(BH79&lt;=$BJ$6,'Laricio - prairie p.'!$F$5+('Laricio - prairie p.'!$F$15-'Laricio - prairie p.'!$F$5)*(1-EXP(-0.0175*BH79)),)</f>
        <v>70</v>
      </c>
      <c r="BP79" s="148">
        <f>IF(BH79&lt;=$BJ$6,IF(BH79&lt;=30,BH79*('Laricio - prairie p.'!$F$16-'Laricio - prairie p.'!#REF!)/30,10),)</f>
        <v>10</v>
      </c>
      <c r="BQ79" s="148">
        <v>0</v>
      </c>
      <c r="BR79" s="150" t="e">
        <f t="shared" si="25"/>
        <v>#REF!</v>
      </c>
      <c r="BS79" s="147">
        <f>IF(BH79&lt;='Laricio - prairie p.'!$F$18,0,)</f>
        <v>0</v>
      </c>
      <c r="BT79" s="148">
        <f>IF(BH79&lt;='Laricio - prairie p.'!$F$18,0,)</f>
        <v>0</v>
      </c>
      <c r="BU79" s="149">
        <f t="shared" si="54"/>
        <v>0.47499999999999998</v>
      </c>
      <c r="BV79" s="148">
        <f>IF(BH79&lt;=$BJ$6,'Laricio - prairie p.'!$F$5+('Laricio - prairie p.'!$F$8-'Laricio - prairie p.'!$F$5)*(1-EXP(-0.0175*BH79)),)</f>
        <v>70</v>
      </c>
      <c r="BW79" s="148">
        <f>IF(BH80&lt;='Laricio - prairie p.'!$F$18,0,)</f>
        <v>0</v>
      </c>
      <c r="BX79" s="148">
        <f>IF(BH80&lt;='Laricio - prairie p.'!$F$18,0,)</f>
        <v>0</v>
      </c>
      <c r="BY79" s="150">
        <f t="shared" si="49"/>
        <v>256.66666666666669</v>
      </c>
      <c r="BZ79" s="175" t="e">
        <f t="shared" si="55"/>
        <v>#REF!</v>
      </c>
      <c r="CA79" s="178"/>
      <c r="CB79" s="178"/>
      <c r="CD79">
        <f t="shared" si="6"/>
        <v>0</v>
      </c>
      <c r="CE79" s="18">
        <f t="shared" si="50"/>
        <v>444.18067200000002</v>
      </c>
      <c r="CF79">
        <f t="shared" si="28"/>
        <v>436</v>
      </c>
      <c r="CG79" s="11" t="e">
        <f>IF('Laricio - prairie p.'!#REF!="OUI",CE79/CF79,100%)</f>
        <v>#REF!</v>
      </c>
      <c r="CH79" s="122">
        <v>60</v>
      </c>
      <c r="CI79" s="110" t="e">
        <f t="shared" si="29"/>
        <v>#REF!</v>
      </c>
      <c r="CJ79" s="110" t="e">
        <f t="shared" si="56"/>
        <v>#REF!</v>
      </c>
      <c r="CK79" s="110">
        <f>IF(CH79&lt;=$CJ$6,IF(ISBLANK(CH$5),,VLOOKUP(CH$5,Aerien!$B$23:$C$87,2,FALSE)),)</f>
        <v>0.57999999999999996</v>
      </c>
      <c r="CL79" s="110" t="e">
        <f t="shared" si="57"/>
        <v>#REF!</v>
      </c>
      <c r="CM79" s="110" t="e">
        <f t="shared" si="58"/>
        <v>#REF!</v>
      </c>
      <c r="CN79" s="117">
        <f t="shared" si="59"/>
        <v>0.47499999999999998</v>
      </c>
      <c r="CO79" s="110">
        <f>IF(CH79&lt;=$CJ$6,'Laricio - prairie p.'!$F$5+('Laricio - prairie p.'!$F$15-'Laricio - prairie p.'!$F$5)*(1-EXP(-0.0175*CH79)),)</f>
        <v>70</v>
      </c>
      <c r="CP79" s="110">
        <f>IF(CH79&lt;=$CJ$6,IF(CH79&lt;=30,CH79*('Laricio - prairie p.'!$F$16-'Laricio - prairie p.'!#REF!)/30,10),)</f>
        <v>10</v>
      </c>
      <c r="CQ79" s="110">
        <v>0</v>
      </c>
      <c r="CR79" s="110" t="e">
        <f t="shared" si="60"/>
        <v>#REF!</v>
      </c>
      <c r="CT79" s="110">
        <f t="shared" si="61"/>
        <v>0</v>
      </c>
      <c r="CU79" s="110">
        <f>IF(CH79&lt;='Laricio - prairie p.'!$F$18,0,)</f>
        <v>0</v>
      </c>
      <c r="CV79" s="117">
        <f t="shared" si="62"/>
        <v>0.47499999999999998</v>
      </c>
      <c r="CW79" s="110">
        <f>IF(CH79&lt;=$CJ$6,'Laricio - prairie p.'!$F$5+('Laricio - prairie p.'!$F$8-'Laricio - prairie p.'!$F$5)*(1-EXP(-0.0175*CH79)),)</f>
        <v>70</v>
      </c>
      <c r="CX79" s="110">
        <f>IF(CH80&lt;='Laricio - prairie p.'!$F$18,0,)</f>
        <v>0</v>
      </c>
      <c r="CY79" s="110">
        <f>IF(CH80&lt;='Laricio - prairie p.'!$F$18,0,)</f>
        <v>0</v>
      </c>
      <c r="CZ79" s="110">
        <f t="shared" si="63"/>
        <v>256.66666666666669</v>
      </c>
      <c r="DA79" s="38" t="e">
        <f t="shared" si="38"/>
        <v>#REF!</v>
      </c>
    </row>
    <row r="80" spans="57:105" x14ac:dyDescent="0.25">
      <c r="BE80">
        <v>480</v>
      </c>
      <c r="BF80">
        <v>316</v>
      </c>
      <c r="BG80" s="11" t="e">
        <f>IF('Laricio - prairie p.'!#REF!="OUI",BE80/BF80,100%)</f>
        <v>#REF!</v>
      </c>
      <c r="BH80" s="155">
        <v>61</v>
      </c>
      <c r="BI80" s="147" t="e">
        <f t="shared" si="20"/>
        <v>#REF!</v>
      </c>
      <c r="BJ80" s="148" t="e">
        <f t="shared" si="48"/>
        <v>#REF!</v>
      </c>
      <c r="BK80" s="148">
        <f>IF(BH80&lt;=$BJ$6,IF(ISBLANK(BH$5),,VLOOKUP(BH$5,Aerien!$B$23:$C$87,2,FALSE)),)</f>
        <v>0.46</v>
      </c>
      <c r="BL80" s="148" t="e">
        <f t="shared" si="22"/>
        <v>#REF!</v>
      </c>
      <c r="BM80" s="148" t="e">
        <f t="shared" si="23"/>
        <v>#REF!</v>
      </c>
      <c r="BN80" s="149">
        <f t="shared" si="24"/>
        <v>0.47499999999999998</v>
      </c>
      <c r="BO80" s="148">
        <f>IF(BH80&lt;=$BJ$6,'Laricio - prairie p.'!$F$5+('Laricio - prairie p.'!$F$15-'Laricio - prairie p.'!$F$5)*(1-EXP(-0.0175*BH80)),)</f>
        <v>70</v>
      </c>
      <c r="BP80" s="148">
        <f>IF(BH80&lt;=$BJ$6,IF(BH80&lt;=30,BH80*('Laricio - prairie p.'!$F$16-'Laricio - prairie p.'!#REF!)/30,10),)</f>
        <v>10</v>
      </c>
      <c r="BQ80" s="148">
        <v>0</v>
      </c>
      <c r="BR80" s="150" t="e">
        <f t="shared" si="25"/>
        <v>#REF!</v>
      </c>
      <c r="BS80" s="147">
        <f>IF(BH80&lt;='Laricio - prairie p.'!$F$18,0,)</f>
        <v>0</v>
      </c>
      <c r="BT80" s="148">
        <f>IF(BH80&lt;='Laricio - prairie p.'!$F$18,0,)</f>
        <v>0</v>
      </c>
      <c r="BU80" s="149">
        <f t="shared" si="54"/>
        <v>0.47499999999999998</v>
      </c>
      <c r="BV80" s="148">
        <f>IF(BH80&lt;=$BJ$6,'Laricio - prairie p.'!$F$5+('Laricio - prairie p.'!$F$8-'Laricio - prairie p.'!$F$5)*(1-EXP(-0.0175*BH80)),)</f>
        <v>70</v>
      </c>
      <c r="BW80" s="148">
        <f>IF(BH81&lt;='Laricio - prairie p.'!$F$18,0,)</f>
        <v>0</v>
      </c>
      <c r="BX80" s="148">
        <f>IF(BH81&lt;='Laricio - prairie p.'!$F$18,0,)</f>
        <v>0</v>
      </c>
      <c r="BY80" s="150">
        <f t="shared" si="49"/>
        <v>256.66666666666669</v>
      </c>
      <c r="BZ80" s="175" t="e">
        <f t="shared" si="55"/>
        <v>#REF!</v>
      </c>
      <c r="CA80" s="178"/>
      <c r="CB80" s="178"/>
      <c r="CD80">
        <f t="shared" si="6"/>
        <v>0</v>
      </c>
      <c r="CE80" s="18">
        <f t="shared" si="50"/>
        <v>444.18067200000002</v>
      </c>
      <c r="CF80">
        <f t="shared" si="28"/>
        <v>370</v>
      </c>
      <c r="CG80" s="11" t="e">
        <f>IF('Laricio - prairie p.'!#REF!="OUI",CE80/CF80,100%)</f>
        <v>#REF!</v>
      </c>
      <c r="CH80" s="122">
        <v>61</v>
      </c>
      <c r="CI80" s="110" t="e">
        <f t="shared" si="29"/>
        <v>#REF!</v>
      </c>
      <c r="CJ80" s="110" t="e">
        <f t="shared" si="56"/>
        <v>#REF!</v>
      </c>
      <c r="CK80" s="110">
        <f>IF(CH80&lt;=$CJ$6,IF(ISBLANK(CH$5),,VLOOKUP(CH$5,Aerien!$B$23:$C$87,2,FALSE)),)</f>
        <v>0.57999999999999996</v>
      </c>
      <c r="CL80" s="110" t="e">
        <f t="shared" si="57"/>
        <v>#REF!</v>
      </c>
      <c r="CM80" s="110" t="e">
        <f t="shared" si="58"/>
        <v>#REF!</v>
      </c>
      <c r="CN80" s="117">
        <f t="shared" si="59"/>
        <v>0.47499999999999998</v>
      </c>
      <c r="CO80" s="110">
        <f>IF(CH80&lt;=$CJ$6,'Laricio - prairie p.'!$F$5+('Laricio - prairie p.'!$F$15-'Laricio - prairie p.'!$F$5)*(1-EXP(-0.0175*CH80)),)</f>
        <v>70</v>
      </c>
      <c r="CP80" s="110">
        <f>IF(CH80&lt;=$CJ$6,IF(CH80&lt;=30,CH80*('Laricio - prairie p.'!$F$16-'Laricio - prairie p.'!#REF!)/30,10),)</f>
        <v>10</v>
      </c>
      <c r="CQ80" s="110">
        <v>0</v>
      </c>
      <c r="CR80" s="110" t="e">
        <f t="shared" si="60"/>
        <v>#REF!</v>
      </c>
      <c r="CT80" s="110">
        <f t="shared" si="61"/>
        <v>0</v>
      </c>
      <c r="CU80" s="110">
        <f>IF(CH80&lt;='Laricio - prairie p.'!$F$18,0,)</f>
        <v>0</v>
      </c>
      <c r="CV80" s="117">
        <f t="shared" si="62"/>
        <v>0.47499999999999998</v>
      </c>
      <c r="CW80" s="110">
        <f>IF(CH80&lt;=$CJ$6,'Laricio - prairie p.'!$F$5+('Laricio - prairie p.'!$F$8-'Laricio - prairie p.'!$F$5)*(1-EXP(-0.0175*CH80)),)</f>
        <v>70</v>
      </c>
      <c r="CX80" s="110">
        <f>IF(CH81&lt;='Laricio - prairie p.'!$F$18,0,)</f>
        <v>0</v>
      </c>
      <c r="CY80" s="110">
        <f>IF(CH81&lt;='Laricio - prairie p.'!$F$18,0,)</f>
        <v>0</v>
      </c>
      <c r="CZ80" s="110">
        <f t="shared" si="63"/>
        <v>256.66666666666669</v>
      </c>
      <c r="DA80" s="38" t="e">
        <f t="shared" si="38"/>
        <v>#REF!</v>
      </c>
    </row>
    <row r="81" spans="5:105" x14ac:dyDescent="0.25">
      <c r="BE81">
        <v>480</v>
      </c>
      <c r="BF81">
        <v>316</v>
      </c>
      <c r="BG81" s="11" t="e">
        <f>IF('Laricio - prairie p.'!#REF!="OUI",BE81/BF81,100%)</f>
        <v>#REF!</v>
      </c>
      <c r="BH81" s="155">
        <v>62</v>
      </c>
      <c r="BI81" s="147" t="e">
        <f t="shared" si="20"/>
        <v>#REF!</v>
      </c>
      <c r="BJ81" s="148" t="e">
        <f t="shared" si="48"/>
        <v>#REF!</v>
      </c>
      <c r="BK81" s="148">
        <f>IF(BH81&lt;=$BJ$6,IF(ISBLANK(BH$5),,VLOOKUP(BH$5,Aerien!$B$23:$C$87,2,FALSE)),)</f>
        <v>0.46</v>
      </c>
      <c r="BL81" s="148" t="e">
        <f t="shared" si="22"/>
        <v>#REF!</v>
      </c>
      <c r="BM81" s="148" t="e">
        <f t="shared" si="23"/>
        <v>#REF!</v>
      </c>
      <c r="BN81" s="149">
        <f t="shared" si="24"/>
        <v>0.47499999999999998</v>
      </c>
      <c r="BO81" s="148">
        <f>IF(BH81&lt;=$BJ$6,'Laricio - prairie p.'!$F$5+('Laricio - prairie p.'!$F$15-'Laricio - prairie p.'!$F$5)*(1-EXP(-0.0175*BH81)),)</f>
        <v>70</v>
      </c>
      <c r="BP81" s="148">
        <f>IF(BH81&lt;=$BJ$6,IF(BH81&lt;=30,BH81*('Laricio - prairie p.'!$F$16-'Laricio - prairie p.'!#REF!)/30,10),)</f>
        <v>10</v>
      </c>
      <c r="BQ81" s="148">
        <v>0</v>
      </c>
      <c r="BR81" s="150" t="e">
        <f t="shared" si="25"/>
        <v>#REF!</v>
      </c>
      <c r="BS81" s="147">
        <f>IF(BH81&lt;='Laricio - prairie p.'!$F$18,0,)</f>
        <v>0</v>
      </c>
      <c r="BT81" s="148">
        <f>IF(BH81&lt;='Laricio - prairie p.'!$F$18,0,)</f>
        <v>0</v>
      </c>
      <c r="BU81" s="149">
        <f t="shared" si="54"/>
        <v>0.47499999999999998</v>
      </c>
      <c r="BV81" s="148">
        <f>IF(BH81&lt;=$BJ$6,'Laricio - prairie p.'!$F$5+('Laricio - prairie p.'!$F$8-'Laricio - prairie p.'!$F$5)*(1-EXP(-0.0175*BH81)),)</f>
        <v>70</v>
      </c>
      <c r="BW81" s="148">
        <f>IF(BH82&lt;='Laricio - prairie p.'!$F$18,0,)</f>
        <v>0</v>
      </c>
      <c r="BX81" s="148">
        <f>IF(BH82&lt;='Laricio - prairie p.'!$F$18,0,)</f>
        <v>0</v>
      </c>
      <c r="BY81" s="150">
        <f t="shared" si="49"/>
        <v>256.66666666666669</v>
      </c>
      <c r="BZ81" s="175" t="e">
        <f t="shared" si="55"/>
        <v>#REF!</v>
      </c>
      <c r="CA81" s="178"/>
      <c r="CB81" s="178"/>
      <c r="CD81">
        <f t="shared" si="6"/>
        <v>0</v>
      </c>
      <c r="CE81" s="18">
        <f t="shared" si="50"/>
        <v>444.18067200000002</v>
      </c>
      <c r="CF81">
        <f t="shared" si="28"/>
        <v>370</v>
      </c>
      <c r="CG81" s="11" t="e">
        <f>IF('Laricio - prairie p.'!#REF!="OUI",CE81/CF81,100%)</f>
        <v>#REF!</v>
      </c>
      <c r="CH81" s="122">
        <v>62</v>
      </c>
      <c r="CI81" s="110" t="e">
        <f t="shared" si="29"/>
        <v>#REF!</v>
      </c>
      <c r="CJ81" s="110" t="e">
        <f t="shared" si="56"/>
        <v>#REF!</v>
      </c>
      <c r="CK81" s="110">
        <f>IF(CH81&lt;=$CJ$6,IF(ISBLANK(CH$5),,VLOOKUP(CH$5,Aerien!$B$23:$C$87,2,FALSE)),)</f>
        <v>0.57999999999999996</v>
      </c>
      <c r="CL81" s="110" t="e">
        <f t="shared" si="57"/>
        <v>#REF!</v>
      </c>
      <c r="CM81" s="110" t="e">
        <f t="shared" si="58"/>
        <v>#REF!</v>
      </c>
      <c r="CN81" s="117">
        <f t="shared" si="59"/>
        <v>0.47499999999999998</v>
      </c>
      <c r="CO81" s="110">
        <f>IF(CH81&lt;=$CJ$6,'Laricio - prairie p.'!$F$5+('Laricio - prairie p.'!$F$15-'Laricio - prairie p.'!$F$5)*(1-EXP(-0.0175*CH81)),)</f>
        <v>70</v>
      </c>
      <c r="CP81" s="110">
        <f>IF(CH81&lt;=$CJ$6,IF(CH81&lt;=30,CH81*('Laricio - prairie p.'!$F$16-'Laricio - prairie p.'!#REF!)/30,10),)</f>
        <v>10</v>
      </c>
      <c r="CQ81" s="110">
        <v>0</v>
      </c>
      <c r="CR81" s="110" t="e">
        <f t="shared" si="60"/>
        <v>#REF!</v>
      </c>
      <c r="CT81" s="110">
        <f t="shared" si="61"/>
        <v>0</v>
      </c>
      <c r="CU81" s="110">
        <f>IF(CH81&lt;='Laricio - prairie p.'!$F$18,0,)</f>
        <v>0</v>
      </c>
      <c r="CV81" s="117">
        <f t="shared" si="62"/>
        <v>0.47499999999999998</v>
      </c>
      <c r="CW81" s="110">
        <f>IF(CH81&lt;=$CJ$6,'Laricio - prairie p.'!$F$5+('Laricio - prairie p.'!$F$8-'Laricio - prairie p.'!$F$5)*(1-EXP(-0.0175*CH81)),)</f>
        <v>70</v>
      </c>
      <c r="CX81" s="110">
        <f>IF(CH82&lt;='Laricio - prairie p.'!$F$18,0,)</f>
        <v>0</v>
      </c>
      <c r="CY81" s="110">
        <f>IF(CH82&lt;='Laricio - prairie p.'!$F$18,0,)</f>
        <v>0</v>
      </c>
      <c r="CZ81" s="110">
        <f t="shared" si="63"/>
        <v>256.66666666666669</v>
      </c>
      <c r="DA81" s="38" t="e">
        <f t="shared" si="38"/>
        <v>#REF!</v>
      </c>
    </row>
    <row r="82" spans="5:105" x14ac:dyDescent="0.25">
      <c r="BE82">
        <v>480</v>
      </c>
      <c r="BF82">
        <v>316</v>
      </c>
      <c r="BG82" s="11" t="e">
        <f>IF('Laricio - prairie p.'!#REF!="OUI",BE82/BF82,100%)</f>
        <v>#REF!</v>
      </c>
      <c r="BH82" s="155">
        <v>63</v>
      </c>
      <c r="BI82" s="147" t="e">
        <f t="shared" si="20"/>
        <v>#REF!</v>
      </c>
      <c r="BJ82" s="148" t="e">
        <f t="shared" si="48"/>
        <v>#REF!</v>
      </c>
      <c r="BK82" s="148">
        <f>IF(BH82&lt;=$BJ$6,IF(ISBLANK(BH$5),,VLOOKUP(BH$5,Aerien!$B$23:$C$87,2,FALSE)),)</f>
        <v>0.46</v>
      </c>
      <c r="BL82" s="148" t="e">
        <f t="shared" si="22"/>
        <v>#REF!</v>
      </c>
      <c r="BM82" s="148" t="e">
        <f t="shared" si="23"/>
        <v>#REF!</v>
      </c>
      <c r="BN82" s="149">
        <f t="shared" si="24"/>
        <v>0.47499999999999998</v>
      </c>
      <c r="BO82" s="148">
        <f>IF(BH82&lt;=$BJ$6,'Laricio - prairie p.'!$F$5+('Laricio - prairie p.'!$F$15-'Laricio - prairie p.'!$F$5)*(1-EXP(-0.0175*BH82)),)</f>
        <v>70</v>
      </c>
      <c r="BP82" s="148">
        <f>IF(BH82&lt;=$BJ$6,IF(BH82&lt;=30,BH82*('Laricio - prairie p.'!$F$16-'Laricio - prairie p.'!#REF!)/30,10),)</f>
        <v>10</v>
      </c>
      <c r="BQ82" s="148">
        <v>0</v>
      </c>
      <c r="BR82" s="150" t="e">
        <f t="shared" si="25"/>
        <v>#REF!</v>
      </c>
      <c r="BS82" s="147">
        <f>IF(BH82&lt;='Laricio - prairie p.'!$F$18,0,)</f>
        <v>0</v>
      </c>
      <c r="BT82" s="148">
        <f>IF(BH82&lt;='Laricio - prairie p.'!$F$18,0,)</f>
        <v>0</v>
      </c>
      <c r="BU82" s="149">
        <f t="shared" si="54"/>
        <v>0.47499999999999998</v>
      </c>
      <c r="BV82" s="148">
        <f>IF(BH82&lt;=$BJ$6,'Laricio - prairie p.'!$F$5+('Laricio - prairie p.'!$F$8-'Laricio - prairie p.'!$F$5)*(1-EXP(-0.0175*BH82)),)</f>
        <v>70</v>
      </c>
      <c r="BW82" s="148">
        <f>IF(BH83&lt;='Laricio - prairie p.'!$F$18,0,)</f>
        <v>0</v>
      </c>
      <c r="BX82" s="148">
        <f>IF(BH83&lt;='Laricio - prairie p.'!$F$18,0,)</f>
        <v>0</v>
      </c>
      <c r="BY82" s="150">
        <f t="shared" si="49"/>
        <v>256.66666666666669</v>
      </c>
      <c r="BZ82" s="175" t="e">
        <f t="shared" si="55"/>
        <v>#REF!</v>
      </c>
      <c r="CA82" s="178"/>
      <c r="CB82" s="178"/>
      <c r="CD82">
        <f t="shared" si="6"/>
        <v>0</v>
      </c>
      <c r="CE82" s="18">
        <f t="shared" si="50"/>
        <v>444.18067200000002</v>
      </c>
      <c r="CF82">
        <f t="shared" si="28"/>
        <v>370</v>
      </c>
      <c r="CG82" s="11" t="e">
        <f>IF('Laricio - prairie p.'!#REF!="OUI",CE82/CF82,100%)</f>
        <v>#REF!</v>
      </c>
      <c r="CH82" s="122">
        <v>63</v>
      </c>
      <c r="CI82" s="110" t="e">
        <f t="shared" si="29"/>
        <v>#REF!</v>
      </c>
      <c r="CJ82" s="110" t="e">
        <f t="shared" si="56"/>
        <v>#REF!</v>
      </c>
      <c r="CK82" s="110">
        <f>IF(CH82&lt;=$CJ$6,IF(ISBLANK(CH$5),,VLOOKUP(CH$5,Aerien!$B$23:$C$87,2,FALSE)),)</f>
        <v>0.57999999999999996</v>
      </c>
      <c r="CL82" s="110" t="e">
        <f t="shared" si="57"/>
        <v>#REF!</v>
      </c>
      <c r="CM82" s="110" t="e">
        <f t="shared" si="58"/>
        <v>#REF!</v>
      </c>
      <c r="CN82" s="117">
        <f t="shared" si="59"/>
        <v>0.47499999999999998</v>
      </c>
      <c r="CO82" s="110">
        <f>IF(CH82&lt;=$CJ$6,'Laricio - prairie p.'!$F$5+('Laricio - prairie p.'!$F$15-'Laricio - prairie p.'!$F$5)*(1-EXP(-0.0175*CH82)),)</f>
        <v>70</v>
      </c>
      <c r="CP82" s="110">
        <f>IF(CH82&lt;=$CJ$6,IF(CH82&lt;=30,CH82*('Laricio - prairie p.'!$F$16-'Laricio - prairie p.'!#REF!)/30,10),)</f>
        <v>10</v>
      </c>
      <c r="CQ82" s="110">
        <v>0</v>
      </c>
      <c r="CR82" s="110" t="e">
        <f t="shared" si="60"/>
        <v>#REF!</v>
      </c>
      <c r="CT82" s="110">
        <f t="shared" si="61"/>
        <v>0</v>
      </c>
      <c r="CU82" s="110">
        <f>IF(CH82&lt;='Laricio - prairie p.'!$F$18,0,)</f>
        <v>0</v>
      </c>
      <c r="CV82" s="117">
        <f t="shared" si="62"/>
        <v>0.47499999999999998</v>
      </c>
      <c r="CW82" s="110">
        <f>IF(CH82&lt;=$CJ$6,'Laricio - prairie p.'!$F$5+('Laricio - prairie p.'!$F$8-'Laricio - prairie p.'!$F$5)*(1-EXP(-0.0175*CH82)),)</f>
        <v>70</v>
      </c>
      <c r="CX82" s="110">
        <f>IF(CH83&lt;='Laricio - prairie p.'!$F$18,0,)</f>
        <v>0</v>
      </c>
      <c r="CY82" s="110">
        <f>IF(CH83&lt;='Laricio - prairie p.'!$F$18,0,)</f>
        <v>0</v>
      </c>
      <c r="CZ82" s="110">
        <f t="shared" si="63"/>
        <v>256.66666666666669</v>
      </c>
      <c r="DA82" s="38" t="e">
        <f t="shared" si="38"/>
        <v>#REF!</v>
      </c>
    </row>
    <row r="83" spans="5:105" x14ac:dyDescent="0.25">
      <c r="BE83">
        <v>480</v>
      </c>
      <c r="BF83">
        <v>316</v>
      </c>
      <c r="BG83" s="11" t="e">
        <f>IF('Laricio - prairie p.'!#REF!="OUI",BE83/BF83,100%)</f>
        <v>#REF!</v>
      </c>
      <c r="BH83" s="155">
        <v>64</v>
      </c>
      <c r="BI83" s="147" t="e">
        <f t="shared" si="20"/>
        <v>#REF!</v>
      </c>
      <c r="BJ83" s="148" t="e">
        <f t="shared" si="48"/>
        <v>#REF!</v>
      </c>
      <c r="BK83" s="148">
        <f>IF(BH83&lt;=$BJ$6,IF(ISBLANK(BH$5),,VLOOKUP(BH$5,Aerien!$B$23:$C$87,2,FALSE)),)</f>
        <v>0.46</v>
      </c>
      <c r="BL83" s="148" t="e">
        <f t="shared" si="22"/>
        <v>#REF!</v>
      </c>
      <c r="BM83" s="148" t="e">
        <f t="shared" si="23"/>
        <v>#REF!</v>
      </c>
      <c r="BN83" s="149">
        <f t="shared" si="24"/>
        <v>0.47499999999999998</v>
      </c>
      <c r="BO83" s="148">
        <f>IF(BH83&lt;=$BJ$6,'Laricio - prairie p.'!$F$5+('Laricio - prairie p.'!$F$15-'Laricio - prairie p.'!$F$5)*(1-EXP(-0.0175*BH83)),)</f>
        <v>70</v>
      </c>
      <c r="BP83" s="148">
        <f>IF(BH83&lt;=$BJ$6,IF(BH83&lt;=30,BH83*('Laricio - prairie p.'!$F$16-'Laricio - prairie p.'!#REF!)/30,10),)</f>
        <v>10</v>
      </c>
      <c r="BQ83" s="148">
        <v>0</v>
      </c>
      <c r="BR83" s="150" t="e">
        <f t="shared" si="25"/>
        <v>#REF!</v>
      </c>
      <c r="BS83" s="147">
        <f>IF(BH83&lt;='Laricio - prairie p.'!$F$18,0,)</f>
        <v>0</v>
      </c>
      <c r="BT83" s="148">
        <f>IF(BH83&lt;='Laricio - prairie p.'!$F$18,0,)</f>
        <v>0</v>
      </c>
      <c r="BU83" s="149">
        <f t="shared" si="54"/>
        <v>0.47499999999999998</v>
      </c>
      <c r="BV83" s="148">
        <f>IF(BH83&lt;=$BJ$6,'Laricio - prairie p.'!$F$5+('Laricio - prairie p.'!$F$8-'Laricio - prairie p.'!$F$5)*(1-EXP(-0.0175*BH83)),)</f>
        <v>70</v>
      </c>
      <c r="BW83" s="148">
        <f>IF(BH84&lt;='Laricio - prairie p.'!$F$18,0,)</f>
        <v>0</v>
      </c>
      <c r="BX83" s="148">
        <f>IF(BH84&lt;='Laricio - prairie p.'!$F$18,0,)</f>
        <v>0</v>
      </c>
      <c r="BY83" s="150">
        <f t="shared" si="49"/>
        <v>256.66666666666669</v>
      </c>
      <c r="BZ83" s="175" t="e">
        <f t="shared" si="55"/>
        <v>#REF!</v>
      </c>
      <c r="CA83" s="178"/>
      <c r="CB83" s="178"/>
      <c r="CD83">
        <f t="shared" ref="CD83:CD146" si="64">IF(OR(CH83=CO$10,CH83=CO$10+CO$11,CH83=CO$10+2*CO$11,CH83=CO$10+3*CO$11,CH83=CO$10+4*CO$11,CH83=CO$10+5*CO$11,CH83=CO$10+6*CO$11,CH83=CO$10+7*CO$11,CH83=CO$10+8*CO$11,CH83=CO$10+9*CO$11,CH83=CO$10+10*CO$11,CH83=CO$10+11*CO$11,CH83=CO$10+12*CO$11,CH83=CO$10+13*CO$11,CH83=CO$10+14*CO$11,CH83=CO$10+15*CO$11,CH83=CO$10+16*CO$11,CH83=CO$10+17*CO$11,CH83=CO$10+18*CO$11,CH83=CO$10+19*CO$11,CH83=CO$10+20*CO$11),"OUI",)</f>
        <v>0</v>
      </c>
      <c r="CE83" s="18">
        <f t="shared" si="50"/>
        <v>444.18067200000002</v>
      </c>
      <c r="CF83">
        <f t="shared" si="28"/>
        <v>370</v>
      </c>
      <c r="CG83" s="11" t="e">
        <f>IF('Laricio - prairie p.'!#REF!="OUI",CE83/CF83,100%)</f>
        <v>#REF!</v>
      </c>
      <c r="CH83" s="122">
        <v>64</v>
      </c>
      <c r="CI83" s="110" t="e">
        <f t="shared" si="29"/>
        <v>#REF!</v>
      </c>
      <c r="CJ83" s="110" t="e">
        <f t="shared" si="56"/>
        <v>#REF!</v>
      </c>
      <c r="CK83" s="110">
        <f>IF(CH83&lt;=$CJ$6,IF(ISBLANK(CH$5),,VLOOKUP(CH$5,Aerien!$B$23:$C$87,2,FALSE)),)</f>
        <v>0.57999999999999996</v>
      </c>
      <c r="CL83" s="110" t="e">
        <f t="shared" si="57"/>
        <v>#REF!</v>
      </c>
      <c r="CM83" s="110" t="e">
        <f t="shared" si="58"/>
        <v>#REF!</v>
      </c>
      <c r="CN83" s="117">
        <f t="shared" si="59"/>
        <v>0.47499999999999998</v>
      </c>
      <c r="CO83" s="110">
        <f>IF(CH83&lt;=$CJ$6,'Laricio - prairie p.'!$F$5+('Laricio - prairie p.'!$F$15-'Laricio - prairie p.'!$F$5)*(1-EXP(-0.0175*CH83)),)</f>
        <v>70</v>
      </c>
      <c r="CP83" s="110">
        <f>IF(CH83&lt;=$CJ$6,IF(CH83&lt;=30,CH83*('Laricio - prairie p.'!$F$16-'Laricio - prairie p.'!#REF!)/30,10),)</f>
        <v>10</v>
      </c>
      <c r="CQ83" s="110">
        <v>0</v>
      </c>
      <c r="CR83" s="110" t="e">
        <f t="shared" si="60"/>
        <v>#REF!</v>
      </c>
      <c r="CT83" s="110">
        <f t="shared" si="61"/>
        <v>0</v>
      </c>
      <c r="CU83" s="110">
        <f>IF(CH83&lt;='Laricio - prairie p.'!$F$18,0,)</f>
        <v>0</v>
      </c>
      <c r="CV83" s="117">
        <f t="shared" si="62"/>
        <v>0.47499999999999998</v>
      </c>
      <c r="CW83" s="110">
        <f>IF(CH83&lt;=$CJ$6,'Laricio - prairie p.'!$F$5+('Laricio - prairie p.'!$F$8-'Laricio - prairie p.'!$F$5)*(1-EXP(-0.0175*CH83)),)</f>
        <v>70</v>
      </c>
      <c r="CX83" s="110">
        <f>IF(CH84&lt;='Laricio - prairie p.'!$F$18,0,)</f>
        <v>0</v>
      </c>
      <c r="CY83" s="110">
        <f>IF(CH84&lt;='Laricio - prairie p.'!$F$18,0,)</f>
        <v>0</v>
      </c>
      <c r="CZ83" s="110">
        <f t="shared" si="63"/>
        <v>256.66666666666669</v>
      </c>
      <c r="DA83" s="38" t="e">
        <f t="shared" si="38"/>
        <v>#REF!</v>
      </c>
    </row>
    <row r="84" spans="5:105" x14ac:dyDescent="0.25">
      <c r="BE84">
        <v>480</v>
      </c>
      <c r="BF84">
        <v>316</v>
      </c>
      <c r="BG84" s="11" t="e">
        <f>IF('Laricio - prairie p.'!#REF!="OUI",BE84/BF84,100%)</f>
        <v>#REF!</v>
      </c>
      <c r="BH84" s="155">
        <v>65</v>
      </c>
      <c r="BI84" s="147" t="e">
        <f t="shared" si="20"/>
        <v>#REF!</v>
      </c>
      <c r="BJ84" s="148" t="e">
        <f t="shared" si="48"/>
        <v>#REF!</v>
      </c>
      <c r="BK84" s="148">
        <f>IF(BH84&lt;=$BJ$6,IF(ISBLANK(BH$5),,VLOOKUP(BH$5,Aerien!$B$23:$C$87,2,FALSE)),)</f>
        <v>0.46</v>
      </c>
      <c r="BL84" s="148" t="e">
        <f t="shared" si="22"/>
        <v>#REF!</v>
      </c>
      <c r="BM84" s="148" t="e">
        <f t="shared" si="23"/>
        <v>#REF!</v>
      </c>
      <c r="BN84" s="149">
        <f t="shared" si="24"/>
        <v>0.47499999999999998</v>
      </c>
      <c r="BO84" s="148">
        <f>IF(BH84&lt;=$BJ$6,'Laricio - prairie p.'!$F$5+('Laricio - prairie p.'!$F$15-'Laricio - prairie p.'!$F$5)*(1-EXP(-0.0175*BH84)),)</f>
        <v>70</v>
      </c>
      <c r="BP84" s="148">
        <f>IF(BH84&lt;=$BJ$6,IF(BH84&lt;=30,BH84*('Laricio - prairie p.'!$F$16-'Laricio - prairie p.'!#REF!)/30,10),)</f>
        <v>10</v>
      </c>
      <c r="BQ84" s="148">
        <v>0</v>
      </c>
      <c r="BR84" s="150" t="e">
        <f t="shared" si="25"/>
        <v>#REF!</v>
      </c>
      <c r="BS84" s="147">
        <f>IF(BH84&lt;='Laricio - prairie p.'!$F$18,0,)</f>
        <v>0</v>
      </c>
      <c r="BT84" s="148">
        <f>IF(BH84&lt;='Laricio - prairie p.'!$F$18,0,)</f>
        <v>0</v>
      </c>
      <c r="BU84" s="149">
        <f t="shared" ref="BU84:BU115" si="65">IF(BH84&lt;=$BJ$6,0.475,)</f>
        <v>0.47499999999999998</v>
      </c>
      <c r="BV84" s="148">
        <f>IF(BH84&lt;=$BJ$6,'Laricio - prairie p.'!$F$5+('Laricio - prairie p.'!$F$8-'Laricio - prairie p.'!$F$5)*(1-EXP(-0.0175*BH84)),)</f>
        <v>70</v>
      </c>
      <c r="BW84" s="148">
        <f>IF(BH85&lt;='Laricio - prairie p.'!$F$18,0,)</f>
        <v>0</v>
      </c>
      <c r="BX84" s="148">
        <f>IF(BH85&lt;='Laricio - prairie p.'!$F$18,0,)</f>
        <v>0</v>
      </c>
      <c r="BY84" s="150">
        <f t="shared" si="49"/>
        <v>256.66666666666669</v>
      </c>
      <c r="BZ84" s="175" t="e">
        <f t="shared" ref="BZ84:BZ115" si="66">IF(BH84&lt;=$BJ$6,BR84-BY84,)</f>
        <v>#REF!</v>
      </c>
      <c r="CA84" s="178"/>
      <c r="CB84" s="178"/>
      <c r="CD84" t="str">
        <f t="shared" si="64"/>
        <v>OUI</v>
      </c>
      <c r="CE84" s="18">
        <f t="shared" si="50"/>
        <v>346.46092416000005</v>
      </c>
      <c r="CF84">
        <f t="shared" si="28"/>
        <v>370</v>
      </c>
      <c r="CG84" s="11" t="e">
        <f>IF('Laricio - prairie p.'!#REF!="OUI",CE84/CF84,100%)</f>
        <v>#REF!</v>
      </c>
      <c r="CH84" s="122">
        <v>65</v>
      </c>
      <c r="CI84" s="110" t="e">
        <f t="shared" si="29"/>
        <v>#REF!</v>
      </c>
      <c r="CJ84" s="110" t="e">
        <f t="shared" si="56"/>
        <v>#REF!</v>
      </c>
      <c r="CK84" s="110">
        <f>IF(CH84&lt;=$CJ$6,IF(ISBLANK(CH$5),,VLOOKUP(CH$5,Aerien!$B$23:$C$87,2,FALSE)),)</f>
        <v>0.57999999999999996</v>
      </c>
      <c r="CL84" s="110" t="e">
        <f t="shared" si="57"/>
        <v>#REF!</v>
      </c>
      <c r="CM84" s="110" t="e">
        <f t="shared" si="58"/>
        <v>#REF!</v>
      </c>
      <c r="CN84" s="117">
        <f t="shared" si="59"/>
        <v>0.47499999999999998</v>
      </c>
      <c r="CO84" s="110">
        <f>IF(CH84&lt;=$CJ$6,'Laricio - prairie p.'!$F$5+('Laricio - prairie p.'!$F$15-'Laricio - prairie p.'!$F$5)*(1-EXP(-0.0175*CH84)),)</f>
        <v>70</v>
      </c>
      <c r="CP84" s="110">
        <f>IF(CH84&lt;=$CJ$6,IF(CH84&lt;=30,CH84*('Laricio - prairie p.'!$F$16-'Laricio - prairie p.'!#REF!)/30,10),)</f>
        <v>10</v>
      </c>
      <c r="CQ84" s="110">
        <v>0</v>
      </c>
      <c r="CR84" s="110" t="e">
        <f t="shared" si="60"/>
        <v>#REF!</v>
      </c>
      <c r="CT84" s="110">
        <f t="shared" si="61"/>
        <v>0</v>
      </c>
      <c r="CU84" s="110">
        <f>IF(CH84&lt;='Laricio - prairie p.'!$F$18,0,)</f>
        <v>0</v>
      </c>
      <c r="CV84" s="117">
        <f t="shared" si="62"/>
        <v>0.47499999999999998</v>
      </c>
      <c r="CW84" s="110">
        <f>IF(CH84&lt;=$CJ$6,'Laricio - prairie p.'!$F$5+('Laricio - prairie p.'!$F$8-'Laricio - prairie p.'!$F$5)*(1-EXP(-0.0175*CH84)),)</f>
        <v>70</v>
      </c>
      <c r="CX84" s="110">
        <f>IF(CH85&lt;='Laricio - prairie p.'!$F$18,0,)</f>
        <v>0</v>
      </c>
      <c r="CY84" s="110">
        <f>IF(CH85&lt;='Laricio - prairie p.'!$F$18,0,)</f>
        <v>0</v>
      </c>
      <c r="CZ84" s="110">
        <f t="shared" si="63"/>
        <v>256.66666666666669</v>
      </c>
      <c r="DA84" s="38" t="e">
        <f t="shared" si="38"/>
        <v>#REF!</v>
      </c>
    </row>
    <row r="85" spans="5:105" x14ac:dyDescent="0.25">
      <c r="BE85">
        <v>480</v>
      </c>
      <c r="BF85">
        <v>297</v>
      </c>
      <c r="BG85" s="11" t="e">
        <f>IF('Laricio - prairie p.'!#REF!="OUI",BE85/BF85,100%)</f>
        <v>#REF!</v>
      </c>
      <c r="BH85" s="155">
        <v>66</v>
      </c>
      <c r="BI85" s="147" t="e">
        <f t="shared" ref="BI85:BI148" si="67">IF(BH85&lt;=$BJ$6,LOOKUP(BH85-1,$BP$3:$BP$16,$BU$3:$BU$16)*BG85,)</f>
        <v>#REF!</v>
      </c>
      <c r="BJ85" s="148" t="e">
        <f t="shared" si="48"/>
        <v>#REF!</v>
      </c>
      <c r="BK85" s="148">
        <f>IF(BH85&lt;=$BJ$6,IF(ISBLANK(BH$5),,VLOOKUP(BH$5,Aerien!$B$23:$C$87,2,FALSE)),)</f>
        <v>0.46</v>
      </c>
      <c r="BL85" s="148" t="e">
        <f t="shared" ref="BL85:BL148" si="68">BK85*BJ85</f>
        <v>#REF!</v>
      </c>
      <c r="BM85" s="148" t="e">
        <f t="shared" ref="BM85:BM148" si="69">IF(BL85=0,0,EXP(-1.0587+0.8836*LN(BL85)+0.284))</f>
        <v>#REF!</v>
      </c>
      <c r="BN85" s="149">
        <f t="shared" ref="BN85:BN148" si="70">IF(BH85&lt;=$BJ$6,0.475,)</f>
        <v>0.47499999999999998</v>
      </c>
      <c r="BO85" s="148">
        <f>IF(BH85&lt;=$BJ$6,'Laricio - prairie p.'!$F$5+('Laricio - prairie p.'!$F$15-'Laricio - prairie p.'!$F$5)*(1-EXP(-0.0175*BH85)),)</f>
        <v>70</v>
      </c>
      <c r="BP85" s="148">
        <f>IF(BH85&lt;=$BJ$6,IF(BH85&lt;=30,BH85*('Laricio - prairie p.'!$F$16-'Laricio - prairie p.'!#REF!)/30,10),)</f>
        <v>10</v>
      </c>
      <c r="BQ85" s="148">
        <v>0</v>
      </c>
      <c r="BR85" s="150" t="e">
        <f t="shared" ref="BR85:BR148" si="71">((BL85+BM85)*BN85+BO85+BP85+BQ85)*44/12</f>
        <v>#REF!</v>
      </c>
      <c r="BS85" s="147">
        <f>IF(BH85&lt;='Laricio - prairie p.'!$F$18,0,)</f>
        <v>0</v>
      </c>
      <c r="BT85" s="148">
        <f>IF(BH85&lt;='Laricio - prairie p.'!$F$18,0,)</f>
        <v>0</v>
      </c>
      <c r="BU85" s="149">
        <f t="shared" si="65"/>
        <v>0.47499999999999998</v>
      </c>
      <c r="BV85" s="148">
        <f>IF(BH85&lt;=$BJ$6,'Laricio - prairie p.'!$F$5+('Laricio - prairie p.'!$F$8-'Laricio - prairie p.'!$F$5)*(1-EXP(-0.0175*BH85)),)</f>
        <v>70</v>
      </c>
      <c r="BW85" s="148">
        <f>IF(BH86&lt;='Laricio - prairie p.'!$F$18,0,)</f>
        <v>0</v>
      </c>
      <c r="BX85" s="148">
        <f>IF(BH86&lt;='Laricio - prairie p.'!$F$18,0,)</f>
        <v>0</v>
      </c>
      <c r="BY85" s="150">
        <f t="shared" si="49"/>
        <v>256.66666666666669</v>
      </c>
      <c r="BZ85" s="175" t="e">
        <f t="shared" si="66"/>
        <v>#REF!</v>
      </c>
      <c r="CA85" s="178"/>
      <c r="CB85" s="178"/>
      <c r="CD85">
        <f t="shared" si="64"/>
        <v>0</v>
      </c>
      <c r="CE85" s="18">
        <f t="shared" si="50"/>
        <v>346.46092416000005</v>
      </c>
      <c r="CF85">
        <f t="shared" ref="CF85:CF148" si="72">IF(CH85&lt;=$CJ$6,LOOKUP(CH85-1,$DC$22:$DC$48,$DE$22:$DE$48),)</f>
        <v>319</v>
      </c>
      <c r="CG85" s="11" t="e">
        <f>IF('Laricio - prairie p.'!#REF!="OUI",CE85/CF85,100%)</f>
        <v>#REF!</v>
      </c>
      <c r="CH85" s="122">
        <v>66</v>
      </c>
      <c r="CI85" s="110" t="e">
        <f t="shared" ref="CI85:CI148" si="73">IF(CH85&lt;=$CJ$6,LOOKUP(CH85-1,$DC$22:$DC$48,$DJ$22:$DJ$48)*CG85,)</f>
        <v>#REF!</v>
      </c>
      <c r="CJ85" s="110" t="e">
        <f t="shared" si="56"/>
        <v>#REF!</v>
      </c>
      <c r="CK85" s="110">
        <f>IF(CH85&lt;=$CJ$6,IF(ISBLANK(CH$5),,VLOOKUP(CH$5,Aerien!$B$23:$C$87,2,FALSE)),)</f>
        <v>0.57999999999999996</v>
      </c>
      <c r="CL85" s="110" t="e">
        <f t="shared" si="57"/>
        <v>#REF!</v>
      </c>
      <c r="CM85" s="110" t="e">
        <f t="shared" si="58"/>
        <v>#REF!</v>
      </c>
      <c r="CN85" s="117">
        <f t="shared" si="59"/>
        <v>0.47499999999999998</v>
      </c>
      <c r="CO85" s="110">
        <f>IF(CH85&lt;=$CJ$6,'Laricio - prairie p.'!$F$5+('Laricio - prairie p.'!$F$15-'Laricio - prairie p.'!$F$5)*(1-EXP(-0.0175*CH85)),)</f>
        <v>70</v>
      </c>
      <c r="CP85" s="110">
        <f>IF(CH85&lt;=$CJ$6,IF(CH85&lt;=30,CH85*('Laricio - prairie p.'!$F$16-'Laricio - prairie p.'!#REF!)/30,10),)</f>
        <v>10</v>
      </c>
      <c r="CQ85" s="110">
        <v>0</v>
      </c>
      <c r="CR85" s="110" t="e">
        <f t="shared" si="60"/>
        <v>#REF!</v>
      </c>
      <c r="CT85" s="110">
        <f t="shared" si="61"/>
        <v>0</v>
      </c>
      <c r="CU85" s="110">
        <f>IF(CH85&lt;='Laricio - prairie p.'!$F$18,0,)</f>
        <v>0</v>
      </c>
      <c r="CV85" s="117">
        <f t="shared" si="62"/>
        <v>0.47499999999999998</v>
      </c>
      <c r="CW85" s="110">
        <f>IF(CH85&lt;=$CJ$6,'Laricio - prairie p.'!$F$5+('Laricio - prairie p.'!$F$8-'Laricio - prairie p.'!$F$5)*(1-EXP(-0.0175*CH85)),)</f>
        <v>70</v>
      </c>
      <c r="CX85" s="110">
        <f>IF(CH86&lt;='Laricio - prairie p.'!$F$18,0,)</f>
        <v>0</v>
      </c>
      <c r="CY85" s="110">
        <f>IF(CH86&lt;='Laricio - prairie p.'!$F$18,0,)</f>
        <v>0</v>
      </c>
      <c r="CZ85" s="110">
        <f t="shared" si="63"/>
        <v>256.66666666666669</v>
      </c>
      <c r="DA85" s="38" t="e">
        <f t="shared" ref="DA85:DA148" si="74">IF(CH85&lt;=$BJ$6,CR85-CZ85,)</f>
        <v>#REF!</v>
      </c>
    </row>
    <row r="86" spans="5:105" x14ac:dyDescent="0.25">
      <c r="BE86">
        <v>480</v>
      </c>
      <c r="BF86">
        <v>297</v>
      </c>
      <c r="BG86" s="11" t="e">
        <f>IF('Laricio - prairie p.'!#REF!="OUI",BE86/BF86,100%)</f>
        <v>#REF!</v>
      </c>
      <c r="BH86" s="155">
        <v>67</v>
      </c>
      <c r="BI86" s="147" t="e">
        <f t="shared" si="67"/>
        <v>#REF!</v>
      </c>
      <c r="BJ86" s="148" t="e">
        <f t="shared" si="48"/>
        <v>#REF!</v>
      </c>
      <c r="BK86" s="148">
        <f>IF(BH86&lt;=$BJ$6,IF(ISBLANK(BH$5),,VLOOKUP(BH$5,Aerien!$B$23:$C$87,2,FALSE)),)</f>
        <v>0.46</v>
      </c>
      <c r="BL86" s="148" t="e">
        <f t="shared" si="68"/>
        <v>#REF!</v>
      </c>
      <c r="BM86" s="148" t="e">
        <f t="shared" si="69"/>
        <v>#REF!</v>
      </c>
      <c r="BN86" s="149">
        <f t="shared" si="70"/>
        <v>0.47499999999999998</v>
      </c>
      <c r="BO86" s="148">
        <f>IF(BH86&lt;=$BJ$6,'Laricio - prairie p.'!$F$5+('Laricio - prairie p.'!$F$15-'Laricio - prairie p.'!$F$5)*(1-EXP(-0.0175*BH86)),)</f>
        <v>70</v>
      </c>
      <c r="BP86" s="148">
        <f>IF(BH86&lt;=$BJ$6,IF(BH86&lt;=30,BH86*('Laricio - prairie p.'!$F$16-'Laricio - prairie p.'!#REF!)/30,10),)</f>
        <v>10</v>
      </c>
      <c r="BQ86" s="148">
        <v>0</v>
      </c>
      <c r="BR86" s="150" t="e">
        <f t="shared" si="71"/>
        <v>#REF!</v>
      </c>
      <c r="BS86" s="147">
        <f>IF(BH86&lt;='Laricio - prairie p.'!$F$18,0,)</f>
        <v>0</v>
      </c>
      <c r="BT86" s="148">
        <f>IF(BH86&lt;='Laricio - prairie p.'!$F$18,0,)</f>
        <v>0</v>
      </c>
      <c r="BU86" s="149">
        <f t="shared" si="65"/>
        <v>0.47499999999999998</v>
      </c>
      <c r="BV86" s="148">
        <f>IF(BH86&lt;=$BJ$6,'Laricio - prairie p.'!$F$5+('Laricio - prairie p.'!$F$8-'Laricio - prairie p.'!$F$5)*(1-EXP(-0.0175*BH86)),)</f>
        <v>70</v>
      </c>
      <c r="BW86" s="148">
        <f>IF(BH87&lt;='Laricio - prairie p.'!$F$18,0,)</f>
        <v>0</v>
      </c>
      <c r="BX86" s="148">
        <f>IF(BH87&lt;='Laricio - prairie p.'!$F$18,0,)</f>
        <v>0</v>
      </c>
      <c r="BY86" s="150">
        <f t="shared" si="49"/>
        <v>256.66666666666669</v>
      </c>
      <c r="BZ86" s="175" t="e">
        <f t="shared" si="66"/>
        <v>#REF!</v>
      </c>
      <c r="CA86" s="178"/>
      <c r="CB86" s="178"/>
      <c r="CD86">
        <f t="shared" si="64"/>
        <v>0</v>
      </c>
      <c r="CE86" s="18">
        <f t="shared" si="50"/>
        <v>346.46092416000005</v>
      </c>
      <c r="CF86">
        <f t="shared" si="72"/>
        <v>319</v>
      </c>
      <c r="CG86" s="11" t="e">
        <f>IF('Laricio - prairie p.'!#REF!="OUI",CE86/CF86,100%)</f>
        <v>#REF!</v>
      </c>
      <c r="CH86" s="122">
        <v>67</v>
      </c>
      <c r="CI86" s="110" t="e">
        <f t="shared" si="73"/>
        <v>#REF!</v>
      </c>
      <c r="CJ86" s="110" t="e">
        <f t="shared" si="56"/>
        <v>#REF!</v>
      </c>
      <c r="CK86" s="110">
        <f>IF(CH86&lt;=$CJ$6,IF(ISBLANK(CH$5),,VLOOKUP(CH$5,Aerien!$B$23:$C$87,2,FALSE)),)</f>
        <v>0.57999999999999996</v>
      </c>
      <c r="CL86" s="110" t="e">
        <f t="shared" si="57"/>
        <v>#REF!</v>
      </c>
      <c r="CM86" s="110" t="e">
        <f t="shared" si="58"/>
        <v>#REF!</v>
      </c>
      <c r="CN86" s="117">
        <f t="shared" si="59"/>
        <v>0.47499999999999998</v>
      </c>
      <c r="CO86" s="110">
        <f>IF(CH86&lt;=$CJ$6,'Laricio - prairie p.'!$F$5+('Laricio - prairie p.'!$F$15-'Laricio - prairie p.'!$F$5)*(1-EXP(-0.0175*CH86)),)</f>
        <v>70</v>
      </c>
      <c r="CP86" s="110">
        <f>IF(CH86&lt;=$CJ$6,IF(CH86&lt;=30,CH86*('Laricio - prairie p.'!$F$16-'Laricio - prairie p.'!#REF!)/30,10),)</f>
        <v>10</v>
      </c>
      <c r="CQ86" s="110">
        <v>0</v>
      </c>
      <c r="CR86" s="110" t="e">
        <f t="shared" si="60"/>
        <v>#REF!</v>
      </c>
      <c r="CT86" s="110">
        <f t="shared" si="61"/>
        <v>0</v>
      </c>
      <c r="CU86" s="110">
        <f>IF(CH86&lt;='Laricio - prairie p.'!$F$18,0,)</f>
        <v>0</v>
      </c>
      <c r="CV86" s="117">
        <f t="shared" si="62"/>
        <v>0.47499999999999998</v>
      </c>
      <c r="CW86" s="110">
        <f>IF(CH86&lt;=$CJ$6,'Laricio - prairie p.'!$F$5+('Laricio - prairie p.'!$F$8-'Laricio - prairie p.'!$F$5)*(1-EXP(-0.0175*CH86)),)</f>
        <v>70</v>
      </c>
      <c r="CX86" s="110">
        <f>IF(CH87&lt;='Laricio - prairie p.'!$F$18,0,)</f>
        <v>0</v>
      </c>
      <c r="CY86" s="110">
        <f>IF(CH87&lt;='Laricio - prairie p.'!$F$18,0,)</f>
        <v>0</v>
      </c>
      <c r="CZ86" s="110">
        <f t="shared" si="63"/>
        <v>256.66666666666669</v>
      </c>
      <c r="DA86" s="38" t="e">
        <f t="shared" si="74"/>
        <v>#REF!</v>
      </c>
    </row>
    <row r="87" spans="5:105" x14ac:dyDescent="0.25">
      <c r="BE87">
        <v>480</v>
      </c>
      <c r="BF87">
        <v>297</v>
      </c>
      <c r="BG87" s="11" t="e">
        <f>IF('Laricio - prairie p.'!#REF!="OUI",BE87/BF87,100%)</f>
        <v>#REF!</v>
      </c>
      <c r="BH87" s="155">
        <v>68</v>
      </c>
      <c r="BI87" s="147" t="e">
        <f t="shared" si="67"/>
        <v>#REF!</v>
      </c>
      <c r="BJ87" s="148" t="e">
        <f t="shared" si="48"/>
        <v>#REF!</v>
      </c>
      <c r="BK87" s="148">
        <f>IF(BH87&lt;=$BJ$6,IF(ISBLANK(BH$5),,VLOOKUP(BH$5,Aerien!$B$23:$C$87,2,FALSE)),)</f>
        <v>0.46</v>
      </c>
      <c r="BL87" s="148" t="e">
        <f t="shared" si="68"/>
        <v>#REF!</v>
      </c>
      <c r="BM87" s="148" t="e">
        <f t="shared" si="69"/>
        <v>#REF!</v>
      </c>
      <c r="BN87" s="149">
        <f t="shared" si="70"/>
        <v>0.47499999999999998</v>
      </c>
      <c r="BO87" s="148">
        <f>IF(BH87&lt;=$BJ$6,'Laricio - prairie p.'!$F$5+('Laricio - prairie p.'!$F$15-'Laricio - prairie p.'!$F$5)*(1-EXP(-0.0175*BH87)),)</f>
        <v>70</v>
      </c>
      <c r="BP87" s="148">
        <f>IF(BH87&lt;=$BJ$6,IF(BH87&lt;=30,BH87*('Laricio - prairie p.'!$F$16-'Laricio - prairie p.'!#REF!)/30,10),)</f>
        <v>10</v>
      </c>
      <c r="BQ87" s="148">
        <v>0</v>
      </c>
      <c r="BR87" s="150" t="e">
        <f t="shared" si="71"/>
        <v>#REF!</v>
      </c>
      <c r="BS87" s="147">
        <f>IF(BH87&lt;='Laricio - prairie p.'!$F$18,0,)</f>
        <v>0</v>
      </c>
      <c r="BT87" s="148">
        <f>IF(BH87&lt;='Laricio - prairie p.'!$F$18,0,)</f>
        <v>0</v>
      </c>
      <c r="BU87" s="149">
        <f t="shared" si="65"/>
        <v>0.47499999999999998</v>
      </c>
      <c r="BV87" s="148">
        <f>IF(BH87&lt;=$BJ$6,'Laricio - prairie p.'!$F$5+('Laricio - prairie p.'!$F$8-'Laricio - prairie p.'!$F$5)*(1-EXP(-0.0175*BH87)),)</f>
        <v>70</v>
      </c>
      <c r="BW87" s="148">
        <f>IF(BH88&lt;='Laricio - prairie p.'!$F$18,0,)</f>
        <v>0</v>
      </c>
      <c r="BX87" s="148">
        <f>IF(BH88&lt;='Laricio - prairie p.'!$F$18,0,)</f>
        <v>0</v>
      </c>
      <c r="BY87" s="150">
        <f t="shared" si="49"/>
        <v>256.66666666666669</v>
      </c>
      <c r="BZ87" s="175" t="e">
        <f t="shared" si="66"/>
        <v>#REF!</v>
      </c>
      <c r="CA87" s="178"/>
      <c r="CB87" s="178"/>
      <c r="CD87">
        <f t="shared" si="64"/>
        <v>0</v>
      </c>
      <c r="CE87" s="18">
        <f t="shared" si="50"/>
        <v>346.46092416000005</v>
      </c>
      <c r="CF87">
        <f t="shared" si="72"/>
        <v>319</v>
      </c>
      <c r="CG87" s="11" t="e">
        <f>IF('Laricio - prairie p.'!#REF!="OUI",CE87/CF87,100%)</f>
        <v>#REF!</v>
      </c>
      <c r="CH87" s="122">
        <v>68</v>
      </c>
      <c r="CI87" s="110" t="e">
        <f t="shared" si="73"/>
        <v>#REF!</v>
      </c>
      <c r="CJ87" s="110" t="e">
        <f t="shared" si="56"/>
        <v>#REF!</v>
      </c>
      <c r="CK87" s="110">
        <f>IF(CH87&lt;=$CJ$6,IF(ISBLANK(CH$5),,VLOOKUP(CH$5,Aerien!$B$23:$C$87,2,FALSE)),)</f>
        <v>0.57999999999999996</v>
      </c>
      <c r="CL87" s="110" t="e">
        <f t="shared" si="57"/>
        <v>#REF!</v>
      </c>
      <c r="CM87" s="110" t="e">
        <f t="shared" si="58"/>
        <v>#REF!</v>
      </c>
      <c r="CN87" s="117">
        <f t="shared" si="59"/>
        <v>0.47499999999999998</v>
      </c>
      <c r="CO87" s="110">
        <f>IF(CH87&lt;=$CJ$6,'Laricio - prairie p.'!$F$5+('Laricio - prairie p.'!$F$15-'Laricio - prairie p.'!$F$5)*(1-EXP(-0.0175*CH87)),)</f>
        <v>70</v>
      </c>
      <c r="CP87" s="110">
        <f>IF(CH87&lt;=$CJ$6,IF(CH87&lt;=30,CH87*('Laricio - prairie p.'!$F$16-'Laricio - prairie p.'!#REF!)/30,10),)</f>
        <v>10</v>
      </c>
      <c r="CQ87" s="110">
        <v>0</v>
      </c>
      <c r="CR87" s="110" t="e">
        <f t="shared" si="60"/>
        <v>#REF!</v>
      </c>
      <c r="CT87" s="110">
        <f t="shared" si="61"/>
        <v>0</v>
      </c>
      <c r="CU87" s="110">
        <f>IF(CH87&lt;='Laricio - prairie p.'!$F$18,0,)</f>
        <v>0</v>
      </c>
      <c r="CV87" s="117">
        <f t="shared" si="62"/>
        <v>0.47499999999999998</v>
      </c>
      <c r="CW87" s="110">
        <f>IF(CH87&lt;=$CJ$6,'Laricio - prairie p.'!$F$5+('Laricio - prairie p.'!$F$8-'Laricio - prairie p.'!$F$5)*(1-EXP(-0.0175*CH87)),)</f>
        <v>70</v>
      </c>
      <c r="CX87" s="110">
        <f>IF(CH88&lt;='Laricio - prairie p.'!$F$18,0,)</f>
        <v>0</v>
      </c>
      <c r="CY87" s="110">
        <f>IF(CH88&lt;='Laricio - prairie p.'!$F$18,0,)</f>
        <v>0</v>
      </c>
      <c r="CZ87" s="110">
        <f t="shared" si="63"/>
        <v>256.66666666666669</v>
      </c>
      <c r="DA87" s="38" t="e">
        <f t="shared" si="74"/>
        <v>#REF!</v>
      </c>
    </row>
    <row r="88" spans="5:105" x14ac:dyDescent="0.25">
      <c r="BE88">
        <v>480</v>
      </c>
      <c r="BF88">
        <v>297</v>
      </c>
      <c r="BG88" s="11" t="e">
        <f>IF('Laricio - prairie p.'!#REF!="OUI",BE88/BF88,100%)</f>
        <v>#REF!</v>
      </c>
      <c r="BH88" s="155">
        <v>69</v>
      </c>
      <c r="BI88" s="147" t="e">
        <f t="shared" si="67"/>
        <v>#REF!</v>
      </c>
      <c r="BJ88" s="148" t="e">
        <f t="shared" si="48"/>
        <v>#REF!</v>
      </c>
      <c r="BK88" s="148">
        <f>IF(BH88&lt;=$BJ$6,IF(ISBLANK(BH$5),,VLOOKUP(BH$5,Aerien!$B$23:$C$87,2,FALSE)),)</f>
        <v>0.46</v>
      </c>
      <c r="BL88" s="148" t="e">
        <f t="shared" si="68"/>
        <v>#REF!</v>
      </c>
      <c r="BM88" s="148" t="e">
        <f t="shared" si="69"/>
        <v>#REF!</v>
      </c>
      <c r="BN88" s="149">
        <f t="shared" si="70"/>
        <v>0.47499999999999998</v>
      </c>
      <c r="BO88" s="148">
        <f>IF(BH88&lt;=$BJ$6,'Laricio - prairie p.'!$F$5+('Laricio - prairie p.'!$F$15-'Laricio - prairie p.'!$F$5)*(1-EXP(-0.0175*BH88)),)</f>
        <v>70</v>
      </c>
      <c r="BP88" s="148">
        <f>IF(BH88&lt;=$BJ$6,IF(BH88&lt;=30,BH88*('Laricio - prairie p.'!$F$16-'Laricio - prairie p.'!#REF!)/30,10),)</f>
        <v>10</v>
      </c>
      <c r="BQ88" s="148">
        <v>0</v>
      </c>
      <c r="BR88" s="150" t="e">
        <f t="shared" si="71"/>
        <v>#REF!</v>
      </c>
      <c r="BS88" s="147">
        <f>IF(BH88&lt;='Laricio - prairie p.'!$F$18,0,)</f>
        <v>0</v>
      </c>
      <c r="BT88" s="148">
        <f>IF(BH88&lt;='Laricio - prairie p.'!$F$18,0,)</f>
        <v>0</v>
      </c>
      <c r="BU88" s="149">
        <f t="shared" si="65"/>
        <v>0.47499999999999998</v>
      </c>
      <c r="BV88" s="148">
        <f>IF(BH88&lt;=$BJ$6,'Laricio - prairie p.'!$F$5+('Laricio - prairie p.'!$F$8-'Laricio - prairie p.'!$F$5)*(1-EXP(-0.0175*BH88)),)</f>
        <v>70</v>
      </c>
      <c r="BW88" s="148">
        <f>IF(BH89&lt;='Laricio - prairie p.'!$F$18,0,)</f>
        <v>0</v>
      </c>
      <c r="BX88" s="148">
        <f>IF(BH89&lt;='Laricio - prairie p.'!$F$18,0,)</f>
        <v>0</v>
      </c>
      <c r="BY88" s="150">
        <f t="shared" si="49"/>
        <v>256.66666666666669</v>
      </c>
      <c r="BZ88" s="175" t="e">
        <f t="shared" si="66"/>
        <v>#REF!</v>
      </c>
      <c r="CA88" s="178"/>
      <c r="CB88" s="178"/>
      <c r="CD88">
        <f t="shared" si="64"/>
        <v>0</v>
      </c>
      <c r="CE88" s="18">
        <f t="shared" si="50"/>
        <v>346.46092416000005</v>
      </c>
      <c r="CF88">
        <f t="shared" si="72"/>
        <v>319</v>
      </c>
      <c r="CG88" s="11" t="e">
        <f>IF('Laricio - prairie p.'!#REF!="OUI",CE88/CF88,100%)</f>
        <v>#REF!</v>
      </c>
      <c r="CH88" s="122">
        <v>69</v>
      </c>
      <c r="CI88" s="110" t="e">
        <f t="shared" si="73"/>
        <v>#REF!</v>
      </c>
      <c r="CJ88" s="110" t="e">
        <f t="shared" si="56"/>
        <v>#REF!</v>
      </c>
      <c r="CK88" s="110">
        <f>IF(CH88&lt;=$CJ$6,IF(ISBLANK(CH$5),,VLOOKUP(CH$5,Aerien!$B$23:$C$87,2,FALSE)),)</f>
        <v>0.57999999999999996</v>
      </c>
      <c r="CL88" s="110" t="e">
        <f t="shared" si="57"/>
        <v>#REF!</v>
      </c>
      <c r="CM88" s="110" t="e">
        <f t="shared" si="58"/>
        <v>#REF!</v>
      </c>
      <c r="CN88" s="117">
        <f t="shared" si="59"/>
        <v>0.47499999999999998</v>
      </c>
      <c r="CO88" s="110">
        <f>IF(CH88&lt;=$CJ$6,'Laricio - prairie p.'!$F$5+('Laricio - prairie p.'!$F$15-'Laricio - prairie p.'!$F$5)*(1-EXP(-0.0175*CH88)),)</f>
        <v>70</v>
      </c>
      <c r="CP88" s="110">
        <f>IF(CH88&lt;=$CJ$6,IF(CH88&lt;=30,CH88*('Laricio - prairie p.'!$F$16-'Laricio - prairie p.'!#REF!)/30,10),)</f>
        <v>10</v>
      </c>
      <c r="CQ88" s="110">
        <v>0</v>
      </c>
      <c r="CR88" s="110" t="e">
        <f t="shared" si="60"/>
        <v>#REF!</v>
      </c>
      <c r="CT88" s="110">
        <f t="shared" si="61"/>
        <v>0</v>
      </c>
      <c r="CU88" s="110">
        <f>IF(CH88&lt;='Laricio - prairie p.'!$F$18,0,)</f>
        <v>0</v>
      </c>
      <c r="CV88" s="117">
        <f t="shared" si="62"/>
        <v>0.47499999999999998</v>
      </c>
      <c r="CW88" s="110">
        <f>IF(CH88&lt;=$CJ$6,'Laricio - prairie p.'!$F$5+('Laricio - prairie p.'!$F$8-'Laricio - prairie p.'!$F$5)*(1-EXP(-0.0175*CH88)),)</f>
        <v>70</v>
      </c>
      <c r="CX88" s="110">
        <f>IF(CH89&lt;='Laricio - prairie p.'!$F$18,0,)</f>
        <v>0</v>
      </c>
      <c r="CY88" s="110">
        <f>IF(CH89&lt;='Laricio - prairie p.'!$F$18,0,)</f>
        <v>0</v>
      </c>
      <c r="CZ88" s="110">
        <f t="shared" si="63"/>
        <v>256.66666666666669</v>
      </c>
      <c r="DA88" s="38" t="e">
        <f t="shared" si="74"/>
        <v>#REF!</v>
      </c>
    </row>
    <row r="89" spans="5:105" x14ac:dyDescent="0.25">
      <c r="BE89">
        <v>480</v>
      </c>
      <c r="BF89">
        <v>297</v>
      </c>
      <c r="BG89" s="11" t="e">
        <f>IF('Laricio - prairie p.'!#REF!="OUI",BE89/BF89,100%)</f>
        <v>#REF!</v>
      </c>
      <c r="BH89" s="155">
        <v>70</v>
      </c>
      <c r="BI89" s="147" t="e">
        <f t="shared" si="67"/>
        <v>#REF!</v>
      </c>
      <c r="BJ89" s="148" t="e">
        <f t="shared" si="48"/>
        <v>#REF!</v>
      </c>
      <c r="BK89" s="148">
        <f>IF(BH89&lt;=$BJ$6,IF(ISBLANK(BH$5),,VLOOKUP(BH$5,Aerien!$B$23:$C$87,2,FALSE)),)</f>
        <v>0.46</v>
      </c>
      <c r="BL89" s="148" t="e">
        <f t="shared" si="68"/>
        <v>#REF!</v>
      </c>
      <c r="BM89" s="148" t="e">
        <f t="shared" si="69"/>
        <v>#REF!</v>
      </c>
      <c r="BN89" s="149">
        <f t="shared" si="70"/>
        <v>0.47499999999999998</v>
      </c>
      <c r="BO89" s="148">
        <f>IF(BH89&lt;=$BJ$6,'Laricio - prairie p.'!$F$5+('Laricio - prairie p.'!$F$15-'Laricio - prairie p.'!$F$5)*(1-EXP(-0.0175*BH89)),)</f>
        <v>70</v>
      </c>
      <c r="BP89" s="148">
        <f>IF(BH89&lt;=$BJ$6,IF(BH89&lt;=30,BH89*('Laricio - prairie p.'!$F$16-'Laricio - prairie p.'!#REF!)/30,10),)</f>
        <v>10</v>
      </c>
      <c r="BQ89" s="148">
        <v>0</v>
      </c>
      <c r="BR89" s="150" t="e">
        <f t="shared" si="71"/>
        <v>#REF!</v>
      </c>
      <c r="BS89" s="147">
        <f>IF(BH89&lt;='Laricio - prairie p.'!$F$18,0,)</f>
        <v>0</v>
      </c>
      <c r="BT89" s="148">
        <f>IF(BH89&lt;='Laricio - prairie p.'!$F$18,0,)</f>
        <v>0</v>
      </c>
      <c r="BU89" s="149">
        <f t="shared" si="65"/>
        <v>0.47499999999999998</v>
      </c>
      <c r="BV89" s="148">
        <f>IF(BH89&lt;=$BJ$6,'Laricio - prairie p.'!$F$5+('Laricio - prairie p.'!$F$8-'Laricio - prairie p.'!$F$5)*(1-EXP(-0.0175*BH89)),)</f>
        <v>70</v>
      </c>
      <c r="BW89" s="148">
        <f>IF(BH90&lt;='Laricio - prairie p.'!$F$18,0,)</f>
        <v>0</v>
      </c>
      <c r="BX89" s="148">
        <f>IF(BH90&lt;='Laricio - prairie p.'!$F$18,0,)</f>
        <v>0</v>
      </c>
      <c r="BY89" s="150">
        <f t="shared" si="49"/>
        <v>256.66666666666669</v>
      </c>
      <c r="BZ89" s="175" t="e">
        <f t="shared" si="66"/>
        <v>#REF!</v>
      </c>
      <c r="CA89" s="178"/>
      <c r="CB89" s="178"/>
      <c r="CD89">
        <f t="shared" si="64"/>
        <v>0</v>
      </c>
      <c r="CE89" s="18">
        <f t="shared" si="50"/>
        <v>346.46092416000005</v>
      </c>
      <c r="CF89">
        <f t="shared" si="72"/>
        <v>319</v>
      </c>
      <c r="CG89" s="11" t="e">
        <f>IF('Laricio - prairie p.'!#REF!="OUI",CE89/CF89,100%)</f>
        <v>#REF!</v>
      </c>
      <c r="CH89" s="122">
        <v>70</v>
      </c>
      <c r="CI89" s="110" t="e">
        <f t="shared" si="73"/>
        <v>#REF!</v>
      </c>
      <c r="CJ89" s="110" t="e">
        <f t="shared" si="56"/>
        <v>#REF!</v>
      </c>
      <c r="CK89" s="110">
        <f>IF(CH89&lt;=$CJ$6,IF(ISBLANK(CH$5),,VLOOKUP(CH$5,Aerien!$B$23:$C$87,2,FALSE)),)</f>
        <v>0.57999999999999996</v>
      </c>
      <c r="CL89" s="110" t="e">
        <f t="shared" si="57"/>
        <v>#REF!</v>
      </c>
      <c r="CM89" s="110" t="e">
        <f t="shared" si="58"/>
        <v>#REF!</v>
      </c>
      <c r="CN89" s="117">
        <f t="shared" si="59"/>
        <v>0.47499999999999998</v>
      </c>
      <c r="CO89" s="110">
        <f>IF(CH89&lt;=$CJ$6,'Laricio - prairie p.'!$F$5+('Laricio - prairie p.'!$F$15-'Laricio - prairie p.'!$F$5)*(1-EXP(-0.0175*CH89)),)</f>
        <v>70</v>
      </c>
      <c r="CP89" s="110">
        <f>IF(CH89&lt;=$CJ$6,IF(CH89&lt;=30,CH89*('Laricio - prairie p.'!$F$16-'Laricio - prairie p.'!#REF!)/30,10),)</f>
        <v>10</v>
      </c>
      <c r="CQ89" s="110">
        <v>0</v>
      </c>
      <c r="CR89" s="110" t="e">
        <f t="shared" si="60"/>
        <v>#REF!</v>
      </c>
      <c r="CT89" s="110">
        <f t="shared" si="61"/>
        <v>0</v>
      </c>
      <c r="CU89" s="110">
        <f>IF(CH89&lt;='Laricio - prairie p.'!$F$18,0,)</f>
        <v>0</v>
      </c>
      <c r="CV89" s="117">
        <f t="shared" si="62"/>
        <v>0.47499999999999998</v>
      </c>
      <c r="CW89" s="110">
        <f>IF(CH89&lt;=$CJ$6,'Laricio - prairie p.'!$F$5+('Laricio - prairie p.'!$F$8-'Laricio - prairie p.'!$F$5)*(1-EXP(-0.0175*CH89)),)</f>
        <v>70</v>
      </c>
      <c r="CX89" s="110">
        <f>IF(CH90&lt;='Laricio - prairie p.'!$F$18,0,)</f>
        <v>0</v>
      </c>
      <c r="CY89" s="110">
        <f>IF(CH90&lt;='Laricio - prairie p.'!$F$18,0,)</f>
        <v>0</v>
      </c>
      <c r="CZ89" s="110">
        <f t="shared" si="63"/>
        <v>256.66666666666669</v>
      </c>
      <c r="DA89" s="38" t="e">
        <f t="shared" si="74"/>
        <v>#REF!</v>
      </c>
    </row>
    <row r="90" spans="5:105" x14ac:dyDescent="0.25">
      <c r="BE90">
        <v>400</v>
      </c>
      <c r="BF90">
        <v>280</v>
      </c>
      <c r="BG90" s="11" t="e">
        <f>IF('Laricio - prairie p.'!#REF!="OUI",BE90/BF90,100%)</f>
        <v>#REF!</v>
      </c>
      <c r="BH90" s="155">
        <v>71</v>
      </c>
      <c r="BI90" s="147" t="e">
        <f t="shared" si="67"/>
        <v>#REF!</v>
      </c>
      <c r="BJ90" s="148" t="e">
        <f t="shared" ref="BJ90:BJ153" si="75">IF(BH90&lt;=$BJ$6,BI90+BJ89,)</f>
        <v>#REF!</v>
      </c>
      <c r="BK90" s="148">
        <f>IF(BH90&lt;=$BJ$6,IF(ISBLANK(BH$5),,VLOOKUP(BH$5,Aerien!$B$23:$C$87,2,FALSE)),)</f>
        <v>0.46</v>
      </c>
      <c r="BL90" s="148" t="e">
        <f t="shared" si="68"/>
        <v>#REF!</v>
      </c>
      <c r="BM90" s="148" t="e">
        <f t="shared" si="69"/>
        <v>#REF!</v>
      </c>
      <c r="BN90" s="149">
        <f t="shared" si="70"/>
        <v>0.47499999999999998</v>
      </c>
      <c r="BO90" s="148">
        <f>IF(BH90&lt;=$BJ$6,'Laricio - prairie p.'!$F$5+('Laricio - prairie p.'!$F$15-'Laricio - prairie p.'!$F$5)*(1-EXP(-0.0175*BH90)),)</f>
        <v>70</v>
      </c>
      <c r="BP90" s="148">
        <f>IF(BH90&lt;=$BJ$6,IF(BH90&lt;=30,BH90*('Laricio - prairie p.'!$F$16-'Laricio - prairie p.'!#REF!)/30,10),)</f>
        <v>10</v>
      </c>
      <c r="BQ90" s="148">
        <v>0</v>
      </c>
      <c r="BR90" s="150" t="e">
        <f t="shared" si="71"/>
        <v>#REF!</v>
      </c>
      <c r="BS90" s="147">
        <f>IF(BH90&lt;='Laricio - prairie p.'!$F$18,0,)</f>
        <v>0</v>
      </c>
      <c r="BT90" s="148">
        <f>IF(BH90&lt;='Laricio - prairie p.'!$F$18,0,)</f>
        <v>0</v>
      </c>
      <c r="BU90" s="149">
        <f t="shared" si="65"/>
        <v>0.47499999999999998</v>
      </c>
      <c r="BV90" s="148">
        <f>IF(BH90&lt;=$BJ$6,'Laricio - prairie p.'!$F$5+('Laricio - prairie p.'!$F$8-'Laricio - prairie p.'!$F$5)*(1-EXP(-0.0175*BH90)),)</f>
        <v>70</v>
      </c>
      <c r="BW90" s="148">
        <f>IF(BH91&lt;='Laricio - prairie p.'!$F$18,0,)</f>
        <v>0</v>
      </c>
      <c r="BX90" s="148">
        <f>IF(BH91&lt;='Laricio - prairie p.'!$F$18,0,)</f>
        <v>0</v>
      </c>
      <c r="BY90" s="150">
        <f t="shared" ref="BY90:BY153" si="76">((BS90+BT90)*BU90+BV90+BW90+BX90)*44/12</f>
        <v>256.66666666666669</v>
      </c>
      <c r="BZ90" s="175" t="e">
        <f t="shared" si="66"/>
        <v>#REF!</v>
      </c>
      <c r="CA90" s="178"/>
      <c r="CB90" s="178"/>
      <c r="CD90">
        <f t="shared" si="64"/>
        <v>0</v>
      </c>
      <c r="CE90" s="18">
        <f t="shared" ref="CE90:CE153" si="77">IF(CD90="OUI",CE89*(1-CO$12),CE89)</f>
        <v>346.46092416000005</v>
      </c>
      <c r="CF90">
        <f t="shared" si="72"/>
        <v>279</v>
      </c>
      <c r="CG90" s="11" t="e">
        <f>IF('Laricio - prairie p.'!#REF!="OUI",CE90/CF90,100%)</f>
        <v>#REF!</v>
      </c>
      <c r="CH90" s="122">
        <v>71</v>
      </c>
      <c r="CI90" s="110" t="e">
        <f t="shared" si="73"/>
        <v>#REF!</v>
      </c>
      <c r="CJ90" s="110" t="e">
        <f t="shared" si="56"/>
        <v>#REF!</v>
      </c>
      <c r="CK90" s="110">
        <f>IF(CH90&lt;=$CJ$6,IF(ISBLANK(CH$5),,VLOOKUP(CH$5,Aerien!$B$23:$C$87,2,FALSE)),)</f>
        <v>0.57999999999999996</v>
      </c>
      <c r="CL90" s="110" t="e">
        <f t="shared" si="57"/>
        <v>#REF!</v>
      </c>
      <c r="CM90" s="110" t="e">
        <f t="shared" si="58"/>
        <v>#REF!</v>
      </c>
      <c r="CN90" s="117">
        <f t="shared" si="59"/>
        <v>0.47499999999999998</v>
      </c>
      <c r="CO90" s="110">
        <f>IF(CH90&lt;=$CJ$6,'Laricio - prairie p.'!$F$5+('Laricio - prairie p.'!$F$15-'Laricio - prairie p.'!$F$5)*(1-EXP(-0.0175*CH90)),)</f>
        <v>70</v>
      </c>
      <c r="CP90" s="110">
        <f>IF(CH90&lt;=$CJ$6,IF(CH90&lt;=30,CH90*('Laricio - prairie p.'!$F$16-'Laricio - prairie p.'!#REF!)/30,10),)</f>
        <v>10</v>
      </c>
      <c r="CQ90" s="110">
        <v>0</v>
      </c>
      <c r="CR90" s="110" t="e">
        <f t="shared" si="60"/>
        <v>#REF!</v>
      </c>
      <c r="CT90" s="110">
        <f t="shared" si="61"/>
        <v>0</v>
      </c>
      <c r="CU90" s="110">
        <f>IF(CH90&lt;='Laricio - prairie p.'!$F$18,0,)</f>
        <v>0</v>
      </c>
      <c r="CV90" s="117">
        <f t="shared" si="62"/>
        <v>0.47499999999999998</v>
      </c>
      <c r="CW90" s="110">
        <f>IF(CH90&lt;=$CJ$6,'Laricio - prairie p.'!$F$5+('Laricio - prairie p.'!$F$8-'Laricio - prairie p.'!$F$5)*(1-EXP(-0.0175*CH90)),)</f>
        <v>70</v>
      </c>
      <c r="CX90" s="110">
        <f>IF(CH91&lt;='Laricio - prairie p.'!$F$18,0,)</f>
        <v>0</v>
      </c>
      <c r="CY90" s="110">
        <f>IF(CH91&lt;='Laricio - prairie p.'!$F$18,0,)</f>
        <v>0</v>
      </c>
      <c r="CZ90" s="110">
        <f t="shared" si="63"/>
        <v>256.66666666666669</v>
      </c>
      <c r="DA90" s="38" t="e">
        <f t="shared" si="74"/>
        <v>#REF!</v>
      </c>
    </row>
    <row r="91" spans="5:105" x14ac:dyDescent="0.25">
      <c r="BE91">
        <v>400</v>
      </c>
      <c r="BF91">
        <v>280</v>
      </c>
      <c r="BG91" s="11" t="e">
        <f>IF('Laricio - prairie p.'!#REF!="OUI",BE91/BF91,100%)</f>
        <v>#REF!</v>
      </c>
      <c r="BH91" s="155">
        <v>72</v>
      </c>
      <c r="BI91" s="147" t="e">
        <f t="shared" si="67"/>
        <v>#REF!</v>
      </c>
      <c r="BJ91" s="148" t="e">
        <f t="shared" si="75"/>
        <v>#REF!</v>
      </c>
      <c r="BK91" s="148">
        <f>IF(BH91&lt;=$BJ$6,IF(ISBLANK(BH$5),,VLOOKUP(BH$5,Aerien!$B$23:$C$87,2,FALSE)),)</f>
        <v>0.46</v>
      </c>
      <c r="BL91" s="148" t="e">
        <f t="shared" si="68"/>
        <v>#REF!</v>
      </c>
      <c r="BM91" s="148" t="e">
        <f t="shared" si="69"/>
        <v>#REF!</v>
      </c>
      <c r="BN91" s="149">
        <f t="shared" si="70"/>
        <v>0.47499999999999998</v>
      </c>
      <c r="BO91" s="148">
        <f>IF(BH91&lt;=$BJ$6,'Laricio - prairie p.'!$F$5+('Laricio - prairie p.'!$F$15-'Laricio - prairie p.'!$F$5)*(1-EXP(-0.0175*BH91)),)</f>
        <v>70</v>
      </c>
      <c r="BP91" s="148">
        <f>IF(BH91&lt;=$BJ$6,IF(BH91&lt;=30,BH91*('Laricio - prairie p.'!$F$16-'Laricio - prairie p.'!#REF!)/30,10),)</f>
        <v>10</v>
      </c>
      <c r="BQ91" s="148">
        <v>0</v>
      </c>
      <c r="BR91" s="150" t="e">
        <f t="shared" si="71"/>
        <v>#REF!</v>
      </c>
      <c r="BS91" s="147">
        <f>IF(BH91&lt;='Laricio - prairie p.'!$F$18,0,)</f>
        <v>0</v>
      </c>
      <c r="BT91" s="148">
        <f>IF(BH91&lt;='Laricio - prairie p.'!$F$18,0,)</f>
        <v>0</v>
      </c>
      <c r="BU91" s="149">
        <f t="shared" si="65"/>
        <v>0.47499999999999998</v>
      </c>
      <c r="BV91" s="148">
        <f>IF(BH91&lt;=$BJ$6,'Laricio - prairie p.'!$F$5+('Laricio - prairie p.'!$F$8-'Laricio - prairie p.'!$F$5)*(1-EXP(-0.0175*BH91)),)</f>
        <v>70</v>
      </c>
      <c r="BW91" s="148">
        <f>IF(BH92&lt;='Laricio - prairie p.'!$F$18,0,)</f>
        <v>0</v>
      </c>
      <c r="BX91" s="148">
        <f>IF(BH92&lt;='Laricio - prairie p.'!$F$18,0,)</f>
        <v>0</v>
      </c>
      <c r="BY91" s="150">
        <f t="shared" si="76"/>
        <v>256.66666666666669</v>
      </c>
      <c r="BZ91" s="175" t="e">
        <f t="shared" si="66"/>
        <v>#REF!</v>
      </c>
      <c r="CA91" s="178"/>
      <c r="CB91" s="178"/>
      <c r="CD91">
        <f t="shared" si="64"/>
        <v>0</v>
      </c>
      <c r="CE91" s="18">
        <f t="shared" si="77"/>
        <v>346.46092416000005</v>
      </c>
      <c r="CF91">
        <f t="shared" si="72"/>
        <v>279</v>
      </c>
      <c r="CG91" s="11" t="e">
        <f>IF('Laricio - prairie p.'!#REF!="OUI",CE91/CF91,100%)</f>
        <v>#REF!</v>
      </c>
      <c r="CH91" s="122">
        <v>72</v>
      </c>
      <c r="CI91" s="110" t="e">
        <f t="shared" si="73"/>
        <v>#REF!</v>
      </c>
      <c r="CJ91" s="110" t="e">
        <f t="shared" si="56"/>
        <v>#REF!</v>
      </c>
      <c r="CK91" s="110">
        <f>IF(CH91&lt;=$CJ$6,IF(ISBLANK(CH$5),,VLOOKUP(CH$5,Aerien!$B$23:$C$87,2,FALSE)),)</f>
        <v>0.57999999999999996</v>
      </c>
      <c r="CL91" s="110" t="e">
        <f t="shared" si="57"/>
        <v>#REF!</v>
      </c>
      <c r="CM91" s="110" t="e">
        <f t="shared" si="58"/>
        <v>#REF!</v>
      </c>
      <c r="CN91" s="117">
        <f t="shared" si="59"/>
        <v>0.47499999999999998</v>
      </c>
      <c r="CO91" s="110">
        <f>IF(CH91&lt;=$CJ$6,'Laricio - prairie p.'!$F$5+('Laricio - prairie p.'!$F$15-'Laricio - prairie p.'!$F$5)*(1-EXP(-0.0175*CH91)),)</f>
        <v>70</v>
      </c>
      <c r="CP91" s="110">
        <f>IF(CH91&lt;=$CJ$6,IF(CH91&lt;=30,CH91*('Laricio - prairie p.'!$F$16-'Laricio - prairie p.'!#REF!)/30,10),)</f>
        <v>10</v>
      </c>
      <c r="CQ91" s="110">
        <v>0</v>
      </c>
      <c r="CR91" s="110" t="e">
        <f t="shared" si="60"/>
        <v>#REF!</v>
      </c>
      <c r="CT91" s="110">
        <f t="shared" si="61"/>
        <v>0</v>
      </c>
      <c r="CU91" s="110">
        <f>IF(CH91&lt;='Laricio - prairie p.'!$F$18,0,)</f>
        <v>0</v>
      </c>
      <c r="CV91" s="117">
        <f t="shared" si="62"/>
        <v>0.47499999999999998</v>
      </c>
      <c r="CW91" s="110">
        <f>IF(CH91&lt;=$CJ$6,'Laricio - prairie p.'!$F$5+('Laricio - prairie p.'!$F$8-'Laricio - prairie p.'!$F$5)*(1-EXP(-0.0175*CH91)),)</f>
        <v>70</v>
      </c>
      <c r="CX91" s="110">
        <f>IF(CH92&lt;='Laricio - prairie p.'!$F$18,0,)</f>
        <v>0</v>
      </c>
      <c r="CY91" s="110">
        <f>IF(CH92&lt;='Laricio - prairie p.'!$F$18,0,)</f>
        <v>0</v>
      </c>
      <c r="CZ91" s="110">
        <f t="shared" si="63"/>
        <v>256.66666666666669</v>
      </c>
      <c r="DA91" s="38" t="e">
        <f t="shared" si="74"/>
        <v>#REF!</v>
      </c>
    </row>
    <row r="92" spans="5:105" x14ac:dyDescent="0.25">
      <c r="I92" s="2"/>
      <c r="J92" s="41"/>
      <c r="BE92">
        <v>400</v>
      </c>
      <c r="BF92">
        <v>280</v>
      </c>
      <c r="BG92" s="11" t="e">
        <f>IF('Laricio - prairie p.'!#REF!="OUI",BE92/BF92,100%)</f>
        <v>#REF!</v>
      </c>
      <c r="BH92" s="155">
        <v>73</v>
      </c>
      <c r="BI92" s="147" t="e">
        <f t="shared" si="67"/>
        <v>#REF!</v>
      </c>
      <c r="BJ92" s="148" t="e">
        <f t="shared" si="75"/>
        <v>#REF!</v>
      </c>
      <c r="BK92" s="148">
        <f>IF(BH92&lt;=$BJ$6,IF(ISBLANK(BH$5),,VLOOKUP(BH$5,Aerien!$B$23:$C$87,2,FALSE)),)</f>
        <v>0.46</v>
      </c>
      <c r="BL92" s="148" t="e">
        <f t="shared" si="68"/>
        <v>#REF!</v>
      </c>
      <c r="BM92" s="148" t="e">
        <f t="shared" si="69"/>
        <v>#REF!</v>
      </c>
      <c r="BN92" s="149">
        <f t="shared" si="70"/>
        <v>0.47499999999999998</v>
      </c>
      <c r="BO92" s="148">
        <f>IF(BH92&lt;=$BJ$6,'Laricio - prairie p.'!$F$5+('Laricio - prairie p.'!$F$15-'Laricio - prairie p.'!$F$5)*(1-EXP(-0.0175*BH92)),)</f>
        <v>70</v>
      </c>
      <c r="BP92" s="148">
        <f>IF(BH92&lt;=$BJ$6,IF(BH92&lt;=30,BH92*('Laricio - prairie p.'!$F$16-'Laricio - prairie p.'!#REF!)/30,10),)</f>
        <v>10</v>
      </c>
      <c r="BQ92" s="148">
        <v>0</v>
      </c>
      <c r="BR92" s="150" t="e">
        <f t="shared" si="71"/>
        <v>#REF!</v>
      </c>
      <c r="BS92" s="147">
        <f>IF(BH92&lt;='Laricio - prairie p.'!$F$18,0,)</f>
        <v>0</v>
      </c>
      <c r="BT92" s="148">
        <f>IF(BH92&lt;='Laricio - prairie p.'!$F$18,0,)</f>
        <v>0</v>
      </c>
      <c r="BU92" s="149">
        <f t="shared" si="65"/>
        <v>0.47499999999999998</v>
      </c>
      <c r="BV92" s="148">
        <f>IF(BH92&lt;=$BJ$6,'Laricio - prairie p.'!$F$5+('Laricio - prairie p.'!$F$8-'Laricio - prairie p.'!$F$5)*(1-EXP(-0.0175*BH92)),)</f>
        <v>70</v>
      </c>
      <c r="BW92" s="148">
        <f>IF(BH93&lt;='Laricio - prairie p.'!$F$18,0,)</f>
        <v>0</v>
      </c>
      <c r="BX92" s="148">
        <f>IF(BH93&lt;='Laricio - prairie p.'!$F$18,0,)</f>
        <v>0</v>
      </c>
      <c r="BY92" s="150">
        <f t="shared" si="76"/>
        <v>256.66666666666669</v>
      </c>
      <c r="BZ92" s="175" t="e">
        <f t="shared" si="66"/>
        <v>#REF!</v>
      </c>
      <c r="CA92" s="178"/>
      <c r="CB92" s="178"/>
      <c r="CD92">
        <f t="shared" si="64"/>
        <v>0</v>
      </c>
      <c r="CE92" s="18">
        <f t="shared" si="77"/>
        <v>346.46092416000005</v>
      </c>
      <c r="CF92">
        <f t="shared" si="72"/>
        <v>279</v>
      </c>
      <c r="CG92" s="11" t="e">
        <f>IF('Laricio - prairie p.'!#REF!="OUI",CE92/CF92,100%)</f>
        <v>#REF!</v>
      </c>
      <c r="CH92" s="122">
        <v>73</v>
      </c>
      <c r="CI92" s="110" t="e">
        <f t="shared" si="73"/>
        <v>#REF!</v>
      </c>
      <c r="CJ92" s="110" t="e">
        <f t="shared" si="56"/>
        <v>#REF!</v>
      </c>
      <c r="CK92" s="110">
        <f>IF(CH92&lt;=$CJ$6,IF(ISBLANK(CH$5),,VLOOKUP(CH$5,Aerien!$B$23:$C$87,2,FALSE)),)</f>
        <v>0.57999999999999996</v>
      </c>
      <c r="CL92" s="110" t="e">
        <f t="shared" si="57"/>
        <v>#REF!</v>
      </c>
      <c r="CM92" s="110" t="e">
        <f t="shared" si="58"/>
        <v>#REF!</v>
      </c>
      <c r="CN92" s="117">
        <f t="shared" si="59"/>
        <v>0.47499999999999998</v>
      </c>
      <c r="CO92" s="110">
        <f>IF(CH92&lt;=$CJ$6,'Laricio - prairie p.'!$F$5+('Laricio - prairie p.'!$F$15-'Laricio - prairie p.'!$F$5)*(1-EXP(-0.0175*CH92)),)</f>
        <v>70</v>
      </c>
      <c r="CP92" s="110">
        <f>IF(CH92&lt;=$CJ$6,IF(CH92&lt;=30,CH92*('Laricio - prairie p.'!$F$16-'Laricio - prairie p.'!#REF!)/30,10),)</f>
        <v>10</v>
      </c>
      <c r="CQ92" s="110">
        <v>0</v>
      </c>
      <c r="CR92" s="110" t="e">
        <f t="shared" si="60"/>
        <v>#REF!</v>
      </c>
      <c r="CT92" s="110">
        <f t="shared" si="61"/>
        <v>0</v>
      </c>
      <c r="CU92" s="110">
        <f>IF(CH92&lt;='Laricio - prairie p.'!$F$18,0,)</f>
        <v>0</v>
      </c>
      <c r="CV92" s="117">
        <f t="shared" si="62"/>
        <v>0.47499999999999998</v>
      </c>
      <c r="CW92" s="110">
        <f>IF(CH92&lt;=$CJ$6,'Laricio - prairie p.'!$F$5+('Laricio - prairie p.'!$F$8-'Laricio - prairie p.'!$F$5)*(1-EXP(-0.0175*CH92)),)</f>
        <v>70</v>
      </c>
      <c r="CX92" s="110">
        <f>IF(CH93&lt;='Laricio - prairie p.'!$F$18,0,)</f>
        <v>0</v>
      </c>
      <c r="CY92" s="110">
        <f>IF(CH93&lt;='Laricio - prairie p.'!$F$18,0,)</f>
        <v>0</v>
      </c>
      <c r="CZ92" s="110">
        <f t="shared" si="63"/>
        <v>256.66666666666669</v>
      </c>
      <c r="DA92" s="38" t="e">
        <f t="shared" si="74"/>
        <v>#REF!</v>
      </c>
    </row>
    <row r="93" spans="5:105" x14ac:dyDescent="0.25">
      <c r="BE93">
        <v>400</v>
      </c>
      <c r="BF93">
        <v>280</v>
      </c>
      <c r="BG93" s="11" t="e">
        <f>IF('Laricio - prairie p.'!#REF!="OUI",BE93/BF93,100%)</f>
        <v>#REF!</v>
      </c>
      <c r="BH93" s="155">
        <v>74</v>
      </c>
      <c r="BI93" s="147" t="e">
        <f t="shared" si="67"/>
        <v>#REF!</v>
      </c>
      <c r="BJ93" s="148" t="e">
        <f t="shared" si="75"/>
        <v>#REF!</v>
      </c>
      <c r="BK93" s="148">
        <f>IF(BH93&lt;=$BJ$6,IF(ISBLANK(BH$5),,VLOOKUP(BH$5,Aerien!$B$23:$C$87,2,FALSE)),)</f>
        <v>0.46</v>
      </c>
      <c r="BL93" s="148" t="e">
        <f t="shared" si="68"/>
        <v>#REF!</v>
      </c>
      <c r="BM93" s="148" t="e">
        <f t="shared" si="69"/>
        <v>#REF!</v>
      </c>
      <c r="BN93" s="149">
        <f t="shared" si="70"/>
        <v>0.47499999999999998</v>
      </c>
      <c r="BO93" s="148">
        <f>IF(BH93&lt;=$BJ$6,'Laricio - prairie p.'!$F$5+('Laricio - prairie p.'!$F$15-'Laricio - prairie p.'!$F$5)*(1-EXP(-0.0175*BH93)),)</f>
        <v>70</v>
      </c>
      <c r="BP93" s="148">
        <f>IF(BH93&lt;=$BJ$6,IF(BH93&lt;=30,BH93*('Laricio - prairie p.'!$F$16-'Laricio - prairie p.'!#REF!)/30,10),)</f>
        <v>10</v>
      </c>
      <c r="BQ93" s="148">
        <v>0</v>
      </c>
      <c r="BR93" s="150" t="e">
        <f t="shared" si="71"/>
        <v>#REF!</v>
      </c>
      <c r="BS93" s="147">
        <f>IF(BH93&lt;='Laricio - prairie p.'!$F$18,0,)</f>
        <v>0</v>
      </c>
      <c r="BT93" s="148">
        <f>IF(BH93&lt;='Laricio - prairie p.'!$F$18,0,)</f>
        <v>0</v>
      </c>
      <c r="BU93" s="149">
        <f t="shared" si="65"/>
        <v>0.47499999999999998</v>
      </c>
      <c r="BV93" s="148">
        <f>IF(BH93&lt;=$BJ$6,'Laricio - prairie p.'!$F$5+('Laricio - prairie p.'!$F$8-'Laricio - prairie p.'!$F$5)*(1-EXP(-0.0175*BH93)),)</f>
        <v>70</v>
      </c>
      <c r="BW93" s="148">
        <f>IF(BH94&lt;='Laricio - prairie p.'!$F$18,0,)</f>
        <v>0</v>
      </c>
      <c r="BX93" s="148">
        <f>IF(BH94&lt;='Laricio - prairie p.'!$F$18,0,)</f>
        <v>0</v>
      </c>
      <c r="BY93" s="150">
        <f t="shared" si="76"/>
        <v>256.66666666666669</v>
      </c>
      <c r="BZ93" s="175" t="e">
        <f t="shared" si="66"/>
        <v>#REF!</v>
      </c>
      <c r="CA93" s="178"/>
      <c r="CB93" s="178"/>
      <c r="CD93">
        <f t="shared" si="64"/>
        <v>0</v>
      </c>
      <c r="CE93" s="18">
        <f t="shared" si="77"/>
        <v>346.46092416000005</v>
      </c>
      <c r="CF93">
        <f t="shared" si="72"/>
        <v>279</v>
      </c>
      <c r="CG93" s="11" t="e">
        <f>IF('Laricio - prairie p.'!#REF!="OUI",CE93/CF93,100%)</f>
        <v>#REF!</v>
      </c>
      <c r="CH93" s="122">
        <v>74</v>
      </c>
      <c r="CI93" s="110" t="e">
        <f t="shared" si="73"/>
        <v>#REF!</v>
      </c>
      <c r="CJ93" s="110" t="e">
        <f t="shared" si="56"/>
        <v>#REF!</v>
      </c>
      <c r="CK93" s="110">
        <f>IF(CH93&lt;=$CJ$6,IF(ISBLANK(CH$5),,VLOOKUP(CH$5,Aerien!$B$23:$C$87,2,FALSE)),)</f>
        <v>0.57999999999999996</v>
      </c>
      <c r="CL93" s="110" t="e">
        <f t="shared" si="57"/>
        <v>#REF!</v>
      </c>
      <c r="CM93" s="110" t="e">
        <f t="shared" si="58"/>
        <v>#REF!</v>
      </c>
      <c r="CN93" s="117">
        <f t="shared" si="59"/>
        <v>0.47499999999999998</v>
      </c>
      <c r="CO93" s="110">
        <f>IF(CH93&lt;=$CJ$6,'Laricio - prairie p.'!$F$5+('Laricio - prairie p.'!$F$15-'Laricio - prairie p.'!$F$5)*(1-EXP(-0.0175*CH93)),)</f>
        <v>70</v>
      </c>
      <c r="CP93" s="110">
        <f>IF(CH93&lt;=$CJ$6,IF(CH93&lt;=30,CH93*('Laricio - prairie p.'!$F$16-'Laricio - prairie p.'!#REF!)/30,10),)</f>
        <v>10</v>
      </c>
      <c r="CQ93" s="110">
        <v>0</v>
      </c>
      <c r="CR93" s="110" t="e">
        <f t="shared" si="60"/>
        <v>#REF!</v>
      </c>
      <c r="CT93" s="110">
        <f t="shared" si="61"/>
        <v>0</v>
      </c>
      <c r="CU93" s="110">
        <f>IF(CH93&lt;='Laricio - prairie p.'!$F$18,0,)</f>
        <v>0</v>
      </c>
      <c r="CV93" s="117">
        <f t="shared" si="62"/>
        <v>0.47499999999999998</v>
      </c>
      <c r="CW93" s="110">
        <f>IF(CH93&lt;=$CJ$6,'Laricio - prairie p.'!$F$5+('Laricio - prairie p.'!$F$8-'Laricio - prairie p.'!$F$5)*(1-EXP(-0.0175*CH93)),)</f>
        <v>70</v>
      </c>
      <c r="CX93" s="110">
        <f>IF(CH94&lt;='Laricio - prairie p.'!$F$18,0,)</f>
        <v>0</v>
      </c>
      <c r="CY93" s="110">
        <f>IF(CH94&lt;='Laricio - prairie p.'!$F$18,0,)</f>
        <v>0</v>
      </c>
      <c r="CZ93" s="110">
        <f t="shared" si="63"/>
        <v>256.66666666666669</v>
      </c>
      <c r="DA93" s="38" t="e">
        <f t="shared" si="74"/>
        <v>#REF!</v>
      </c>
    </row>
    <row r="94" spans="5:105" x14ac:dyDescent="0.25">
      <c r="E94" s="5"/>
      <c r="G94" s="16"/>
      <c r="H94" s="16"/>
      <c r="I94" s="16"/>
      <c r="J94" s="16"/>
      <c r="K94" s="16"/>
      <c r="BE94">
        <v>400</v>
      </c>
      <c r="BF94">
        <v>280</v>
      </c>
      <c r="BG94" s="11" t="e">
        <f>IF('Laricio - prairie p.'!#REF!="OUI",BE94/BF94,100%)</f>
        <v>#REF!</v>
      </c>
      <c r="BH94" s="155">
        <v>75</v>
      </c>
      <c r="BI94" s="147" t="e">
        <f t="shared" si="67"/>
        <v>#REF!</v>
      </c>
      <c r="BJ94" s="148" t="e">
        <f t="shared" si="75"/>
        <v>#REF!</v>
      </c>
      <c r="BK94" s="148">
        <f>IF(BH94&lt;=$BJ$6,IF(ISBLANK(BH$5),,VLOOKUP(BH$5,Aerien!$B$23:$C$87,2,FALSE)),)</f>
        <v>0.46</v>
      </c>
      <c r="BL94" s="148" t="e">
        <f t="shared" si="68"/>
        <v>#REF!</v>
      </c>
      <c r="BM94" s="148" t="e">
        <f t="shared" si="69"/>
        <v>#REF!</v>
      </c>
      <c r="BN94" s="149">
        <f t="shared" si="70"/>
        <v>0.47499999999999998</v>
      </c>
      <c r="BO94" s="148">
        <f>IF(BH94&lt;=$BJ$6,'Laricio - prairie p.'!$F$5+('Laricio - prairie p.'!$F$15-'Laricio - prairie p.'!$F$5)*(1-EXP(-0.0175*BH94)),)</f>
        <v>70</v>
      </c>
      <c r="BP94" s="148">
        <f>IF(BH94&lt;=$BJ$6,IF(BH94&lt;=30,BH94*('Laricio - prairie p.'!$F$16-'Laricio - prairie p.'!#REF!)/30,10),)</f>
        <v>10</v>
      </c>
      <c r="BQ94" s="148">
        <v>0</v>
      </c>
      <c r="BR94" s="150" t="e">
        <f t="shared" si="71"/>
        <v>#REF!</v>
      </c>
      <c r="BS94" s="147">
        <f>IF(BH94&lt;='Laricio - prairie p.'!$F$18,0,)</f>
        <v>0</v>
      </c>
      <c r="BT94" s="148">
        <f>IF(BH94&lt;='Laricio - prairie p.'!$F$18,0,)</f>
        <v>0</v>
      </c>
      <c r="BU94" s="149">
        <f t="shared" si="65"/>
        <v>0.47499999999999998</v>
      </c>
      <c r="BV94" s="148">
        <f>IF(BH94&lt;=$BJ$6,'Laricio - prairie p.'!$F$5+('Laricio - prairie p.'!$F$8-'Laricio - prairie p.'!$F$5)*(1-EXP(-0.0175*BH94)),)</f>
        <v>70</v>
      </c>
      <c r="BW94" s="148">
        <f>IF(BH95&lt;='Laricio - prairie p.'!$F$18,0,)</f>
        <v>0</v>
      </c>
      <c r="BX94" s="148">
        <f>IF(BH95&lt;='Laricio - prairie p.'!$F$18,0,)</f>
        <v>0</v>
      </c>
      <c r="BY94" s="150">
        <f t="shared" si="76"/>
        <v>256.66666666666669</v>
      </c>
      <c r="BZ94" s="175" t="e">
        <f t="shared" si="66"/>
        <v>#REF!</v>
      </c>
      <c r="CA94" s="178"/>
      <c r="CB94" s="178"/>
      <c r="CD94" t="str">
        <f t="shared" si="64"/>
        <v>OUI</v>
      </c>
      <c r="CE94" s="18">
        <f t="shared" si="77"/>
        <v>270.23952084480004</v>
      </c>
      <c r="CF94">
        <f t="shared" si="72"/>
        <v>279</v>
      </c>
      <c r="CG94" s="11" t="e">
        <f>IF('Laricio - prairie p.'!#REF!="OUI",CE94/CF94,100%)</f>
        <v>#REF!</v>
      </c>
      <c r="CH94" s="122">
        <v>75</v>
      </c>
      <c r="CI94" s="110" t="e">
        <f t="shared" si="73"/>
        <v>#REF!</v>
      </c>
      <c r="CJ94" s="110" t="e">
        <f t="shared" si="56"/>
        <v>#REF!</v>
      </c>
      <c r="CK94" s="110">
        <f>IF(CH94&lt;=$CJ$6,IF(ISBLANK(CH$5),,VLOOKUP(CH$5,Aerien!$B$23:$C$87,2,FALSE)),)</f>
        <v>0.57999999999999996</v>
      </c>
      <c r="CL94" s="110" t="e">
        <f t="shared" si="57"/>
        <v>#REF!</v>
      </c>
      <c r="CM94" s="110" t="e">
        <f t="shared" si="58"/>
        <v>#REF!</v>
      </c>
      <c r="CN94" s="117">
        <f t="shared" si="59"/>
        <v>0.47499999999999998</v>
      </c>
      <c r="CO94" s="110">
        <f>IF(CH94&lt;=$CJ$6,'Laricio - prairie p.'!$F$5+('Laricio - prairie p.'!$F$15-'Laricio - prairie p.'!$F$5)*(1-EXP(-0.0175*CH94)),)</f>
        <v>70</v>
      </c>
      <c r="CP94" s="110">
        <f>IF(CH94&lt;=$CJ$6,IF(CH94&lt;=30,CH94*('Laricio - prairie p.'!$F$16-'Laricio - prairie p.'!#REF!)/30,10),)</f>
        <v>10</v>
      </c>
      <c r="CQ94" s="110">
        <v>0</v>
      </c>
      <c r="CR94" s="110" t="e">
        <f t="shared" si="60"/>
        <v>#REF!</v>
      </c>
      <c r="CT94" s="110">
        <f t="shared" si="61"/>
        <v>0</v>
      </c>
      <c r="CU94" s="110">
        <f>IF(CH94&lt;='Laricio - prairie p.'!$F$18,0,)</f>
        <v>0</v>
      </c>
      <c r="CV94" s="117">
        <f t="shared" si="62"/>
        <v>0.47499999999999998</v>
      </c>
      <c r="CW94" s="110">
        <f>IF(CH94&lt;=$CJ$6,'Laricio - prairie p.'!$F$5+('Laricio - prairie p.'!$F$8-'Laricio - prairie p.'!$F$5)*(1-EXP(-0.0175*CH94)),)</f>
        <v>70</v>
      </c>
      <c r="CX94" s="110">
        <f>IF(CH95&lt;='Laricio - prairie p.'!$F$18,0,)</f>
        <v>0</v>
      </c>
      <c r="CY94" s="110">
        <f>IF(CH95&lt;='Laricio - prairie p.'!$F$18,0,)</f>
        <v>0</v>
      </c>
      <c r="CZ94" s="110">
        <f t="shared" si="63"/>
        <v>256.66666666666669</v>
      </c>
      <c r="DA94" s="38" t="e">
        <f t="shared" si="74"/>
        <v>#REF!</v>
      </c>
    </row>
    <row r="95" spans="5:105" x14ac:dyDescent="0.25">
      <c r="F95" s="2"/>
      <c r="G95" s="40"/>
      <c r="H95" s="18"/>
      <c r="J95" s="38"/>
      <c r="K95" s="38"/>
      <c r="BE95">
        <v>400</v>
      </c>
      <c r="BF95">
        <v>266</v>
      </c>
      <c r="BG95" s="11" t="e">
        <f>IF('Laricio - prairie p.'!#REF!="OUI",BE95/BF95,100%)</f>
        <v>#REF!</v>
      </c>
      <c r="BH95" s="155">
        <v>76</v>
      </c>
      <c r="BI95" s="147" t="e">
        <f t="shared" si="67"/>
        <v>#REF!</v>
      </c>
      <c r="BJ95" s="148" t="e">
        <f t="shared" si="75"/>
        <v>#REF!</v>
      </c>
      <c r="BK95" s="148">
        <f>IF(BH95&lt;=$BJ$6,IF(ISBLANK(BH$5),,VLOOKUP(BH$5,Aerien!$B$23:$C$87,2,FALSE)),)</f>
        <v>0.46</v>
      </c>
      <c r="BL95" s="148" t="e">
        <f t="shared" si="68"/>
        <v>#REF!</v>
      </c>
      <c r="BM95" s="148" t="e">
        <f t="shared" si="69"/>
        <v>#REF!</v>
      </c>
      <c r="BN95" s="149">
        <f t="shared" si="70"/>
        <v>0.47499999999999998</v>
      </c>
      <c r="BO95" s="148">
        <f>IF(BH95&lt;=$BJ$6,'Laricio - prairie p.'!$F$5+('Laricio - prairie p.'!$F$15-'Laricio - prairie p.'!$F$5)*(1-EXP(-0.0175*BH95)),)</f>
        <v>70</v>
      </c>
      <c r="BP95" s="148">
        <f>IF(BH95&lt;=$BJ$6,IF(BH95&lt;=30,BH95*('Laricio - prairie p.'!$F$16-'Laricio - prairie p.'!#REF!)/30,10),)</f>
        <v>10</v>
      </c>
      <c r="BQ95" s="148">
        <v>0</v>
      </c>
      <c r="BR95" s="150" t="e">
        <f t="shared" si="71"/>
        <v>#REF!</v>
      </c>
      <c r="BS95" s="147">
        <f>IF(BH95&lt;='Laricio - prairie p.'!$F$18,0,)</f>
        <v>0</v>
      </c>
      <c r="BT95" s="148">
        <f>IF(BH95&lt;='Laricio - prairie p.'!$F$18,0,)</f>
        <v>0</v>
      </c>
      <c r="BU95" s="149">
        <f t="shared" si="65"/>
        <v>0.47499999999999998</v>
      </c>
      <c r="BV95" s="148">
        <f>IF(BH95&lt;=$BJ$6,'Laricio - prairie p.'!$F$5+('Laricio - prairie p.'!$F$8-'Laricio - prairie p.'!$F$5)*(1-EXP(-0.0175*BH95)),)</f>
        <v>70</v>
      </c>
      <c r="BW95" s="148">
        <f>IF(BH96&lt;='Laricio - prairie p.'!$F$18,0,)</f>
        <v>0</v>
      </c>
      <c r="BX95" s="148">
        <f>IF(BH96&lt;='Laricio - prairie p.'!$F$18,0,)</f>
        <v>0</v>
      </c>
      <c r="BY95" s="150">
        <f t="shared" si="76"/>
        <v>256.66666666666669</v>
      </c>
      <c r="BZ95" s="175" t="e">
        <f t="shared" si="66"/>
        <v>#REF!</v>
      </c>
      <c r="CA95" s="178"/>
      <c r="CB95" s="178"/>
      <c r="CD95">
        <f t="shared" si="64"/>
        <v>0</v>
      </c>
      <c r="CE95" s="18">
        <f t="shared" si="77"/>
        <v>270.23952084480004</v>
      </c>
      <c r="CF95">
        <f t="shared" si="72"/>
        <v>246</v>
      </c>
      <c r="CG95" s="11" t="e">
        <f>IF('Laricio - prairie p.'!#REF!="OUI",CE95/CF95,100%)</f>
        <v>#REF!</v>
      </c>
      <c r="CH95" s="122">
        <v>76</v>
      </c>
      <c r="CI95" s="110" t="e">
        <f t="shared" si="73"/>
        <v>#REF!</v>
      </c>
      <c r="CJ95" s="110" t="e">
        <f t="shared" si="56"/>
        <v>#REF!</v>
      </c>
      <c r="CK95" s="110">
        <f>IF(CH95&lt;=$CJ$6,IF(ISBLANK(CH$5),,VLOOKUP(CH$5,Aerien!$B$23:$C$87,2,FALSE)),)</f>
        <v>0.57999999999999996</v>
      </c>
      <c r="CL95" s="110" t="e">
        <f t="shared" si="57"/>
        <v>#REF!</v>
      </c>
      <c r="CM95" s="110" t="e">
        <f t="shared" si="58"/>
        <v>#REF!</v>
      </c>
      <c r="CN95" s="117">
        <f t="shared" si="59"/>
        <v>0.47499999999999998</v>
      </c>
      <c r="CO95" s="110">
        <f>IF(CH95&lt;=$CJ$6,'Laricio - prairie p.'!$F$5+('Laricio - prairie p.'!$F$15-'Laricio - prairie p.'!$F$5)*(1-EXP(-0.0175*CH95)),)</f>
        <v>70</v>
      </c>
      <c r="CP95" s="110">
        <f>IF(CH95&lt;=$CJ$6,IF(CH95&lt;=30,CH95*('Laricio - prairie p.'!$F$16-'Laricio - prairie p.'!#REF!)/30,10),)</f>
        <v>10</v>
      </c>
      <c r="CQ95" s="110">
        <v>0</v>
      </c>
      <c r="CR95" s="110" t="e">
        <f t="shared" si="60"/>
        <v>#REF!</v>
      </c>
      <c r="CT95" s="110">
        <f t="shared" si="61"/>
        <v>0</v>
      </c>
      <c r="CU95" s="110">
        <f>IF(CH95&lt;='Laricio - prairie p.'!$F$18,0,)</f>
        <v>0</v>
      </c>
      <c r="CV95" s="117">
        <f t="shared" si="62"/>
        <v>0.47499999999999998</v>
      </c>
      <c r="CW95" s="110">
        <f>IF(CH95&lt;=$CJ$6,'Laricio - prairie p.'!$F$5+('Laricio - prairie p.'!$F$8-'Laricio - prairie p.'!$F$5)*(1-EXP(-0.0175*CH95)),)</f>
        <v>70</v>
      </c>
      <c r="CX95" s="110">
        <f>IF(CH96&lt;='Laricio - prairie p.'!$F$18,0,)</f>
        <v>0</v>
      </c>
      <c r="CY95" s="110">
        <f>IF(CH96&lt;='Laricio - prairie p.'!$F$18,0,)</f>
        <v>0</v>
      </c>
      <c r="CZ95" s="110">
        <f t="shared" si="63"/>
        <v>256.66666666666669</v>
      </c>
      <c r="DA95" s="38" t="e">
        <f t="shared" si="74"/>
        <v>#REF!</v>
      </c>
    </row>
    <row r="96" spans="5:105" x14ac:dyDescent="0.25">
      <c r="F96" s="2"/>
      <c r="G96" s="40"/>
      <c r="H96" s="18"/>
      <c r="J96" s="38"/>
      <c r="K96" s="38"/>
      <c r="BE96">
        <v>400</v>
      </c>
      <c r="BF96">
        <v>266</v>
      </c>
      <c r="BG96" s="11" t="e">
        <f>IF('Laricio - prairie p.'!#REF!="OUI",BE96/BF96,100%)</f>
        <v>#REF!</v>
      </c>
      <c r="BH96" s="155">
        <v>77</v>
      </c>
      <c r="BI96" s="147" t="e">
        <f t="shared" si="67"/>
        <v>#REF!</v>
      </c>
      <c r="BJ96" s="148" t="e">
        <f t="shared" si="75"/>
        <v>#REF!</v>
      </c>
      <c r="BK96" s="148">
        <f>IF(BH96&lt;=$BJ$6,IF(ISBLANK(BH$5),,VLOOKUP(BH$5,Aerien!$B$23:$C$87,2,FALSE)),)</f>
        <v>0.46</v>
      </c>
      <c r="BL96" s="148" t="e">
        <f t="shared" si="68"/>
        <v>#REF!</v>
      </c>
      <c r="BM96" s="148" t="e">
        <f t="shared" si="69"/>
        <v>#REF!</v>
      </c>
      <c r="BN96" s="149">
        <f t="shared" si="70"/>
        <v>0.47499999999999998</v>
      </c>
      <c r="BO96" s="148">
        <f>IF(BH96&lt;=$BJ$6,'Laricio - prairie p.'!$F$5+('Laricio - prairie p.'!$F$15-'Laricio - prairie p.'!$F$5)*(1-EXP(-0.0175*BH96)),)</f>
        <v>70</v>
      </c>
      <c r="BP96" s="148">
        <f>IF(BH96&lt;=$BJ$6,IF(BH96&lt;=30,BH96*('Laricio - prairie p.'!$F$16-'Laricio - prairie p.'!#REF!)/30,10),)</f>
        <v>10</v>
      </c>
      <c r="BQ96" s="148">
        <v>0</v>
      </c>
      <c r="BR96" s="150" t="e">
        <f t="shared" si="71"/>
        <v>#REF!</v>
      </c>
      <c r="BS96" s="147">
        <f>IF(BH96&lt;='Laricio - prairie p.'!$F$18,0,)</f>
        <v>0</v>
      </c>
      <c r="BT96" s="148">
        <f>IF(BH96&lt;='Laricio - prairie p.'!$F$18,0,)</f>
        <v>0</v>
      </c>
      <c r="BU96" s="149">
        <f t="shared" si="65"/>
        <v>0.47499999999999998</v>
      </c>
      <c r="BV96" s="148">
        <f>IF(BH96&lt;=$BJ$6,'Laricio - prairie p.'!$F$5+('Laricio - prairie p.'!$F$8-'Laricio - prairie p.'!$F$5)*(1-EXP(-0.0175*BH96)),)</f>
        <v>70</v>
      </c>
      <c r="BW96" s="148">
        <f>IF(BH97&lt;='Laricio - prairie p.'!$F$18,0,)</f>
        <v>0</v>
      </c>
      <c r="BX96" s="148">
        <f>IF(BH97&lt;='Laricio - prairie p.'!$F$18,0,)</f>
        <v>0</v>
      </c>
      <c r="BY96" s="150">
        <f t="shared" si="76"/>
        <v>256.66666666666669</v>
      </c>
      <c r="BZ96" s="175" t="e">
        <f t="shared" si="66"/>
        <v>#REF!</v>
      </c>
      <c r="CA96" s="178"/>
      <c r="CB96" s="178"/>
      <c r="CD96">
        <f t="shared" si="64"/>
        <v>0</v>
      </c>
      <c r="CE96" s="18">
        <f t="shared" si="77"/>
        <v>270.23952084480004</v>
      </c>
      <c r="CF96">
        <f t="shared" si="72"/>
        <v>246</v>
      </c>
      <c r="CG96" s="11" t="e">
        <f>IF('Laricio - prairie p.'!#REF!="OUI",CE96/CF96,100%)</f>
        <v>#REF!</v>
      </c>
      <c r="CH96" s="122">
        <v>77</v>
      </c>
      <c r="CI96" s="110" t="e">
        <f t="shared" si="73"/>
        <v>#REF!</v>
      </c>
      <c r="CJ96" s="110" t="e">
        <f t="shared" si="56"/>
        <v>#REF!</v>
      </c>
      <c r="CK96" s="110">
        <f>IF(CH96&lt;=$CJ$6,IF(ISBLANK(CH$5),,VLOOKUP(CH$5,Aerien!$B$23:$C$87,2,FALSE)),)</f>
        <v>0.57999999999999996</v>
      </c>
      <c r="CL96" s="110" t="e">
        <f t="shared" si="57"/>
        <v>#REF!</v>
      </c>
      <c r="CM96" s="110" t="e">
        <f t="shared" si="58"/>
        <v>#REF!</v>
      </c>
      <c r="CN96" s="117">
        <f t="shared" si="59"/>
        <v>0.47499999999999998</v>
      </c>
      <c r="CO96" s="110">
        <f>IF(CH96&lt;=$CJ$6,'Laricio - prairie p.'!$F$5+('Laricio - prairie p.'!$F$15-'Laricio - prairie p.'!$F$5)*(1-EXP(-0.0175*CH96)),)</f>
        <v>70</v>
      </c>
      <c r="CP96" s="110">
        <f>IF(CH96&lt;=$CJ$6,IF(CH96&lt;=30,CH96*('Laricio - prairie p.'!$F$16-'Laricio - prairie p.'!#REF!)/30,10),)</f>
        <v>10</v>
      </c>
      <c r="CQ96" s="110">
        <v>0</v>
      </c>
      <c r="CR96" s="110" t="e">
        <f t="shared" si="60"/>
        <v>#REF!</v>
      </c>
      <c r="CT96" s="110">
        <f t="shared" si="61"/>
        <v>0</v>
      </c>
      <c r="CU96" s="110">
        <f>IF(CH96&lt;='Laricio - prairie p.'!$F$18,0,)</f>
        <v>0</v>
      </c>
      <c r="CV96" s="117">
        <f t="shared" si="62"/>
        <v>0.47499999999999998</v>
      </c>
      <c r="CW96" s="110">
        <f>IF(CH96&lt;=$CJ$6,'Laricio - prairie p.'!$F$5+('Laricio - prairie p.'!$F$8-'Laricio - prairie p.'!$F$5)*(1-EXP(-0.0175*CH96)),)</f>
        <v>70</v>
      </c>
      <c r="CX96" s="110">
        <f>IF(CH97&lt;='Laricio - prairie p.'!$F$18,0,)</f>
        <v>0</v>
      </c>
      <c r="CY96" s="110">
        <f>IF(CH97&lt;='Laricio - prairie p.'!$F$18,0,)</f>
        <v>0</v>
      </c>
      <c r="CZ96" s="110">
        <f t="shared" si="63"/>
        <v>256.66666666666669</v>
      </c>
      <c r="DA96" s="38" t="e">
        <f t="shared" si="74"/>
        <v>#REF!</v>
      </c>
    </row>
    <row r="97" spans="5:105" x14ac:dyDescent="0.25">
      <c r="F97" s="2"/>
      <c r="G97" s="40"/>
      <c r="H97" s="18"/>
      <c r="J97" s="38"/>
      <c r="K97" s="38"/>
      <c r="BE97">
        <v>400</v>
      </c>
      <c r="BF97">
        <v>266</v>
      </c>
      <c r="BG97" s="11" t="e">
        <f>IF('Laricio - prairie p.'!#REF!="OUI",BE97/BF97,100%)</f>
        <v>#REF!</v>
      </c>
      <c r="BH97" s="155">
        <v>78</v>
      </c>
      <c r="BI97" s="147" t="e">
        <f t="shared" si="67"/>
        <v>#REF!</v>
      </c>
      <c r="BJ97" s="148" t="e">
        <f t="shared" si="75"/>
        <v>#REF!</v>
      </c>
      <c r="BK97" s="148">
        <f>IF(BH97&lt;=$BJ$6,IF(ISBLANK(BH$5),,VLOOKUP(BH$5,Aerien!$B$23:$C$87,2,FALSE)),)</f>
        <v>0.46</v>
      </c>
      <c r="BL97" s="148" t="e">
        <f t="shared" si="68"/>
        <v>#REF!</v>
      </c>
      <c r="BM97" s="148" t="e">
        <f t="shared" si="69"/>
        <v>#REF!</v>
      </c>
      <c r="BN97" s="149">
        <f t="shared" si="70"/>
        <v>0.47499999999999998</v>
      </c>
      <c r="BO97" s="148">
        <f>IF(BH97&lt;=$BJ$6,'Laricio - prairie p.'!$F$5+('Laricio - prairie p.'!$F$15-'Laricio - prairie p.'!$F$5)*(1-EXP(-0.0175*BH97)),)</f>
        <v>70</v>
      </c>
      <c r="BP97" s="148">
        <f>IF(BH97&lt;=$BJ$6,IF(BH97&lt;=30,BH97*('Laricio - prairie p.'!$F$16-'Laricio - prairie p.'!#REF!)/30,10),)</f>
        <v>10</v>
      </c>
      <c r="BQ97" s="148">
        <v>0</v>
      </c>
      <c r="BR97" s="150" t="e">
        <f t="shared" si="71"/>
        <v>#REF!</v>
      </c>
      <c r="BS97" s="147">
        <f>IF(BH97&lt;='Laricio - prairie p.'!$F$18,0,)</f>
        <v>0</v>
      </c>
      <c r="BT97" s="148">
        <f>IF(BH97&lt;='Laricio - prairie p.'!$F$18,0,)</f>
        <v>0</v>
      </c>
      <c r="BU97" s="149">
        <f t="shared" si="65"/>
        <v>0.47499999999999998</v>
      </c>
      <c r="BV97" s="148">
        <f>IF(BH97&lt;=$BJ$6,'Laricio - prairie p.'!$F$5+('Laricio - prairie p.'!$F$8-'Laricio - prairie p.'!$F$5)*(1-EXP(-0.0175*BH97)),)</f>
        <v>70</v>
      </c>
      <c r="BW97" s="148">
        <f>IF(BH98&lt;='Laricio - prairie p.'!$F$18,0,)</f>
        <v>0</v>
      </c>
      <c r="BX97" s="148">
        <f>IF(BH98&lt;='Laricio - prairie p.'!$F$18,0,)</f>
        <v>0</v>
      </c>
      <c r="BY97" s="150">
        <f t="shared" si="76"/>
        <v>256.66666666666669</v>
      </c>
      <c r="BZ97" s="175" t="e">
        <f t="shared" si="66"/>
        <v>#REF!</v>
      </c>
      <c r="CA97" s="178"/>
      <c r="CB97" s="178"/>
      <c r="CD97">
        <f t="shared" si="64"/>
        <v>0</v>
      </c>
      <c r="CE97" s="18">
        <f t="shared" si="77"/>
        <v>270.23952084480004</v>
      </c>
      <c r="CF97">
        <f t="shared" si="72"/>
        <v>246</v>
      </c>
      <c r="CG97" s="11" t="e">
        <f>IF('Laricio - prairie p.'!#REF!="OUI",CE97/CF97,100%)</f>
        <v>#REF!</v>
      </c>
      <c r="CH97" s="122">
        <v>78</v>
      </c>
      <c r="CI97" s="110" t="e">
        <f t="shared" si="73"/>
        <v>#REF!</v>
      </c>
      <c r="CJ97" s="110" t="e">
        <f t="shared" si="56"/>
        <v>#REF!</v>
      </c>
      <c r="CK97" s="110">
        <f>IF(CH97&lt;=$CJ$6,IF(ISBLANK(CH$5),,VLOOKUP(CH$5,Aerien!$B$23:$C$87,2,FALSE)),)</f>
        <v>0.57999999999999996</v>
      </c>
      <c r="CL97" s="110" t="e">
        <f t="shared" si="57"/>
        <v>#REF!</v>
      </c>
      <c r="CM97" s="110" t="e">
        <f t="shared" si="58"/>
        <v>#REF!</v>
      </c>
      <c r="CN97" s="117">
        <f t="shared" si="59"/>
        <v>0.47499999999999998</v>
      </c>
      <c r="CO97" s="110">
        <f>IF(CH97&lt;=$CJ$6,'Laricio - prairie p.'!$F$5+('Laricio - prairie p.'!$F$15-'Laricio - prairie p.'!$F$5)*(1-EXP(-0.0175*CH97)),)</f>
        <v>70</v>
      </c>
      <c r="CP97" s="110">
        <f>IF(CH97&lt;=$CJ$6,IF(CH97&lt;=30,CH97*('Laricio - prairie p.'!$F$16-'Laricio - prairie p.'!#REF!)/30,10),)</f>
        <v>10</v>
      </c>
      <c r="CQ97" s="110">
        <v>0</v>
      </c>
      <c r="CR97" s="110" t="e">
        <f t="shared" si="60"/>
        <v>#REF!</v>
      </c>
      <c r="CT97" s="110">
        <f t="shared" si="61"/>
        <v>0</v>
      </c>
      <c r="CU97" s="110">
        <f>IF(CH97&lt;='Laricio - prairie p.'!$F$18,0,)</f>
        <v>0</v>
      </c>
      <c r="CV97" s="117">
        <f t="shared" si="62"/>
        <v>0.47499999999999998</v>
      </c>
      <c r="CW97" s="110">
        <f>IF(CH97&lt;=$CJ$6,'Laricio - prairie p.'!$F$5+('Laricio - prairie p.'!$F$8-'Laricio - prairie p.'!$F$5)*(1-EXP(-0.0175*CH97)),)</f>
        <v>70</v>
      </c>
      <c r="CX97" s="110">
        <f>IF(CH98&lt;='Laricio - prairie p.'!$F$18,0,)</f>
        <v>0</v>
      </c>
      <c r="CY97" s="110">
        <f>IF(CH98&lt;='Laricio - prairie p.'!$F$18,0,)</f>
        <v>0</v>
      </c>
      <c r="CZ97" s="110">
        <f t="shared" si="63"/>
        <v>256.66666666666669</v>
      </c>
      <c r="DA97" s="38" t="e">
        <f t="shared" si="74"/>
        <v>#REF!</v>
      </c>
    </row>
    <row r="98" spans="5:105" x14ac:dyDescent="0.25">
      <c r="F98" s="2"/>
      <c r="G98" s="40"/>
      <c r="H98" s="18"/>
      <c r="J98" s="38"/>
      <c r="K98" s="38"/>
      <c r="BE98">
        <v>400</v>
      </c>
      <c r="BF98">
        <v>266</v>
      </c>
      <c r="BG98" s="11" t="e">
        <f>IF('Laricio - prairie p.'!#REF!="OUI",BE98/BF98,100%)</f>
        <v>#REF!</v>
      </c>
      <c r="BH98" s="155">
        <v>79</v>
      </c>
      <c r="BI98" s="147" t="e">
        <f t="shared" si="67"/>
        <v>#REF!</v>
      </c>
      <c r="BJ98" s="148" t="e">
        <f t="shared" si="75"/>
        <v>#REF!</v>
      </c>
      <c r="BK98" s="148">
        <f>IF(BH98&lt;=$BJ$6,IF(ISBLANK(BH$5),,VLOOKUP(BH$5,Aerien!$B$23:$C$87,2,FALSE)),)</f>
        <v>0.46</v>
      </c>
      <c r="BL98" s="148" t="e">
        <f t="shared" si="68"/>
        <v>#REF!</v>
      </c>
      <c r="BM98" s="148" t="e">
        <f t="shared" si="69"/>
        <v>#REF!</v>
      </c>
      <c r="BN98" s="149">
        <f t="shared" si="70"/>
        <v>0.47499999999999998</v>
      </c>
      <c r="BO98" s="148">
        <f>IF(BH98&lt;=$BJ$6,'Laricio - prairie p.'!$F$5+('Laricio - prairie p.'!$F$15-'Laricio - prairie p.'!$F$5)*(1-EXP(-0.0175*BH98)),)</f>
        <v>70</v>
      </c>
      <c r="BP98" s="148">
        <f>IF(BH98&lt;=$BJ$6,IF(BH98&lt;=30,BH98*('Laricio - prairie p.'!$F$16-'Laricio - prairie p.'!#REF!)/30,10),)</f>
        <v>10</v>
      </c>
      <c r="BQ98" s="148">
        <v>0</v>
      </c>
      <c r="BR98" s="150" t="e">
        <f t="shared" si="71"/>
        <v>#REF!</v>
      </c>
      <c r="BS98" s="147">
        <f>IF(BH98&lt;='Laricio - prairie p.'!$F$18,0,)</f>
        <v>0</v>
      </c>
      <c r="BT98" s="148">
        <f>IF(BH98&lt;='Laricio - prairie p.'!$F$18,0,)</f>
        <v>0</v>
      </c>
      <c r="BU98" s="149">
        <f t="shared" si="65"/>
        <v>0.47499999999999998</v>
      </c>
      <c r="BV98" s="148">
        <f>IF(BH98&lt;=$BJ$6,'Laricio - prairie p.'!$F$5+('Laricio - prairie p.'!$F$8-'Laricio - prairie p.'!$F$5)*(1-EXP(-0.0175*BH98)),)</f>
        <v>70</v>
      </c>
      <c r="BW98" s="148">
        <f>IF(BH99&lt;='Laricio - prairie p.'!$F$18,0,)</f>
        <v>0</v>
      </c>
      <c r="BX98" s="148">
        <f>IF(BH99&lt;='Laricio - prairie p.'!$F$18,0,)</f>
        <v>0</v>
      </c>
      <c r="BY98" s="150">
        <f t="shared" si="76"/>
        <v>256.66666666666669</v>
      </c>
      <c r="BZ98" s="175" t="e">
        <f t="shared" si="66"/>
        <v>#REF!</v>
      </c>
      <c r="CA98" s="178"/>
      <c r="CB98" s="178"/>
      <c r="CD98">
        <f t="shared" si="64"/>
        <v>0</v>
      </c>
      <c r="CE98" s="18">
        <f t="shared" si="77"/>
        <v>270.23952084480004</v>
      </c>
      <c r="CF98">
        <f t="shared" si="72"/>
        <v>246</v>
      </c>
      <c r="CG98" s="11" t="e">
        <f>IF('Laricio - prairie p.'!#REF!="OUI",CE98/CF98,100%)</f>
        <v>#REF!</v>
      </c>
      <c r="CH98" s="122">
        <v>79</v>
      </c>
      <c r="CI98" s="110" t="e">
        <f t="shared" si="73"/>
        <v>#REF!</v>
      </c>
      <c r="CJ98" s="110" t="e">
        <f t="shared" si="56"/>
        <v>#REF!</v>
      </c>
      <c r="CK98" s="110">
        <f>IF(CH98&lt;=$CJ$6,IF(ISBLANK(CH$5),,VLOOKUP(CH$5,Aerien!$B$23:$C$87,2,FALSE)),)</f>
        <v>0.57999999999999996</v>
      </c>
      <c r="CL98" s="110" t="e">
        <f t="shared" si="57"/>
        <v>#REF!</v>
      </c>
      <c r="CM98" s="110" t="e">
        <f t="shared" si="58"/>
        <v>#REF!</v>
      </c>
      <c r="CN98" s="117">
        <f t="shared" si="59"/>
        <v>0.47499999999999998</v>
      </c>
      <c r="CO98" s="110">
        <f>IF(CH98&lt;=$CJ$6,'Laricio - prairie p.'!$F$5+('Laricio - prairie p.'!$F$15-'Laricio - prairie p.'!$F$5)*(1-EXP(-0.0175*CH98)),)</f>
        <v>70</v>
      </c>
      <c r="CP98" s="110">
        <f>IF(CH98&lt;=$CJ$6,IF(CH98&lt;=30,CH98*('Laricio - prairie p.'!$F$16-'Laricio - prairie p.'!#REF!)/30,10),)</f>
        <v>10</v>
      </c>
      <c r="CQ98" s="110">
        <v>0</v>
      </c>
      <c r="CR98" s="110" t="e">
        <f t="shared" si="60"/>
        <v>#REF!</v>
      </c>
      <c r="CT98" s="110">
        <f t="shared" si="61"/>
        <v>0</v>
      </c>
      <c r="CU98" s="110">
        <f>IF(CH98&lt;='Laricio - prairie p.'!$F$18,0,)</f>
        <v>0</v>
      </c>
      <c r="CV98" s="117">
        <f t="shared" si="62"/>
        <v>0.47499999999999998</v>
      </c>
      <c r="CW98" s="110">
        <f>IF(CH98&lt;=$CJ$6,'Laricio - prairie p.'!$F$5+('Laricio - prairie p.'!$F$8-'Laricio - prairie p.'!$F$5)*(1-EXP(-0.0175*CH98)),)</f>
        <v>70</v>
      </c>
      <c r="CX98" s="110">
        <f>IF(CH99&lt;='Laricio - prairie p.'!$F$18,0,)</f>
        <v>0</v>
      </c>
      <c r="CY98" s="110">
        <f>IF(CH99&lt;='Laricio - prairie p.'!$F$18,0,)</f>
        <v>0</v>
      </c>
      <c r="CZ98" s="110">
        <f t="shared" si="63"/>
        <v>256.66666666666669</v>
      </c>
      <c r="DA98" s="38" t="e">
        <f t="shared" si="74"/>
        <v>#REF!</v>
      </c>
    </row>
    <row r="99" spans="5:105" x14ac:dyDescent="0.25">
      <c r="BE99">
        <v>400</v>
      </c>
      <c r="BF99">
        <v>266</v>
      </c>
      <c r="BG99" s="11" t="e">
        <f>IF('Laricio - prairie p.'!#REF!="OUI",BE99/BF99,100%)</f>
        <v>#REF!</v>
      </c>
      <c r="BH99" s="155">
        <v>80</v>
      </c>
      <c r="BI99" s="147" t="e">
        <f t="shared" si="67"/>
        <v>#REF!</v>
      </c>
      <c r="BJ99" s="148" t="e">
        <f t="shared" si="75"/>
        <v>#REF!</v>
      </c>
      <c r="BK99" s="148">
        <f>IF(BH99&lt;=$BJ$6,IF(ISBLANK(BH$5),,VLOOKUP(BH$5,Aerien!$B$23:$C$87,2,FALSE)),)</f>
        <v>0.46</v>
      </c>
      <c r="BL99" s="148" t="e">
        <f t="shared" si="68"/>
        <v>#REF!</v>
      </c>
      <c r="BM99" s="148" t="e">
        <f t="shared" si="69"/>
        <v>#REF!</v>
      </c>
      <c r="BN99" s="149">
        <f t="shared" si="70"/>
        <v>0.47499999999999998</v>
      </c>
      <c r="BO99" s="148">
        <f>IF(BH99&lt;=$BJ$6,'Laricio - prairie p.'!$F$5+('Laricio - prairie p.'!$F$15-'Laricio - prairie p.'!$F$5)*(1-EXP(-0.0175*BH99)),)</f>
        <v>70</v>
      </c>
      <c r="BP99" s="148">
        <f>IF(BH99&lt;=$BJ$6,IF(BH99&lt;=30,BH99*('Laricio - prairie p.'!$F$16-'Laricio - prairie p.'!#REF!)/30,10),)</f>
        <v>10</v>
      </c>
      <c r="BQ99" s="148">
        <v>0</v>
      </c>
      <c r="BR99" s="150" t="e">
        <f t="shared" si="71"/>
        <v>#REF!</v>
      </c>
      <c r="BS99" s="147">
        <f>IF(BH99&lt;='Laricio - prairie p.'!$F$18,0,)</f>
        <v>0</v>
      </c>
      <c r="BT99" s="148">
        <f>IF(BH99&lt;='Laricio - prairie p.'!$F$18,0,)</f>
        <v>0</v>
      </c>
      <c r="BU99" s="149">
        <f t="shared" si="65"/>
        <v>0.47499999999999998</v>
      </c>
      <c r="BV99" s="148">
        <f>IF(BH99&lt;=$BJ$6,'Laricio - prairie p.'!$F$5+('Laricio - prairie p.'!$F$8-'Laricio - prairie p.'!$F$5)*(1-EXP(-0.0175*BH99)),)</f>
        <v>70</v>
      </c>
      <c r="BW99" s="148">
        <f>IF(BH100&lt;='Laricio - prairie p.'!$F$18,0,)</f>
        <v>0</v>
      </c>
      <c r="BX99" s="148">
        <f>IF(BH100&lt;='Laricio - prairie p.'!$F$18,0,)</f>
        <v>0</v>
      </c>
      <c r="BY99" s="150">
        <f t="shared" si="76"/>
        <v>256.66666666666669</v>
      </c>
      <c r="BZ99" s="175" t="e">
        <f t="shared" si="66"/>
        <v>#REF!</v>
      </c>
      <c r="CA99" s="178"/>
      <c r="CB99" s="178"/>
      <c r="CD99">
        <f t="shared" si="64"/>
        <v>0</v>
      </c>
      <c r="CE99" s="18">
        <f t="shared" si="77"/>
        <v>270.23952084480004</v>
      </c>
      <c r="CF99">
        <f t="shared" si="72"/>
        <v>246</v>
      </c>
      <c r="CG99" s="11" t="e">
        <f>IF('Laricio - prairie p.'!#REF!="OUI",CE99/CF99,100%)</f>
        <v>#REF!</v>
      </c>
      <c r="CH99" s="122">
        <v>80</v>
      </c>
      <c r="CI99" s="110" t="e">
        <f t="shared" si="73"/>
        <v>#REF!</v>
      </c>
      <c r="CJ99" s="110" t="e">
        <f t="shared" si="56"/>
        <v>#REF!</v>
      </c>
      <c r="CK99" s="110">
        <f>IF(CH99&lt;=$CJ$6,IF(ISBLANK(CH$5),,VLOOKUP(CH$5,Aerien!$B$23:$C$87,2,FALSE)),)</f>
        <v>0.57999999999999996</v>
      </c>
      <c r="CL99" s="110" t="e">
        <f t="shared" si="57"/>
        <v>#REF!</v>
      </c>
      <c r="CM99" s="110" t="e">
        <f t="shared" si="58"/>
        <v>#REF!</v>
      </c>
      <c r="CN99" s="117">
        <f t="shared" si="59"/>
        <v>0.47499999999999998</v>
      </c>
      <c r="CO99" s="110">
        <f>IF(CH99&lt;=$CJ$6,'Laricio - prairie p.'!$F$5+('Laricio - prairie p.'!$F$15-'Laricio - prairie p.'!$F$5)*(1-EXP(-0.0175*CH99)),)</f>
        <v>70</v>
      </c>
      <c r="CP99" s="110">
        <f>IF(CH99&lt;=$CJ$6,IF(CH99&lt;=30,CH99*('Laricio - prairie p.'!$F$16-'Laricio - prairie p.'!#REF!)/30,10),)</f>
        <v>10</v>
      </c>
      <c r="CQ99" s="110">
        <v>0</v>
      </c>
      <c r="CR99" s="110" t="e">
        <f t="shared" si="60"/>
        <v>#REF!</v>
      </c>
      <c r="CT99" s="110">
        <f t="shared" si="61"/>
        <v>0</v>
      </c>
      <c r="CU99" s="110">
        <f>IF(CH99&lt;='Laricio - prairie p.'!$F$18,0,)</f>
        <v>0</v>
      </c>
      <c r="CV99" s="117">
        <f t="shared" si="62"/>
        <v>0.47499999999999998</v>
      </c>
      <c r="CW99" s="110">
        <f>IF(CH99&lt;=$CJ$6,'Laricio - prairie p.'!$F$5+('Laricio - prairie p.'!$F$8-'Laricio - prairie p.'!$F$5)*(1-EXP(-0.0175*CH99)),)</f>
        <v>70</v>
      </c>
      <c r="CX99" s="110">
        <f>IF(CH100&lt;='Laricio - prairie p.'!$F$18,0,)</f>
        <v>0</v>
      </c>
      <c r="CY99" s="110">
        <f>IF(CH100&lt;='Laricio - prairie p.'!$F$18,0,)</f>
        <v>0</v>
      </c>
      <c r="CZ99" s="110">
        <f t="shared" si="63"/>
        <v>256.66666666666669</v>
      </c>
      <c r="DA99" s="38" t="e">
        <f t="shared" si="74"/>
        <v>#REF!</v>
      </c>
    </row>
    <row r="100" spans="5:105" x14ac:dyDescent="0.25">
      <c r="BE100">
        <v>400</v>
      </c>
      <c r="BF100">
        <v>254</v>
      </c>
      <c r="BG100" s="11" t="e">
        <f>IF('Laricio - prairie p.'!#REF!="OUI",BE100/BF100,100%)</f>
        <v>#REF!</v>
      </c>
      <c r="BH100" s="155">
        <v>81</v>
      </c>
      <c r="BI100" s="147">
        <f t="shared" si="67"/>
        <v>0</v>
      </c>
      <c r="BJ100" s="148">
        <f t="shared" si="75"/>
        <v>0</v>
      </c>
      <c r="BK100" s="148">
        <f>IF(BH100&lt;=$BJ$6,IF(ISBLANK(BH$5),,VLOOKUP(BH$5,Aerien!$B$23:$C$87,2,FALSE)),)</f>
        <v>0</v>
      </c>
      <c r="BL100" s="148">
        <f t="shared" si="68"/>
        <v>0</v>
      </c>
      <c r="BM100" s="148">
        <f t="shared" si="69"/>
        <v>0</v>
      </c>
      <c r="BN100" s="149">
        <f t="shared" si="70"/>
        <v>0</v>
      </c>
      <c r="BO100" s="148">
        <f>IF(BH100&lt;=$BJ$6,'Laricio - prairie p.'!$F$5+('Laricio - prairie p.'!$F$15-'Laricio - prairie p.'!$F$5)*(1-EXP(-0.0175*BH100)),)</f>
        <v>0</v>
      </c>
      <c r="BP100" s="148">
        <f>IF(BH100&lt;=$BJ$6,IF(BH100&lt;=30,BH100*('Laricio - prairie p.'!$F$16-'Laricio - prairie p.'!#REF!)/30,10),)</f>
        <v>0</v>
      </c>
      <c r="BQ100" s="148">
        <v>0</v>
      </c>
      <c r="BR100" s="150">
        <f t="shared" si="71"/>
        <v>0</v>
      </c>
      <c r="BS100" s="147">
        <f>IF(BH100&lt;='Laricio - prairie p.'!$F$18,0,)</f>
        <v>0</v>
      </c>
      <c r="BT100" s="148">
        <f>IF(BH100&lt;='Laricio - prairie p.'!$F$18,0,)</f>
        <v>0</v>
      </c>
      <c r="BU100" s="149">
        <f t="shared" si="65"/>
        <v>0</v>
      </c>
      <c r="BV100" s="148">
        <f>IF(BH100&lt;=$BJ$6,'Laricio - prairie p.'!$F$5+('Laricio - prairie p.'!$F$8-'Laricio - prairie p.'!$F$5)*(1-EXP(-0.0175*BH100)),)</f>
        <v>0</v>
      </c>
      <c r="BW100" s="148">
        <f>IF(BH101&lt;='Laricio - prairie p.'!$F$18,0,)</f>
        <v>0</v>
      </c>
      <c r="BX100" s="148">
        <f>IF(BH101&lt;='Laricio - prairie p.'!$F$18,0,)</f>
        <v>0</v>
      </c>
      <c r="BY100" s="150">
        <f t="shared" si="76"/>
        <v>0</v>
      </c>
      <c r="BZ100" s="175">
        <f t="shared" si="66"/>
        <v>0</v>
      </c>
      <c r="CA100" s="178"/>
      <c r="CB100" s="178"/>
      <c r="CD100">
        <f t="shared" si="64"/>
        <v>0</v>
      </c>
      <c r="CE100" s="18">
        <f t="shared" si="77"/>
        <v>270.23952084480004</v>
      </c>
      <c r="CF100">
        <f t="shared" si="72"/>
        <v>218</v>
      </c>
      <c r="CG100" s="11" t="e">
        <f>IF('Laricio - prairie p.'!#REF!="OUI",CE100/CF100,100%)</f>
        <v>#REF!</v>
      </c>
      <c r="CH100" s="122">
        <v>81</v>
      </c>
      <c r="CI100" s="110" t="e">
        <f t="shared" si="73"/>
        <v>#REF!</v>
      </c>
      <c r="CJ100" s="110" t="e">
        <f t="shared" si="56"/>
        <v>#REF!</v>
      </c>
      <c r="CK100" s="110">
        <f>IF(CH100&lt;=$CJ$6,IF(ISBLANK(CH$5),,VLOOKUP(CH$5,Aerien!$B$23:$C$87,2,FALSE)),)</f>
        <v>0.57999999999999996</v>
      </c>
      <c r="CL100" s="110" t="e">
        <f t="shared" si="57"/>
        <v>#REF!</v>
      </c>
      <c r="CM100" s="110" t="e">
        <f t="shared" si="58"/>
        <v>#REF!</v>
      </c>
      <c r="CN100" s="117">
        <f t="shared" si="59"/>
        <v>0.47499999999999998</v>
      </c>
      <c r="CO100" s="110">
        <f>IF(CH100&lt;=$CJ$6,'Laricio - prairie p.'!$F$5+('Laricio - prairie p.'!$F$15-'Laricio - prairie p.'!$F$5)*(1-EXP(-0.0175*CH100)),)</f>
        <v>70</v>
      </c>
      <c r="CP100" s="110">
        <f>IF(CH100&lt;=$CJ$6,IF(CH100&lt;=30,CH100*('Laricio - prairie p.'!$F$16-'Laricio - prairie p.'!#REF!)/30,10),)</f>
        <v>10</v>
      </c>
      <c r="CQ100" s="110">
        <v>0</v>
      </c>
      <c r="CR100" s="110" t="e">
        <f t="shared" si="60"/>
        <v>#REF!</v>
      </c>
      <c r="CT100" s="110">
        <f t="shared" si="61"/>
        <v>0</v>
      </c>
      <c r="CU100" s="110">
        <f>IF(CH100&lt;='Laricio - prairie p.'!$F$18,0,)</f>
        <v>0</v>
      </c>
      <c r="CV100" s="117">
        <f t="shared" si="62"/>
        <v>0.47499999999999998</v>
      </c>
      <c r="CW100" s="110">
        <f>IF(CH100&lt;=$CJ$6,'Laricio - prairie p.'!$F$5+('Laricio - prairie p.'!$F$8-'Laricio - prairie p.'!$F$5)*(1-EXP(-0.0175*CH100)),)</f>
        <v>70</v>
      </c>
      <c r="CX100" s="110">
        <f>IF(CH101&lt;='Laricio - prairie p.'!$F$18,0,)</f>
        <v>0</v>
      </c>
      <c r="CY100" s="110">
        <f>IF(CH101&lt;='Laricio - prairie p.'!$F$18,0,)</f>
        <v>0</v>
      </c>
      <c r="CZ100" s="110">
        <f t="shared" si="63"/>
        <v>256.66666666666669</v>
      </c>
      <c r="DA100" s="38">
        <f t="shared" si="74"/>
        <v>0</v>
      </c>
    </row>
    <row r="101" spans="5:105" x14ac:dyDescent="0.25">
      <c r="E101" s="5"/>
      <c r="BE101">
        <v>400</v>
      </c>
      <c r="BF101">
        <v>254</v>
      </c>
      <c r="BG101" s="11" t="e">
        <f>IF('Laricio - prairie p.'!#REF!="OUI",BE101/BF101,100%)</f>
        <v>#REF!</v>
      </c>
      <c r="BH101" s="155">
        <v>82</v>
      </c>
      <c r="BI101" s="147">
        <f t="shared" si="67"/>
        <v>0</v>
      </c>
      <c r="BJ101" s="148">
        <f t="shared" si="75"/>
        <v>0</v>
      </c>
      <c r="BK101" s="148">
        <f>IF(BH101&lt;=$BJ$6,IF(ISBLANK(BH$5),,VLOOKUP(BH$5,Aerien!$B$23:$C$87,2,FALSE)),)</f>
        <v>0</v>
      </c>
      <c r="BL101" s="148">
        <f t="shared" si="68"/>
        <v>0</v>
      </c>
      <c r="BM101" s="148">
        <f t="shared" si="69"/>
        <v>0</v>
      </c>
      <c r="BN101" s="149">
        <f t="shared" si="70"/>
        <v>0</v>
      </c>
      <c r="BO101" s="148">
        <f>IF(BH101&lt;=$BJ$6,'Laricio - prairie p.'!$F$5+('Laricio - prairie p.'!$F$15-'Laricio - prairie p.'!$F$5)*(1-EXP(-0.0175*BH101)),)</f>
        <v>0</v>
      </c>
      <c r="BP101" s="148">
        <f>IF(BH101&lt;=$BJ$6,IF(BH101&lt;=30,BH101*('Laricio - prairie p.'!$F$16-'Laricio - prairie p.'!#REF!)/30,10),)</f>
        <v>0</v>
      </c>
      <c r="BQ101" s="148">
        <v>0</v>
      </c>
      <c r="BR101" s="150">
        <f t="shared" si="71"/>
        <v>0</v>
      </c>
      <c r="BS101" s="147">
        <f>IF(BH101&lt;='Laricio - prairie p.'!$F$18,0,)</f>
        <v>0</v>
      </c>
      <c r="BT101" s="148">
        <f>IF(BH101&lt;='Laricio - prairie p.'!$F$18,0,)</f>
        <v>0</v>
      </c>
      <c r="BU101" s="149">
        <f t="shared" si="65"/>
        <v>0</v>
      </c>
      <c r="BV101" s="148">
        <f>IF(BH101&lt;=$BJ$6,'Laricio - prairie p.'!$F$5+('Laricio - prairie p.'!$F$8-'Laricio - prairie p.'!$F$5)*(1-EXP(-0.0175*BH101)),)</f>
        <v>0</v>
      </c>
      <c r="BW101" s="148">
        <f>IF(BH102&lt;='Laricio - prairie p.'!$F$18,0,)</f>
        <v>0</v>
      </c>
      <c r="BX101" s="148">
        <f>IF(BH102&lt;='Laricio - prairie p.'!$F$18,0,)</f>
        <v>0</v>
      </c>
      <c r="BY101" s="150">
        <f t="shared" si="76"/>
        <v>0</v>
      </c>
      <c r="BZ101" s="175">
        <f t="shared" si="66"/>
        <v>0</v>
      </c>
      <c r="CA101" s="178"/>
      <c r="CB101" s="178"/>
      <c r="CD101">
        <f t="shared" si="64"/>
        <v>0</v>
      </c>
      <c r="CE101" s="18">
        <f t="shared" si="77"/>
        <v>270.23952084480004</v>
      </c>
      <c r="CF101">
        <f t="shared" si="72"/>
        <v>218</v>
      </c>
      <c r="CG101" s="11" t="e">
        <f>IF('Laricio - prairie p.'!#REF!="OUI",CE101/CF101,100%)</f>
        <v>#REF!</v>
      </c>
      <c r="CH101" s="122">
        <v>82</v>
      </c>
      <c r="CI101" s="110" t="e">
        <f t="shared" si="73"/>
        <v>#REF!</v>
      </c>
      <c r="CJ101" s="110" t="e">
        <f t="shared" si="56"/>
        <v>#REF!</v>
      </c>
      <c r="CK101" s="110">
        <f>IF(CH101&lt;=$CJ$6,IF(ISBLANK(CH$5),,VLOOKUP(CH$5,Aerien!$B$23:$C$87,2,FALSE)),)</f>
        <v>0.57999999999999996</v>
      </c>
      <c r="CL101" s="110" t="e">
        <f t="shared" si="57"/>
        <v>#REF!</v>
      </c>
      <c r="CM101" s="110" t="e">
        <f t="shared" si="58"/>
        <v>#REF!</v>
      </c>
      <c r="CN101" s="117">
        <f t="shared" si="59"/>
        <v>0.47499999999999998</v>
      </c>
      <c r="CO101" s="110">
        <f>IF(CH101&lt;=$CJ$6,'Laricio - prairie p.'!$F$5+('Laricio - prairie p.'!$F$15-'Laricio - prairie p.'!$F$5)*(1-EXP(-0.0175*CH101)),)</f>
        <v>70</v>
      </c>
      <c r="CP101" s="110">
        <f>IF(CH101&lt;=$CJ$6,IF(CH101&lt;=30,CH101*('Laricio - prairie p.'!$F$16-'Laricio - prairie p.'!#REF!)/30,10),)</f>
        <v>10</v>
      </c>
      <c r="CQ101" s="110">
        <v>0</v>
      </c>
      <c r="CR101" s="110" t="e">
        <f t="shared" si="60"/>
        <v>#REF!</v>
      </c>
      <c r="CT101" s="110">
        <f t="shared" si="61"/>
        <v>0</v>
      </c>
      <c r="CU101" s="110">
        <f>IF(CH101&lt;='Laricio - prairie p.'!$F$18,0,)</f>
        <v>0</v>
      </c>
      <c r="CV101" s="117">
        <f t="shared" si="62"/>
        <v>0.47499999999999998</v>
      </c>
      <c r="CW101" s="110">
        <f>IF(CH101&lt;=$CJ$6,'Laricio - prairie p.'!$F$5+('Laricio - prairie p.'!$F$8-'Laricio - prairie p.'!$F$5)*(1-EXP(-0.0175*CH101)),)</f>
        <v>70</v>
      </c>
      <c r="CX101" s="110">
        <f>IF(CH102&lt;='Laricio - prairie p.'!$F$18,0,)</f>
        <v>0</v>
      </c>
      <c r="CY101" s="110">
        <f>IF(CH102&lt;='Laricio - prairie p.'!$F$18,0,)</f>
        <v>0</v>
      </c>
      <c r="CZ101" s="110">
        <f t="shared" si="63"/>
        <v>256.66666666666669</v>
      </c>
      <c r="DA101" s="38">
        <f t="shared" si="74"/>
        <v>0</v>
      </c>
    </row>
    <row r="102" spans="5:105" x14ac:dyDescent="0.25">
      <c r="G102" s="16"/>
      <c r="H102" s="16"/>
      <c r="I102" s="16"/>
      <c r="J102" s="16"/>
      <c r="K102" s="16"/>
      <c r="BE102">
        <v>400</v>
      </c>
      <c r="BF102">
        <v>254</v>
      </c>
      <c r="BG102" s="11" t="e">
        <f>IF('Laricio - prairie p.'!#REF!="OUI",BE102/BF102,100%)</f>
        <v>#REF!</v>
      </c>
      <c r="BH102" s="155">
        <v>83</v>
      </c>
      <c r="BI102" s="147">
        <f t="shared" si="67"/>
        <v>0</v>
      </c>
      <c r="BJ102" s="148">
        <f t="shared" si="75"/>
        <v>0</v>
      </c>
      <c r="BK102" s="148">
        <f>IF(BH102&lt;=$BJ$6,IF(ISBLANK(BH$5),,VLOOKUP(BH$5,Aerien!$B$23:$C$87,2,FALSE)),)</f>
        <v>0</v>
      </c>
      <c r="BL102" s="148">
        <f t="shared" si="68"/>
        <v>0</v>
      </c>
      <c r="BM102" s="148">
        <f t="shared" si="69"/>
        <v>0</v>
      </c>
      <c r="BN102" s="149">
        <f t="shared" si="70"/>
        <v>0</v>
      </c>
      <c r="BO102" s="148">
        <f>IF(BH102&lt;=$BJ$6,'Laricio - prairie p.'!$F$5+('Laricio - prairie p.'!$F$15-'Laricio - prairie p.'!$F$5)*(1-EXP(-0.0175*BH102)),)</f>
        <v>0</v>
      </c>
      <c r="BP102" s="148">
        <f>IF(BH102&lt;=$BJ$6,IF(BH102&lt;=30,BH102*('Laricio - prairie p.'!$F$16-'Laricio - prairie p.'!#REF!)/30,10),)</f>
        <v>0</v>
      </c>
      <c r="BQ102" s="148">
        <v>0</v>
      </c>
      <c r="BR102" s="150">
        <f t="shared" si="71"/>
        <v>0</v>
      </c>
      <c r="BS102" s="147">
        <f>IF(BH102&lt;='Laricio - prairie p.'!$F$18,0,)</f>
        <v>0</v>
      </c>
      <c r="BT102" s="148">
        <f>IF(BH102&lt;='Laricio - prairie p.'!$F$18,0,)</f>
        <v>0</v>
      </c>
      <c r="BU102" s="149">
        <f t="shared" si="65"/>
        <v>0</v>
      </c>
      <c r="BV102" s="148">
        <f>IF(BH102&lt;=$BJ$6,'Laricio - prairie p.'!$F$5+('Laricio - prairie p.'!$F$8-'Laricio - prairie p.'!$F$5)*(1-EXP(-0.0175*BH102)),)</f>
        <v>0</v>
      </c>
      <c r="BW102" s="148">
        <f>IF(BH103&lt;='Laricio - prairie p.'!$F$18,0,)</f>
        <v>0</v>
      </c>
      <c r="BX102" s="148">
        <f>IF(BH103&lt;='Laricio - prairie p.'!$F$18,0,)</f>
        <v>0</v>
      </c>
      <c r="BY102" s="150">
        <f t="shared" si="76"/>
        <v>0</v>
      </c>
      <c r="BZ102" s="175">
        <f t="shared" si="66"/>
        <v>0</v>
      </c>
      <c r="CA102" s="178"/>
      <c r="CB102" s="178"/>
      <c r="CD102">
        <f t="shared" si="64"/>
        <v>0</v>
      </c>
      <c r="CE102" s="18">
        <f t="shared" si="77"/>
        <v>270.23952084480004</v>
      </c>
      <c r="CF102">
        <f t="shared" si="72"/>
        <v>218</v>
      </c>
      <c r="CG102" s="11" t="e">
        <f>IF('Laricio - prairie p.'!#REF!="OUI",CE102/CF102,100%)</f>
        <v>#REF!</v>
      </c>
      <c r="CH102" s="122">
        <v>83</v>
      </c>
      <c r="CI102" s="110" t="e">
        <f t="shared" si="73"/>
        <v>#REF!</v>
      </c>
      <c r="CJ102" s="110" t="e">
        <f t="shared" si="56"/>
        <v>#REF!</v>
      </c>
      <c r="CK102" s="110">
        <f>IF(CH102&lt;=$CJ$6,IF(ISBLANK(CH$5),,VLOOKUP(CH$5,Aerien!$B$23:$C$87,2,FALSE)),)</f>
        <v>0.57999999999999996</v>
      </c>
      <c r="CL102" s="110" t="e">
        <f t="shared" si="57"/>
        <v>#REF!</v>
      </c>
      <c r="CM102" s="110" t="e">
        <f t="shared" si="58"/>
        <v>#REF!</v>
      </c>
      <c r="CN102" s="117">
        <f t="shared" si="59"/>
        <v>0.47499999999999998</v>
      </c>
      <c r="CO102" s="110">
        <f>IF(CH102&lt;=$CJ$6,'Laricio - prairie p.'!$F$5+('Laricio - prairie p.'!$F$15-'Laricio - prairie p.'!$F$5)*(1-EXP(-0.0175*CH102)),)</f>
        <v>70</v>
      </c>
      <c r="CP102" s="110">
        <f>IF(CH102&lt;=$CJ$6,IF(CH102&lt;=30,CH102*('Laricio - prairie p.'!$F$16-'Laricio - prairie p.'!#REF!)/30,10),)</f>
        <v>10</v>
      </c>
      <c r="CQ102" s="110">
        <v>0</v>
      </c>
      <c r="CR102" s="110" t="e">
        <f t="shared" si="60"/>
        <v>#REF!</v>
      </c>
      <c r="CT102" s="110">
        <f t="shared" si="61"/>
        <v>0</v>
      </c>
      <c r="CU102" s="110">
        <f>IF(CH102&lt;='Laricio - prairie p.'!$F$18,0,)</f>
        <v>0</v>
      </c>
      <c r="CV102" s="117">
        <f t="shared" si="62"/>
        <v>0.47499999999999998</v>
      </c>
      <c r="CW102" s="110">
        <f>IF(CH102&lt;=$CJ$6,'Laricio - prairie p.'!$F$5+('Laricio - prairie p.'!$F$8-'Laricio - prairie p.'!$F$5)*(1-EXP(-0.0175*CH102)),)</f>
        <v>70</v>
      </c>
      <c r="CX102" s="110">
        <f>IF(CH103&lt;='Laricio - prairie p.'!$F$18,0,)</f>
        <v>0</v>
      </c>
      <c r="CY102" s="110">
        <f>IF(CH103&lt;='Laricio - prairie p.'!$F$18,0,)</f>
        <v>0</v>
      </c>
      <c r="CZ102" s="110">
        <f t="shared" si="63"/>
        <v>256.66666666666669</v>
      </c>
      <c r="DA102" s="38">
        <f t="shared" si="74"/>
        <v>0</v>
      </c>
    </row>
    <row r="103" spans="5:105" x14ac:dyDescent="0.25">
      <c r="F103" s="2"/>
      <c r="G103" s="40"/>
      <c r="H103" s="18"/>
      <c r="I103" s="21"/>
      <c r="J103" s="38"/>
      <c r="K103" s="38"/>
      <c r="BE103">
        <v>400</v>
      </c>
      <c r="BF103">
        <v>254</v>
      </c>
      <c r="BG103" s="11" t="e">
        <f>IF('Laricio - prairie p.'!#REF!="OUI",BE103/BF103,100%)</f>
        <v>#REF!</v>
      </c>
      <c r="BH103" s="155">
        <v>84</v>
      </c>
      <c r="BI103" s="147">
        <f t="shared" si="67"/>
        <v>0</v>
      </c>
      <c r="BJ103" s="148">
        <f t="shared" si="75"/>
        <v>0</v>
      </c>
      <c r="BK103" s="148">
        <f>IF(BH103&lt;=$BJ$6,IF(ISBLANK(BH$5),,VLOOKUP(BH$5,Aerien!$B$23:$C$87,2,FALSE)),)</f>
        <v>0</v>
      </c>
      <c r="BL103" s="148">
        <f t="shared" si="68"/>
        <v>0</v>
      </c>
      <c r="BM103" s="148">
        <f t="shared" si="69"/>
        <v>0</v>
      </c>
      <c r="BN103" s="149">
        <f t="shared" si="70"/>
        <v>0</v>
      </c>
      <c r="BO103" s="148">
        <f>IF(BH103&lt;=$BJ$6,'Laricio - prairie p.'!$F$5+('Laricio - prairie p.'!$F$15-'Laricio - prairie p.'!$F$5)*(1-EXP(-0.0175*BH103)),)</f>
        <v>0</v>
      </c>
      <c r="BP103" s="148">
        <f>IF(BH103&lt;=$BJ$6,IF(BH103&lt;=30,BH103*('Laricio - prairie p.'!$F$16-'Laricio - prairie p.'!#REF!)/30,10),)</f>
        <v>0</v>
      </c>
      <c r="BQ103" s="148">
        <v>0</v>
      </c>
      <c r="BR103" s="150">
        <f t="shared" si="71"/>
        <v>0</v>
      </c>
      <c r="BS103" s="147">
        <f>IF(BH103&lt;='Laricio - prairie p.'!$F$18,0,)</f>
        <v>0</v>
      </c>
      <c r="BT103" s="148">
        <f>IF(BH103&lt;='Laricio - prairie p.'!$F$18,0,)</f>
        <v>0</v>
      </c>
      <c r="BU103" s="149">
        <f t="shared" si="65"/>
        <v>0</v>
      </c>
      <c r="BV103" s="148">
        <f>IF(BH103&lt;=$BJ$6,'Laricio - prairie p.'!$F$5+('Laricio - prairie p.'!$F$8-'Laricio - prairie p.'!$F$5)*(1-EXP(-0.0175*BH103)),)</f>
        <v>0</v>
      </c>
      <c r="BW103" s="148">
        <f>IF(BH104&lt;='Laricio - prairie p.'!$F$18,0,)</f>
        <v>0</v>
      </c>
      <c r="BX103" s="148">
        <f>IF(BH104&lt;='Laricio - prairie p.'!$F$18,0,)</f>
        <v>0</v>
      </c>
      <c r="BY103" s="150">
        <f t="shared" si="76"/>
        <v>0</v>
      </c>
      <c r="BZ103" s="175">
        <f t="shared" si="66"/>
        <v>0</v>
      </c>
      <c r="CA103" s="178"/>
      <c r="CB103" s="178"/>
      <c r="CD103">
        <f t="shared" si="64"/>
        <v>0</v>
      </c>
      <c r="CE103" s="18">
        <f t="shared" si="77"/>
        <v>270.23952084480004</v>
      </c>
      <c r="CF103">
        <f t="shared" si="72"/>
        <v>218</v>
      </c>
      <c r="CG103" s="11" t="e">
        <f>IF('Laricio - prairie p.'!#REF!="OUI",CE103/CF103,100%)</f>
        <v>#REF!</v>
      </c>
      <c r="CH103" s="122">
        <v>84</v>
      </c>
      <c r="CI103" s="110" t="e">
        <f t="shared" si="73"/>
        <v>#REF!</v>
      </c>
      <c r="CJ103" s="110" t="e">
        <f t="shared" si="56"/>
        <v>#REF!</v>
      </c>
      <c r="CK103" s="110">
        <f>IF(CH103&lt;=$CJ$6,IF(ISBLANK(CH$5),,VLOOKUP(CH$5,Aerien!$B$23:$C$87,2,FALSE)),)</f>
        <v>0.57999999999999996</v>
      </c>
      <c r="CL103" s="110" t="e">
        <f t="shared" si="57"/>
        <v>#REF!</v>
      </c>
      <c r="CM103" s="110" t="e">
        <f t="shared" si="58"/>
        <v>#REF!</v>
      </c>
      <c r="CN103" s="117">
        <f t="shared" si="59"/>
        <v>0.47499999999999998</v>
      </c>
      <c r="CO103" s="110">
        <f>IF(CH103&lt;=$CJ$6,'Laricio - prairie p.'!$F$5+('Laricio - prairie p.'!$F$15-'Laricio - prairie p.'!$F$5)*(1-EXP(-0.0175*CH103)),)</f>
        <v>70</v>
      </c>
      <c r="CP103" s="110">
        <f>IF(CH103&lt;=$CJ$6,IF(CH103&lt;=30,CH103*('Laricio - prairie p.'!$F$16-'Laricio - prairie p.'!#REF!)/30,10),)</f>
        <v>10</v>
      </c>
      <c r="CQ103" s="110">
        <v>0</v>
      </c>
      <c r="CR103" s="110" t="e">
        <f t="shared" si="60"/>
        <v>#REF!</v>
      </c>
      <c r="CT103" s="110">
        <f t="shared" si="61"/>
        <v>0</v>
      </c>
      <c r="CU103" s="110">
        <f>IF(CH103&lt;='Laricio - prairie p.'!$F$18,0,)</f>
        <v>0</v>
      </c>
      <c r="CV103" s="117">
        <f t="shared" si="62"/>
        <v>0.47499999999999998</v>
      </c>
      <c r="CW103" s="110">
        <f>IF(CH103&lt;=$CJ$6,'Laricio - prairie p.'!$F$5+('Laricio - prairie p.'!$F$8-'Laricio - prairie p.'!$F$5)*(1-EXP(-0.0175*CH103)),)</f>
        <v>70</v>
      </c>
      <c r="CX103" s="110">
        <f>IF(CH104&lt;='Laricio - prairie p.'!$F$18,0,)</f>
        <v>0</v>
      </c>
      <c r="CY103" s="110">
        <f>IF(CH104&lt;='Laricio - prairie p.'!$F$18,0,)</f>
        <v>0</v>
      </c>
      <c r="CZ103" s="110">
        <f t="shared" si="63"/>
        <v>256.66666666666669</v>
      </c>
      <c r="DA103" s="38">
        <f t="shared" si="74"/>
        <v>0</v>
      </c>
    </row>
    <row r="104" spans="5:105" x14ac:dyDescent="0.25">
      <c r="F104" s="2"/>
      <c r="G104" s="40"/>
      <c r="H104" s="18"/>
      <c r="I104" s="21"/>
      <c r="J104" s="38"/>
      <c r="K104" s="38"/>
      <c r="BE104">
        <v>400</v>
      </c>
      <c r="BF104">
        <v>254</v>
      </c>
      <c r="BG104" s="11" t="e">
        <f>IF('Laricio - prairie p.'!#REF!="OUI",BE104/BF104,100%)</f>
        <v>#REF!</v>
      </c>
      <c r="BH104" s="155">
        <v>85</v>
      </c>
      <c r="BI104" s="147">
        <f t="shared" si="67"/>
        <v>0</v>
      </c>
      <c r="BJ104" s="148">
        <f t="shared" si="75"/>
        <v>0</v>
      </c>
      <c r="BK104" s="148">
        <f>IF(BH104&lt;=$BJ$6,IF(ISBLANK(BH$5),,VLOOKUP(BH$5,Aerien!$B$23:$C$87,2,FALSE)),)</f>
        <v>0</v>
      </c>
      <c r="BL104" s="148">
        <f t="shared" si="68"/>
        <v>0</v>
      </c>
      <c r="BM104" s="148">
        <f t="shared" si="69"/>
        <v>0</v>
      </c>
      <c r="BN104" s="149">
        <f t="shared" si="70"/>
        <v>0</v>
      </c>
      <c r="BO104" s="148">
        <f>IF(BH104&lt;=$BJ$6,'Laricio - prairie p.'!$F$5+('Laricio - prairie p.'!$F$15-'Laricio - prairie p.'!$F$5)*(1-EXP(-0.0175*BH104)),)</f>
        <v>0</v>
      </c>
      <c r="BP104" s="148">
        <f>IF(BH104&lt;=$BJ$6,IF(BH104&lt;=30,BH104*('Laricio - prairie p.'!$F$16-'Laricio - prairie p.'!#REF!)/30,10),)</f>
        <v>0</v>
      </c>
      <c r="BQ104" s="148">
        <v>0</v>
      </c>
      <c r="BR104" s="150">
        <f t="shared" si="71"/>
        <v>0</v>
      </c>
      <c r="BS104" s="147">
        <f>IF(BH104&lt;='Laricio - prairie p.'!$F$18,0,)</f>
        <v>0</v>
      </c>
      <c r="BT104" s="148">
        <f>IF(BH104&lt;='Laricio - prairie p.'!$F$18,0,)</f>
        <v>0</v>
      </c>
      <c r="BU104" s="149">
        <f t="shared" si="65"/>
        <v>0</v>
      </c>
      <c r="BV104" s="148">
        <f>IF(BH104&lt;=$BJ$6,'Laricio - prairie p.'!$F$5+('Laricio - prairie p.'!$F$8-'Laricio - prairie p.'!$F$5)*(1-EXP(-0.0175*BH104)),)</f>
        <v>0</v>
      </c>
      <c r="BW104" s="148">
        <f>IF(BH105&lt;='Laricio - prairie p.'!$F$18,0,)</f>
        <v>0</v>
      </c>
      <c r="BX104" s="148">
        <f>IF(BH105&lt;='Laricio - prairie p.'!$F$18,0,)</f>
        <v>0</v>
      </c>
      <c r="BY104" s="150">
        <f t="shared" si="76"/>
        <v>0</v>
      </c>
      <c r="BZ104" s="175">
        <f t="shared" si="66"/>
        <v>0</v>
      </c>
      <c r="CA104" s="178"/>
      <c r="CB104" s="178"/>
      <c r="CD104" t="str">
        <f t="shared" si="64"/>
        <v>OUI</v>
      </c>
      <c r="CE104" s="18">
        <f t="shared" si="77"/>
        <v>210.78682625894405</v>
      </c>
      <c r="CF104">
        <f t="shared" si="72"/>
        <v>218</v>
      </c>
      <c r="CG104" s="11" t="e">
        <f>IF('Laricio - prairie p.'!#REF!="OUI",CE104/CF104,100%)</f>
        <v>#REF!</v>
      </c>
      <c r="CH104" s="122">
        <v>85</v>
      </c>
      <c r="CI104" s="110" t="e">
        <f t="shared" si="73"/>
        <v>#REF!</v>
      </c>
      <c r="CJ104" s="110" t="e">
        <f t="shared" si="56"/>
        <v>#REF!</v>
      </c>
      <c r="CK104" s="110">
        <f>IF(CH104&lt;=$CJ$6,IF(ISBLANK(CH$5),,VLOOKUP(CH$5,Aerien!$B$23:$C$87,2,FALSE)),)</f>
        <v>0.57999999999999996</v>
      </c>
      <c r="CL104" s="110" t="e">
        <f t="shared" si="57"/>
        <v>#REF!</v>
      </c>
      <c r="CM104" s="110" t="e">
        <f t="shared" si="58"/>
        <v>#REF!</v>
      </c>
      <c r="CN104" s="117">
        <f t="shared" si="59"/>
        <v>0.47499999999999998</v>
      </c>
      <c r="CO104" s="110">
        <f>IF(CH104&lt;=$CJ$6,'Laricio - prairie p.'!$F$5+('Laricio - prairie p.'!$F$15-'Laricio - prairie p.'!$F$5)*(1-EXP(-0.0175*CH104)),)</f>
        <v>70</v>
      </c>
      <c r="CP104" s="110">
        <f>IF(CH104&lt;=$CJ$6,IF(CH104&lt;=30,CH104*('Laricio - prairie p.'!$F$16-'Laricio - prairie p.'!#REF!)/30,10),)</f>
        <v>10</v>
      </c>
      <c r="CQ104" s="110">
        <v>0</v>
      </c>
      <c r="CR104" s="110" t="e">
        <f t="shared" si="60"/>
        <v>#REF!</v>
      </c>
      <c r="CT104" s="110">
        <f t="shared" si="61"/>
        <v>0</v>
      </c>
      <c r="CU104" s="110">
        <f>IF(CH104&lt;='Laricio - prairie p.'!$F$18,0,)</f>
        <v>0</v>
      </c>
      <c r="CV104" s="117">
        <f t="shared" si="62"/>
        <v>0.47499999999999998</v>
      </c>
      <c r="CW104" s="110">
        <f>IF(CH104&lt;=$CJ$6,'Laricio - prairie p.'!$F$5+('Laricio - prairie p.'!$F$8-'Laricio - prairie p.'!$F$5)*(1-EXP(-0.0175*CH104)),)</f>
        <v>70</v>
      </c>
      <c r="CX104" s="110">
        <f>IF(CH105&lt;='Laricio - prairie p.'!$F$18,0,)</f>
        <v>0</v>
      </c>
      <c r="CY104" s="110">
        <f>IF(CH105&lt;='Laricio - prairie p.'!$F$18,0,)</f>
        <v>0</v>
      </c>
      <c r="CZ104" s="110">
        <f t="shared" si="63"/>
        <v>256.66666666666669</v>
      </c>
      <c r="DA104" s="38">
        <f t="shared" si="74"/>
        <v>0</v>
      </c>
    </row>
    <row r="105" spans="5:105" x14ac:dyDescent="0.25">
      <c r="F105" s="2"/>
      <c r="G105" s="40"/>
      <c r="H105" s="18"/>
      <c r="I105" s="21"/>
      <c r="J105" s="38"/>
      <c r="K105" s="38"/>
      <c r="BG105" s="11" t="e">
        <f>IF('Laricio - prairie p.'!#REF!="OUI",BE105/BF105,100%)</f>
        <v>#REF!</v>
      </c>
      <c r="BH105" s="155">
        <v>86</v>
      </c>
      <c r="BI105" s="147">
        <f t="shared" si="67"/>
        <v>0</v>
      </c>
      <c r="BJ105" s="148">
        <f t="shared" si="75"/>
        <v>0</v>
      </c>
      <c r="BK105" s="148">
        <f>IF(BH105&lt;=$BJ$6,IF(ISBLANK(BH$5),,VLOOKUP(BH$5,Aerien!$B$23:$C$87,2,FALSE)),)</f>
        <v>0</v>
      </c>
      <c r="BL105" s="148">
        <f t="shared" si="68"/>
        <v>0</v>
      </c>
      <c r="BM105" s="148">
        <f t="shared" si="69"/>
        <v>0</v>
      </c>
      <c r="BN105" s="149">
        <f t="shared" si="70"/>
        <v>0</v>
      </c>
      <c r="BO105" s="148">
        <f>IF(BH105&lt;=$BJ$6,'Laricio - prairie p.'!$F$5+('Laricio - prairie p.'!$F$15-'Laricio - prairie p.'!$F$5)*(1-EXP(-0.0175*BH105)),)</f>
        <v>0</v>
      </c>
      <c r="BP105" s="148">
        <f>IF(BH105&lt;=$BJ$6,IF(BH105&lt;=30,BH105*('Laricio - prairie p.'!$F$16-'Laricio - prairie p.'!#REF!)/30,10),)</f>
        <v>0</v>
      </c>
      <c r="BQ105" s="148">
        <v>0</v>
      </c>
      <c r="BR105" s="150">
        <f t="shared" si="71"/>
        <v>0</v>
      </c>
      <c r="BS105" s="147">
        <f>IF(BH105&lt;='Laricio - prairie p.'!$F$18,0,)</f>
        <v>0</v>
      </c>
      <c r="BT105" s="148">
        <f>IF(BH105&lt;='Laricio - prairie p.'!$F$18,0,)</f>
        <v>0</v>
      </c>
      <c r="BU105" s="149">
        <f t="shared" si="65"/>
        <v>0</v>
      </c>
      <c r="BV105" s="148">
        <f>IF(BH105&lt;=$BJ$6,'Laricio - prairie p.'!$F$5+('Laricio - prairie p.'!$F$8-'Laricio - prairie p.'!$F$5)*(1-EXP(-0.0175*BH105)),)</f>
        <v>0</v>
      </c>
      <c r="BW105" s="148">
        <f>IF(BH106&lt;='Laricio - prairie p.'!$F$18,0,)</f>
        <v>0</v>
      </c>
      <c r="BX105" s="148">
        <f>IF(BH106&lt;='Laricio - prairie p.'!$F$18,0,)</f>
        <v>0</v>
      </c>
      <c r="BY105" s="150">
        <f t="shared" si="76"/>
        <v>0</v>
      </c>
      <c r="BZ105" s="175">
        <f t="shared" si="66"/>
        <v>0</v>
      </c>
      <c r="CA105" s="178"/>
      <c r="CB105" s="178"/>
      <c r="CD105">
        <f t="shared" si="64"/>
        <v>0</v>
      </c>
      <c r="CE105" s="18">
        <f t="shared" si="77"/>
        <v>210.78682625894405</v>
      </c>
      <c r="CF105">
        <f t="shared" si="72"/>
        <v>194</v>
      </c>
      <c r="CG105" s="11" t="e">
        <f>IF('Laricio - prairie p.'!#REF!="OUI",CE105/CF105,100%)</f>
        <v>#REF!</v>
      </c>
      <c r="CH105" s="122">
        <v>86</v>
      </c>
      <c r="CI105" s="110" t="e">
        <f t="shared" si="73"/>
        <v>#REF!</v>
      </c>
      <c r="CJ105" s="110" t="e">
        <f t="shared" si="56"/>
        <v>#REF!</v>
      </c>
      <c r="CK105" s="110">
        <f>IF(CH105&lt;=$CJ$6,IF(ISBLANK(CH$5),,VLOOKUP(CH$5,Aerien!$B$23:$C$87,2,FALSE)),)</f>
        <v>0.57999999999999996</v>
      </c>
      <c r="CL105" s="110" t="e">
        <f t="shared" si="57"/>
        <v>#REF!</v>
      </c>
      <c r="CM105" s="110" t="e">
        <f t="shared" si="58"/>
        <v>#REF!</v>
      </c>
      <c r="CN105" s="117">
        <f t="shared" si="59"/>
        <v>0.47499999999999998</v>
      </c>
      <c r="CO105" s="110">
        <f>IF(CH105&lt;=$CJ$6,'Laricio - prairie p.'!$F$5+('Laricio - prairie p.'!$F$15-'Laricio - prairie p.'!$F$5)*(1-EXP(-0.0175*CH105)),)</f>
        <v>70</v>
      </c>
      <c r="CP105" s="110">
        <f>IF(CH105&lt;=$CJ$6,IF(CH105&lt;=30,CH105*('Laricio - prairie p.'!$F$16-'Laricio - prairie p.'!#REF!)/30,10),)</f>
        <v>10</v>
      </c>
      <c r="CQ105" s="110">
        <v>0</v>
      </c>
      <c r="CR105" s="110" t="e">
        <f t="shared" si="60"/>
        <v>#REF!</v>
      </c>
      <c r="CT105" s="110">
        <f t="shared" si="61"/>
        <v>0</v>
      </c>
      <c r="CU105" s="110">
        <f>IF(CH105&lt;='Laricio - prairie p.'!$F$18,0,)</f>
        <v>0</v>
      </c>
      <c r="CV105" s="117">
        <f t="shared" si="62"/>
        <v>0.47499999999999998</v>
      </c>
      <c r="CW105" s="110">
        <f>IF(CH105&lt;=$CJ$6,'Laricio - prairie p.'!$F$5+('Laricio - prairie p.'!$F$8-'Laricio - prairie p.'!$F$5)*(1-EXP(-0.0175*CH105)),)</f>
        <v>70</v>
      </c>
      <c r="CX105" s="110">
        <f>IF(CH106&lt;='Laricio - prairie p.'!$F$18,0,)</f>
        <v>0</v>
      </c>
      <c r="CY105" s="110">
        <f>IF(CH106&lt;='Laricio - prairie p.'!$F$18,0,)</f>
        <v>0</v>
      </c>
      <c r="CZ105" s="110">
        <f t="shared" si="63"/>
        <v>256.66666666666669</v>
      </c>
      <c r="DA105" s="38">
        <f t="shared" si="74"/>
        <v>0</v>
      </c>
    </row>
    <row r="106" spans="5:105" x14ac:dyDescent="0.25">
      <c r="F106" s="2"/>
      <c r="G106" s="40"/>
      <c r="H106" s="18"/>
      <c r="I106" s="21"/>
      <c r="J106" s="38"/>
      <c r="K106" s="38"/>
      <c r="BG106" s="11" t="e">
        <f>IF('Laricio - prairie p.'!#REF!="OUI",BE106/BF106,100%)</f>
        <v>#REF!</v>
      </c>
      <c r="BH106" s="155">
        <v>87</v>
      </c>
      <c r="BI106" s="147">
        <f t="shared" si="67"/>
        <v>0</v>
      </c>
      <c r="BJ106" s="148">
        <f t="shared" si="75"/>
        <v>0</v>
      </c>
      <c r="BK106" s="148">
        <f>IF(BH106&lt;=$BJ$6,IF(ISBLANK(BH$5),,VLOOKUP(BH$5,Aerien!$B$23:$C$87,2,FALSE)),)</f>
        <v>0</v>
      </c>
      <c r="BL106" s="148">
        <f t="shared" si="68"/>
        <v>0</v>
      </c>
      <c r="BM106" s="148">
        <f t="shared" si="69"/>
        <v>0</v>
      </c>
      <c r="BN106" s="149">
        <f t="shared" si="70"/>
        <v>0</v>
      </c>
      <c r="BO106" s="148">
        <f>IF(BH106&lt;=$BJ$6,'Laricio - prairie p.'!$F$5+('Laricio - prairie p.'!$F$15-'Laricio - prairie p.'!$F$5)*(1-EXP(-0.0175*BH106)),)</f>
        <v>0</v>
      </c>
      <c r="BP106" s="148">
        <f>IF(BH106&lt;=$BJ$6,IF(BH106&lt;=30,BH106*('Laricio - prairie p.'!$F$16-'Laricio - prairie p.'!#REF!)/30,10),)</f>
        <v>0</v>
      </c>
      <c r="BQ106" s="148">
        <v>0</v>
      </c>
      <c r="BR106" s="150">
        <f t="shared" si="71"/>
        <v>0</v>
      </c>
      <c r="BS106" s="147">
        <f>IF(BH106&lt;='Laricio - prairie p.'!$F$18,0,)</f>
        <v>0</v>
      </c>
      <c r="BT106" s="148">
        <f>IF(BH106&lt;='Laricio - prairie p.'!$F$18,0,)</f>
        <v>0</v>
      </c>
      <c r="BU106" s="149">
        <f t="shared" si="65"/>
        <v>0</v>
      </c>
      <c r="BV106" s="148">
        <f>IF(BH106&lt;=$BJ$6,'Laricio - prairie p.'!$F$5+('Laricio - prairie p.'!$F$8-'Laricio - prairie p.'!$F$5)*(1-EXP(-0.0175*BH106)),)</f>
        <v>0</v>
      </c>
      <c r="BW106" s="148">
        <f>IF(BH107&lt;='Laricio - prairie p.'!$F$18,0,)</f>
        <v>0</v>
      </c>
      <c r="BX106" s="148">
        <f>IF(BH107&lt;='Laricio - prairie p.'!$F$18,0,)</f>
        <v>0</v>
      </c>
      <c r="BY106" s="150">
        <f t="shared" si="76"/>
        <v>0</v>
      </c>
      <c r="BZ106" s="175">
        <f t="shared" si="66"/>
        <v>0</v>
      </c>
      <c r="CA106" s="178"/>
      <c r="CB106" s="178"/>
      <c r="CD106">
        <f t="shared" si="64"/>
        <v>0</v>
      </c>
      <c r="CE106" s="18">
        <f t="shared" si="77"/>
        <v>210.78682625894405</v>
      </c>
      <c r="CF106">
        <f t="shared" si="72"/>
        <v>194</v>
      </c>
      <c r="CG106" s="11" t="e">
        <f>IF('Laricio - prairie p.'!#REF!="OUI",CE106/CF106,100%)</f>
        <v>#REF!</v>
      </c>
      <c r="CH106" s="122">
        <v>87</v>
      </c>
      <c r="CI106" s="110" t="e">
        <f t="shared" si="73"/>
        <v>#REF!</v>
      </c>
      <c r="CJ106" s="110" t="e">
        <f t="shared" si="56"/>
        <v>#REF!</v>
      </c>
      <c r="CK106" s="110">
        <f>IF(CH106&lt;=$CJ$6,IF(ISBLANK(CH$5),,VLOOKUP(CH$5,Aerien!$B$23:$C$87,2,FALSE)),)</f>
        <v>0.57999999999999996</v>
      </c>
      <c r="CL106" s="110" t="e">
        <f t="shared" si="57"/>
        <v>#REF!</v>
      </c>
      <c r="CM106" s="110" t="e">
        <f t="shared" si="58"/>
        <v>#REF!</v>
      </c>
      <c r="CN106" s="117">
        <f t="shared" si="59"/>
        <v>0.47499999999999998</v>
      </c>
      <c r="CO106" s="110">
        <f>IF(CH106&lt;=$CJ$6,'Laricio - prairie p.'!$F$5+('Laricio - prairie p.'!$F$15-'Laricio - prairie p.'!$F$5)*(1-EXP(-0.0175*CH106)),)</f>
        <v>70</v>
      </c>
      <c r="CP106" s="110">
        <f>IF(CH106&lt;=$CJ$6,IF(CH106&lt;=30,CH106*('Laricio - prairie p.'!$F$16-'Laricio - prairie p.'!#REF!)/30,10),)</f>
        <v>10</v>
      </c>
      <c r="CQ106" s="110">
        <v>0</v>
      </c>
      <c r="CR106" s="110" t="e">
        <f t="shared" si="60"/>
        <v>#REF!</v>
      </c>
      <c r="CT106" s="110">
        <f t="shared" si="61"/>
        <v>0</v>
      </c>
      <c r="CU106" s="110">
        <f>IF(CH106&lt;='Laricio - prairie p.'!$F$18,0,)</f>
        <v>0</v>
      </c>
      <c r="CV106" s="117">
        <f t="shared" si="62"/>
        <v>0.47499999999999998</v>
      </c>
      <c r="CW106" s="110">
        <f>IF(CH106&lt;=$CJ$6,'Laricio - prairie p.'!$F$5+('Laricio - prairie p.'!$F$8-'Laricio - prairie p.'!$F$5)*(1-EXP(-0.0175*CH106)),)</f>
        <v>70</v>
      </c>
      <c r="CX106" s="110">
        <f>IF(CH107&lt;='Laricio - prairie p.'!$F$18,0,)</f>
        <v>0</v>
      </c>
      <c r="CY106" s="110">
        <f>IF(CH107&lt;='Laricio - prairie p.'!$F$18,0,)</f>
        <v>0</v>
      </c>
      <c r="CZ106" s="110">
        <f t="shared" si="63"/>
        <v>256.66666666666669</v>
      </c>
      <c r="DA106" s="38">
        <f t="shared" si="74"/>
        <v>0</v>
      </c>
    </row>
    <row r="107" spans="5:105" x14ac:dyDescent="0.25">
      <c r="BG107" s="11" t="e">
        <f>IF('Laricio - prairie p.'!#REF!="OUI",BE107/BF107,100%)</f>
        <v>#REF!</v>
      </c>
      <c r="BH107" s="155">
        <v>88</v>
      </c>
      <c r="BI107" s="147">
        <f t="shared" si="67"/>
        <v>0</v>
      </c>
      <c r="BJ107" s="148">
        <f t="shared" si="75"/>
        <v>0</v>
      </c>
      <c r="BK107" s="148">
        <f>IF(BH107&lt;=$BJ$6,IF(ISBLANK(BH$5),,VLOOKUP(BH$5,Aerien!$B$23:$C$87,2,FALSE)),)</f>
        <v>0</v>
      </c>
      <c r="BL107" s="148">
        <f t="shared" si="68"/>
        <v>0</v>
      </c>
      <c r="BM107" s="148">
        <f t="shared" si="69"/>
        <v>0</v>
      </c>
      <c r="BN107" s="149">
        <f t="shared" si="70"/>
        <v>0</v>
      </c>
      <c r="BO107" s="148">
        <f>IF(BH107&lt;=$BJ$6,'Laricio - prairie p.'!$F$5+('Laricio - prairie p.'!$F$15-'Laricio - prairie p.'!$F$5)*(1-EXP(-0.0175*BH107)),)</f>
        <v>0</v>
      </c>
      <c r="BP107" s="148">
        <f>IF(BH107&lt;=$BJ$6,IF(BH107&lt;=30,BH107*('Laricio - prairie p.'!$F$16-'Laricio - prairie p.'!#REF!)/30,10),)</f>
        <v>0</v>
      </c>
      <c r="BQ107" s="148">
        <v>0</v>
      </c>
      <c r="BR107" s="150">
        <f t="shared" si="71"/>
        <v>0</v>
      </c>
      <c r="BS107" s="147">
        <f>IF(BH107&lt;='Laricio - prairie p.'!$F$18,0,)</f>
        <v>0</v>
      </c>
      <c r="BT107" s="148">
        <f>IF(BH107&lt;='Laricio - prairie p.'!$F$18,0,)</f>
        <v>0</v>
      </c>
      <c r="BU107" s="149">
        <f t="shared" si="65"/>
        <v>0</v>
      </c>
      <c r="BV107" s="148">
        <f>IF(BH107&lt;=$BJ$6,'Laricio - prairie p.'!$F$5+('Laricio - prairie p.'!$F$8-'Laricio - prairie p.'!$F$5)*(1-EXP(-0.0175*BH107)),)</f>
        <v>0</v>
      </c>
      <c r="BW107" s="148">
        <f>IF(BH108&lt;='Laricio - prairie p.'!$F$18,0,)</f>
        <v>0</v>
      </c>
      <c r="BX107" s="148">
        <f>IF(BH108&lt;='Laricio - prairie p.'!$F$18,0,)</f>
        <v>0</v>
      </c>
      <c r="BY107" s="150">
        <f t="shared" si="76"/>
        <v>0</v>
      </c>
      <c r="BZ107" s="175">
        <f t="shared" si="66"/>
        <v>0</v>
      </c>
      <c r="CA107" s="178"/>
      <c r="CB107" s="178"/>
      <c r="CD107">
        <f t="shared" si="64"/>
        <v>0</v>
      </c>
      <c r="CE107" s="18">
        <f t="shared" si="77"/>
        <v>210.78682625894405</v>
      </c>
      <c r="CF107">
        <f t="shared" si="72"/>
        <v>194</v>
      </c>
      <c r="CG107" s="11" t="e">
        <f>IF('Laricio - prairie p.'!#REF!="OUI",CE107/CF107,100%)</f>
        <v>#REF!</v>
      </c>
      <c r="CH107" s="122">
        <v>88</v>
      </c>
      <c r="CI107" s="110" t="e">
        <f t="shared" si="73"/>
        <v>#REF!</v>
      </c>
      <c r="CJ107" s="110" t="e">
        <f t="shared" si="56"/>
        <v>#REF!</v>
      </c>
      <c r="CK107" s="110">
        <f>IF(CH107&lt;=$CJ$6,IF(ISBLANK(CH$5),,VLOOKUP(CH$5,Aerien!$B$23:$C$87,2,FALSE)),)</f>
        <v>0.57999999999999996</v>
      </c>
      <c r="CL107" s="110" t="e">
        <f t="shared" si="57"/>
        <v>#REF!</v>
      </c>
      <c r="CM107" s="110" t="e">
        <f t="shared" si="58"/>
        <v>#REF!</v>
      </c>
      <c r="CN107" s="117">
        <f t="shared" si="59"/>
        <v>0.47499999999999998</v>
      </c>
      <c r="CO107" s="110">
        <f>IF(CH107&lt;=$CJ$6,'Laricio - prairie p.'!$F$5+('Laricio - prairie p.'!$F$15-'Laricio - prairie p.'!$F$5)*(1-EXP(-0.0175*CH107)),)</f>
        <v>70</v>
      </c>
      <c r="CP107" s="110">
        <f>IF(CH107&lt;=$CJ$6,IF(CH107&lt;=30,CH107*('Laricio - prairie p.'!$F$16-'Laricio - prairie p.'!#REF!)/30,10),)</f>
        <v>10</v>
      </c>
      <c r="CQ107" s="110">
        <v>0</v>
      </c>
      <c r="CR107" s="110" t="e">
        <f t="shared" si="60"/>
        <v>#REF!</v>
      </c>
      <c r="CT107" s="110">
        <f t="shared" si="61"/>
        <v>0</v>
      </c>
      <c r="CU107" s="110">
        <f>IF(CH107&lt;='Laricio - prairie p.'!$F$18,0,)</f>
        <v>0</v>
      </c>
      <c r="CV107" s="117">
        <f t="shared" si="62"/>
        <v>0.47499999999999998</v>
      </c>
      <c r="CW107" s="110">
        <f>IF(CH107&lt;=$CJ$6,'Laricio - prairie p.'!$F$5+('Laricio - prairie p.'!$F$8-'Laricio - prairie p.'!$F$5)*(1-EXP(-0.0175*CH107)),)</f>
        <v>70</v>
      </c>
      <c r="CX107" s="110">
        <f>IF(CH108&lt;='Laricio - prairie p.'!$F$18,0,)</f>
        <v>0</v>
      </c>
      <c r="CY107" s="110">
        <f>IF(CH108&lt;='Laricio - prairie p.'!$F$18,0,)</f>
        <v>0</v>
      </c>
      <c r="CZ107" s="110">
        <f t="shared" si="63"/>
        <v>256.66666666666669</v>
      </c>
      <c r="DA107" s="38">
        <f t="shared" si="74"/>
        <v>0</v>
      </c>
    </row>
    <row r="108" spans="5:105" x14ac:dyDescent="0.25">
      <c r="BG108" s="11" t="e">
        <f>IF('Laricio - prairie p.'!#REF!="OUI",BE108/BF108,100%)</f>
        <v>#REF!</v>
      </c>
      <c r="BH108" s="155">
        <v>89</v>
      </c>
      <c r="BI108" s="147">
        <f t="shared" si="67"/>
        <v>0</v>
      </c>
      <c r="BJ108" s="148">
        <f t="shared" si="75"/>
        <v>0</v>
      </c>
      <c r="BK108" s="148">
        <f>IF(BH108&lt;=$BJ$6,IF(ISBLANK(BH$5),,VLOOKUP(BH$5,Aerien!$B$23:$C$87,2,FALSE)),)</f>
        <v>0</v>
      </c>
      <c r="BL108" s="148">
        <f t="shared" si="68"/>
        <v>0</v>
      </c>
      <c r="BM108" s="148">
        <f t="shared" si="69"/>
        <v>0</v>
      </c>
      <c r="BN108" s="149">
        <f t="shared" si="70"/>
        <v>0</v>
      </c>
      <c r="BO108" s="148">
        <f>IF(BH108&lt;=$BJ$6,'Laricio - prairie p.'!$F$5+('Laricio - prairie p.'!$F$15-'Laricio - prairie p.'!$F$5)*(1-EXP(-0.0175*BH108)),)</f>
        <v>0</v>
      </c>
      <c r="BP108" s="148">
        <f>IF(BH108&lt;=$BJ$6,IF(BH108&lt;=30,BH108*('Laricio - prairie p.'!$F$16-'Laricio - prairie p.'!#REF!)/30,10),)</f>
        <v>0</v>
      </c>
      <c r="BQ108" s="148">
        <v>0</v>
      </c>
      <c r="BR108" s="150">
        <f t="shared" si="71"/>
        <v>0</v>
      </c>
      <c r="BS108" s="147">
        <f>IF(BH108&lt;='Laricio - prairie p.'!$F$18,0,)</f>
        <v>0</v>
      </c>
      <c r="BT108" s="148">
        <f>IF(BH108&lt;='Laricio - prairie p.'!$F$18,0,)</f>
        <v>0</v>
      </c>
      <c r="BU108" s="149">
        <f t="shared" si="65"/>
        <v>0</v>
      </c>
      <c r="BV108" s="148">
        <f>IF(BH108&lt;=$BJ$6,'Laricio - prairie p.'!$F$5+('Laricio - prairie p.'!$F$8-'Laricio - prairie p.'!$F$5)*(1-EXP(-0.0175*BH108)),)</f>
        <v>0</v>
      </c>
      <c r="BW108" s="148">
        <f>IF(BH109&lt;='Laricio - prairie p.'!$F$18,0,)</f>
        <v>0</v>
      </c>
      <c r="BX108" s="148">
        <f>IF(BH109&lt;='Laricio - prairie p.'!$F$18,0,)</f>
        <v>0</v>
      </c>
      <c r="BY108" s="150">
        <f t="shared" si="76"/>
        <v>0</v>
      </c>
      <c r="BZ108" s="175">
        <f t="shared" si="66"/>
        <v>0</v>
      </c>
      <c r="CA108" s="178"/>
      <c r="CB108" s="178"/>
      <c r="CD108">
        <f t="shared" si="64"/>
        <v>0</v>
      </c>
      <c r="CE108" s="18">
        <f t="shared" si="77"/>
        <v>210.78682625894405</v>
      </c>
      <c r="CF108">
        <f t="shared" si="72"/>
        <v>194</v>
      </c>
      <c r="CG108" s="11" t="e">
        <f>IF('Laricio - prairie p.'!#REF!="OUI",CE108/CF108,100%)</f>
        <v>#REF!</v>
      </c>
      <c r="CH108" s="122">
        <v>89</v>
      </c>
      <c r="CI108" s="110" t="e">
        <f t="shared" si="73"/>
        <v>#REF!</v>
      </c>
      <c r="CJ108" s="110" t="e">
        <f t="shared" si="56"/>
        <v>#REF!</v>
      </c>
      <c r="CK108" s="110">
        <f>IF(CH108&lt;=$CJ$6,IF(ISBLANK(CH$5),,VLOOKUP(CH$5,Aerien!$B$23:$C$87,2,FALSE)),)</f>
        <v>0.57999999999999996</v>
      </c>
      <c r="CL108" s="110" t="e">
        <f t="shared" si="57"/>
        <v>#REF!</v>
      </c>
      <c r="CM108" s="110" t="e">
        <f t="shared" si="58"/>
        <v>#REF!</v>
      </c>
      <c r="CN108" s="117">
        <f t="shared" si="59"/>
        <v>0.47499999999999998</v>
      </c>
      <c r="CO108" s="110">
        <f>IF(CH108&lt;=$CJ$6,'Laricio - prairie p.'!$F$5+('Laricio - prairie p.'!$F$15-'Laricio - prairie p.'!$F$5)*(1-EXP(-0.0175*CH108)),)</f>
        <v>70</v>
      </c>
      <c r="CP108" s="110">
        <f>IF(CH108&lt;=$CJ$6,IF(CH108&lt;=30,CH108*('Laricio - prairie p.'!$F$16-'Laricio - prairie p.'!#REF!)/30,10),)</f>
        <v>10</v>
      </c>
      <c r="CQ108" s="110">
        <v>0</v>
      </c>
      <c r="CR108" s="110" t="e">
        <f t="shared" si="60"/>
        <v>#REF!</v>
      </c>
      <c r="CT108" s="110">
        <f t="shared" si="61"/>
        <v>0</v>
      </c>
      <c r="CU108" s="110">
        <f>IF(CH108&lt;='Laricio - prairie p.'!$F$18,0,)</f>
        <v>0</v>
      </c>
      <c r="CV108" s="117">
        <f t="shared" si="62"/>
        <v>0.47499999999999998</v>
      </c>
      <c r="CW108" s="110">
        <f>IF(CH108&lt;=$CJ$6,'Laricio - prairie p.'!$F$5+('Laricio - prairie p.'!$F$8-'Laricio - prairie p.'!$F$5)*(1-EXP(-0.0175*CH108)),)</f>
        <v>70</v>
      </c>
      <c r="CX108" s="110">
        <f>IF(CH109&lt;='Laricio - prairie p.'!$F$18,0,)</f>
        <v>0</v>
      </c>
      <c r="CY108" s="110">
        <f>IF(CH109&lt;='Laricio - prairie p.'!$F$18,0,)</f>
        <v>0</v>
      </c>
      <c r="CZ108" s="110">
        <f t="shared" si="63"/>
        <v>256.66666666666669</v>
      </c>
      <c r="DA108" s="38">
        <f t="shared" si="74"/>
        <v>0</v>
      </c>
    </row>
    <row r="109" spans="5:105" x14ac:dyDescent="0.25">
      <c r="BG109" s="11" t="e">
        <f>IF('Laricio - prairie p.'!#REF!="OUI",BE109/BF109,100%)</f>
        <v>#REF!</v>
      </c>
      <c r="BH109" s="155">
        <v>90</v>
      </c>
      <c r="BI109" s="147">
        <f t="shared" si="67"/>
        <v>0</v>
      </c>
      <c r="BJ109" s="148">
        <f t="shared" si="75"/>
        <v>0</v>
      </c>
      <c r="BK109" s="148">
        <f>IF(BH109&lt;=$BJ$6,IF(ISBLANK(BH$5),,VLOOKUP(BH$5,Aerien!$B$23:$C$87,2,FALSE)),)</f>
        <v>0</v>
      </c>
      <c r="BL109" s="148">
        <f t="shared" si="68"/>
        <v>0</v>
      </c>
      <c r="BM109" s="148">
        <f t="shared" si="69"/>
        <v>0</v>
      </c>
      <c r="BN109" s="149">
        <f t="shared" si="70"/>
        <v>0</v>
      </c>
      <c r="BO109" s="148">
        <f>IF(BH109&lt;=$BJ$6,'Laricio - prairie p.'!$F$5+('Laricio - prairie p.'!$F$15-'Laricio - prairie p.'!$F$5)*(1-EXP(-0.0175*BH109)),)</f>
        <v>0</v>
      </c>
      <c r="BP109" s="148">
        <f>IF(BH109&lt;=$BJ$6,IF(BH109&lt;=30,BH109*('Laricio - prairie p.'!$F$16-'Laricio - prairie p.'!#REF!)/30,10),)</f>
        <v>0</v>
      </c>
      <c r="BQ109" s="148">
        <v>0</v>
      </c>
      <c r="BR109" s="150">
        <f t="shared" si="71"/>
        <v>0</v>
      </c>
      <c r="BS109" s="147">
        <f>IF(BH109&lt;='Laricio - prairie p.'!$F$18,0,)</f>
        <v>0</v>
      </c>
      <c r="BT109" s="148">
        <f>IF(BH109&lt;='Laricio - prairie p.'!$F$18,0,)</f>
        <v>0</v>
      </c>
      <c r="BU109" s="149">
        <f t="shared" si="65"/>
        <v>0</v>
      </c>
      <c r="BV109" s="148">
        <f>IF(BH109&lt;=$BJ$6,'Laricio - prairie p.'!$F$5+('Laricio - prairie p.'!$F$8-'Laricio - prairie p.'!$F$5)*(1-EXP(-0.0175*BH109)),)</f>
        <v>0</v>
      </c>
      <c r="BW109" s="148">
        <f>IF(BH110&lt;='Laricio - prairie p.'!$F$18,0,)</f>
        <v>0</v>
      </c>
      <c r="BX109" s="148">
        <f>IF(BH110&lt;='Laricio - prairie p.'!$F$18,0,)</f>
        <v>0</v>
      </c>
      <c r="BY109" s="150">
        <f t="shared" si="76"/>
        <v>0</v>
      </c>
      <c r="BZ109" s="175">
        <f t="shared" si="66"/>
        <v>0</v>
      </c>
      <c r="CA109" s="178"/>
      <c r="CB109" s="178"/>
      <c r="CD109">
        <f t="shared" si="64"/>
        <v>0</v>
      </c>
      <c r="CE109" s="18">
        <f t="shared" si="77"/>
        <v>210.78682625894405</v>
      </c>
      <c r="CF109">
        <f t="shared" si="72"/>
        <v>194</v>
      </c>
      <c r="CG109" s="11" t="e">
        <f>IF('Laricio - prairie p.'!#REF!="OUI",CE109/CF109,100%)</f>
        <v>#REF!</v>
      </c>
      <c r="CH109" s="122">
        <v>90</v>
      </c>
      <c r="CI109" s="110" t="e">
        <f t="shared" si="73"/>
        <v>#REF!</v>
      </c>
      <c r="CJ109" s="110" t="e">
        <f t="shared" si="56"/>
        <v>#REF!</v>
      </c>
      <c r="CK109" s="110">
        <f>IF(CH109&lt;=$CJ$6,IF(ISBLANK(CH$5),,VLOOKUP(CH$5,Aerien!$B$23:$C$87,2,FALSE)),)</f>
        <v>0.57999999999999996</v>
      </c>
      <c r="CL109" s="110" t="e">
        <f t="shared" si="57"/>
        <v>#REF!</v>
      </c>
      <c r="CM109" s="110" t="e">
        <f t="shared" si="58"/>
        <v>#REF!</v>
      </c>
      <c r="CN109" s="117">
        <f t="shared" si="59"/>
        <v>0.47499999999999998</v>
      </c>
      <c r="CO109" s="110">
        <f>IF(CH109&lt;=$CJ$6,'Laricio - prairie p.'!$F$5+('Laricio - prairie p.'!$F$15-'Laricio - prairie p.'!$F$5)*(1-EXP(-0.0175*CH109)),)</f>
        <v>70</v>
      </c>
      <c r="CP109" s="110">
        <f>IF(CH109&lt;=$CJ$6,IF(CH109&lt;=30,CH109*('Laricio - prairie p.'!$F$16-'Laricio - prairie p.'!#REF!)/30,10),)</f>
        <v>10</v>
      </c>
      <c r="CQ109" s="110">
        <v>0</v>
      </c>
      <c r="CR109" s="110" t="e">
        <f t="shared" si="60"/>
        <v>#REF!</v>
      </c>
      <c r="CT109" s="110">
        <f t="shared" si="61"/>
        <v>0</v>
      </c>
      <c r="CU109" s="110">
        <f>IF(CH109&lt;='Laricio - prairie p.'!$F$18,0,)</f>
        <v>0</v>
      </c>
      <c r="CV109" s="117">
        <f t="shared" si="62"/>
        <v>0.47499999999999998</v>
      </c>
      <c r="CW109" s="110">
        <f>IF(CH109&lt;=$CJ$6,'Laricio - prairie p.'!$F$5+('Laricio - prairie p.'!$F$8-'Laricio - prairie p.'!$F$5)*(1-EXP(-0.0175*CH109)),)</f>
        <v>70</v>
      </c>
      <c r="CX109" s="110">
        <f>IF(CH110&lt;='Laricio - prairie p.'!$F$18,0,)</f>
        <v>0</v>
      </c>
      <c r="CY109" s="110">
        <f>IF(CH110&lt;='Laricio - prairie p.'!$F$18,0,)</f>
        <v>0</v>
      </c>
      <c r="CZ109" s="110">
        <f t="shared" si="63"/>
        <v>256.66666666666669</v>
      </c>
      <c r="DA109" s="38">
        <f t="shared" si="74"/>
        <v>0</v>
      </c>
    </row>
    <row r="110" spans="5:105" x14ac:dyDescent="0.25">
      <c r="BG110" s="11" t="e">
        <f>IF('Laricio - prairie p.'!#REF!="OUI",BE110/BF110,100%)</f>
        <v>#REF!</v>
      </c>
      <c r="BH110" s="155">
        <v>91</v>
      </c>
      <c r="BI110" s="147">
        <f t="shared" si="67"/>
        <v>0</v>
      </c>
      <c r="BJ110" s="148">
        <f t="shared" si="75"/>
        <v>0</v>
      </c>
      <c r="BK110" s="148">
        <f>IF(BH110&lt;=$BJ$6,IF(ISBLANK(BH$5),,VLOOKUP(BH$5,Aerien!$B$23:$C$87,2,FALSE)),)</f>
        <v>0</v>
      </c>
      <c r="BL110" s="148">
        <f t="shared" si="68"/>
        <v>0</v>
      </c>
      <c r="BM110" s="148">
        <f t="shared" si="69"/>
        <v>0</v>
      </c>
      <c r="BN110" s="149">
        <f t="shared" si="70"/>
        <v>0</v>
      </c>
      <c r="BO110" s="148">
        <f>IF(BH110&lt;=$BJ$6,'Laricio - prairie p.'!$F$5+('Laricio - prairie p.'!$F$15-'Laricio - prairie p.'!$F$5)*(1-EXP(-0.0175*BH110)),)</f>
        <v>0</v>
      </c>
      <c r="BP110" s="148">
        <f>IF(BH110&lt;=$BJ$6,IF(BH110&lt;=30,BH110*('Laricio - prairie p.'!$F$16-'Laricio - prairie p.'!#REF!)/30,10),)</f>
        <v>0</v>
      </c>
      <c r="BQ110" s="148">
        <v>0</v>
      </c>
      <c r="BR110" s="150">
        <f t="shared" si="71"/>
        <v>0</v>
      </c>
      <c r="BS110" s="147">
        <f>IF(BH110&lt;='Laricio - prairie p.'!$F$18,0,)</f>
        <v>0</v>
      </c>
      <c r="BT110" s="148">
        <f>IF(BH110&lt;='Laricio - prairie p.'!$F$18,0,)</f>
        <v>0</v>
      </c>
      <c r="BU110" s="149">
        <f t="shared" si="65"/>
        <v>0</v>
      </c>
      <c r="BV110" s="148">
        <f>IF(BH110&lt;=$BJ$6,'Laricio - prairie p.'!$F$5+('Laricio - prairie p.'!$F$8-'Laricio - prairie p.'!$F$5)*(1-EXP(-0.0175*BH110)),)</f>
        <v>0</v>
      </c>
      <c r="BW110" s="148">
        <f>IF(BH111&lt;='Laricio - prairie p.'!$F$18,0,)</f>
        <v>0</v>
      </c>
      <c r="BX110" s="148">
        <f>IF(BH111&lt;='Laricio - prairie p.'!$F$18,0,)</f>
        <v>0</v>
      </c>
      <c r="BY110" s="150">
        <f t="shared" si="76"/>
        <v>0</v>
      </c>
      <c r="BZ110" s="175">
        <f t="shared" si="66"/>
        <v>0</v>
      </c>
      <c r="CA110" s="178"/>
      <c r="CB110" s="178"/>
      <c r="CD110">
        <f t="shared" si="64"/>
        <v>0</v>
      </c>
      <c r="CE110" s="18">
        <f t="shared" si="77"/>
        <v>210.78682625894405</v>
      </c>
      <c r="CF110">
        <f t="shared" si="72"/>
        <v>173</v>
      </c>
      <c r="CG110" s="11" t="e">
        <f>IF('Laricio - prairie p.'!#REF!="OUI",CE110/CF110,100%)</f>
        <v>#REF!</v>
      </c>
      <c r="CH110" s="122">
        <v>91</v>
      </c>
      <c r="CI110" s="110" t="e">
        <f t="shared" si="73"/>
        <v>#REF!</v>
      </c>
      <c r="CJ110" s="110" t="e">
        <f t="shared" si="56"/>
        <v>#REF!</v>
      </c>
      <c r="CK110" s="110">
        <f>IF(CH110&lt;=$CJ$6,IF(ISBLANK(CH$5),,VLOOKUP(CH$5,Aerien!$B$23:$C$87,2,FALSE)),)</f>
        <v>0.57999999999999996</v>
      </c>
      <c r="CL110" s="110" t="e">
        <f t="shared" si="57"/>
        <v>#REF!</v>
      </c>
      <c r="CM110" s="110" t="e">
        <f t="shared" si="58"/>
        <v>#REF!</v>
      </c>
      <c r="CN110" s="117">
        <f t="shared" si="59"/>
        <v>0.47499999999999998</v>
      </c>
      <c r="CO110" s="110">
        <f>IF(CH110&lt;=$CJ$6,'Laricio - prairie p.'!$F$5+('Laricio - prairie p.'!$F$15-'Laricio - prairie p.'!$F$5)*(1-EXP(-0.0175*CH110)),)</f>
        <v>70</v>
      </c>
      <c r="CP110" s="110">
        <f>IF(CH110&lt;=$CJ$6,IF(CH110&lt;=30,CH110*('Laricio - prairie p.'!$F$16-'Laricio - prairie p.'!#REF!)/30,10),)</f>
        <v>10</v>
      </c>
      <c r="CQ110" s="110">
        <v>0</v>
      </c>
      <c r="CR110" s="110" t="e">
        <f t="shared" si="60"/>
        <v>#REF!</v>
      </c>
      <c r="CT110" s="110">
        <f t="shared" si="61"/>
        <v>0</v>
      </c>
      <c r="CU110" s="110">
        <f>IF(CH110&lt;='Laricio - prairie p.'!$F$18,0,)</f>
        <v>0</v>
      </c>
      <c r="CV110" s="117">
        <f t="shared" si="62"/>
        <v>0.47499999999999998</v>
      </c>
      <c r="CW110" s="110">
        <f>IF(CH110&lt;=$CJ$6,'Laricio - prairie p.'!$F$5+('Laricio - prairie p.'!$F$8-'Laricio - prairie p.'!$F$5)*(1-EXP(-0.0175*CH110)),)</f>
        <v>70</v>
      </c>
      <c r="CX110" s="110">
        <f>IF(CH111&lt;='Laricio - prairie p.'!$F$18,0,)</f>
        <v>0</v>
      </c>
      <c r="CY110" s="110">
        <f>IF(CH111&lt;='Laricio - prairie p.'!$F$18,0,)</f>
        <v>0</v>
      </c>
      <c r="CZ110" s="110">
        <f t="shared" si="63"/>
        <v>256.66666666666669</v>
      </c>
      <c r="DA110" s="38">
        <f t="shared" si="74"/>
        <v>0</v>
      </c>
    </row>
    <row r="111" spans="5:105" x14ac:dyDescent="0.25">
      <c r="BG111" s="11" t="e">
        <f>IF('Laricio - prairie p.'!#REF!="OUI",BE111/BF111,100%)</f>
        <v>#REF!</v>
      </c>
      <c r="BH111" s="155">
        <v>92</v>
      </c>
      <c r="BI111" s="147">
        <f t="shared" si="67"/>
        <v>0</v>
      </c>
      <c r="BJ111" s="148">
        <f t="shared" si="75"/>
        <v>0</v>
      </c>
      <c r="BK111" s="148">
        <f>IF(BH111&lt;=$BJ$6,IF(ISBLANK(BH$5),,VLOOKUP(BH$5,Aerien!$B$23:$C$87,2,FALSE)),)</f>
        <v>0</v>
      </c>
      <c r="BL111" s="148">
        <f t="shared" si="68"/>
        <v>0</v>
      </c>
      <c r="BM111" s="148">
        <f t="shared" si="69"/>
        <v>0</v>
      </c>
      <c r="BN111" s="149">
        <f t="shared" si="70"/>
        <v>0</v>
      </c>
      <c r="BO111" s="148">
        <f>IF(BH111&lt;=$BJ$6,'Laricio - prairie p.'!$F$5+('Laricio - prairie p.'!$F$15-'Laricio - prairie p.'!$F$5)*(1-EXP(-0.0175*BH111)),)</f>
        <v>0</v>
      </c>
      <c r="BP111" s="148">
        <f>IF(BH111&lt;=$BJ$6,IF(BH111&lt;=30,BH111*('Laricio - prairie p.'!$F$16-'Laricio - prairie p.'!#REF!)/30,10),)</f>
        <v>0</v>
      </c>
      <c r="BQ111" s="148">
        <v>0</v>
      </c>
      <c r="BR111" s="150">
        <f t="shared" si="71"/>
        <v>0</v>
      </c>
      <c r="BS111" s="147">
        <f>IF(BH111&lt;='Laricio - prairie p.'!$F$18,0,)</f>
        <v>0</v>
      </c>
      <c r="BT111" s="148">
        <f>IF(BH111&lt;='Laricio - prairie p.'!$F$18,0,)</f>
        <v>0</v>
      </c>
      <c r="BU111" s="149">
        <f t="shared" si="65"/>
        <v>0</v>
      </c>
      <c r="BV111" s="148">
        <f>IF(BH111&lt;=$BJ$6,'Laricio - prairie p.'!$F$5+('Laricio - prairie p.'!$F$8-'Laricio - prairie p.'!$F$5)*(1-EXP(-0.0175*BH111)),)</f>
        <v>0</v>
      </c>
      <c r="BW111" s="148">
        <f>IF(BH112&lt;='Laricio - prairie p.'!$F$18,0,)</f>
        <v>0</v>
      </c>
      <c r="BX111" s="148">
        <f>IF(BH112&lt;='Laricio - prairie p.'!$F$18,0,)</f>
        <v>0</v>
      </c>
      <c r="BY111" s="150">
        <f t="shared" si="76"/>
        <v>0</v>
      </c>
      <c r="BZ111" s="175">
        <f t="shared" si="66"/>
        <v>0</v>
      </c>
      <c r="CA111" s="178"/>
      <c r="CB111" s="178"/>
      <c r="CD111">
        <f t="shared" si="64"/>
        <v>0</v>
      </c>
      <c r="CE111" s="18">
        <f t="shared" si="77"/>
        <v>210.78682625894405</v>
      </c>
      <c r="CF111">
        <f t="shared" si="72"/>
        <v>173</v>
      </c>
      <c r="CG111" s="11" t="e">
        <f>IF('Laricio - prairie p.'!#REF!="OUI",CE111/CF111,100%)</f>
        <v>#REF!</v>
      </c>
      <c r="CH111" s="122">
        <v>92</v>
      </c>
      <c r="CI111" s="110" t="e">
        <f t="shared" si="73"/>
        <v>#REF!</v>
      </c>
      <c r="CJ111" s="110" t="e">
        <f t="shared" si="56"/>
        <v>#REF!</v>
      </c>
      <c r="CK111" s="110">
        <f>IF(CH111&lt;=$CJ$6,IF(ISBLANK(CH$5),,VLOOKUP(CH$5,Aerien!$B$23:$C$87,2,FALSE)),)</f>
        <v>0.57999999999999996</v>
      </c>
      <c r="CL111" s="110" t="e">
        <f t="shared" si="57"/>
        <v>#REF!</v>
      </c>
      <c r="CM111" s="110" t="e">
        <f t="shared" si="58"/>
        <v>#REF!</v>
      </c>
      <c r="CN111" s="117">
        <f t="shared" si="59"/>
        <v>0.47499999999999998</v>
      </c>
      <c r="CO111" s="110">
        <f>IF(CH111&lt;=$CJ$6,'Laricio - prairie p.'!$F$5+('Laricio - prairie p.'!$F$15-'Laricio - prairie p.'!$F$5)*(1-EXP(-0.0175*CH111)),)</f>
        <v>70</v>
      </c>
      <c r="CP111" s="110">
        <f>IF(CH111&lt;=$CJ$6,IF(CH111&lt;=30,CH111*('Laricio - prairie p.'!$F$16-'Laricio - prairie p.'!#REF!)/30,10),)</f>
        <v>10</v>
      </c>
      <c r="CQ111" s="110">
        <v>0</v>
      </c>
      <c r="CR111" s="110" t="e">
        <f t="shared" si="60"/>
        <v>#REF!</v>
      </c>
      <c r="CT111" s="110">
        <f t="shared" si="61"/>
        <v>0</v>
      </c>
      <c r="CU111" s="110">
        <f>IF(CH111&lt;='Laricio - prairie p.'!$F$18,0,)</f>
        <v>0</v>
      </c>
      <c r="CV111" s="117">
        <f t="shared" si="62"/>
        <v>0.47499999999999998</v>
      </c>
      <c r="CW111" s="110">
        <f>IF(CH111&lt;=$CJ$6,'Laricio - prairie p.'!$F$5+('Laricio - prairie p.'!$F$8-'Laricio - prairie p.'!$F$5)*(1-EXP(-0.0175*CH111)),)</f>
        <v>70</v>
      </c>
      <c r="CX111" s="110">
        <f>IF(CH112&lt;='Laricio - prairie p.'!$F$18,0,)</f>
        <v>0</v>
      </c>
      <c r="CY111" s="110">
        <f>IF(CH112&lt;='Laricio - prairie p.'!$F$18,0,)</f>
        <v>0</v>
      </c>
      <c r="CZ111" s="110">
        <f t="shared" si="63"/>
        <v>256.66666666666669</v>
      </c>
      <c r="DA111" s="38">
        <f t="shared" si="74"/>
        <v>0</v>
      </c>
    </row>
    <row r="112" spans="5:105" x14ac:dyDescent="0.25">
      <c r="BG112" s="11" t="e">
        <f>IF('Laricio - prairie p.'!#REF!="OUI",BE112/BF112,100%)</f>
        <v>#REF!</v>
      </c>
      <c r="BH112" s="155">
        <v>93</v>
      </c>
      <c r="BI112" s="147">
        <f t="shared" si="67"/>
        <v>0</v>
      </c>
      <c r="BJ112" s="148">
        <f t="shared" si="75"/>
        <v>0</v>
      </c>
      <c r="BK112" s="148">
        <f>IF(BH112&lt;=$BJ$6,IF(ISBLANK(BH$5),,VLOOKUP(BH$5,Aerien!$B$23:$C$87,2,FALSE)),)</f>
        <v>0</v>
      </c>
      <c r="BL112" s="148">
        <f t="shared" si="68"/>
        <v>0</v>
      </c>
      <c r="BM112" s="148">
        <f t="shared" si="69"/>
        <v>0</v>
      </c>
      <c r="BN112" s="149">
        <f t="shared" si="70"/>
        <v>0</v>
      </c>
      <c r="BO112" s="148">
        <f>IF(BH112&lt;=$BJ$6,'Laricio - prairie p.'!$F$5+('Laricio - prairie p.'!$F$15-'Laricio - prairie p.'!$F$5)*(1-EXP(-0.0175*BH112)),)</f>
        <v>0</v>
      </c>
      <c r="BP112" s="148">
        <f>IF(BH112&lt;=$BJ$6,IF(BH112&lt;=30,BH112*('Laricio - prairie p.'!$F$16-'Laricio - prairie p.'!#REF!)/30,10),)</f>
        <v>0</v>
      </c>
      <c r="BQ112" s="148">
        <v>0</v>
      </c>
      <c r="BR112" s="150">
        <f t="shared" si="71"/>
        <v>0</v>
      </c>
      <c r="BS112" s="147">
        <f>IF(BH112&lt;='Laricio - prairie p.'!$F$18,0,)</f>
        <v>0</v>
      </c>
      <c r="BT112" s="148">
        <f>IF(BH112&lt;='Laricio - prairie p.'!$F$18,0,)</f>
        <v>0</v>
      </c>
      <c r="BU112" s="149">
        <f t="shared" si="65"/>
        <v>0</v>
      </c>
      <c r="BV112" s="148">
        <f>IF(BH112&lt;=$BJ$6,'Laricio - prairie p.'!$F$5+('Laricio - prairie p.'!$F$8-'Laricio - prairie p.'!$F$5)*(1-EXP(-0.0175*BH112)),)</f>
        <v>0</v>
      </c>
      <c r="BW112" s="148">
        <f>IF(BH113&lt;='Laricio - prairie p.'!$F$18,0,)</f>
        <v>0</v>
      </c>
      <c r="BX112" s="148">
        <f>IF(BH113&lt;='Laricio - prairie p.'!$F$18,0,)</f>
        <v>0</v>
      </c>
      <c r="BY112" s="150">
        <f t="shared" si="76"/>
        <v>0</v>
      </c>
      <c r="BZ112" s="175">
        <f t="shared" si="66"/>
        <v>0</v>
      </c>
      <c r="CA112" s="178"/>
      <c r="CB112" s="178"/>
      <c r="CD112">
        <f t="shared" si="64"/>
        <v>0</v>
      </c>
      <c r="CE112" s="18">
        <f t="shared" si="77"/>
        <v>210.78682625894405</v>
      </c>
      <c r="CF112">
        <f t="shared" si="72"/>
        <v>173</v>
      </c>
      <c r="CG112" s="11" t="e">
        <f>IF('Laricio - prairie p.'!#REF!="OUI",CE112/CF112,100%)</f>
        <v>#REF!</v>
      </c>
      <c r="CH112" s="122">
        <v>93</v>
      </c>
      <c r="CI112" s="110" t="e">
        <f t="shared" si="73"/>
        <v>#REF!</v>
      </c>
      <c r="CJ112" s="110" t="e">
        <f t="shared" si="56"/>
        <v>#REF!</v>
      </c>
      <c r="CK112" s="110">
        <f>IF(CH112&lt;=$CJ$6,IF(ISBLANK(CH$5),,VLOOKUP(CH$5,Aerien!$B$23:$C$87,2,FALSE)),)</f>
        <v>0.57999999999999996</v>
      </c>
      <c r="CL112" s="110" t="e">
        <f t="shared" si="57"/>
        <v>#REF!</v>
      </c>
      <c r="CM112" s="110" t="e">
        <f t="shared" si="58"/>
        <v>#REF!</v>
      </c>
      <c r="CN112" s="117">
        <f t="shared" si="59"/>
        <v>0.47499999999999998</v>
      </c>
      <c r="CO112" s="110">
        <f>IF(CH112&lt;=$CJ$6,'Laricio - prairie p.'!$F$5+('Laricio - prairie p.'!$F$15-'Laricio - prairie p.'!$F$5)*(1-EXP(-0.0175*CH112)),)</f>
        <v>70</v>
      </c>
      <c r="CP112" s="110">
        <f>IF(CH112&lt;=$CJ$6,IF(CH112&lt;=30,CH112*('Laricio - prairie p.'!$F$16-'Laricio - prairie p.'!#REF!)/30,10),)</f>
        <v>10</v>
      </c>
      <c r="CQ112" s="110">
        <v>0</v>
      </c>
      <c r="CR112" s="110" t="e">
        <f t="shared" si="60"/>
        <v>#REF!</v>
      </c>
      <c r="CT112" s="110">
        <f t="shared" si="61"/>
        <v>0</v>
      </c>
      <c r="CU112" s="110">
        <f>IF(CH112&lt;='Laricio - prairie p.'!$F$18,0,)</f>
        <v>0</v>
      </c>
      <c r="CV112" s="117">
        <f t="shared" si="62"/>
        <v>0.47499999999999998</v>
      </c>
      <c r="CW112" s="110">
        <f>IF(CH112&lt;=$CJ$6,'Laricio - prairie p.'!$F$5+('Laricio - prairie p.'!$F$8-'Laricio - prairie p.'!$F$5)*(1-EXP(-0.0175*CH112)),)</f>
        <v>70</v>
      </c>
      <c r="CX112" s="110">
        <f>IF(CH113&lt;='Laricio - prairie p.'!$F$18,0,)</f>
        <v>0</v>
      </c>
      <c r="CY112" s="110">
        <f>IF(CH113&lt;='Laricio - prairie p.'!$F$18,0,)</f>
        <v>0</v>
      </c>
      <c r="CZ112" s="110">
        <f t="shared" si="63"/>
        <v>256.66666666666669</v>
      </c>
      <c r="DA112" s="38">
        <f t="shared" si="74"/>
        <v>0</v>
      </c>
    </row>
    <row r="113" spans="59:105" x14ac:dyDescent="0.25">
      <c r="BG113" s="11" t="e">
        <f>IF('Laricio - prairie p.'!#REF!="OUI",BE113/BF113,100%)</f>
        <v>#REF!</v>
      </c>
      <c r="BH113" s="155">
        <v>94</v>
      </c>
      <c r="BI113" s="147">
        <f t="shared" si="67"/>
        <v>0</v>
      </c>
      <c r="BJ113" s="148">
        <f t="shared" si="75"/>
        <v>0</v>
      </c>
      <c r="BK113" s="148">
        <f>IF(BH113&lt;=$BJ$6,IF(ISBLANK(BH$5),,VLOOKUP(BH$5,Aerien!$B$23:$C$87,2,FALSE)),)</f>
        <v>0</v>
      </c>
      <c r="BL113" s="148">
        <f t="shared" si="68"/>
        <v>0</v>
      </c>
      <c r="BM113" s="148">
        <f t="shared" si="69"/>
        <v>0</v>
      </c>
      <c r="BN113" s="149">
        <f t="shared" si="70"/>
        <v>0</v>
      </c>
      <c r="BO113" s="148">
        <f>IF(BH113&lt;=$BJ$6,'Laricio - prairie p.'!$F$5+('Laricio - prairie p.'!$F$15-'Laricio - prairie p.'!$F$5)*(1-EXP(-0.0175*BH113)),)</f>
        <v>0</v>
      </c>
      <c r="BP113" s="148">
        <f>IF(BH113&lt;=$BJ$6,IF(BH113&lt;=30,BH113*('Laricio - prairie p.'!$F$16-'Laricio - prairie p.'!#REF!)/30,10),)</f>
        <v>0</v>
      </c>
      <c r="BQ113" s="148">
        <v>0</v>
      </c>
      <c r="BR113" s="150">
        <f t="shared" si="71"/>
        <v>0</v>
      </c>
      <c r="BS113" s="147">
        <f>IF(BH113&lt;='Laricio - prairie p.'!$F$18,0,)</f>
        <v>0</v>
      </c>
      <c r="BT113" s="148">
        <f>IF(BH113&lt;='Laricio - prairie p.'!$F$18,0,)</f>
        <v>0</v>
      </c>
      <c r="BU113" s="149">
        <f t="shared" si="65"/>
        <v>0</v>
      </c>
      <c r="BV113" s="148">
        <f>IF(BH113&lt;=$BJ$6,'Laricio - prairie p.'!$F$5+('Laricio - prairie p.'!$F$8-'Laricio - prairie p.'!$F$5)*(1-EXP(-0.0175*BH113)),)</f>
        <v>0</v>
      </c>
      <c r="BW113" s="148">
        <f>IF(BH114&lt;='Laricio - prairie p.'!$F$18,0,)</f>
        <v>0</v>
      </c>
      <c r="BX113" s="148">
        <f>IF(BH114&lt;='Laricio - prairie p.'!$F$18,0,)</f>
        <v>0</v>
      </c>
      <c r="BY113" s="150">
        <f t="shared" si="76"/>
        <v>0</v>
      </c>
      <c r="BZ113" s="175">
        <f t="shared" si="66"/>
        <v>0</v>
      </c>
      <c r="CA113" s="178"/>
      <c r="CB113" s="178"/>
      <c r="CD113">
        <f t="shared" si="64"/>
        <v>0</v>
      </c>
      <c r="CE113" s="18">
        <f t="shared" si="77"/>
        <v>210.78682625894405</v>
      </c>
      <c r="CF113">
        <f t="shared" si="72"/>
        <v>173</v>
      </c>
      <c r="CG113" s="11" t="e">
        <f>IF('Laricio - prairie p.'!#REF!="OUI",CE113/CF113,100%)</f>
        <v>#REF!</v>
      </c>
      <c r="CH113" s="122">
        <v>94</v>
      </c>
      <c r="CI113" s="110" t="e">
        <f t="shared" si="73"/>
        <v>#REF!</v>
      </c>
      <c r="CJ113" s="110" t="e">
        <f t="shared" si="56"/>
        <v>#REF!</v>
      </c>
      <c r="CK113" s="110">
        <f>IF(CH113&lt;=$CJ$6,IF(ISBLANK(CH$5),,VLOOKUP(CH$5,Aerien!$B$23:$C$87,2,FALSE)),)</f>
        <v>0.57999999999999996</v>
      </c>
      <c r="CL113" s="110" t="e">
        <f t="shared" si="57"/>
        <v>#REF!</v>
      </c>
      <c r="CM113" s="110" t="e">
        <f t="shared" si="58"/>
        <v>#REF!</v>
      </c>
      <c r="CN113" s="117">
        <f t="shared" si="59"/>
        <v>0.47499999999999998</v>
      </c>
      <c r="CO113" s="110">
        <f>IF(CH113&lt;=$CJ$6,'Laricio - prairie p.'!$F$5+('Laricio - prairie p.'!$F$15-'Laricio - prairie p.'!$F$5)*(1-EXP(-0.0175*CH113)),)</f>
        <v>70</v>
      </c>
      <c r="CP113" s="110">
        <f>IF(CH113&lt;=$CJ$6,IF(CH113&lt;=30,CH113*('Laricio - prairie p.'!$F$16-'Laricio - prairie p.'!#REF!)/30,10),)</f>
        <v>10</v>
      </c>
      <c r="CQ113" s="110">
        <v>0</v>
      </c>
      <c r="CR113" s="110" t="e">
        <f t="shared" si="60"/>
        <v>#REF!</v>
      </c>
      <c r="CT113" s="110">
        <f t="shared" si="61"/>
        <v>0</v>
      </c>
      <c r="CU113" s="110">
        <f>IF(CH113&lt;='Laricio - prairie p.'!$F$18,0,)</f>
        <v>0</v>
      </c>
      <c r="CV113" s="117">
        <f t="shared" si="62"/>
        <v>0.47499999999999998</v>
      </c>
      <c r="CW113" s="110">
        <f>IF(CH113&lt;=$CJ$6,'Laricio - prairie p.'!$F$5+('Laricio - prairie p.'!$F$8-'Laricio - prairie p.'!$F$5)*(1-EXP(-0.0175*CH113)),)</f>
        <v>70</v>
      </c>
      <c r="CX113" s="110">
        <f>IF(CH114&lt;='Laricio - prairie p.'!$F$18,0,)</f>
        <v>0</v>
      </c>
      <c r="CY113" s="110">
        <f>IF(CH114&lt;='Laricio - prairie p.'!$F$18,0,)</f>
        <v>0</v>
      </c>
      <c r="CZ113" s="110">
        <f t="shared" si="63"/>
        <v>256.66666666666669</v>
      </c>
      <c r="DA113" s="38">
        <f t="shared" si="74"/>
        <v>0</v>
      </c>
    </row>
    <row r="114" spans="59:105" x14ac:dyDescent="0.25">
      <c r="BG114" s="11" t="e">
        <f>IF('Laricio - prairie p.'!#REF!="OUI",BE114/BF114,100%)</f>
        <v>#REF!</v>
      </c>
      <c r="BH114" s="155">
        <v>95</v>
      </c>
      <c r="BI114" s="147">
        <f t="shared" si="67"/>
        <v>0</v>
      </c>
      <c r="BJ114" s="148">
        <f t="shared" si="75"/>
        <v>0</v>
      </c>
      <c r="BK114" s="148">
        <f>IF(BH114&lt;=$BJ$6,IF(ISBLANK(BH$5),,VLOOKUP(BH$5,Aerien!$B$23:$C$87,2,FALSE)),)</f>
        <v>0</v>
      </c>
      <c r="BL114" s="148">
        <f t="shared" si="68"/>
        <v>0</v>
      </c>
      <c r="BM114" s="148">
        <f t="shared" si="69"/>
        <v>0</v>
      </c>
      <c r="BN114" s="149">
        <f t="shared" si="70"/>
        <v>0</v>
      </c>
      <c r="BO114" s="148">
        <f>IF(BH114&lt;=$BJ$6,'Laricio - prairie p.'!$F$5+('Laricio - prairie p.'!$F$15-'Laricio - prairie p.'!$F$5)*(1-EXP(-0.0175*BH114)),)</f>
        <v>0</v>
      </c>
      <c r="BP114" s="148">
        <f>IF(BH114&lt;=$BJ$6,IF(BH114&lt;=30,BH114*('Laricio - prairie p.'!$F$16-'Laricio - prairie p.'!#REF!)/30,10),)</f>
        <v>0</v>
      </c>
      <c r="BQ114" s="148">
        <v>0</v>
      </c>
      <c r="BR114" s="150">
        <f t="shared" si="71"/>
        <v>0</v>
      </c>
      <c r="BS114" s="147">
        <f>IF(BH114&lt;='Laricio - prairie p.'!$F$18,0,)</f>
        <v>0</v>
      </c>
      <c r="BT114" s="148">
        <f>IF(BH114&lt;='Laricio - prairie p.'!$F$18,0,)</f>
        <v>0</v>
      </c>
      <c r="BU114" s="149">
        <f t="shared" si="65"/>
        <v>0</v>
      </c>
      <c r="BV114" s="148">
        <f>IF(BH114&lt;=$BJ$6,'Laricio - prairie p.'!$F$5+('Laricio - prairie p.'!$F$8-'Laricio - prairie p.'!$F$5)*(1-EXP(-0.0175*BH114)),)</f>
        <v>0</v>
      </c>
      <c r="BW114" s="148">
        <f>IF(BH115&lt;='Laricio - prairie p.'!$F$18,0,)</f>
        <v>0</v>
      </c>
      <c r="BX114" s="148">
        <f>IF(BH115&lt;='Laricio - prairie p.'!$F$18,0,)</f>
        <v>0</v>
      </c>
      <c r="BY114" s="150">
        <f t="shared" si="76"/>
        <v>0</v>
      </c>
      <c r="BZ114" s="175">
        <f t="shared" si="66"/>
        <v>0</v>
      </c>
      <c r="CA114" s="178"/>
      <c r="CB114" s="178"/>
      <c r="CD114" t="str">
        <f t="shared" si="64"/>
        <v>OUI</v>
      </c>
      <c r="CE114" s="18">
        <f t="shared" si="77"/>
        <v>164.41372448197637</v>
      </c>
      <c r="CF114">
        <f t="shared" si="72"/>
        <v>173</v>
      </c>
      <c r="CG114" s="11" t="e">
        <f>IF('Laricio - prairie p.'!#REF!="OUI",CE114/CF114,100%)</f>
        <v>#REF!</v>
      </c>
      <c r="CH114" s="122">
        <v>95</v>
      </c>
      <c r="CI114" s="110" t="e">
        <f t="shared" si="73"/>
        <v>#REF!</v>
      </c>
      <c r="CJ114" s="110" t="e">
        <f t="shared" si="56"/>
        <v>#REF!</v>
      </c>
      <c r="CK114" s="110">
        <f>IF(CH114&lt;=$CJ$6,IF(ISBLANK(CH$5),,VLOOKUP(CH$5,Aerien!$B$23:$C$87,2,FALSE)),)</f>
        <v>0.57999999999999996</v>
      </c>
      <c r="CL114" s="110" t="e">
        <f t="shared" si="57"/>
        <v>#REF!</v>
      </c>
      <c r="CM114" s="110" t="e">
        <f t="shared" si="58"/>
        <v>#REF!</v>
      </c>
      <c r="CN114" s="117">
        <f t="shared" si="59"/>
        <v>0.47499999999999998</v>
      </c>
      <c r="CO114" s="110">
        <f>IF(CH114&lt;=$CJ$6,'Laricio - prairie p.'!$F$5+('Laricio - prairie p.'!$F$15-'Laricio - prairie p.'!$F$5)*(1-EXP(-0.0175*CH114)),)</f>
        <v>70</v>
      </c>
      <c r="CP114" s="110">
        <f>IF(CH114&lt;=$CJ$6,IF(CH114&lt;=30,CH114*('Laricio - prairie p.'!$F$16-'Laricio - prairie p.'!#REF!)/30,10),)</f>
        <v>10</v>
      </c>
      <c r="CQ114" s="110">
        <v>0</v>
      </c>
      <c r="CR114" s="110" t="e">
        <f t="shared" si="60"/>
        <v>#REF!</v>
      </c>
      <c r="CT114" s="110">
        <f t="shared" si="61"/>
        <v>0</v>
      </c>
      <c r="CU114" s="110">
        <f>IF(CH114&lt;='Laricio - prairie p.'!$F$18,0,)</f>
        <v>0</v>
      </c>
      <c r="CV114" s="117">
        <f t="shared" si="62"/>
        <v>0.47499999999999998</v>
      </c>
      <c r="CW114" s="110">
        <f>IF(CH114&lt;=$CJ$6,'Laricio - prairie p.'!$F$5+('Laricio - prairie p.'!$F$8-'Laricio - prairie p.'!$F$5)*(1-EXP(-0.0175*CH114)),)</f>
        <v>70</v>
      </c>
      <c r="CX114" s="110">
        <f>IF(CH115&lt;='Laricio - prairie p.'!$F$18,0,)</f>
        <v>0</v>
      </c>
      <c r="CY114" s="110">
        <f>IF(CH115&lt;='Laricio - prairie p.'!$F$18,0,)</f>
        <v>0</v>
      </c>
      <c r="CZ114" s="110">
        <f t="shared" si="63"/>
        <v>256.66666666666669</v>
      </c>
      <c r="DA114" s="38">
        <f t="shared" si="74"/>
        <v>0</v>
      </c>
    </row>
    <row r="115" spans="59:105" x14ac:dyDescent="0.25">
      <c r="BG115" s="11" t="e">
        <f>IF('Laricio - prairie p.'!#REF!="OUI",BE115/BF115,100%)</f>
        <v>#REF!</v>
      </c>
      <c r="BH115" s="155">
        <v>96</v>
      </c>
      <c r="BI115" s="147">
        <f t="shared" si="67"/>
        <v>0</v>
      </c>
      <c r="BJ115" s="148">
        <f t="shared" si="75"/>
        <v>0</v>
      </c>
      <c r="BK115" s="148">
        <f>IF(BH115&lt;=$BJ$6,IF(ISBLANK(BH$5),,VLOOKUP(BH$5,Aerien!$B$23:$C$87,2,FALSE)),)</f>
        <v>0</v>
      </c>
      <c r="BL115" s="148">
        <f t="shared" si="68"/>
        <v>0</v>
      </c>
      <c r="BM115" s="148">
        <f t="shared" si="69"/>
        <v>0</v>
      </c>
      <c r="BN115" s="149">
        <f t="shared" si="70"/>
        <v>0</v>
      </c>
      <c r="BO115" s="148">
        <f>IF(BH115&lt;=$BJ$6,'Laricio - prairie p.'!$F$5+('Laricio - prairie p.'!$F$15-'Laricio - prairie p.'!$F$5)*(1-EXP(-0.0175*BH115)),)</f>
        <v>0</v>
      </c>
      <c r="BP115" s="148">
        <f>IF(BH115&lt;=$BJ$6,IF(BH115&lt;=30,BH115*('Laricio - prairie p.'!$F$16-'Laricio - prairie p.'!#REF!)/30,10),)</f>
        <v>0</v>
      </c>
      <c r="BQ115" s="148">
        <v>0</v>
      </c>
      <c r="BR115" s="150">
        <f t="shared" si="71"/>
        <v>0</v>
      </c>
      <c r="BS115" s="147">
        <f>IF(BH115&lt;='Laricio - prairie p.'!$F$18,0,)</f>
        <v>0</v>
      </c>
      <c r="BT115" s="148">
        <f>IF(BH115&lt;='Laricio - prairie p.'!$F$18,0,)</f>
        <v>0</v>
      </c>
      <c r="BU115" s="149">
        <f t="shared" si="65"/>
        <v>0</v>
      </c>
      <c r="BV115" s="148">
        <f>IF(BH115&lt;=$BJ$6,'Laricio - prairie p.'!$F$5+('Laricio - prairie p.'!$F$8-'Laricio - prairie p.'!$F$5)*(1-EXP(-0.0175*BH115)),)</f>
        <v>0</v>
      </c>
      <c r="BW115" s="148">
        <f>IF(BH116&lt;='Laricio - prairie p.'!$F$18,0,)</f>
        <v>0</v>
      </c>
      <c r="BX115" s="148">
        <f>IF(BH116&lt;='Laricio - prairie p.'!$F$18,0,)</f>
        <v>0</v>
      </c>
      <c r="BY115" s="150">
        <f t="shared" si="76"/>
        <v>0</v>
      </c>
      <c r="BZ115" s="175">
        <f t="shared" si="66"/>
        <v>0</v>
      </c>
      <c r="CA115" s="178"/>
      <c r="CB115" s="178"/>
      <c r="CD115">
        <f t="shared" si="64"/>
        <v>0</v>
      </c>
      <c r="CE115" s="18">
        <f t="shared" si="77"/>
        <v>164.41372448197637</v>
      </c>
      <c r="CF115">
        <f t="shared" si="72"/>
        <v>156</v>
      </c>
      <c r="CG115" s="11" t="e">
        <f>IF('Laricio - prairie p.'!#REF!="OUI",CE115/CF115,100%)</f>
        <v>#REF!</v>
      </c>
      <c r="CH115" s="122">
        <v>96</v>
      </c>
      <c r="CI115" s="110" t="e">
        <f t="shared" si="73"/>
        <v>#REF!</v>
      </c>
      <c r="CJ115" s="110" t="e">
        <f t="shared" si="56"/>
        <v>#REF!</v>
      </c>
      <c r="CK115" s="110">
        <f>IF(CH115&lt;=$CJ$6,IF(ISBLANK(CH$5),,VLOOKUP(CH$5,Aerien!$B$23:$C$87,2,FALSE)),)</f>
        <v>0.57999999999999996</v>
      </c>
      <c r="CL115" s="110" t="e">
        <f t="shared" si="57"/>
        <v>#REF!</v>
      </c>
      <c r="CM115" s="110" t="e">
        <f t="shared" si="58"/>
        <v>#REF!</v>
      </c>
      <c r="CN115" s="117">
        <f t="shared" si="59"/>
        <v>0.47499999999999998</v>
      </c>
      <c r="CO115" s="110">
        <f>IF(CH115&lt;=$CJ$6,'Laricio - prairie p.'!$F$5+('Laricio - prairie p.'!$F$15-'Laricio - prairie p.'!$F$5)*(1-EXP(-0.0175*CH115)),)</f>
        <v>70</v>
      </c>
      <c r="CP115" s="110">
        <f>IF(CH115&lt;=$CJ$6,IF(CH115&lt;=30,CH115*('Laricio - prairie p.'!$F$16-'Laricio - prairie p.'!#REF!)/30,10),)</f>
        <v>10</v>
      </c>
      <c r="CQ115" s="110">
        <v>0</v>
      </c>
      <c r="CR115" s="110" t="e">
        <f t="shared" si="60"/>
        <v>#REF!</v>
      </c>
      <c r="CT115" s="110">
        <f t="shared" si="61"/>
        <v>0</v>
      </c>
      <c r="CU115" s="110">
        <f>IF(CH115&lt;='Laricio - prairie p.'!$F$18,0,)</f>
        <v>0</v>
      </c>
      <c r="CV115" s="117">
        <f t="shared" si="62"/>
        <v>0.47499999999999998</v>
      </c>
      <c r="CW115" s="110">
        <f>IF(CH115&lt;=$CJ$6,'Laricio - prairie p.'!$F$5+('Laricio - prairie p.'!$F$8-'Laricio - prairie p.'!$F$5)*(1-EXP(-0.0175*CH115)),)</f>
        <v>70</v>
      </c>
      <c r="CX115" s="110">
        <f>IF(CH116&lt;='Laricio - prairie p.'!$F$18,0,)</f>
        <v>0</v>
      </c>
      <c r="CY115" s="110">
        <f>IF(CH116&lt;='Laricio - prairie p.'!$F$18,0,)</f>
        <v>0</v>
      </c>
      <c r="CZ115" s="110">
        <f t="shared" si="63"/>
        <v>256.66666666666669</v>
      </c>
      <c r="DA115" s="38">
        <f t="shared" si="74"/>
        <v>0</v>
      </c>
    </row>
    <row r="116" spans="59:105" x14ac:dyDescent="0.25">
      <c r="BG116" s="11" t="e">
        <f>IF('Laricio - prairie p.'!#REF!="OUI",BE116/BF116,100%)</f>
        <v>#REF!</v>
      </c>
      <c r="BH116" s="155">
        <v>97</v>
      </c>
      <c r="BI116" s="147">
        <f t="shared" si="67"/>
        <v>0</v>
      </c>
      <c r="BJ116" s="148">
        <f t="shared" si="75"/>
        <v>0</v>
      </c>
      <c r="BK116" s="148">
        <f>IF(BH116&lt;=$BJ$6,IF(ISBLANK(BH$5),,VLOOKUP(BH$5,Aerien!$B$23:$C$87,2,FALSE)),)</f>
        <v>0</v>
      </c>
      <c r="BL116" s="148">
        <f t="shared" si="68"/>
        <v>0</v>
      </c>
      <c r="BM116" s="148">
        <f t="shared" si="69"/>
        <v>0</v>
      </c>
      <c r="BN116" s="149">
        <f t="shared" si="70"/>
        <v>0</v>
      </c>
      <c r="BO116" s="148">
        <f>IF(BH116&lt;=$BJ$6,'Laricio - prairie p.'!$F$5+('Laricio - prairie p.'!$F$15-'Laricio - prairie p.'!$F$5)*(1-EXP(-0.0175*BH116)),)</f>
        <v>0</v>
      </c>
      <c r="BP116" s="148">
        <f>IF(BH116&lt;=$BJ$6,IF(BH116&lt;=30,BH116*('Laricio - prairie p.'!$F$16-'Laricio - prairie p.'!#REF!)/30,10),)</f>
        <v>0</v>
      </c>
      <c r="BQ116" s="148">
        <v>0</v>
      </c>
      <c r="BR116" s="150">
        <f t="shared" si="71"/>
        <v>0</v>
      </c>
      <c r="BS116" s="147">
        <f>IF(BH116&lt;='Laricio - prairie p.'!$F$18,0,)</f>
        <v>0</v>
      </c>
      <c r="BT116" s="148">
        <f>IF(BH116&lt;='Laricio - prairie p.'!$F$18,0,)</f>
        <v>0</v>
      </c>
      <c r="BU116" s="149">
        <f t="shared" ref="BU116:BU147" si="78">IF(BH116&lt;=$BJ$6,0.475,)</f>
        <v>0</v>
      </c>
      <c r="BV116" s="148">
        <f>IF(BH116&lt;=$BJ$6,'Laricio - prairie p.'!$F$5+('Laricio - prairie p.'!$F$8-'Laricio - prairie p.'!$F$5)*(1-EXP(-0.0175*BH116)),)</f>
        <v>0</v>
      </c>
      <c r="BW116" s="148">
        <f>IF(BH117&lt;='Laricio - prairie p.'!$F$18,0,)</f>
        <v>0</v>
      </c>
      <c r="BX116" s="148">
        <f>IF(BH117&lt;='Laricio - prairie p.'!$F$18,0,)</f>
        <v>0</v>
      </c>
      <c r="BY116" s="150">
        <f t="shared" si="76"/>
        <v>0</v>
      </c>
      <c r="BZ116" s="175">
        <f t="shared" ref="BZ116:BZ147" si="79">IF(BH116&lt;=$BJ$6,BR116-BY116,)</f>
        <v>0</v>
      </c>
      <c r="CA116" s="178"/>
      <c r="CB116" s="178"/>
      <c r="CD116">
        <f t="shared" si="64"/>
        <v>0</v>
      </c>
      <c r="CE116" s="18">
        <f t="shared" si="77"/>
        <v>164.41372448197637</v>
      </c>
      <c r="CF116">
        <f t="shared" si="72"/>
        <v>156</v>
      </c>
      <c r="CG116" s="11" t="e">
        <f>IF('Laricio - prairie p.'!#REF!="OUI",CE116/CF116,100%)</f>
        <v>#REF!</v>
      </c>
      <c r="CH116" s="122">
        <v>97</v>
      </c>
      <c r="CI116" s="110" t="e">
        <f t="shared" si="73"/>
        <v>#REF!</v>
      </c>
      <c r="CJ116" s="110" t="e">
        <f t="shared" si="56"/>
        <v>#REF!</v>
      </c>
      <c r="CK116" s="110">
        <f>IF(CH116&lt;=$CJ$6,IF(ISBLANK(CH$5),,VLOOKUP(CH$5,Aerien!$B$23:$C$87,2,FALSE)),)</f>
        <v>0.57999999999999996</v>
      </c>
      <c r="CL116" s="110" t="e">
        <f t="shared" si="57"/>
        <v>#REF!</v>
      </c>
      <c r="CM116" s="110" t="e">
        <f t="shared" si="58"/>
        <v>#REF!</v>
      </c>
      <c r="CN116" s="117">
        <f t="shared" si="59"/>
        <v>0.47499999999999998</v>
      </c>
      <c r="CO116" s="110">
        <f>IF(CH116&lt;=$CJ$6,'Laricio - prairie p.'!$F$5+('Laricio - prairie p.'!$F$15-'Laricio - prairie p.'!$F$5)*(1-EXP(-0.0175*CH116)),)</f>
        <v>70</v>
      </c>
      <c r="CP116" s="110">
        <f>IF(CH116&lt;=$CJ$6,IF(CH116&lt;=30,CH116*('Laricio - prairie p.'!$F$16-'Laricio - prairie p.'!#REF!)/30,10),)</f>
        <v>10</v>
      </c>
      <c r="CQ116" s="110">
        <v>0</v>
      </c>
      <c r="CR116" s="110" t="e">
        <f t="shared" si="60"/>
        <v>#REF!</v>
      </c>
      <c r="CT116" s="110">
        <f t="shared" si="61"/>
        <v>0</v>
      </c>
      <c r="CU116" s="110">
        <f>IF(CH116&lt;='Laricio - prairie p.'!$F$18,0,)</f>
        <v>0</v>
      </c>
      <c r="CV116" s="117">
        <f t="shared" si="62"/>
        <v>0.47499999999999998</v>
      </c>
      <c r="CW116" s="110">
        <f>IF(CH116&lt;=$CJ$6,'Laricio - prairie p.'!$F$5+('Laricio - prairie p.'!$F$8-'Laricio - prairie p.'!$F$5)*(1-EXP(-0.0175*CH116)),)</f>
        <v>70</v>
      </c>
      <c r="CX116" s="110">
        <f>IF(CH117&lt;='Laricio - prairie p.'!$F$18,0,)</f>
        <v>0</v>
      </c>
      <c r="CY116" s="110">
        <f>IF(CH117&lt;='Laricio - prairie p.'!$F$18,0,)</f>
        <v>0</v>
      </c>
      <c r="CZ116" s="110">
        <f t="shared" si="63"/>
        <v>256.66666666666669</v>
      </c>
      <c r="DA116" s="38">
        <f t="shared" si="74"/>
        <v>0</v>
      </c>
    </row>
    <row r="117" spans="59:105" x14ac:dyDescent="0.25">
      <c r="BG117" s="11" t="e">
        <f>IF('Laricio - prairie p.'!#REF!="OUI",BE117/BF117,100%)</f>
        <v>#REF!</v>
      </c>
      <c r="BH117" s="155">
        <v>98</v>
      </c>
      <c r="BI117" s="147">
        <f t="shared" si="67"/>
        <v>0</v>
      </c>
      <c r="BJ117" s="148">
        <f t="shared" si="75"/>
        <v>0</v>
      </c>
      <c r="BK117" s="148">
        <f>IF(BH117&lt;=$BJ$6,IF(ISBLANK(BH$5),,VLOOKUP(BH$5,Aerien!$B$23:$C$87,2,FALSE)),)</f>
        <v>0</v>
      </c>
      <c r="BL117" s="148">
        <f t="shared" si="68"/>
        <v>0</v>
      </c>
      <c r="BM117" s="148">
        <f t="shared" si="69"/>
        <v>0</v>
      </c>
      <c r="BN117" s="149">
        <f t="shared" si="70"/>
        <v>0</v>
      </c>
      <c r="BO117" s="148">
        <f>IF(BH117&lt;=$BJ$6,'Laricio - prairie p.'!$F$5+('Laricio - prairie p.'!$F$15-'Laricio - prairie p.'!$F$5)*(1-EXP(-0.0175*BH117)),)</f>
        <v>0</v>
      </c>
      <c r="BP117" s="148">
        <f>IF(BH117&lt;=$BJ$6,IF(BH117&lt;=30,BH117*('Laricio - prairie p.'!$F$16-'Laricio - prairie p.'!#REF!)/30,10),)</f>
        <v>0</v>
      </c>
      <c r="BQ117" s="148">
        <v>0</v>
      </c>
      <c r="BR117" s="150">
        <f t="shared" si="71"/>
        <v>0</v>
      </c>
      <c r="BS117" s="147">
        <f>IF(BH117&lt;='Laricio - prairie p.'!$F$18,0,)</f>
        <v>0</v>
      </c>
      <c r="BT117" s="148">
        <f>IF(BH117&lt;='Laricio - prairie p.'!$F$18,0,)</f>
        <v>0</v>
      </c>
      <c r="BU117" s="149">
        <f t="shared" si="78"/>
        <v>0</v>
      </c>
      <c r="BV117" s="148">
        <f>IF(BH117&lt;=$BJ$6,'Laricio - prairie p.'!$F$5+('Laricio - prairie p.'!$F$8-'Laricio - prairie p.'!$F$5)*(1-EXP(-0.0175*BH117)),)</f>
        <v>0</v>
      </c>
      <c r="BW117" s="148">
        <f>IF(BH118&lt;='Laricio - prairie p.'!$F$18,0,)</f>
        <v>0</v>
      </c>
      <c r="BX117" s="148">
        <f>IF(BH118&lt;='Laricio - prairie p.'!$F$18,0,)</f>
        <v>0</v>
      </c>
      <c r="BY117" s="150">
        <f t="shared" si="76"/>
        <v>0</v>
      </c>
      <c r="BZ117" s="175">
        <f t="shared" si="79"/>
        <v>0</v>
      </c>
      <c r="CA117" s="178"/>
      <c r="CB117" s="178"/>
      <c r="CD117">
        <f t="shared" si="64"/>
        <v>0</v>
      </c>
      <c r="CE117" s="18">
        <f t="shared" si="77"/>
        <v>164.41372448197637</v>
      </c>
      <c r="CF117">
        <f t="shared" si="72"/>
        <v>156</v>
      </c>
      <c r="CG117" s="11" t="e">
        <f>IF('Laricio - prairie p.'!#REF!="OUI",CE117/CF117,100%)</f>
        <v>#REF!</v>
      </c>
      <c r="CH117" s="122">
        <v>98</v>
      </c>
      <c r="CI117" s="110" t="e">
        <f t="shared" si="73"/>
        <v>#REF!</v>
      </c>
      <c r="CJ117" s="110" t="e">
        <f t="shared" si="56"/>
        <v>#REF!</v>
      </c>
      <c r="CK117" s="110">
        <f>IF(CH117&lt;=$CJ$6,IF(ISBLANK(CH$5),,VLOOKUP(CH$5,Aerien!$B$23:$C$87,2,FALSE)),)</f>
        <v>0.57999999999999996</v>
      </c>
      <c r="CL117" s="110" t="e">
        <f t="shared" si="57"/>
        <v>#REF!</v>
      </c>
      <c r="CM117" s="110" t="e">
        <f t="shared" si="58"/>
        <v>#REF!</v>
      </c>
      <c r="CN117" s="117">
        <f t="shared" si="59"/>
        <v>0.47499999999999998</v>
      </c>
      <c r="CO117" s="110">
        <f>IF(CH117&lt;=$CJ$6,'Laricio - prairie p.'!$F$5+('Laricio - prairie p.'!$F$15-'Laricio - prairie p.'!$F$5)*(1-EXP(-0.0175*CH117)),)</f>
        <v>70</v>
      </c>
      <c r="CP117" s="110">
        <f>IF(CH117&lt;=$CJ$6,IF(CH117&lt;=30,CH117*('Laricio - prairie p.'!$F$16-'Laricio - prairie p.'!#REF!)/30,10),)</f>
        <v>10</v>
      </c>
      <c r="CQ117" s="110">
        <v>0</v>
      </c>
      <c r="CR117" s="110" t="e">
        <f t="shared" si="60"/>
        <v>#REF!</v>
      </c>
      <c r="CT117" s="110">
        <f t="shared" si="61"/>
        <v>0</v>
      </c>
      <c r="CU117" s="110">
        <f>IF(CH117&lt;='Laricio - prairie p.'!$F$18,0,)</f>
        <v>0</v>
      </c>
      <c r="CV117" s="117">
        <f t="shared" si="62"/>
        <v>0.47499999999999998</v>
      </c>
      <c r="CW117" s="110">
        <f>IF(CH117&lt;=$CJ$6,'Laricio - prairie p.'!$F$5+('Laricio - prairie p.'!$F$8-'Laricio - prairie p.'!$F$5)*(1-EXP(-0.0175*CH117)),)</f>
        <v>70</v>
      </c>
      <c r="CX117" s="110">
        <f>IF(CH118&lt;='Laricio - prairie p.'!$F$18,0,)</f>
        <v>0</v>
      </c>
      <c r="CY117" s="110">
        <f>IF(CH118&lt;='Laricio - prairie p.'!$F$18,0,)</f>
        <v>0</v>
      </c>
      <c r="CZ117" s="110">
        <f t="shared" si="63"/>
        <v>256.66666666666669</v>
      </c>
      <c r="DA117" s="38">
        <f t="shared" si="74"/>
        <v>0</v>
      </c>
    </row>
    <row r="118" spans="59:105" x14ac:dyDescent="0.25">
      <c r="BG118" s="11" t="e">
        <f>IF('Laricio - prairie p.'!#REF!="OUI",BE118/BF118,100%)</f>
        <v>#REF!</v>
      </c>
      <c r="BH118" s="155">
        <v>99</v>
      </c>
      <c r="BI118" s="147">
        <f t="shared" si="67"/>
        <v>0</v>
      </c>
      <c r="BJ118" s="148">
        <f t="shared" si="75"/>
        <v>0</v>
      </c>
      <c r="BK118" s="148">
        <f>IF(BH118&lt;=$BJ$6,IF(ISBLANK(BH$5),,VLOOKUP(BH$5,Aerien!$B$23:$C$87,2,FALSE)),)</f>
        <v>0</v>
      </c>
      <c r="BL118" s="148">
        <f t="shared" si="68"/>
        <v>0</v>
      </c>
      <c r="BM118" s="148">
        <f t="shared" si="69"/>
        <v>0</v>
      </c>
      <c r="BN118" s="149">
        <f t="shared" si="70"/>
        <v>0</v>
      </c>
      <c r="BO118" s="148">
        <f>IF(BH118&lt;=$BJ$6,'Laricio - prairie p.'!$F$5+('Laricio - prairie p.'!$F$15-'Laricio - prairie p.'!$F$5)*(1-EXP(-0.0175*BH118)),)</f>
        <v>0</v>
      </c>
      <c r="BP118" s="148">
        <f>IF(BH118&lt;=$BJ$6,IF(BH118&lt;=30,BH118*('Laricio - prairie p.'!$F$16-'Laricio - prairie p.'!#REF!)/30,10),)</f>
        <v>0</v>
      </c>
      <c r="BQ118" s="148">
        <v>0</v>
      </c>
      <c r="BR118" s="150">
        <f t="shared" si="71"/>
        <v>0</v>
      </c>
      <c r="BS118" s="147">
        <f>IF(BH118&lt;='Laricio - prairie p.'!$F$18,0,)</f>
        <v>0</v>
      </c>
      <c r="BT118" s="148">
        <f>IF(BH118&lt;='Laricio - prairie p.'!$F$18,0,)</f>
        <v>0</v>
      </c>
      <c r="BU118" s="149">
        <f t="shared" si="78"/>
        <v>0</v>
      </c>
      <c r="BV118" s="148">
        <f>IF(BH118&lt;=$BJ$6,'Laricio - prairie p.'!$F$5+('Laricio - prairie p.'!$F$8-'Laricio - prairie p.'!$F$5)*(1-EXP(-0.0175*BH118)),)</f>
        <v>0</v>
      </c>
      <c r="BW118" s="148">
        <f>IF(BH119&lt;='Laricio - prairie p.'!$F$18,0,)</f>
        <v>0</v>
      </c>
      <c r="BX118" s="148">
        <f>IF(BH119&lt;='Laricio - prairie p.'!$F$18,0,)</f>
        <v>0</v>
      </c>
      <c r="BY118" s="150">
        <f t="shared" si="76"/>
        <v>0</v>
      </c>
      <c r="BZ118" s="175">
        <f t="shared" si="79"/>
        <v>0</v>
      </c>
      <c r="CA118" s="178"/>
      <c r="CB118" s="178"/>
      <c r="CD118">
        <f t="shared" si="64"/>
        <v>0</v>
      </c>
      <c r="CE118" s="18">
        <f t="shared" si="77"/>
        <v>164.41372448197637</v>
      </c>
      <c r="CF118">
        <f t="shared" si="72"/>
        <v>156</v>
      </c>
      <c r="CG118" s="11" t="e">
        <f>IF('Laricio - prairie p.'!#REF!="OUI",CE118/CF118,100%)</f>
        <v>#REF!</v>
      </c>
      <c r="CH118" s="122">
        <v>99</v>
      </c>
      <c r="CI118" s="110" t="e">
        <f t="shared" si="73"/>
        <v>#REF!</v>
      </c>
      <c r="CJ118" s="110" t="e">
        <f t="shared" si="56"/>
        <v>#REF!</v>
      </c>
      <c r="CK118" s="110">
        <f>IF(CH118&lt;=$CJ$6,IF(ISBLANK(CH$5),,VLOOKUP(CH$5,Aerien!$B$23:$C$87,2,FALSE)),)</f>
        <v>0.57999999999999996</v>
      </c>
      <c r="CL118" s="110" t="e">
        <f t="shared" si="57"/>
        <v>#REF!</v>
      </c>
      <c r="CM118" s="110" t="e">
        <f t="shared" si="58"/>
        <v>#REF!</v>
      </c>
      <c r="CN118" s="117">
        <f t="shared" si="59"/>
        <v>0.47499999999999998</v>
      </c>
      <c r="CO118" s="110">
        <f>IF(CH118&lt;=$CJ$6,'Laricio - prairie p.'!$F$5+('Laricio - prairie p.'!$F$15-'Laricio - prairie p.'!$F$5)*(1-EXP(-0.0175*CH118)),)</f>
        <v>70</v>
      </c>
      <c r="CP118" s="110">
        <f>IF(CH118&lt;=$CJ$6,IF(CH118&lt;=30,CH118*('Laricio - prairie p.'!$F$16-'Laricio - prairie p.'!#REF!)/30,10),)</f>
        <v>10</v>
      </c>
      <c r="CQ118" s="110">
        <v>0</v>
      </c>
      <c r="CR118" s="110" t="e">
        <f t="shared" si="60"/>
        <v>#REF!</v>
      </c>
      <c r="CT118" s="110">
        <f t="shared" si="61"/>
        <v>0</v>
      </c>
      <c r="CU118" s="110">
        <f>IF(CH118&lt;='Laricio - prairie p.'!$F$18,0,)</f>
        <v>0</v>
      </c>
      <c r="CV118" s="117">
        <f t="shared" si="62"/>
        <v>0.47499999999999998</v>
      </c>
      <c r="CW118" s="110">
        <f>IF(CH118&lt;=$CJ$6,'Laricio - prairie p.'!$F$5+('Laricio - prairie p.'!$F$8-'Laricio - prairie p.'!$F$5)*(1-EXP(-0.0175*CH118)),)</f>
        <v>70</v>
      </c>
      <c r="CX118" s="110">
        <f>IF(CH119&lt;='Laricio - prairie p.'!$F$18,0,)</f>
        <v>0</v>
      </c>
      <c r="CY118" s="110">
        <f>IF(CH119&lt;='Laricio - prairie p.'!$F$18,0,)</f>
        <v>0</v>
      </c>
      <c r="CZ118" s="110">
        <f t="shared" si="63"/>
        <v>256.66666666666669</v>
      </c>
      <c r="DA118" s="38">
        <f t="shared" si="74"/>
        <v>0</v>
      </c>
    </row>
    <row r="119" spans="59:105" x14ac:dyDescent="0.25">
      <c r="BG119" s="11" t="e">
        <f>IF('Laricio - prairie p.'!#REF!="OUI",BE119/BF119,100%)</f>
        <v>#REF!</v>
      </c>
      <c r="BH119" s="155">
        <v>100</v>
      </c>
      <c r="BI119" s="147">
        <f t="shared" si="67"/>
        <v>0</v>
      </c>
      <c r="BJ119" s="148">
        <f t="shared" si="75"/>
        <v>0</v>
      </c>
      <c r="BK119" s="148">
        <f>IF(BH119&lt;=$BJ$6,IF(ISBLANK(BH$5),,VLOOKUP(BH$5,Aerien!$B$23:$C$87,2,FALSE)),)</f>
        <v>0</v>
      </c>
      <c r="BL119" s="148">
        <f t="shared" si="68"/>
        <v>0</v>
      </c>
      <c r="BM119" s="148">
        <f t="shared" si="69"/>
        <v>0</v>
      </c>
      <c r="BN119" s="149">
        <f t="shared" si="70"/>
        <v>0</v>
      </c>
      <c r="BO119" s="148">
        <f>IF(BH119&lt;=$BJ$6,'Laricio - prairie p.'!$F$5+('Laricio - prairie p.'!$F$15-'Laricio - prairie p.'!$F$5)*(1-EXP(-0.0175*BH119)),)</f>
        <v>0</v>
      </c>
      <c r="BP119" s="148">
        <f>IF(BH119&lt;=$BJ$6,IF(BH119&lt;=30,BH119*('Laricio - prairie p.'!$F$16-'Laricio - prairie p.'!#REF!)/30,10),)</f>
        <v>0</v>
      </c>
      <c r="BQ119" s="148">
        <v>0</v>
      </c>
      <c r="BR119" s="150">
        <f t="shared" si="71"/>
        <v>0</v>
      </c>
      <c r="BS119" s="147">
        <f>IF(BH119&lt;='Laricio - prairie p.'!$F$18,0,)</f>
        <v>0</v>
      </c>
      <c r="BT119" s="148">
        <f>IF(BH119&lt;='Laricio - prairie p.'!$F$18,0,)</f>
        <v>0</v>
      </c>
      <c r="BU119" s="149">
        <f t="shared" si="78"/>
        <v>0</v>
      </c>
      <c r="BV119" s="148">
        <f>IF(BH119&lt;=$BJ$6,'Laricio - prairie p.'!$F$5+('Laricio - prairie p.'!$F$8-'Laricio - prairie p.'!$F$5)*(1-EXP(-0.0175*BH119)),)</f>
        <v>0</v>
      </c>
      <c r="BW119" s="148">
        <f>IF(BH120&lt;='Laricio - prairie p.'!$F$18,0,)</f>
        <v>0</v>
      </c>
      <c r="BX119" s="148">
        <f>IF(BH120&lt;='Laricio - prairie p.'!$F$18,0,)</f>
        <v>0</v>
      </c>
      <c r="BY119" s="150">
        <f t="shared" si="76"/>
        <v>0</v>
      </c>
      <c r="BZ119" s="175">
        <f t="shared" si="79"/>
        <v>0</v>
      </c>
      <c r="CA119" s="178"/>
      <c r="CB119" s="178"/>
      <c r="CD119">
        <f t="shared" si="64"/>
        <v>0</v>
      </c>
      <c r="CE119" s="18">
        <f t="shared" si="77"/>
        <v>164.41372448197637</v>
      </c>
      <c r="CF119">
        <f t="shared" si="72"/>
        <v>156</v>
      </c>
      <c r="CG119" s="11" t="e">
        <f>IF('Laricio - prairie p.'!#REF!="OUI",CE119/CF119,100%)</f>
        <v>#REF!</v>
      </c>
      <c r="CH119" s="122">
        <v>100</v>
      </c>
      <c r="CI119" s="110" t="e">
        <f t="shared" si="73"/>
        <v>#REF!</v>
      </c>
      <c r="CJ119" s="110" t="e">
        <f t="shared" si="56"/>
        <v>#REF!</v>
      </c>
      <c r="CK119" s="110">
        <f>IF(CH119&lt;=$CJ$6,IF(ISBLANK(CH$5),,VLOOKUP(CH$5,Aerien!$B$23:$C$87,2,FALSE)),)</f>
        <v>0.57999999999999996</v>
      </c>
      <c r="CL119" s="110" t="e">
        <f t="shared" si="57"/>
        <v>#REF!</v>
      </c>
      <c r="CM119" s="110" t="e">
        <f t="shared" si="58"/>
        <v>#REF!</v>
      </c>
      <c r="CN119" s="117">
        <f t="shared" si="59"/>
        <v>0.47499999999999998</v>
      </c>
      <c r="CO119" s="110">
        <f>IF(CH119&lt;=$CJ$6,'Laricio - prairie p.'!$F$5+('Laricio - prairie p.'!$F$15-'Laricio - prairie p.'!$F$5)*(1-EXP(-0.0175*CH119)),)</f>
        <v>70</v>
      </c>
      <c r="CP119" s="110">
        <f>IF(CH119&lt;=$CJ$6,IF(CH119&lt;=30,CH119*('Laricio - prairie p.'!$F$16-'Laricio - prairie p.'!#REF!)/30,10),)</f>
        <v>10</v>
      </c>
      <c r="CQ119" s="110">
        <v>0</v>
      </c>
      <c r="CR119" s="110" t="e">
        <f t="shared" si="60"/>
        <v>#REF!</v>
      </c>
      <c r="CT119" s="110">
        <f t="shared" si="61"/>
        <v>0</v>
      </c>
      <c r="CU119" s="110">
        <f>IF(CH119&lt;='Laricio - prairie p.'!$F$18,0,)</f>
        <v>0</v>
      </c>
      <c r="CV119" s="117">
        <f t="shared" si="62"/>
        <v>0.47499999999999998</v>
      </c>
      <c r="CW119" s="110">
        <f>IF(CH119&lt;=$CJ$6,'Laricio - prairie p.'!$F$5+('Laricio - prairie p.'!$F$8-'Laricio - prairie p.'!$F$5)*(1-EXP(-0.0175*CH119)),)</f>
        <v>70</v>
      </c>
      <c r="CX119" s="110">
        <f>IF(CH120&lt;='Laricio - prairie p.'!$F$18,0,)</f>
        <v>0</v>
      </c>
      <c r="CY119" s="110">
        <f>IF(CH120&lt;='Laricio - prairie p.'!$F$18,0,)</f>
        <v>0</v>
      </c>
      <c r="CZ119" s="110">
        <f t="shared" si="63"/>
        <v>256.66666666666669</v>
      </c>
      <c r="DA119" s="38">
        <f t="shared" si="74"/>
        <v>0</v>
      </c>
    </row>
    <row r="120" spans="59:105" x14ac:dyDescent="0.25">
      <c r="BG120" s="11" t="e">
        <f>IF('Laricio - prairie p.'!#REF!="OUI",BE120/BF120,100%)</f>
        <v>#REF!</v>
      </c>
      <c r="BH120" s="155">
        <v>101</v>
      </c>
      <c r="BI120" s="147">
        <f t="shared" si="67"/>
        <v>0</v>
      </c>
      <c r="BJ120" s="148">
        <f t="shared" si="75"/>
        <v>0</v>
      </c>
      <c r="BK120" s="148">
        <f>IF(BH120&lt;=$BJ$6,IF(ISBLANK(BH$5),,VLOOKUP(BH$5,Aerien!$B$23:$C$87,2,FALSE)),)</f>
        <v>0</v>
      </c>
      <c r="BL120" s="148">
        <f t="shared" si="68"/>
        <v>0</v>
      </c>
      <c r="BM120" s="148">
        <f t="shared" si="69"/>
        <v>0</v>
      </c>
      <c r="BN120" s="149">
        <f t="shared" si="70"/>
        <v>0</v>
      </c>
      <c r="BO120" s="148">
        <f>IF(BH120&lt;=$BJ$6,'Laricio - prairie p.'!$F$5+('Laricio - prairie p.'!$F$15-'Laricio - prairie p.'!$F$5)*(1-EXP(-0.0175*BH120)),)</f>
        <v>0</v>
      </c>
      <c r="BP120" s="148">
        <f>IF(BH120&lt;=$BJ$6,IF(BH120&lt;=30,BH120*('Laricio - prairie p.'!$F$16-'Laricio - prairie p.'!#REF!)/30,10),)</f>
        <v>0</v>
      </c>
      <c r="BQ120" s="148">
        <v>0</v>
      </c>
      <c r="BR120" s="150">
        <f t="shared" si="71"/>
        <v>0</v>
      </c>
      <c r="BS120" s="147">
        <f>IF(BH120&lt;='Laricio - prairie p.'!$F$18,0,)</f>
        <v>0</v>
      </c>
      <c r="BT120" s="148">
        <f>IF(BH120&lt;='Laricio - prairie p.'!$F$18,0,)</f>
        <v>0</v>
      </c>
      <c r="BU120" s="149">
        <f t="shared" si="78"/>
        <v>0</v>
      </c>
      <c r="BV120" s="148">
        <f>IF(BH120&lt;=$BJ$6,'Laricio - prairie p.'!$F$5+('Laricio - prairie p.'!$F$8-'Laricio - prairie p.'!$F$5)*(1-EXP(-0.0175*BH120)),)</f>
        <v>0</v>
      </c>
      <c r="BW120" s="148">
        <f>IF(BH121&lt;='Laricio - prairie p.'!$F$18,0,)</f>
        <v>0</v>
      </c>
      <c r="BX120" s="148">
        <f>IF(BH121&lt;='Laricio - prairie p.'!$F$18,0,)</f>
        <v>0</v>
      </c>
      <c r="BY120" s="150">
        <f t="shared" si="76"/>
        <v>0</v>
      </c>
      <c r="BZ120" s="175">
        <f t="shared" si="79"/>
        <v>0</v>
      </c>
      <c r="CA120" s="178"/>
      <c r="CB120" s="178"/>
      <c r="CD120">
        <f t="shared" si="64"/>
        <v>0</v>
      </c>
      <c r="CE120" s="18">
        <f t="shared" si="77"/>
        <v>164.41372448197637</v>
      </c>
      <c r="CF120">
        <f t="shared" si="72"/>
        <v>142</v>
      </c>
      <c r="CG120" s="11" t="e">
        <f>IF('Laricio - prairie p.'!#REF!="OUI",CE120/CF120,100%)</f>
        <v>#REF!</v>
      </c>
      <c r="CH120" s="122">
        <v>101</v>
      </c>
      <c r="CI120" s="110" t="e">
        <f t="shared" si="73"/>
        <v>#REF!</v>
      </c>
      <c r="CJ120" s="110" t="e">
        <f t="shared" si="56"/>
        <v>#REF!</v>
      </c>
      <c r="CK120" s="110">
        <f>IF(CH120&lt;=$CJ$6,IF(ISBLANK(CH$5),,VLOOKUP(CH$5,Aerien!$B$23:$C$87,2,FALSE)),)</f>
        <v>0.57999999999999996</v>
      </c>
      <c r="CL120" s="110" t="e">
        <f t="shared" si="57"/>
        <v>#REF!</v>
      </c>
      <c r="CM120" s="110" t="e">
        <f t="shared" si="58"/>
        <v>#REF!</v>
      </c>
      <c r="CN120" s="117">
        <f t="shared" si="59"/>
        <v>0.47499999999999998</v>
      </c>
      <c r="CO120" s="110">
        <f>IF(CH120&lt;=$CJ$6,'Laricio - prairie p.'!$F$5+('Laricio - prairie p.'!$F$15-'Laricio - prairie p.'!$F$5)*(1-EXP(-0.0175*CH120)),)</f>
        <v>70</v>
      </c>
      <c r="CP120" s="110">
        <f>IF(CH120&lt;=$CJ$6,IF(CH120&lt;=30,CH120*('Laricio - prairie p.'!$F$16-'Laricio - prairie p.'!#REF!)/30,10),)</f>
        <v>10</v>
      </c>
      <c r="CQ120" s="110">
        <v>0</v>
      </c>
      <c r="CR120" s="110" t="e">
        <f t="shared" si="60"/>
        <v>#REF!</v>
      </c>
      <c r="CT120" s="110">
        <f t="shared" si="61"/>
        <v>0</v>
      </c>
      <c r="CU120" s="110">
        <f>IF(CH120&lt;='Laricio - prairie p.'!$F$18,0,)</f>
        <v>0</v>
      </c>
      <c r="CV120" s="117">
        <f t="shared" si="62"/>
        <v>0.47499999999999998</v>
      </c>
      <c r="CW120" s="110">
        <f>IF(CH120&lt;=$CJ$6,'Laricio - prairie p.'!$F$5+('Laricio - prairie p.'!$F$8-'Laricio - prairie p.'!$F$5)*(1-EXP(-0.0175*CH120)),)</f>
        <v>70</v>
      </c>
      <c r="CX120" s="110">
        <f>IF(CH121&lt;='Laricio - prairie p.'!$F$18,0,)</f>
        <v>0</v>
      </c>
      <c r="CY120" s="110">
        <f>IF(CH121&lt;='Laricio - prairie p.'!$F$18,0,)</f>
        <v>0</v>
      </c>
      <c r="CZ120" s="110">
        <f t="shared" si="63"/>
        <v>256.66666666666669</v>
      </c>
      <c r="DA120" s="38">
        <f t="shared" si="74"/>
        <v>0</v>
      </c>
    </row>
    <row r="121" spans="59:105" x14ac:dyDescent="0.25">
      <c r="BG121" s="11" t="e">
        <f>IF('Laricio - prairie p.'!#REF!="OUI",BE121/BF121,100%)</f>
        <v>#REF!</v>
      </c>
      <c r="BH121" s="155">
        <v>102</v>
      </c>
      <c r="BI121" s="147">
        <f t="shared" si="67"/>
        <v>0</v>
      </c>
      <c r="BJ121" s="148">
        <f t="shared" si="75"/>
        <v>0</v>
      </c>
      <c r="BK121" s="148">
        <f>IF(BH121&lt;=$BJ$6,IF(ISBLANK(BH$5),,VLOOKUP(BH$5,Aerien!$B$23:$C$87,2,FALSE)),)</f>
        <v>0</v>
      </c>
      <c r="BL121" s="148">
        <f t="shared" si="68"/>
        <v>0</v>
      </c>
      <c r="BM121" s="148">
        <f t="shared" si="69"/>
        <v>0</v>
      </c>
      <c r="BN121" s="149">
        <f t="shared" si="70"/>
        <v>0</v>
      </c>
      <c r="BO121" s="148">
        <f>IF(BH121&lt;=$BJ$6,'Laricio - prairie p.'!$F$5+('Laricio - prairie p.'!$F$15-'Laricio - prairie p.'!$F$5)*(1-EXP(-0.0175*BH121)),)</f>
        <v>0</v>
      </c>
      <c r="BP121" s="148">
        <f>IF(BH121&lt;=$BJ$6,IF(BH121&lt;=30,BH121*('Laricio - prairie p.'!$F$16-'Laricio - prairie p.'!#REF!)/30,10),)</f>
        <v>0</v>
      </c>
      <c r="BQ121" s="148">
        <v>0</v>
      </c>
      <c r="BR121" s="150">
        <f t="shared" si="71"/>
        <v>0</v>
      </c>
      <c r="BS121" s="147">
        <f>IF(BH121&lt;='Laricio - prairie p.'!$F$18,0,)</f>
        <v>0</v>
      </c>
      <c r="BT121" s="148">
        <f>IF(BH121&lt;='Laricio - prairie p.'!$F$18,0,)</f>
        <v>0</v>
      </c>
      <c r="BU121" s="149">
        <f t="shared" si="78"/>
        <v>0</v>
      </c>
      <c r="BV121" s="148">
        <f>IF(BH121&lt;=$BJ$6,'Laricio - prairie p.'!$F$5+('Laricio - prairie p.'!$F$8-'Laricio - prairie p.'!$F$5)*(1-EXP(-0.0175*BH121)),)</f>
        <v>0</v>
      </c>
      <c r="BW121" s="148">
        <f>IF(BH122&lt;='Laricio - prairie p.'!$F$18,0,)</f>
        <v>0</v>
      </c>
      <c r="BX121" s="148">
        <f>IF(BH122&lt;='Laricio - prairie p.'!$F$18,0,)</f>
        <v>0</v>
      </c>
      <c r="BY121" s="150">
        <f t="shared" si="76"/>
        <v>0</v>
      </c>
      <c r="BZ121" s="175">
        <f t="shared" si="79"/>
        <v>0</v>
      </c>
      <c r="CA121" s="178"/>
      <c r="CB121" s="178"/>
      <c r="CD121">
        <f t="shared" si="64"/>
        <v>0</v>
      </c>
      <c r="CE121" s="18">
        <f t="shared" si="77"/>
        <v>164.41372448197637</v>
      </c>
      <c r="CF121">
        <f t="shared" si="72"/>
        <v>142</v>
      </c>
      <c r="CG121" s="11" t="e">
        <f>IF('Laricio - prairie p.'!#REF!="OUI",CE121/CF121,100%)</f>
        <v>#REF!</v>
      </c>
      <c r="CH121" s="122">
        <v>102</v>
      </c>
      <c r="CI121" s="110" t="e">
        <f t="shared" si="73"/>
        <v>#REF!</v>
      </c>
      <c r="CJ121" s="110" t="e">
        <f t="shared" si="56"/>
        <v>#REF!</v>
      </c>
      <c r="CK121" s="110">
        <f>IF(CH121&lt;=$CJ$6,IF(ISBLANK(CH$5),,VLOOKUP(CH$5,Aerien!$B$23:$C$87,2,FALSE)),)</f>
        <v>0.57999999999999996</v>
      </c>
      <c r="CL121" s="110" t="e">
        <f t="shared" si="57"/>
        <v>#REF!</v>
      </c>
      <c r="CM121" s="110" t="e">
        <f t="shared" si="58"/>
        <v>#REF!</v>
      </c>
      <c r="CN121" s="117">
        <f t="shared" si="59"/>
        <v>0.47499999999999998</v>
      </c>
      <c r="CO121" s="110">
        <f>IF(CH121&lt;=$CJ$6,'Laricio - prairie p.'!$F$5+('Laricio - prairie p.'!$F$15-'Laricio - prairie p.'!$F$5)*(1-EXP(-0.0175*CH121)),)</f>
        <v>70</v>
      </c>
      <c r="CP121" s="110">
        <f>IF(CH121&lt;=$CJ$6,IF(CH121&lt;=30,CH121*('Laricio - prairie p.'!$F$16-'Laricio - prairie p.'!#REF!)/30,10),)</f>
        <v>10</v>
      </c>
      <c r="CQ121" s="110">
        <v>0</v>
      </c>
      <c r="CR121" s="110" t="e">
        <f t="shared" si="60"/>
        <v>#REF!</v>
      </c>
      <c r="CT121" s="110">
        <f t="shared" si="61"/>
        <v>0</v>
      </c>
      <c r="CU121" s="110">
        <f>IF(CH121&lt;='Laricio - prairie p.'!$F$18,0,)</f>
        <v>0</v>
      </c>
      <c r="CV121" s="117">
        <f t="shared" si="62"/>
        <v>0.47499999999999998</v>
      </c>
      <c r="CW121" s="110">
        <f>IF(CH121&lt;=$CJ$6,'Laricio - prairie p.'!$F$5+('Laricio - prairie p.'!$F$8-'Laricio - prairie p.'!$F$5)*(1-EXP(-0.0175*CH121)),)</f>
        <v>70</v>
      </c>
      <c r="CX121" s="110">
        <f>IF(CH122&lt;='Laricio - prairie p.'!$F$18,0,)</f>
        <v>0</v>
      </c>
      <c r="CY121" s="110">
        <f>IF(CH122&lt;='Laricio - prairie p.'!$F$18,0,)</f>
        <v>0</v>
      </c>
      <c r="CZ121" s="110">
        <f t="shared" si="63"/>
        <v>256.66666666666669</v>
      </c>
      <c r="DA121" s="38">
        <f t="shared" si="74"/>
        <v>0</v>
      </c>
    </row>
    <row r="122" spans="59:105" x14ac:dyDescent="0.25">
      <c r="BG122" s="11" t="e">
        <f>IF('Laricio - prairie p.'!#REF!="OUI",BE122/BF122,100%)</f>
        <v>#REF!</v>
      </c>
      <c r="BH122" s="155">
        <v>103</v>
      </c>
      <c r="BI122" s="147">
        <f t="shared" si="67"/>
        <v>0</v>
      </c>
      <c r="BJ122" s="148">
        <f t="shared" si="75"/>
        <v>0</v>
      </c>
      <c r="BK122" s="148">
        <f>IF(BH122&lt;=$BJ$6,IF(ISBLANK(BH$5),,VLOOKUP(BH$5,Aerien!$B$23:$C$87,2,FALSE)),)</f>
        <v>0</v>
      </c>
      <c r="BL122" s="148">
        <f t="shared" si="68"/>
        <v>0</v>
      </c>
      <c r="BM122" s="148">
        <f t="shared" si="69"/>
        <v>0</v>
      </c>
      <c r="BN122" s="149">
        <f t="shared" si="70"/>
        <v>0</v>
      </c>
      <c r="BO122" s="148">
        <f>IF(BH122&lt;=$BJ$6,'Laricio - prairie p.'!$F$5+('Laricio - prairie p.'!$F$15-'Laricio - prairie p.'!$F$5)*(1-EXP(-0.0175*BH122)),)</f>
        <v>0</v>
      </c>
      <c r="BP122" s="148">
        <f>IF(BH122&lt;=$BJ$6,IF(BH122&lt;=30,BH122*('Laricio - prairie p.'!$F$16-'Laricio - prairie p.'!#REF!)/30,10),)</f>
        <v>0</v>
      </c>
      <c r="BQ122" s="148">
        <v>0</v>
      </c>
      <c r="BR122" s="150">
        <f t="shared" si="71"/>
        <v>0</v>
      </c>
      <c r="BS122" s="147">
        <f>IF(BH122&lt;='Laricio - prairie p.'!$F$18,0,)</f>
        <v>0</v>
      </c>
      <c r="BT122" s="148">
        <f>IF(BH122&lt;='Laricio - prairie p.'!$F$18,0,)</f>
        <v>0</v>
      </c>
      <c r="BU122" s="149">
        <f t="shared" si="78"/>
        <v>0</v>
      </c>
      <c r="BV122" s="148">
        <f>IF(BH122&lt;=$BJ$6,'Laricio - prairie p.'!$F$5+('Laricio - prairie p.'!$F$8-'Laricio - prairie p.'!$F$5)*(1-EXP(-0.0175*BH122)),)</f>
        <v>0</v>
      </c>
      <c r="BW122" s="148">
        <f>IF(BH123&lt;='Laricio - prairie p.'!$F$18,0,)</f>
        <v>0</v>
      </c>
      <c r="BX122" s="148">
        <f>IF(BH123&lt;='Laricio - prairie p.'!$F$18,0,)</f>
        <v>0</v>
      </c>
      <c r="BY122" s="150">
        <f t="shared" si="76"/>
        <v>0</v>
      </c>
      <c r="BZ122" s="175">
        <f t="shared" si="79"/>
        <v>0</v>
      </c>
      <c r="CA122" s="178"/>
      <c r="CB122" s="178"/>
      <c r="CD122">
        <f t="shared" si="64"/>
        <v>0</v>
      </c>
      <c r="CE122" s="18">
        <f t="shared" si="77"/>
        <v>164.41372448197637</v>
      </c>
      <c r="CF122">
        <f t="shared" si="72"/>
        <v>142</v>
      </c>
      <c r="CG122" s="11" t="e">
        <f>IF('Laricio - prairie p.'!#REF!="OUI",CE122/CF122,100%)</f>
        <v>#REF!</v>
      </c>
      <c r="CH122" s="122">
        <v>103</v>
      </c>
      <c r="CI122" s="110" t="e">
        <f t="shared" si="73"/>
        <v>#REF!</v>
      </c>
      <c r="CJ122" s="110" t="e">
        <f t="shared" si="56"/>
        <v>#REF!</v>
      </c>
      <c r="CK122" s="110">
        <f>IF(CH122&lt;=$CJ$6,IF(ISBLANK(CH$5),,VLOOKUP(CH$5,Aerien!$B$23:$C$87,2,FALSE)),)</f>
        <v>0.57999999999999996</v>
      </c>
      <c r="CL122" s="110" t="e">
        <f t="shared" si="57"/>
        <v>#REF!</v>
      </c>
      <c r="CM122" s="110" t="e">
        <f t="shared" si="58"/>
        <v>#REF!</v>
      </c>
      <c r="CN122" s="117">
        <f t="shared" si="59"/>
        <v>0.47499999999999998</v>
      </c>
      <c r="CO122" s="110">
        <f>IF(CH122&lt;=$CJ$6,'Laricio - prairie p.'!$F$5+('Laricio - prairie p.'!$F$15-'Laricio - prairie p.'!$F$5)*(1-EXP(-0.0175*CH122)),)</f>
        <v>70</v>
      </c>
      <c r="CP122" s="110">
        <f>IF(CH122&lt;=$CJ$6,IF(CH122&lt;=30,CH122*('Laricio - prairie p.'!$F$16-'Laricio - prairie p.'!#REF!)/30,10),)</f>
        <v>10</v>
      </c>
      <c r="CQ122" s="110">
        <v>0</v>
      </c>
      <c r="CR122" s="110" t="e">
        <f t="shared" si="60"/>
        <v>#REF!</v>
      </c>
      <c r="CT122" s="110">
        <f t="shared" si="61"/>
        <v>0</v>
      </c>
      <c r="CU122" s="110">
        <f>IF(CH122&lt;='Laricio - prairie p.'!$F$18,0,)</f>
        <v>0</v>
      </c>
      <c r="CV122" s="117">
        <f t="shared" si="62"/>
        <v>0.47499999999999998</v>
      </c>
      <c r="CW122" s="110">
        <f>IF(CH122&lt;=$CJ$6,'Laricio - prairie p.'!$F$5+('Laricio - prairie p.'!$F$8-'Laricio - prairie p.'!$F$5)*(1-EXP(-0.0175*CH122)),)</f>
        <v>70</v>
      </c>
      <c r="CX122" s="110">
        <f>IF(CH123&lt;='Laricio - prairie p.'!$F$18,0,)</f>
        <v>0</v>
      </c>
      <c r="CY122" s="110">
        <f>IF(CH123&lt;='Laricio - prairie p.'!$F$18,0,)</f>
        <v>0</v>
      </c>
      <c r="CZ122" s="110">
        <f t="shared" si="63"/>
        <v>256.66666666666669</v>
      </c>
      <c r="DA122" s="38">
        <f t="shared" si="74"/>
        <v>0</v>
      </c>
    </row>
    <row r="123" spans="59:105" x14ac:dyDescent="0.25">
      <c r="BG123" s="11" t="e">
        <f>IF('Laricio - prairie p.'!#REF!="OUI",BE123/BF123,100%)</f>
        <v>#REF!</v>
      </c>
      <c r="BH123" s="155">
        <v>104</v>
      </c>
      <c r="BI123" s="147">
        <f t="shared" si="67"/>
        <v>0</v>
      </c>
      <c r="BJ123" s="148">
        <f t="shared" si="75"/>
        <v>0</v>
      </c>
      <c r="BK123" s="148">
        <f>IF(BH123&lt;=$BJ$6,IF(ISBLANK(BH$5),,VLOOKUP(BH$5,Aerien!$B$23:$C$87,2,FALSE)),)</f>
        <v>0</v>
      </c>
      <c r="BL123" s="148">
        <f t="shared" si="68"/>
        <v>0</v>
      </c>
      <c r="BM123" s="148">
        <f t="shared" si="69"/>
        <v>0</v>
      </c>
      <c r="BN123" s="149">
        <f t="shared" si="70"/>
        <v>0</v>
      </c>
      <c r="BO123" s="148">
        <f>IF(BH123&lt;=$BJ$6,'Laricio - prairie p.'!$F$5+('Laricio - prairie p.'!$F$15-'Laricio - prairie p.'!$F$5)*(1-EXP(-0.0175*BH123)),)</f>
        <v>0</v>
      </c>
      <c r="BP123" s="148">
        <f>IF(BH123&lt;=$BJ$6,IF(BH123&lt;=30,BH123*('Laricio - prairie p.'!$F$16-'Laricio - prairie p.'!#REF!)/30,10),)</f>
        <v>0</v>
      </c>
      <c r="BQ123" s="148">
        <v>0</v>
      </c>
      <c r="BR123" s="150">
        <f t="shared" si="71"/>
        <v>0</v>
      </c>
      <c r="BS123" s="147">
        <f>IF(BH123&lt;='Laricio - prairie p.'!$F$18,0,)</f>
        <v>0</v>
      </c>
      <c r="BT123" s="148">
        <f>IF(BH123&lt;='Laricio - prairie p.'!$F$18,0,)</f>
        <v>0</v>
      </c>
      <c r="BU123" s="149">
        <f t="shared" si="78"/>
        <v>0</v>
      </c>
      <c r="BV123" s="148">
        <f>IF(BH123&lt;=$BJ$6,'Laricio - prairie p.'!$F$5+('Laricio - prairie p.'!$F$8-'Laricio - prairie p.'!$F$5)*(1-EXP(-0.0175*BH123)),)</f>
        <v>0</v>
      </c>
      <c r="BW123" s="148">
        <f>IF(BH124&lt;='Laricio - prairie p.'!$F$18,0,)</f>
        <v>0</v>
      </c>
      <c r="BX123" s="148">
        <f>IF(BH124&lt;='Laricio - prairie p.'!$F$18,0,)</f>
        <v>0</v>
      </c>
      <c r="BY123" s="150">
        <f t="shared" si="76"/>
        <v>0</v>
      </c>
      <c r="BZ123" s="175">
        <f t="shared" si="79"/>
        <v>0</v>
      </c>
      <c r="CA123" s="178"/>
      <c r="CB123" s="178"/>
      <c r="CD123">
        <f t="shared" si="64"/>
        <v>0</v>
      </c>
      <c r="CE123" s="18">
        <f t="shared" si="77"/>
        <v>164.41372448197637</v>
      </c>
      <c r="CF123">
        <f t="shared" si="72"/>
        <v>142</v>
      </c>
      <c r="CG123" s="11" t="e">
        <f>IF('Laricio - prairie p.'!#REF!="OUI",CE123/CF123,100%)</f>
        <v>#REF!</v>
      </c>
      <c r="CH123" s="122">
        <v>104</v>
      </c>
      <c r="CI123" s="110" t="e">
        <f t="shared" si="73"/>
        <v>#REF!</v>
      </c>
      <c r="CJ123" s="110" t="e">
        <f t="shared" ref="CJ123:CJ186" si="80">IF(CH123&lt;=$CJ$6,CI123+CJ122,)</f>
        <v>#REF!</v>
      </c>
      <c r="CK123" s="110">
        <f>IF(CH123&lt;=$CJ$6,IF(ISBLANK(CH$5),,VLOOKUP(CH$5,Aerien!$B$23:$C$87,2,FALSE)),)</f>
        <v>0.57999999999999996</v>
      </c>
      <c r="CL123" s="110" t="e">
        <f t="shared" ref="CL123:CL186" si="81">CK123*CJ123</f>
        <v>#REF!</v>
      </c>
      <c r="CM123" s="110" t="e">
        <f t="shared" ref="CM123:CM186" si="82">IF(CL123=0,0,EXP(-1.0587+0.8836*LN(CL123)+0.284))</f>
        <v>#REF!</v>
      </c>
      <c r="CN123" s="117">
        <f t="shared" ref="CN123:CN186" si="83">IF(CH123&lt;=$CJ$6,0.475,)</f>
        <v>0.47499999999999998</v>
      </c>
      <c r="CO123" s="110">
        <f>IF(CH123&lt;=$CJ$6,'Laricio - prairie p.'!$F$5+('Laricio - prairie p.'!$F$15-'Laricio - prairie p.'!$F$5)*(1-EXP(-0.0175*CH123)),)</f>
        <v>70</v>
      </c>
      <c r="CP123" s="110">
        <f>IF(CH123&lt;=$CJ$6,IF(CH123&lt;=30,CH123*('Laricio - prairie p.'!$F$16-'Laricio - prairie p.'!#REF!)/30,10),)</f>
        <v>10</v>
      </c>
      <c r="CQ123" s="110">
        <v>0</v>
      </c>
      <c r="CR123" s="110" t="e">
        <f t="shared" ref="CR123:CR186" si="84">((CL123+CM123)*CN123+CO123+CP123+CQ123)*44/12</f>
        <v>#REF!</v>
      </c>
      <c r="CT123" s="110">
        <f t="shared" ref="CT123:CT186" si="85">IF(CH123&lt;=$CJ$6,0,)</f>
        <v>0</v>
      </c>
      <c r="CU123" s="110">
        <f>IF(CH123&lt;='Laricio - prairie p.'!$F$18,0,)</f>
        <v>0</v>
      </c>
      <c r="CV123" s="117">
        <f t="shared" ref="CV123:CV186" si="86">IF(CH123&lt;=$CJ$6,0.475,)</f>
        <v>0.47499999999999998</v>
      </c>
      <c r="CW123" s="110">
        <f>IF(CH123&lt;=$CJ$6,'Laricio - prairie p.'!$F$5+('Laricio - prairie p.'!$F$8-'Laricio - prairie p.'!$F$5)*(1-EXP(-0.0175*CH123)),)</f>
        <v>70</v>
      </c>
      <c r="CX123" s="110">
        <f>IF(CH124&lt;='Laricio - prairie p.'!$F$18,0,)</f>
        <v>0</v>
      </c>
      <c r="CY123" s="110">
        <f>IF(CH124&lt;='Laricio - prairie p.'!$F$18,0,)</f>
        <v>0</v>
      </c>
      <c r="CZ123" s="110">
        <f t="shared" ref="CZ123:CZ186" si="87">((CT123+CU123)*CV123+CW123+CX123+CY123)*44/12</f>
        <v>256.66666666666669</v>
      </c>
      <c r="DA123" s="38">
        <f t="shared" si="74"/>
        <v>0</v>
      </c>
    </row>
    <row r="124" spans="59:105" x14ac:dyDescent="0.25">
      <c r="BG124" s="11" t="e">
        <f>IF('Laricio - prairie p.'!#REF!="OUI",BE124/BF124,100%)</f>
        <v>#REF!</v>
      </c>
      <c r="BH124" s="155">
        <v>105</v>
      </c>
      <c r="BI124" s="147">
        <f t="shared" si="67"/>
        <v>0</v>
      </c>
      <c r="BJ124" s="148">
        <f t="shared" si="75"/>
        <v>0</v>
      </c>
      <c r="BK124" s="148">
        <f>IF(BH124&lt;=$BJ$6,IF(ISBLANK(BH$5),,VLOOKUP(BH$5,Aerien!$B$23:$C$87,2,FALSE)),)</f>
        <v>0</v>
      </c>
      <c r="BL124" s="148">
        <f t="shared" si="68"/>
        <v>0</v>
      </c>
      <c r="BM124" s="148">
        <f t="shared" si="69"/>
        <v>0</v>
      </c>
      <c r="BN124" s="149">
        <f t="shared" si="70"/>
        <v>0</v>
      </c>
      <c r="BO124" s="148">
        <f>IF(BH124&lt;=$BJ$6,'Laricio - prairie p.'!$F$5+('Laricio - prairie p.'!$F$15-'Laricio - prairie p.'!$F$5)*(1-EXP(-0.0175*BH124)),)</f>
        <v>0</v>
      </c>
      <c r="BP124" s="148">
        <f>IF(BH124&lt;=$BJ$6,IF(BH124&lt;=30,BH124*('Laricio - prairie p.'!$F$16-'Laricio - prairie p.'!#REF!)/30,10),)</f>
        <v>0</v>
      </c>
      <c r="BQ124" s="148">
        <v>0</v>
      </c>
      <c r="BR124" s="150">
        <f t="shared" si="71"/>
        <v>0</v>
      </c>
      <c r="BS124" s="147">
        <f>IF(BH124&lt;='Laricio - prairie p.'!$F$18,0,)</f>
        <v>0</v>
      </c>
      <c r="BT124" s="148">
        <f>IF(BH124&lt;='Laricio - prairie p.'!$F$18,0,)</f>
        <v>0</v>
      </c>
      <c r="BU124" s="149">
        <f t="shared" si="78"/>
        <v>0</v>
      </c>
      <c r="BV124" s="148">
        <f>IF(BH124&lt;=$BJ$6,'Laricio - prairie p.'!$F$5+('Laricio - prairie p.'!$F$8-'Laricio - prairie p.'!$F$5)*(1-EXP(-0.0175*BH124)),)</f>
        <v>0</v>
      </c>
      <c r="BW124" s="148">
        <f>IF(BH125&lt;='Laricio - prairie p.'!$F$18,0,)</f>
        <v>0</v>
      </c>
      <c r="BX124" s="148">
        <f>IF(BH125&lt;='Laricio - prairie p.'!$F$18,0,)</f>
        <v>0</v>
      </c>
      <c r="BY124" s="150">
        <f t="shared" si="76"/>
        <v>0</v>
      </c>
      <c r="BZ124" s="175">
        <f t="shared" si="79"/>
        <v>0</v>
      </c>
      <c r="CA124" s="178"/>
      <c r="CB124" s="178"/>
      <c r="CD124" t="str">
        <f t="shared" si="64"/>
        <v>OUI</v>
      </c>
      <c r="CE124" s="18">
        <f t="shared" si="77"/>
        <v>128.24270509594157</v>
      </c>
      <c r="CF124">
        <f t="shared" si="72"/>
        <v>142</v>
      </c>
      <c r="CG124" s="11" t="e">
        <f>IF('Laricio - prairie p.'!#REF!="OUI",CE124/CF124,100%)</f>
        <v>#REF!</v>
      </c>
      <c r="CH124" s="122">
        <v>105</v>
      </c>
      <c r="CI124" s="110" t="e">
        <f t="shared" si="73"/>
        <v>#REF!</v>
      </c>
      <c r="CJ124" s="110" t="e">
        <f t="shared" si="80"/>
        <v>#REF!</v>
      </c>
      <c r="CK124" s="110">
        <f>IF(CH124&lt;=$CJ$6,IF(ISBLANK(CH$5),,VLOOKUP(CH$5,Aerien!$B$23:$C$87,2,FALSE)),)</f>
        <v>0.57999999999999996</v>
      </c>
      <c r="CL124" s="110" t="e">
        <f t="shared" si="81"/>
        <v>#REF!</v>
      </c>
      <c r="CM124" s="110" t="e">
        <f t="shared" si="82"/>
        <v>#REF!</v>
      </c>
      <c r="CN124" s="117">
        <f t="shared" si="83"/>
        <v>0.47499999999999998</v>
      </c>
      <c r="CO124" s="110">
        <f>IF(CH124&lt;=$CJ$6,'Laricio - prairie p.'!$F$5+('Laricio - prairie p.'!$F$15-'Laricio - prairie p.'!$F$5)*(1-EXP(-0.0175*CH124)),)</f>
        <v>70</v>
      </c>
      <c r="CP124" s="110">
        <f>IF(CH124&lt;=$CJ$6,IF(CH124&lt;=30,CH124*('Laricio - prairie p.'!$F$16-'Laricio - prairie p.'!#REF!)/30,10),)</f>
        <v>10</v>
      </c>
      <c r="CQ124" s="110">
        <v>0</v>
      </c>
      <c r="CR124" s="110" t="e">
        <f t="shared" si="84"/>
        <v>#REF!</v>
      </c>
      <c r="CT124" s="110">
        <f t="shared" si="85"/>
        <v>0</v>
      </c>
      <c r="CU124" s="110">
        <f>IF(CH124&lt;='Laricio - prairie p.'!$F$18,0,)</f>
        <v>0</v>
      </c>
      <c r="CV124" s="117">
        <f t="shared" si="86"/>
        <v>0.47499999999999998</v>
      </c>
      <c r="CW124" s="110">
        <f>IF(CH124&lt;=$CJ$6,'Laricio - prairie p.'!$F$5+('Laricio - prairie p.'!$F$8-'Laricio - prairie p.'!$F$5)*(1-EXP(-0.0175*CH124)),)</f>
        <v>70</v>
      </c>
      <c r="CX124" s="110">
        <f>IF(CH125&lt;='Laricio - prairie p.'!$F$18,0,)</f>
        <v>0</v>
      </c>
      <c r="CY124" s="110">
        <f>IF(CH125&lt;='Laricio - prairie p.'!$F$18,0,)</f>
        <v>0</v>
      </c>
      <c r="CZ124" s="110">
        <f t="shared" si="87"/>
        <v>256.66666666666669</v>
      </c>
      <c r="DA124" s="38">
        <f t="shared" si="74"/>
        <v>0</v>
      </c>
    </row>
    <row r="125" spans="59:105" x14ac:dyDescent="0.25">
      <c r="BG125" s="11" t="e">
        <f>IF('Laricio - prairie p.'!#REF!="OUI",BE125/BF125,100%)</f>
        <v>#REF!</v>
      </c>
      <c r="BH125" s="155">
        <v>106</v>
      </c>
      <c r="BI125" s="147">
        <f t="shared" si="67"/>
        <v>0</v>
      </c>
      <c r="BJ125" s="148">
        <f t="shared" si="75"/>
        <v>0</v>
      </c>
      <c r="BK125" s="148">
        <f>IF(BH125&lt;=$BJ$6,IF(ISBLANK(BH$5),,VLOOKUP(BH$5,Aerien!$B$23:$C$87,2,FALSE)),)</f>
        <v>0</v>
      </c>
      <c r="BL125" s="148">
        <f t="shared" si="68"/>
        <v>0</v>
      </c>
      <c r="BM125" s="148">
        <f t="shared" si="69"/>
        <v>0</v>
      </c>
      <c r="BN125" s="149">
        <f t="shared" si="70"/>
        <v>0</v>
      </c>
      <c r="BO125" s="148">
        <f>IF(BH125&lt;=$BJ$6,'Laricio - prairie p.'!$F$5+('Laricio - prairie p.'!$F$15-'Laricio - prairie p.'!$F$5)*(1-EXP(-0.0175*BH125)),)</f>
        <v>0</v>
      </c>
      <c r="BP125" s="148">
        <f>IF(BH125&lt;=$BJ$6,IF(BH125&lt;=30,BH125*('Laricio - prairie p.'!$F$16-'Laricio - prairie p.'!#REF!)/30,10),)</f>
        <v>0</v>
      </c>
      <c r="BQ125" s="148">
        <v>0</v>
      </c>
      <c r="BR125" s="150">
        <f t="shared" si="71"/>
        <v>0</v>
      </c>
      <c r="BS125" s="147">
        <f>IF(BH125&lt;='Laricio - prairie p.'!$F$18,0,)</f>
        <v>0</v>
      </c>
      <c r="BT125" s="148">
        <f>IF(BH125&lt;='Laricio - prairie p.'!$F$18,0,)</f>
        <v>0</v>
      </c>
      <c r="BU125" s="149">
        <f t="shared" si="78"/>
        <v>0</v>
      </c>
      <c r="BV125" s="148">
        <f>IF(BH125&lt;=$BJ$6,'Laricio - prairie p.'!$F$5+('Laricio - prairie p.'!$F$8-'Laricio - prairie p.'!$F$5)*(1-EXP(-0.0175*BH125)),)</f>
        <v>0</v>
      </c>
      <c r="BW125" s="148">
        <f>IF(BH126&lt;='Laricio - prairie p.'!$F$18,0,)</f>
        <v>0</v>
      </c>
      <c r="BX125" s="148">
        <f>IF(BH126&lt;='Laricio - prairie p.'!$F$18,0,)</f>
        <v>0</v>
      </c>
      <c r="BY125" s="150">
        <f t="shared" si="76"/>
        <v>0</v>
      </c>
      <c r="BZ125" s="175">
        <f t="shared" si="79"/>
        <v>0</v>
      </c>
      <c r="CA125" s="178"/>
      <c r="CB125" s="178"/>
      <c r="CD125">
        <f t="shared" si="64"/>
        <v>0</v>
      </c>
      <c r="CE125" s="18">
        <f t="shared" si="77"/>
        <v>128.24270509594157</v>
      </c>
      <c r="CF125">
        <f t="shared" si="72"/>
        <v>130</v>
      </c>
      <c r="CG125" s="11" t="e">
        <f>IF('Laricio - prairie p.'!#REF!="OUI",CE125/CF125,100%)</f>
        <v>#REF!</v>
      </c>
      <c r="CH125" s="122">
        <v>106</v>
      </c>
      <c r="CI125" s="110" t="e">
        <f t="shared" si="73"/>
        <v>#REF!</v>
      </c>
      <c r="CJ125" s="110" t="e">
        <f t="shared" si="80"/>
        <v>#REF!</v>
      </c>
      <c r="CK125" s="110">
        <f>IF(CH125&lt;=$CJ$6,IF(ISBLANK(CH$5),,VLOOKUP(CH$5,Aerien!$B$23:$C$87,2,FALSE)),)</f>
        <v>0.57999999999999996</v>
      </c>
      <c r="CL125" s="110" t="e">
        <f t="shared" si="81"/>
        <v>#REF!</v>
      </c>
      <c r="CM125" s="110" t="e">
        <f t="shared" si="82"/>
        <v>#REF!</v>
      </c>
      <c r="CN125" s="117">
        <f t="shared" si="83"/>
        <v>0.47499999999999998</v>
      </c>
      <c r="CO125" s="110">
        <f>IF(CH125&lt;=$CJ$6,'Laricio - prairie p.'!$F$5+('Laricio - prairie p.'!$F$15-'Laricio - prairie p.'!$F$5)*(1-EXP(-0.0175*CH125)),)</f>
        <v>70</v>
      </c>
      <c r="CP125" s="110">
        <f>IF(CH125&lt;=$CJ$6,IF(CH125&lt;=30,CH125*('Laricio - prairie p.'!$F$16-'Laricio - prairie p.'!#REF!)/30,10),)</f>
        <v>10</v>
      </c>
      <c r="CQ125" s="110">
        <v>0</v>
      </c>
      <c r="CR125" s="110" t="e">
        <f t="shared" si="84"/>
        <v>#REF!</v>
      </c>
      <c r="CT125" s="110">
        <f t="shared" si="85"/>
        <v>0</v>
      </c>
      <c r="CU125" s="110">
        <f>IF(CH125&lt;='Laricio - prairie p.'!$F$18,0,)</f>
        <v>0</v>
      </c>
      <c r="CV125" s="117">
        <f t="shared" si="86"/>
        <v>0.47499999999999998</v>
      </c>
      <c r="CW125" s="110">
        <f>IF(CH125&lt;=$CJ$6,'Laricio - prairie p.'!$F$5+('Laricio - prairie p.'!$F$8-'Laricio - prairie p.'!$F$5)*(1-EXP(-0.0175*CH125)),)</f>
        <v>70</v>
      </c>
      <c r="CX125" s="110">
        <f>IF(CH126&lt;='Laricio - prairie p.'!$F$18,0,)</f>
        <v>0</v>
      </c>
      <c r="CY125" s="110">
        <f>IF(CH126&lt;='Laricio - prairie p.'!$F$18,0,)</f>
        <v>0</v>
      </c>
      <c r="CZ125" s="110">
        <f t="shared" si="87"/>
        <v>256.66666666666669</v>
      </c>
      <c r="DA125" s="38">
        <f t="shared" si="74"/>
        <v>0</v>
      </c>
    </row>
    <row r="126" spans="59:105" x14ac:dyDescent="0.25">
      <c r="BG126" s="11" t="e">
        <f>IF('Laricio - prairie p.'!#REF!="OUI",BE126/BF126,100%)</f>
        <v>#REF!</v>
      </c>
      <c r="BH126" s="155">
        <v>107</v>
      </c>
      <c r="BI126" s="147">
        <f t="shared" si="67"/>
        <v>0</v>
      </c>
      <c r="BJ126" s="148">
        <f t="shared" si="75"/>
        <v>0</v>
      </c>
      <c r="BK126" s="148">
        <f>IF(BH126&lt;=$BJ$6,IF(ISBLANK(BH$5),,VLOOKUP(BH$5,Aerien!$B$23:$C$87,2,FALSE)),)</f>
        <v>0</v>
      </c>
      <c r="BL126" s="148">
        <f t="shared" si="68"/>
        <v>0</v>
      </c>
      <c r="BM126" s="148">
        <f t="shared" si="69"/>
        <v>0</v>
      </c>
      <c r="BN126" s="149">
        <f t="shared" si="70"/>
        <v>0</v>
      </c>
      <c r="BO126" s="148">
        <f>IF(BH126&lt;=$BJ$6,'Laricio - prairie p.'!$F$5+('Laricio - prairie p.'!$F$15-'Laricio - prairie p.'!$F$5)*(1-EXP(-0.0175*BH126)),)</f>
        <v>0</v>
      </c>
      <c r="BP126" s="148">
        <f>IF(BH126&lt;=$BJ$6,IF(BH126&lt;=30,BH126*('Laricio - prairie p.'!$F$16-'Laricio - prairie p.'!#REF!)/30,10),)</f>
        <v>0</v>
      </c>
      <c r="BQ126" s="148">
        <v>0</v>
      </c>
      <c r="BR126" s="150">
        <f t="shared" si="71"/>
        <v>0</v>
      </c>
      <c r="BS126" s="147">
        <f>IF(BH126&lt;='Laricio - prairie p.'!$F$18,0,)</f>
        <v>0</v>
      </c>
      <c r="BT126" s="148">
        <f>IF(BH126&lt;='Laricio - prairie p.'!$F$18,0,)</f>
        <v>0</v>
      </c>
      <c r="BU126" s="149">
        <f t="shared" si="78"/>
        <v>0</v>
      </c>
      <c r="BV126" s="148">
        <f>IF(BH126&lt;=$BJ$6,'Laricio - prairie p.'!$F$5+('Laricio - prairie p.'!$F$8-'Laricio - prairie p.'!$F$5)*(1-EXP(-0.0175*BH126)),)</f>
        <v>0</v>
      </c>
      <c r="BW126" s="148">
        <f>IF(BH127&lt;='Laricio - prairie p.'!$F$18,0,)</f>
        <v>0</v>
      </c>
      <c r="BX126" s="148">
        <f>IF(BH127&lt;='Laricio - prairie p.'!$F$18,0,)</f>
        <v>0</v>
      </c>
      <c r="BY126" s="150">
        <f t="shared" si="76"/>
        <v>0</v>
      </c>
      <c r="BZ126" s="175">
        <f t="shared" si="79"/>
        <v>0</v>
      </c>
      <c r="CA126" s="178"/>
      <c r="CB126" s="178"/>
      <c r="CD126">
        <f t="shared" si="64"/>
        <v>0</v>
      </c>
      <c r="CE126" s="18">
        <f t="shared" si="77"/>
        <v>128.24270509594157</v>
      </c>
      <c r="CF126">
        <f t="shared" si="72"/>
        <v>130</v>
      </c>
      <c r="CG126" s="11" t="e">
        <f>IF('Laricio - prairie p.'!#REF!="OUI",CE126/CF126,100%)</f>
        <v>#REF!</v>
      </c>
      <c r="CH126" s="122">
        <v>107</v>
      </c>
      <c r="CI126" s="110" t="e">
        <f t="shared" si="73"/>
        <v>#REF!</v>
      </c>
      <c r="CJ126" s="110" t="e">
        <f t="shared" si="80"/>
        <v>#REF!</v>
      </c>
      <c r="CK126" s="110">
        <f>IF(CH126&lt;=$CJ$6,IF(ISBLANK(CH$5),,VLOOKUP(CH$5,Aerien!$B$23:$C$87,2,FALSE)),)</f>
        <v>0.57999999999999996</v>
      </c>
      <c r="CL126" s="110" t="e">
        <f t="shared" si="81"/>
        <v>#REF!</v>
      </c>
      <c r="CM126" s="110" t="e">
        <f t="shared" si="82"/>
        <v>#REF!</v>
      </c>
      <c r="CN126" s="117">
        <f t="shared" si="83"/>
        <v>0.47499999999999998</v>
      </c>
      <c r="CO126" s="110">
        <f>IF(CH126&lt;=$CJ$6,'Laricio - prairie p.'!$F$5+('Laricio - prairie p.'!$F$15-'Laricio - prairie p.'!$F$5)*(1-EXP(-0.0175*CH126)),)</f>
        <v>70</v>
      </c>
      <c r="CP126" s="110">
        <f>IF(CH126&lt;=$CJ$6,IF(CH126&lt;=30,CH126*('Laricio - prairie p.'!$F$16-'Laricio - prairie p.'!#REF!)/30,10),)</f>
        <v>10</v>
      </c>
      <c r="CQ126" s="110">
        <v>0</v>
      </c>
      <c r="CR126" s="110" t="e">
        <f t="shared" si="84"/>
        <v>#REF!</v>
      </c>
      <c r="CT126" s="110">
        <f t="shared" si="85"/>
        <v>0</v>
      </c>
      <c r="CU126" s="110">
        <f>IF(CH126&lt;='Laricio - prairie p.'!$F$18,0,)</f>
        <v>0</v>
      </c>
      <c r="CV126" s="117">
        <f t="shared" si="86"/>
        <v>0.47499999999999998</v>
      </c>
      <c r="CW126" s="110">
        <f>IF(CH126&lt;=$CJ$6,'Laricio - prairie p.'!$F$5+('Laricio - prairie p.'!$F$8-'Laricio - prairie p.'!$F$5)*(1-EXP(-0.0175*CH126)),)</f>
        <v>70</v>
      </c>
      <c r="CX126" s="110">
        <f>IF(CH127&lt;='Laricio - prairie p.'!$F$18,0,)</f>
        <v>0</v>
      </c>
      <c r="CY126" s="110">
        <f>IF(CH127&lt;='Laricio - prairie p.'!$F$18,0,)</f>
        <v>0</v>
      </c>
      <c r="CZ126" s="110">
        <f t="shared" si="87"/>
        <v>256.66666666666669</v>
      </c>
      <c r="DA126" s="38">
        <f t="shared" si="74"/>
        <v>0</v>
      </c>
    </row>
    <row r="127" spans="59:105" x14ac:dyDescent="0.25">
      <c r="BG127" s="11" t="e">
        <f>IF('Laricio - prairie p.'!#REF!="OUI",BE127/BF127,100%)</f>
        <v>#REF!</v>
      </c>
      <c r="BH127" s="155">
        <v>108</v>
      </c>
      <c r="BI127" s="147">
        <f t="shared" si="67"/>
        <v>0</v>
      </c>
      <c r="BJ127" s="148">
        <f t="shared" si="75"/>
        <v>0</v>
      </c>
      <c r="BK127" s="148">
        <f>IF(BH127&lt;=$BJ$6,IF(ISBLANK(BH$5),,VLOOKUP(BH$5,Aerien!$B$23:$C$87,2,FALSE)),)</f>
        <v>0</v>
      </c>
      <c r="BL127" s="148">
        <f t="shared" si="68"/>
        <v>0</v>
      </c>
      <c r="BM127" s="148">
        <f t="shared" si="69"/>
        <v>0</v>
      </c>
      <c r="BN127" s="149">
        <f t="shared" si="70"/>
        <v>0</v>
      </c>
      <c r="BO127" s="148">
        <f>IF(BH127&lt;=$BJ$6,'Laricio - prairie p.'!$F$5+('Laricio - prairie p.'!$F$15-'Laricio - prairie p.'!$F$5)*(1-EXP(-0.0175*BH127)),)</f>
        <v>0</v>
      </c>
      <c r="BP127" s="148">
        <f>IF(BH127&lt;=$BJ$6,IF(BH127&lt;=30,BH127*('Laricio - prairie p.'!$F$16-'Laricio - prairie p.'!#REF!)/30,10),)</f>
        <v>0</v>
      </c>
      <c r="BQ127" s="148">
        <v>0</v>
      </c>
      <c r="BR127" s="150">
        <f t="shared" si="71"/>
        <v>0</v>
      </c>
      <c r="BS127" s="147">
        <f>IF(BH127&lt;='Laricio - prairie p.'!$F$18,0,)</f>
        <v>0</v>
      </c>
      <c r="BT127" s="148">
        <f>IF(BH127&lt;='Laricio - prairie p.'!$F$18,0,)</f>
        <v>0</v>
      </c>
      <c r="BU127" s="149">
        <f t="shared" si="78"/>
        <v>0</v>
      </c>
      <c r="BV127" s="148">
        <f>IF(BH127&lt;=$BJ$6,'Laricio - prairie p.'!$F$5+('Laricio - prairie p.'!$F$8-'Laricio - prairie p.'!$F$5)*(1-EXP(-0.0175*BH127)),)</f>
        <v>0</v>
      </c>
      <c r="BW127" s="148">
        <f>IF(BH128&lt;='Laricio - prairie p.'!$F$18,0,)</f>
        <v>0</v>
      </c>
      <c r="BX127" s="148">
        <f>IF(BH128&lt;='Laricio - prairie p.'!$F$18,0,)</f>
        <v>0</v>
      </c>
      <c r="BY127" s="150">
        <f t="shared" si="76"/>
        <v>0</v>
      </c>
      <c r="BZ127" s="175">
        <f t="shared" si="79"/>
        <v>0</v>
      </c>
      <c r="CA127" s="178"/>
      <c r="CB127" s="178"/>
      <c r="CD127">
        <f t="shared" si="64"/>
        <v>0</v>
      </c>
      <c r="CE127" s="18">
        <f t="shared" si="77"/>
        <v>128.24270509594157</v>
      </c>
      <c r="CF127">
        <f t="shared" si="72"/>
        <v>130</v>
      </c>
      <c r="CG127" s="11" t="e">
        <f>IF('Laricio - prairie p.'!#REF!="OUI",CE127/CF127,100%)</f>
        <v>#REF!</v>
      </c>
      <c r="CH127" s="122">
        <v>108</v>
      </c>
      <c r="CI127" s="110" t="e">
        <f t="shared" si="73"/>
        <v>#REF!</v>
      </c>
      <c r="CJ127" s="110" t="e">
        <f t="shared" si="80"/>
        <v>#REF!</v>
      </c>
      <c r="CK127" s="110">
        <f>IF(CH127&lt;=$CJ$6,IF(ISBLANK(CH$5),,VLOOKUP(CH$5,Aerien!$B$23:$C$87,2,FALSE)),)</f>
        <v>0.57999999999999996</v>
      </c>
      <c r="CL127" s="110" t="e">
        <f t="shared" si="81"/>
        <v>#REF!</v>
      </c>
      <c r="CM127" s="110" t="e">
        <f t="shared" si="82"/>
        <v>#REF!</v>
      </c>
      <c r="CN127" s="117">
        <f t="shared" si="83"/>
        <v>0.47499999999999998</v>
      </c>
      <c r="CO127" s="110">
        <f>IF(CH127&lt;=$CJ$6,'Laricio - prairie p.'!$F$5+('Laricio - prairie p.'!$F$15-'Laricio - prairie p.'!$F$5)*(1-EXP(-0.0175*CH127)),)</f>
        <v>70</v>
      </c>
      <c r="CP127" s="110">
        <f>IF(CH127&lt;=$CJ$6,IF(CH127&lt;=30,CH127*('Laricio - prairie p.'!$F$16-'Laricio - prairie p.'!#REF!)/30,10),)</f>
        <v>10</v>
      </c>
      <c r="CQ127" s="110">
        <v>0</v>
      </c>
      <c r="CR127" s="110" t="e">
        <f t="shared" si="84"/>
        <v>#REF!</v>
      </c>
      <c r="CT127" s="110">
        <f t="shared" si="85"/>
        <v>0</v>
      </c>
      <c r="CU127" s="110">
        <f>IF(CH127&lt;='Laricio - prairie p.'!$F$18,0,)</f>
        <v>0</v>
      </c>
      <c r="CV127" s="117">
        <f t="shared" si="86"/>
        <v>0.47499999999999998</v>
      </c>
      <c r="CW127" s="110">
        <f>IF(CH127&lt;=$CJ$6,'Laricio - prairie p.'!$F$5+('Laricio - prairie p.'!$F$8-'Laricio - prairie p.'!$F$5)*(1-EXP(-0.0175*CH127)),)</f>
        <v>70</v>
      </c>
      <c r="CX127" s="110">
        <f>IF(CH128&lt;='Laricio - prairie p.'!$F$18,0,)</f>
        <v>0</v>
      </c>
      <c r="CY127" s="110">
        <f>IF(CH128&lt;='Laricio - prairie p.'!$F$18,0,)</f>
        <v>0</v>
      </c>
      <c r="CZ127" s="110">
        <f t="shared" si="87"/>
        <v>256.66666666666669</v>
      </c>
      <c r="DA127" s="38">
        <f t="shared" si="74"/>
        <v>0</v>
      </c>
    </row>
    <row r="128" spans="59:105" x14ac:dyDescent="0.25">
      <c r="BG128" s="11" t="e">
        <f>IF('Laricio - prairie p.'!#REF!="OUI",BE128/BF128,100%)</f>
        <v>#REF!</v>
      </c>
      <c r="BH128" s="155">
        <v>109</v>
      </c>
      <c r="BI128" s="147">
        <f t="shared" si="67"/>
        <v>0</v>
      </c>
      <c r="BJ128" s="148">
        <f t="shared" si="75"/>
        <v>0</v>
      </c>
      <c r="BK128" s="148">
        <f>IF(BH128&lt;=$BJ$6,IF(ISBLANK(BH$5),,VLOOKUP(BH$5,Aerien!$B$23:$C$87,2,FALSE)),)</f>
        <v>0</v>
      </c>
      <c r="BL128" s="148">
        <f t="shared" si="68"/>
        <v>0</v>
      </c>
      <c r="BM128" s="148">
        <f t="shared" si="69"/>
        <v>0</v>
      </c>
      <c r="BN128" s="149">
        <f t="shared" si="70"/>
        <v>0</v>
      </c>
      <c r="BO128" s="148">
        <f>IF(BH128&lt;=$BJ$6,'Laricio - prairie p.'!$F$5+('Laricio - prairie p.'!$F$15-'Laricio - prairie p.'!$F$5)*(1-EXP(-0.0175*BH128)),)</f>
        <v>0</v>
      </c>
      <c r="BP128" s="148">
        <f>IF(BH128&lt;=$BJ$6,IF(BH128&lt;=30,BH128*('Laricio - prairie p.'!$F$16-'Laricio - prairie p.'!#REF!)/30,10),)</f>
        <v>0</v>
      </c>
      <c r="BQ128" s="148">
        <v>0</v>
      </c>
      <c r="BR128" s="150">
        <f t="shared" si="71"/>
        <v>0</v>
      </c>
      <c r="BS128" s="147">
        <f>IF(BH128&lt;='Laricio - prairie p.'!$F$18,0,)</f>
        <v>0</v>
      </c>
      <c r="BT128" s="148">
        <f>IF(BH128&lt;='Laricio - prairie p.'!$F$18,0,)</f>
        <v>0</v>
      </c>
      <c r="BU128" s="149">
        <f t="shared" si="78"/>
        <v>0</v>
      </c>
      <c r="BV128" s="148">
        <f>IF(BH128&lt;=$BJ$6,'Laricio - prairie p.'!$F$5+('Laricio - prairie p.'!$F$8-'Laricio - prairie p.'!$F$5)*(1-EXP(-0.0175*BH128)),)</f>
        <v>0</v>
      </c>
      <c r="BW128" s="148">
        <f>IF(BH129&lt;='Laricio - prairie p.'!$F$18,0,)</f>
        <v>0</v>
      </c>
      <c r="BX128" s="148">
        <f>IF(BH129&lt;='Laricio - prairie p.'!$F$18,0,)</f>
        <v>0</v>
      </c>
      <c r="BY128" s="150">
        <f t="shared" si="76"/>
        <v>0</v>
      </c>
      <c r="BZ128" s="175">
        <f t="shared" si="79"/>
        <v>0</v>
      </c>
      <c r="CA128" s="178"/>
      <c r="CB128" s="178"/>
      <c r="CD128">
        <f t="shared" si="64"/>
        <v>0</v>
      </c>
      <c r="CE128" s="18">
        <f t="shared" si="77"/>
        <v>128.24270509594157</v>
      </c>
      <c r="CF128">
        <f t="shared" si="72"/>
        <v>130</v>
      </c>
      <c r="CG128" s="11" t="e">
        <f>IF('Laricio - prairie p.'!#REF!="OUI",CE128/CF128,100%)</f>
        <v>#REF!</v>
      </c>
      <c r="CH128" s="122">
        <v>109</v>
      </c>
      <c r="CI128" s="110" t="e">
        <f t="shared" si="73"/>
        <v>#REF!</v>
      </c>
      <c r="CJ128" s="110" t="e">
        <f t="shared" si="80"/>
        <v>#REF!</v>
      </c>
      <c r="CK128" s="110">
        <f>IF(CH128&lt;=$CJ$6,IF(ISBLANK(CH$5),,VLOOKUP(CH$5,Aerien!$B$23:$C$87,2,FALSE)),)</f>
        <v>0.57999999999999996</v>
      </c>
      <c r="CL128" s="110" t="e">
        <f t="shared" si="81"/>
        <v>#REF!</v>
      </c>
      <c r="CM128" s="110" t="e">
        <f t="shared" si="82"/>
        <v>#REF!</v>
      </c>
      <c r="CN128" s="117">
        <f t="shared" si="83"/>
        <v>0.47499999999999998</v>
      </c>
      <c r="CO128" s="110">
        <f>IF(CH128&lt;=$CJ$6,'Laricio - prairie p.'!$F$5+('Laricio - prairie p.'!$F$15-'Laricio - prairie p.'!$F$5)*(1-EXP(-0.0175*CH128)),)</f>
        <v>70</v>
      </c>
      <c r="CP128" s="110">
        <f>IF(CH128&lt;=$CJ$6,IF(CH128&lt;=30,CH128*('Laricio - prairie p.'!$F$16-'Laricio - prairie p.'!#REF!)/30,10),)</f>
        <v>10</v>
      </c>
      <c r="CQ128" s="110">
        <v>0</v>
      </c>
      <c r="CR128" s="110" t="e">
        <f t="shared" si="84"/>
        <v>#REF!</v>
      </c>
      <c r="CT128" s="110">
        <f t="shared" si="85"/>
        <v>0</v>
      </c>
      <c r="CU128" s="110">
        <f>IF(CH128&lt;='Laricio - prairie p.'!$F$18,0,)</f>
        <v>0</v>
      </c>
      <c r="CV128" s="117">
        <f t="shared" si="86"/>
        <v>0.47499999999999998</v>
      </c>
      <c r="CW128" s="110">
        <f>IF(CH128&lt;=$CJ$6,'Laricio - prairie p.'!$F$5+('Laricio - prairie p.'!$F$8-'Laricio - prairie p.'!$F$5)*(1-EXP(-0.0175*CH128)),)</f>
        <v>70</v>
      </c>
      <c r="CX128" s="110">
        <f>IF(CH129&lt;='Laricio - prairie p.'!$F$18,0,)</f>
        <v>0</v>
      </c>
      <c r="CY128" s="110">
        <f>IF(CH129&lt;='Laricio - prairie p.'!$F$18,0,)</f>
        <v>0</v>
      </c>
      <c r="CZ128" s="110">
        <f t="shared" si="87"/>
        <v>256.66666666666669</v>
      </c>
      <c r="DA128" s="38">
        <f t="shared" si="74"/>
        <v>0</v>
      </c>
    </row>
    <row r="129" spans="59:105" x14ac:dyDescent="0.25">
      <c r="BG129" s="11" t="e">
        <f>IF('Laricio - prairie p.'!#REF!="OUI",BE129/BF129,100%)</f>
        <v>#REF!</v>
      </c>
      <c r="BH129" s="155">
        <v>110</v>
      </c>
      <c r="BI129" s="147">
        <f t="shared" si="67"/>
        <v>0</v>
      </c>
      <c r="BJ129" s="148">
        <f t="shared" si="75"/>
        <v>0</v>
      </c>
      <c r="BK129" s="148">
        <f>IF(BH129&lt;=$BJ$6,IF(ISBLANK(BH$5),,VLOOKUP(BH$5,Aerien!$B$23:$C$87,2,FALSE)),)</f>
        <v>0</v>
      </c>
      <c r="BL129" s="148">
        <f t="shared" si="68"/>
        <v>0</v>
      </c>
      <c r="BM129" s="148">
        <f t="shared" si="69"/>
        <v>0</v>
      </c>
      <c r="BN129" s="149">
        <f t="shared" si="70"/>
        <v>0</v>
      </c>
      <c r="BO129" s="148">
        <f>IF(BH129&lt;=$BJ$6,'Laricio - prairie p.'!$F$5+('Laricio - prairie p.'!$F$15-'Laricio - prairie p.'!$F$5)*(1-EXP(-0.0175*BH129)),)</f>
        <v>0</v>
      </c>
      <c r="BP129" s="148">
        <f>IF(BH129&lt;=$BJ$6,IF(BH129&lt;=30,BH129*('Laricio - prairie p.'!$F$16-'Laricio - prairie p.'!#REF!)/30,10),)</f>
        <v>0</v>
      </c>
      <c r="BQ129" s="148">
        <v>0</v>
      </c>
      <c r="BR129" s="150">
        <f t="shared" si="71"/>
        <v>0</v>
      </c>
      <c r="BS129" s="147">
        <f>IF(BH129&lt;='Laricio - prairie p.'!$F$18,0,)</f>
        <v>0</v>
      </c>
      <c r="BT129" s="148">
        <f>IF(BH129&lt;='Laricio - prairie p.'!$F$18,0,)</f>
        <v>0</v>
      </c>
      <c r="BU129" s="149">
        <f t="shared" si="78"/>
        <v>0</v>
      </c>
      <c r="BV129" s="148">
        <f>IF(BH129&lt;=$BJ$6,'Laricio - prairie p.'!$F$5+('Laricio - prairie p.'!$F$8-'Laricio - prairie p.'!$F$5)*(1-EXP(-0.0175*BH129)),)</f>
        <v>0</v>
      </c>
      <c r="BW129" s="148">
        <f>IF(BH130&lt;='Laricio - prairie p.'!$F$18,0,)</f>
        <v>0</v>
      </c>
      <c r="BX129" s="148">
        <f>IF(BH130&lt;='Laricio - prairie p.'!$F$18,0,)</f>
        <v>0</v>
      </c>
      <c r="BY129" s="150">
        <f t="shared" si="76"/>
        <v>0</v>
      </c>
      <c r="BZ129" s="175">
        <f t="shared" si="79"/>
        <v>0</v>
      </c>
      <c r="CA129" s="178"/>
      <c r="CB129" s="178"/>
      <c r="CD129">
        <f t="shared" si="64"/>
        <v>0</v>
      </c>
      <c r="CE129" s="18">
        <f t="shared" si="77"/>
        <v>128.24270509594157</v>
      </c>
      <c r="CF129">
        <f t="shared" si="72"/>
        <v>130</v>
      </c>
      <c r="CG129" s="11" t="e">
        <f>IF('Laricio - prairie p.'!#REF!="OUI",CE129/CF129,100%)</f>
        <v>#REF!</v>
      </c>
      <c r="CH129" s="122">
        <v>110</v>
      </c>
      <c r="CI129" s="110" t="e">
        <f t="shared" si="73"/>
        <v>#REF!</v>
      </c>
      <c r="CJ129" s="110" t="e">
        <f t="shared" si="80"/>
        <v>#REF!</v>
      </c>
      <c r="CK129" s="110">
        <f>IF(CH129&lt;=$CJ$6,IF(ISBLANK(CH$5),,VLOOKUP(CH$5,Aerien!$B$23:$C$87,2,FALSE)),)</f>
        <v>0.57999999999999996</v>
      </c>
      <c r="CL129" s="110" t="e">
        <f t="shared" si="81"/>
        <v>#REF!</v>
      </c>
      <c r="CM129" s="110" t="e">
        <f t="shared" si="82"/>
        <v>#REF!</v>
      </c>
      <c r="CN129" s="117">
        <f t="shared" si="83"/>
        <v>0.47499999999999998</v>
      </c>
      <c r="CO129" s="110">
        <f>IF(CH129&lt;=$CJ$6,'Laricio - prairie p.'!$F$5+('Laricio - prairie p.'!$F$15-'Laricio - prairie p.'!$F$5)*(1-EXP(-0.0175*CH129)),)</f>
        <v>70</v>
      </c>
      <c r="CP129" s="110">
        <f>IF(CH129&lt;=$CJ$6,IF(CH129&lt;=30,CH129*('Laricio - prairie p.'!$F$16-'Laricio - prairie p.'!#REF!)/30,10),)</f>
        <v>10</v>
      </c>
      <c r="CQ129" s="110">
        <v>0</v>
      </c>
      <c r="CR129" s="110" t="e">
        <f t="shared" si="84"/>
        <v>#REF!</v>
      </c>
      <c r="CT129" s="110">
        <f t="shared" si="85"/>
        <v>0</v>
      </c>
      <c r="CU129" s="110">
        <f>IF(CH129&lt;='Laricio - prairie p.'!$F$18,0,)</f>
        <v>0</v>
      </c>
      <c r="CV129" s="117">
        <f t="shared" si="86"/>
        <v>0.47499999999999998</v>
      </c>
      <c r="CW129" s="110">
        <f>IF(CH129&lt;=$CJ$6,'Laricio - prairie p.'!$F$5+('Laricio - prairie p.'!$F$8-'Laricio - prairie p.'!$F$5)*(1-EXP(-0.0175*CH129)),)</f>
        <v>70</v>
      </c>
      <c r="CX129" s="110">
        <f>IF(CH130&lt;='Laricio - prairie p.'!$F$18,0,)</f>
        <v>0</v>
      </c>
      <c r="CY129" s="110">
        <f>IF(CH130&lt;='Laricio - prairie p.'!$F$18,0,)</f>
        <v>0</v>
      </c>
      <c r="CZ129" s="110">
        <f t="shared" si="87"/>
        <v>256.66666666666669</v>
      </c>
      <c r="DA129" s="38">
        <f t="shared" si="74"/>
        <v>0</v>
      </c>
    </row>
    <row r="130" spans="59:105" x14ac:dyDescent="0.25">
      <c r="BG130" s="11" t="e">
        <f>IF('Laricio - prairie p.'!#REF!="OUI",BE130/BF130,100%)</f>
        <v>#REF!</v>
      </c>
      <c r="BH130" s="155">
        <v>111</v>
      </c>
      <c r="BI130" s="147">
        <f t="shared" si="67"/>
        <v>0</v>
      </c>
      <c r="BJ130" s="148">
        <f t="shared" si="75"/>
        <v>0</v>
      </c>
      <c r="BK130" s="148">
        <f>IF(BH130&lt;=$BJ$6,IF(ISBLANK(BH$5),,VLOOKUP(BH$5,Aerien!$B$23:$C$87,2,FALSE)),)</f>
        <v>0</v>
      </c>
      <c r="BL130" s="148">
        <f t="shared" si="68"/>
        <v>0</v>
      </c>
      <c r="BM130" s="148">
        <f t="shared" si="69"/>
        <v>0</v>
      </c>
      <c r="BN130" s="149">
        <f t="shared" si="70"/>
        <v>0</v>
      </c>
      <c r="BO130" s="148">
        <f>IF(BH130&lt;=$BJ$6,'Laricio - prairie p.'!$F$5+('Laricio - prairie p.'!$F$15-'Laricio - prairie p.'!$F$5)*(1-EXP(-0.0175*BH130)),)</f>
        <v>0</v>
      </c>
      <c r="BP130" s="148">
        <f>IF(BH130&lt;=$BJ$6,IF(BH130&lt;=30,BH130*('Laricio - prairie p.'!$F$16-'Laricio - prairie p.'!#REF!)/30,10),)</f>
        <v>0</v>
      </c>
      <c r="BQ130" s="148">
        <v>0</v>
      </c>
      <c r="BR130" s="150">
        <f t="shared" si="71"/>
        <v>0</v>
      </c>
      <c r="BS130" s="147">
        <f>IF(BH130&lt;='Laricio - prairie p.'!$F$18,0,)</f>
        <v>0</v>
      </c>
      <c r="BT130" s="148">
        <f>IF(BH130&lt;='Laricio - prairie p.'!$F$18,0,)</f>
        <v>0</v>
      </c>
      <c r="BU130" s="149">
        <f t="shared" si="78"/>
        <v>0</v>
      </c>
      <c r="BV130" s="148">
        <f>IF(BH130&lt;=$BJ$6,'Laricio - prairie p.'!$F$5+('Laricio - prairie p.'!$F$8-'Laricio - prairie p.'!$F$5)*(1-EXP(-0.0175*BH130)),)</f>
        <v>0</v>
      </c>
      <c r="BW130" s="148">
        <f>IF(BH131&lt;='Laricio - prairie p.'!$F$18,0,)</f>
        <v>0</v>
      </c>
      <c r="BX130" s="148">
        <f>IF(BH131&lt;='Laricio - prairie p.'!$F$18,0,)</f>
        <v>0</v>
      </c>
      <c r="BY130" s="150">
        <f t="shared" si="76"/>
        <v>0</v>
      </c>
      <c r="BZ130" s="175">
        <f t="shared" si="79"/>
        <v>0</v>
      </c>
      <c r="CA130" s="178"/>
      <c r="CB130" s="178"/>
      <c r="CD130">
        <f t="shared" si="64"/>
        <v>0</v>
      </c>
      <c r="CE130" s="18">
        <f t="shared" si="77"/>
        <v>128.24270509594157</v>
      </c>
      <c r="CF130">
        <f t="shared" si="72"/>
        <v>120</v>
      </c>
      <c r="CG130" s="11" t="e">
        <f>IF('Laricio - prairie p.'!#REF!="OUI",CE130/CF130,100%)</f>
        <v>#REF!</v>
      </c>
      <c r="CH130" s="122">
        <v>111</v>
      </c>
      <c r="CI130" s="110" t="e">
        <f t="shared" si="73"/>
        <v>#REF!</v>
      </c>
      <c r="CJ130" s="110" t="e">
        <f t="shared" si="80"/>
        <v>#REF!</v>
      </c>
      <c r="CK130" s="110">
        <f>IF(CH130&lt;=$CJ$6,IF(ISBLANK(CH$5),,VLOOKUP(CH$5,Aerien!$B$23:$C$87,2,FALSE)),)</f>
        <v>0.57999999999999996</v>
      </c>
      <c r="CL130" s="110" t="e">
        <f t="shared" si="81"/>
        <v>#REF!</v>
      </c>
      <c r="CM130" s="110" t="e">
        <f t="shared" si="82"/>
        <v>#REF!</v>
      </c>
      <c r="CN130" s="117">
        <f t="shared" si="83"/>
        <v>0.47499999999999998</v>
      </c>
      <c r="CO130" s="110">
        <f>IF(CH130&lt;=$CJ$6,'Laricio - prairie p.'!$F$5+('Laricio - prairie p.'!$F$15-'Laricio - prairie p.'!$F$5)*(1-EXP(-0.0175*CH130)),)</f>
        <v>70</v>
      </c>
      <c r="CP130" s="110">
        <f>IF(CH130&lt;=$CJ$6,IF(CH130&lt;=30,CH130*('Laricio - prairie p.'!$F$16-'Laricio - prairie p.'!#REF!)/30,10),)</f>
        <v>10</v>
      </c>
      <c r="CQ130" s="110">
        <v>0</v>
      </c>
      <c r="CR130" s="110" t="e">
        <f t="shared" si="84"/>
        <v>#REF!</v>
      </c>
      <c r="CT130" s="110">
        <f t="shared" si="85"/>
        <v>0</v>
      </c>
      <c r="CU130" s="110">
        <f>IF(CH130&lt;='Laricio - prairie p.'!$F$18,0,)</f>
        <v>0</v>
      </c>
      <c r="CV130" s="117">
        <f t="shared" si="86"/>
        <v>0.47499999999999998</v>
      </c>
      <c r="CW130" s="110">
        <f>IF(CH130&lt;=$CJ$6,'Laricio - prairie p.'!$F$5+('Laricio - prairie p.'!$F$8-'Laricio - prairie p.'!$F$5)*(1-EXP(-0.0175*CH130)),)</f>
        <v>70</v>
      </c>
      <c r="CX130" s="110">
        <f>IF(CH131&lt;='Laricio - prairie p.'!$F$18,0,)</f>
        <v>0</v>
      </c>
      <c r="CY130" s="110">
        <f>IF(CH131&lt;='Laricio - prairie p.'!$F$18,0,)</f>
        <v>0</v>
      </c>
      <c r="CZ130" s="110">
        <f t="shared" si="87"/>
        <v>256.66666666666669</v>
      </c>
      <c r="DA130" s="38">
        <f t="shared" si="74"/>
        <v>0</v>
      </c>
    </row>
    <row r="131" spans="59:105" x14ac:dyDescent="0.25">
      <c r="BG131" s="11" t="e">
        <f>IF('Laricio - prairie p.'!#REF!="OUI",BE131/BF131,100%)</f>
        <v>#REF!</v>
      </c>
      <c r="BH131" s="155">
        <v>112</v>
      </c>
      <c r="BI131" s="147">
        <f t="shared" si="67"/>
        <v>0</v>
      </c>
      <c r="BJ131" s="148">
        <f t="shared" si="75"/>
        <v>0</v>
      </c>
      <c r="BK131" s="148">
        <f>IF(BH131&lt;=$BJ$6,IF(ISBLANK(BH$5),,VLOOKUP(BH$5,Aerien!$B$23:$C$87,2,FALSE)),)</f>
        <v>0</v>
      </c>
      <c r="BL131" s="148">
        <f t="shared" si="68"/>
        <v>0</v>
      </c>
      <c r="BM131" s="148">
        <f t="shared" si="69"/>
        <v>0</v>
      </c>
      <c r="BN131" s="149">
        <f t="shared" si="70"/>
        <v>0</v>
      </c>
      <c r="BO131" s="148">
        <f>IF(BH131&lt;=$BJ$6,'Laricio - prairie p.'!$F$5+('Laricio - prairie p.'!$F$15-'Laricio - prairie p.'!$F$5)*(1-EXP(-0.0175*BH131)),)</f>
        <v>0</v>
      </c>
      <c r="BP131" s="148">
        <f>IF(BH131&lt;=$BJ$6,IF(BH131&lt;=30,BH131*('Laricio - prairie p.'!$F$16-'Laricio - prairie p.'!#REF!)/30,10),)</f>
        <v>0</v>
      </c>
      <c r="BQ131" s="148">
        <v>0</v>
      </c>
      <c r="BR131" s="150">
        <f t="shared" si="71"/>
        <v>0</v>
      </c>
      <c r="BS131" s="147">
        <f>IF(BH131&lt;='Laricio - prairie p.'!$F$18,0,)</f>
        <v>0</v>
      </c>
      <c r="BT131" s="148">
        <f>IF(BH131&lt;='Laricio - prairie p.'!$F$18,0,)</f>
        <v>0</v>
      </c>
      <c r="BU131" s="149">
        <f t="shared" si="78"/>
        <v>0</v>
      </c>
      <c r="BV131" s="148">
        <f>IF(BH131&lt;=$BJ$6,'Laricio - prairie p.'!$F$5+('Laricio - prairie p.'!$F$8-'Laricio - prairie p.'!$F$5)*(1-EXP(-0.0175*BH131)),)</f>
        <v>0</v>
      </c>
      <c r="BW131" s="148">
        <f>IF(BH132&lt;='Laricio - prairie p.'!$F$18,0,)</f>
        <v>0</v>
      </c>
      <c r="BX131" s="148">
        <f>IF(BH132&lt;='Laricio - prairie p.'!$F$18,0,)</f>
        <v>0</v>
      </c>
      <c r="BY131" s="150">
        <f t="shared" si="76"/>
        <v>0</v>
      </c>
      <c r="BZ131" s="175">
        <f t="shared" si="79"/>
        <v>0</v>
      </c>
      <c r="CA131" s="178"/>
      <c r="CB131" s="178"/>
      <c r="CD131">
        <f t="shared" si="64"/>
        <v>0</v>
      </c>
      <c r="CE131" s="18">
        <f t="shared" si="77"/>
        <v>128.24270509594157</v>
      </c>
      <c r="CF131">
        <f t="shared" si="72"/>
        <v>120</v>
      </c>
      <c r="CG131" s="11" t="e">
        <f>IF('Laricio - prairie p.'!#REF!="OUI",CE131/CF131,100%)</f>
        <v>#REF!</v>
      </c>
      <c r="CH131" s="122">
        <v>112</v>
      </c>
      <c r="CI131" s="110" t="e">
        <f t="shared" si="73"/>
        <v>#REF!</v>
      </c>
      <c r="CJ131" s="110" t="e">
        <f t="shared" si="80"/>
        <v>#REF!</v>
      </c>
      <c r="CK131" s="110">
        <f>IF(CH131&lt;=$CJ$6,IF(ISBLANK(CH$5),,VLOOKUP(CH$5,Aerien!$B$23:$C$87,2,FALSE)),)</f>
        <v>0.57999999999999996</v>
      </c>
      <c r="CL131" s="110" t="e">
        <f t="shared" si="81"/>
        <v>#REF!</v>
      </c>
      <c r="CM131" s="110" t="e">
        <f t="shared" si="82"/>
        <v>#REF!</v>
      </c>
      <c r="CN131" s="117">
        <f t="shared" si="83"/>
        <v>0.47499999999999998</v>
      </c>
      <c r="CO131" s="110">
        <f>IF(CH131&lt;=$CJ$6,'Laricio - prairie p.'!$F$5+('Laricio - prairie p.'!$F$15-'Laricio - prairie p.'!$F$5)*(1-EXP(-0.0175*CH131)),)</f>
        <v>70</v>
      </c>
      <c r="CP131" s="110">
        <f>IF(CH131&lt;=$CJ$6,IF(CH131&lt;=30,CH131*('Laricio - prairie p.'!$F$16-'Laricio - prairie p.'!#REF!)/30,10),)</f>
        <v>10</v>
      </c>
      <c r="CQ131" s="110">
        <v>0</v>
      </c>
      <c r="CR131" s="110" t="e">
        <f t="shared" si="84"/>
        <v>#REF!</v>
      </c>
      <c r="CT131" s="110">
        <f t="shared" si="85"/>
        <v>0</v>
      </c>
      <c r="CU131" s="110">
        <f>IF(CH131&lt;='Laricio - prairie p.'!$F$18,0,)</f>
        <v>0</v>
      </c>
      <c r="CV131" s="117">
        <f t="shared" si="86"/>
        <v>0.47499999999999998</v>
      </c>
      <c r="CW131" s="110">
        <f>IF(CH131&lt;=$CJ$6,'Laricio - prairie p.'!$F$5+('Laricio - prairie p.'!$F$8-'Laricio - prairie p.'!$F$5)*(1-EXP(-0.0175*CH131)),)</f>
        <v>70</v>
      </c>
      <c r="CX131" s="110">
        <f>IF(CH132&lt;='Laricio - prairie p.'!$F$18,0,)</f>
        <v>0</v>
      </c>
      <c r="CY131" s="110">
        <f>IF(CH132&lt;='Laricio - prairie p.'!$F$18,0,)</f>
        <v>0</v>
      </c>
      <c r="CZ131" s="110">
        <f t="shared" si="87"/>
        <v>256.66666666666669</v>
      </c>
      <c r="DA131" s="38">
        <f t="shared" si="74"/>
        <v>0</v>
      </c>
    </row>
    <row r="132" spans="59:105" x14ac:dyDescent="0.25">
      <c r="BG132" s="11" t="e">
        <f>IF('Laricio - prairie p.'!#REF!="OUI",BE132/BF132,100%)</f>
        <v>#REF!</v>
      </c>
      <c r="BH132" s="155">
        <v>113</v>
      </c>
      <c r="BI132" s="147">
        <f t="shared" si="67"/>
        <v>0</v>
      </c>
      <c r="BJ132" s="148">
        <f t="shared" si="75"/>
        <v>0</v>
      </c>
      <c r="BK132" s="148">
        <f>IF(BH132&lt;=$BJ$6,IF(ISBLANK(BH$5),,VLOOKUP(BH$5,Aerien!$B$23:$C$87,2,FALSE)),)</f>
        <v>0</v>
      </c>
      <c r="BL132" s="148">
        <f t="shared" si="68"/>
        <v>0</v>
      </c>
      <c r="BM132" s="148">
        <f t="shared" si="69"/>
        <v>0</v>
      </c>
      <c r="BN132" s="149">
        <f t="shared" si="70"/>
        <v>0</v>
      </c>
      <c r="BO132" s="148">
        <f>IF(BH132&lt;=$BJ$6,'Laricio - prairie p.'!$F$5+('Laricio - prairie p.'!$F$15-'Laricio - prairie p.'!$F$5)*(1-EXP(-0.0175*BH132)),)</f>
        <v>0</v>
      </c>
      <c r="BP132" s="148">
        <f>IF(BH132&lt;=$BJ$6,IF(BH132&lt;=30,BH132*('Laricio - prairie p.'!$F$16-'Laricio - prairie p.'!#REF!)/30,10),)</f>
        <v>0</v>
      </c>
      <c r="BQ132" s="148">
        <v>0</v>
      </c>
      <c r="BR132" s="150">
        <f t="shared" si="71"/>
        <v>0</v>
      </c>
      <c r="BS132" s="147">
        <f>IF(BH132&lt;='Laricio - prairie p.'!$F$18,0,)</f>
        <v>0</v>
      </c>
      <c r="BT132" s="148">
        <f>IF(BH132&lt;='Laricio - prairie p.'!$F$18,0,)</f>
        <v>0</v>
      </c>
      <c r="BU132" s="149">
        <f t="shared" si="78"/>
        <v>0</v>
      </c>
      <c r="BV132" s="148">
        <f>IF(BH132&lt;=$BJ$6,'Laricio - prairie p.'!$F$5+('Laricio - prairie p.'!$F$8-'Laricio - prairie p.'!$F$5)*(1-EXP(-0.0175*BH132)),)</f>
        <v>0</v>
      </c>
      <c r="BW132" s="148">
        <f>IF(BH133&lt;='Laricio - prairie p.'!$F$18,0,)</f>
        <v>0</v>
      </c>
      <c r="BX132" s="148">
        <f>IF(BH133&lt;='Laricio - prairie p.'!$F$18,0,)</f>
        <v>0</v>
      </c>
      <c r="BY132" s="150">
        <f t="shared" si="76"/>
        <v>0</v>
      </c>
      <c r="BZ132" s="175">
        <f t="shared" si="79"/>
        <v>0</v>
      </c>
      <c r="CA132" s="178"/>
      <c r="CB132" s="178"/>
      <c r="CD132">
        <f t="shared" si="64"/>
        <v>0</v>
      </c>
      <c r="CE132" s="18">
        <f t="shared" si="77"/>
        <v>128.24270509594157</v>
      </c>
      <c r="CF132">
        <f t="shared" si="72"/>
        <v>120</v>
      </c>
      <c r="CG132" s="11" t="e">
        <f>IF('Laricio - prairie p.'!#REF!="OUI",CE132/CF132,100%)</f>
        <v>#REF!</v>
      </c>
      <c r="CH132" s="122">
        <v>113</v>
      </c>
      <c r="CI132" s="110" t="e">
        <f t="shared" si="73"/>
        <v>#REF!</v>
      </c>
      <c r="CJ132" s="110" t="e">
        <f t="shared" si="80"/>
        <v>#REF!</v>
      </c>
      <c r="CK132" s="110">
        <f>IF(CH132&lt;=$CJ$6,IF(ISBLANK(CH$5),,VLOOKUP(CH$5,Aerien!$B$23:$C$87,2,FALSE)),)</f>
        <v>0.57999999999999996</v>
      </c>
      <c r="CL132" s="110" t="e">
        <f t="shared" si="81"/>
        <v>#REF!</v>
      </c>
      <c r="CM132" s="110" t="e">
        <f t="shared" si="82"/>
        <v>#REF!</v>
      </c>
      <c r="CN132" s="117">
        <f t="shared" si="83"/>
        <v>0.47499999999999998</v>
      </c>
      <c r="CO132" s="110">
        <f>IF(CH132&lt;=$CJ$6,'Laricio - prairie p.'!$F$5+('Laricio - prairie p.'!$F$15-'Laricio - prairie p.'!$F$5)*(1-EXP(-0.0175*CH132)),)</f>
        <v>70</v>
      </c>
      <c r="CP132" s="110">
        <f>IF(CH132&lt;=$CJ$6,IF(CH132&lt;=30,CH132*('Laricio - prairie p.'!$F$16-'Laricio - prairie p.'!#REF!)/30,10),)</f>
        <v>10</v>
      </c>
      <c r="CQ132" s="110">
        <v>0</v>
      </c>
      <c r="CR132" s="110" t="e">
        <f t="shared" si="84"/>
        <v>#REF!</v>
      </c>
      <c r="CT132" s="110">
        <f t="shared" si="85"/>
        <v>0</v>
      </c>
      <c r="CU132" s="110">
        <f>IF(CH132&lt;='Laricio - prairie p.'!$F$18,0,)</f>
        <v>0</v>
      </c>
      <c r="CV132" s="117">
        <f t="shared" si="86"/>
        <v>0.47499999999999998</v>
      </c>
      <c r="CW132" s="110">
        <f>IF(CH132&lt;=$CJ$6,'Laricio - prairie p.'!$F$5+('Laricio - prairie p.'!$F$8-'Laricio - prairie p.'!$F$5)*(1-EXP(-0.0175*CH132)),)</f>
        <v>70</v>
      </c>
      <c r="CX132" s="110">
        <f>IF(CH133&lt;='Laricio - prairie p.'!$F$18,0,)</f>
        <v>0</v>
      </c>
      <c r="CY132" s="110">
        <f>IF(CH133&lt;='Laricio - prairie p.'!$F$18,0,)</f>
        <v>0</v>
      </c>
      <c r="CZ132" s="110">
        <f t="shared" si="87"/>
        <v>256.66666666666669</v>
      </c>
      <c r="DA132" s="38">
        <f t="shared" si="74"/>
        <v>0</v>
      </c>
    </row>
    <row r="133" spans="59:105" x14ac:dyDescent="0.25">
      <c r="BG133" s="11" t="e">
        <f>IF('Laricio - prairie p.'!#REF!="OUI",BE133/BF133,100%)</f>
        <v>#REF!</v>
      </c>
      <c r="BH133" s="155">
        <v>114</v>
      </c>
      <c r="BI133" s="147">
        <f t="shared" si="67"/>
        <v>0</v>
      </c>
      <c r="BJ133" s="148">
        <f t="shared" si="75"/>
        <v>0</v>
      </c>
      <c r="BK133" s="148">
        <f>IF(BH133&lt;=$BJ$6,IF(ISBLANK(BH$5),,VLOOKUP(BH$5,Aerien!$B$23:$C$87,2,FALSE)),)</f>
        <v>0</v>
      </c>
      <c r="BL133" s="148">
        <f t="shared" si="68"/>
        <v>0</v>
      </c>
      <c r="BM133" s="148">
        <f t="shared" si="69"/>
        <v>0</v>
      </c>
      <c r="BN133" s="149">
        <f t="shared" si="70"/>
        <v>0</v>
      </c>
      <c r="BO133" s="148">
        <f>IF(BH133&lt;=$BJ$6,'Laricio - prairie p.'!$F$5+('Laricio - prairie p.'!$F$15-'Laricio - prairie p.'!$F$5)*(1-EXP(-0.0175*BH133)),)</f>
        <v>0</v>
      </c>
      <c r="BP133" s="148">
        <f>IF(BH133&lt;=$BJ$6,IF(BH133&lt;=30,BH133*('Laricio - prairie p.'!$F$16-'Laricio - prairie p.'!#REF!)/30,10),)</f>
        <v>0</v>
      </c>
      <c r="BQ133" s="148">
        <v>0</v>
      </c>
      <c r="BR133" s="150">
        <f t="shared" si="71"/>
        <v>0</v>
      </c>
      <c r="BS133" s="147">
        <f>IF(BH133&lt;='Laricio - prairie p.'!$F$18,0,)</f>
        <v>0</v>
      </c>
      <c r="BT133" s="148">
        <f>IF(BH133&lt;='Laricio - prairie p.'!$F$18,0,)</f>
        <v>0</v>
      </c>
      <c r="BU133" s="149">
        <f t="shared" si="78"/>
        <v>0</v>
      </c>
      <c r="BV133" s="148">
        <f>IF(BH133&lt;=$BJ$6,'Laricio - prairie p.'!$F$5+('Laricio - prairie p.'!$F$8-'Laricio - prairie p.'!$F$5)*(1-EXP(-0.0175*BH133)),)</f>
        <v>0</v>
      </c>
      <c r="BW133" s="148">
        <f>IF(BH134&lt;='Laricio - prairie p.'!$F$18,0,)</f>
        <v>0</v>
      </c>
      <c r="BX133" s="148">
        <f>IF(BH134&lt;='Laricio - prairie p.'!$F$18,0,)</f>
        <v>0</v>
      </c>
      <c r="BY133" s="150">
        <f t="shared" si="76"/>
        <v>0</v>
      </c>
      <c r="BZ133" s="175">
        <f t="shared" si="79"/>
        <v>0</v>
      </c>
      <c r="CA133" s="178"/>
      <c r="CB133" s="178"/>
      <c r="CD133">
        <f t="shared" si="64"/>
        <v>0</v>
      </c>
      <c r="CE133" s="18">
        <f t="shared" si="77"/>
        <v>128.24270509594157</v>
      </c>
      <c r="CF133">
        <f t="shared" si="72"/>
        <v>120</v>
      </c>
      <c r="CG133" s="11" t="e">
        <f>IF('Laricio - prairie p.'!#REF!="OUI",CE133/CF133,100%)</f>
        <v>#REF!</v>
      </c>
      <c r="CH133" s="122">
        <v>114</v>
      </c>
      <c r="CI133" s="110" t="e">
        <f t="shared" si="73"/>
        <v>#REF!</v>
      </c>
      <c r="CJ133" s="110" t="e">
        <f t="shared" si="80"/>
        <v>#REF!</v>
      </c>
      <c r="CK133" s="110">
        <f>IF(CH133&lt;=$CJ$6,IF(ISBLANK(CH$5),,VLOOKUP(CH$5,Aerien!$B$23:$C$87,2,FALSE)),)</f>
        <v>0.57999999999999996</v>
      </c>
      <c r="CL133" s="110" t="e">
        <f t="shared" si="81"/>
        <v>#REF!</v>
      </c>
      <c r="CM133" s="110" t="e">
        <f t="shared" si="82"/>
        <v>#REF!</v>
      </c>
      <c r="CN133" s="117">
        <f t="shared" si="83"/>
        <v>0.47499999999999998</v>
      </c>
      <c r="CO133" s="110">
        <f>IF(CH133&lt;=$CJ$6,'Laricio - prairie p.'!$F$5+('Laricio - prairie p.'!$F$15-'Laricio - prairie p.'!$F$5)*(1-EXP(-0.0175*CH133)),)</f>
        <v>70</v>
      </c>
      <c r="CP133" s="110">
        <f>IF(CH133&lt;=$CJ$6,IF(CH133&lt;=30,CH133*('Laricio - prairie p.'!$F$16-'Laricio - prairie p.'!#REF!)/30,10),)</f>
        <v>10</v>
      </c>
      <c r="CQ133" s="110">
        <v>0</v>
      </c>
      <c r="CR133" s="110" t="e">
        <f t="shared" si="84"/>
        <v>#REF!</v>
      </c>
      <c r="CT133" s="110">
        <f t="shared" si="85"/>
        <v>0</v>
      </c>
      <c r="CU133" s="110">
        <f>IF(CH133&lt;='Laricio - prairie p.'!$F$18,0,)</f>
        <v>0</v>
      </c>
      <c r="CV133" s="117">
        <f t="shared" si="86"/>
        <v>0.47499999999999998</v>
      </c>
      <c r="CW133" s="110">
        <f>IF(CH133&lt;=$CJ$6,'Laricio - prairie p.'!$F$5+('Laricio - prairie p.'!$F$8-'Laricio - prairie p.'!$F$5)*(1-EXP(-0.0175*CH133)),)</f>
        <v>70</v>
      </c>
      <c r="CX133" s="110">
        <f>IF(CH134&lt;='Laricio - prairie p.'!$F$18,0,)</f>
        <v>0</v>
      </c>
      <c r="CY133" s="110">
        <f>IF(CH134&lt;='Laricio - prairie p.'!$F$18,0,)</f>
        <v>0</v>
      </c>
      <c r="CZ133" s="110">
        <f t="shared" si="87"/>
        <v>256.66666666666669</v>
      </c>
      <c r="DA133" s="38">
        <f t="shared" si="74"/>
        <v>0</v>
      </c>
    </row>
    <row r="134" spans="59:105" x14ac:dyDescent="0.25">
      <c r="BG134" s="11" t="e">
        <f>IF('Laricio - prairie p.'!#REF!="OUI",BE134/BF134,100%)</f>
        <v>#REF!</v>
      </c>
      <c r="BH134" s="155">
        <v>115</v>
      </c>
      <c r="BI134" s="147">
        <f t="shared" si="67"/>
        <v>0</v>
      </c>
      <c r="BJ134" s="148">
        <f t="shared" si="75"/>
        <v>0</v>
      </c>
      <c r="BK134" s="148">
        <f>IF(BH134&lt;=$BJ$6,IF(ISBLANK(BH$5),,VLOOKUP(BH$5,Aerien!$B$23:$C$87,2,FALSE)),)</f>
        <v>0</v>
      </c>
      <c r="BL134" s="148">
        <f t="shared" si="68"/>
        <v>0</v>
      </c>
      <c r="BM134" s="148">
        <f t="shared" si="69"/>
        <v>0</v>
      </c>
      <c r="BN134" s="149">
        <f t="shared" si="70"/>
        <v>0</v>
      </c>
      <c r="BO134" s="148">
        <f>IF(BH134&lt;=$BJ$6,'Laricio - prairie p.'!$F$5+('Laricio - prairie p.'!$F$15-'Laricio - prairie p.'!$F$5)*(1-EXP(-0.0175*BH134)),)</f>
        <v>0</v>
      </c>
      <c r="BP134" s="148">
        <f>IF(BH134&lt;=$BJ$6,IF(BH134&lt;=30,BH134*('Laricio - prairie p.'!$F$16-'Laricio - prairie p.'!#REF!)/30,10),)</f>
        <v>0</v>
      </c>
      <c r="BQ134" s="148">
        <v>0</v>
      </c>
      <c r="BR134" s="150">
        <f t="shared" si="71"/>
        <v>0</v>
      </c>
      <c r="BS134" s="147">
        <f>IF(BH134&lt;='Laricio - prairie p.'!$F$18,0,)</f>
        <v>0</v>
      </c>
      <c r="BT134" s="148">
        <f>IF(BH134&lt;='Laricio - prairie p.'!$F$18,0,)</f>
        <v>0</v>
      </c>
      <c r="BU134" s="149">
        <f t="shared" si="78"/>
        <v>0</v>
      </c>
      <c r="BV134" s="148">
        <f>IF(BH134&lt;=$BJ$6,'Laricio - prairie p.'!$F$5+('Laricio - prairie p.'!$F$8-'Laricio - prairie p.'!$F$5)*(1-EXP(-0.0175*BH134)),)</f>
        <v>0</v>
      </c>
      <c r="BW134" s="148">
        <f>IF(BH135&lt;='Laricio - prairie p.'!$F$18,0,)</f>
        <v>0</v>
      </c>
      <c r="BX134" s="148">
        <f>IF(BH135&lt;='Laricio - prairie p.'!$F$18,0,)</f>
        <v>0</v>
      </c>
      <c r="BY134" s="150">
        <f t="shared" si="76"/>
        <v>0</v>
      </c>
      <c r="BZ134" s="175">
        <f t="shared" si="79"/>
        <v>0</v>
      </c>
      <c r="CA134" s="178"/>
      <c r="CB134" s="178"/>
      <c r="CD134" t="str">
        <f t="shared" si="64"/>
        <v>OUI</v>
      </c>
      <c r="CE134" s="18">
        <f t="shared" si="77"/>
        <v>100.02930997483443</v>
      </c>
      <c r="CF134">
        <f t="shared" si="72"/>
        <v>120</v>
      </c>
      <c r="CG134" s="11" t="e">
        <f>IF('Laricio - prairie p.'!#REF!="OUI",CE134/CF134,100%)</f>
        <v>#REF!</v>
      </c>
      <c r="CH134" s="122">
        <v>115</v>
      </c>
      <c r="CI134" s="110" t="e">
        <f t="shared" si="73"/>
        <v>#REF!</v>
      </c>
      <c r="CJ134" s="110" t="e">
        <f t="shared" si="80"/>
        <v>#REF!</v>
      </c>
      <c r="CK134" s="110">
        <f>IF(CH134&lt;=$CJ$6,IF(ISBLANK(CH$5),,VLOOKUP(CH$5,Aerien!$B$23:$C$87,2,FALSE)),)</f>
        <v>0.57999999999999996</v>
      </c>
      <c r="CL134" s="110" t="e">
        <f t="shared" si="81"/>
        <v>#REF!</v>
      </c>
      <c r="CM134" s="110" t="e">
        <f t="shared" si="82"/>
        <v>#REF!</v>
      </c>
      <c r="CN134" s="117">
        <f t="shared" si="83"/>
        <v>0.47499999999999998</v>
      </c>
      <c r="CO134" s="110">
        <f>IF(CH134&lt;=$CJ$6,'Laricio - prairie p.'!$F$5+('Laricio - prairie p.'!$F$15-'Laricio - prairie p.'!$F$5)*(1-EXP(-0.0175*CH134)),)</f>
        <v>70</v>
      </c>
      <c r="CP134" s="110">
        <f>IF(CH134&lt;=$CJ$6,IF(CH134&lt;=30,CH134*('Laricio - prairie p.'!$F$16-'Laricio - prairie p.'!#REF!)/30,10),)</f>
        <v>10</v>
      </c>
      <c r="CQ134" s="110">
        <v>0</v>
      </c>
      <c r="CR134" s="110" t="e">
        <f t="shared" si="84"/>
        <v>#REF!</v>
      </c>
      <c r="CT134" s="110">
        <f t="shared" si="85"/>
        <v>0</v>
      </c>
      <c r="CU134" s="110">
        <f>IF(CH134&lt;='Laricio - prairie p.'!$F$18,0,)</f>
        <v>0</v>
      </c>
      <c r="CV134" s="117">
        <f t="shared" si="86"/>
        <v>0.47499999999999998</v>
      </c>
      <c r="CW134" s="110">
        <f>IF(CH134&lt;=$CJ$6,'Laricio - prairie p.'!$F$5+('Laricio - prairie p.'!$F$8-'Laricio - prairie p.'!$F$5)*(1-EXP(-0.0175*CH134)),)</f>
        <v>70</v>
      </c>
      <c r="CX134" s="110">
        <f>IF(CH135&lt;='Laricio - prairie p.'!$F$18,0,)</f>
        <v>0</v>
      </c>
      <c r="CY134" s="110">
        <f>IF(CH135&lt;='Laricio - prairie p.'!$F$18,0,)</f>
        <v>0</v>
      </c>
      <c r="CZ134" s="110">
        <f t="shared" si="87"/>
        <v>256.66666666666669</v>
      </c>
      <c r="DA134" s="38">
        <f t="shared" si="74"/>
        <v>0</v>
      </c>
    </row>
    <row r="135" spans="59:105" x14ac:dyDescent="0.25">
      <c r="BG135" s="11" t="e">
        <f>IF('Laricio - prairie p.'!#REF!="OUI",BE135/BF135,100%)</f>
        <v>#REF!</v>
      </c>
      <c r="BH135" s="155">
        <v>116</v>
      </c>
      <c r="BI135" s="147">
        <f t="shared" si="67"/>
        <v>0</v>
      </c>
      <c r="BJ135" s="148">
        <f t="shared" si="75"/>
        <v>0</v>
      </c>
      <c r="BK135" s="148">
        <f>IF(BH135&lt;=$BJ$6,IF(ISBLANK(BH$5),,VLOOKUP(BH$5,Aerien!$B$23:$C$87,2,FALSE)),)</f>
        <v>0</v>
      </c>
      <c r="BL135" s="148">
        <f t="shared" si="68"/>
        <v>0</v>
      </c>
      <c r="BM135" s="148">
        <f t="shared" si="69"/>
        <v>0</v>
      </c>
      <c r="BN135" s="149">
        <f t="shared" si="70"/>
        <v>0</v>
      </c>
      <c r="BO135" s="148">
        <f>IF(BH135&lt;=$BJ$6,'Laricio - prairie p.'!$F$5+('Laricio - prairie p.'!$F$15-'Laricio - prairie p.'!$F$5)*(1-EXP(-0.0175*BH135)),)</f>
        <v>0</v>
      </c>
      <c r="BP135" s="148">
        <f>IF(BH135&lt;=$BJ$6,IF(BH135&lt;=30,BH135*('Laricio - prairie p.'!$F$16-'Laricio - prairie p.'!#REF!)/30,10),)</f>
        <v>0</v>
      </c>
      <c r="BQ135" s="148">
        <v>0</v>
      </c>
      <c r="BR135" s="150">
        <f t="shared" si="71"/>
        <v>0</v>
      </c>
      <c r="BS135" s="147">
        <f>IF(BH135&lt;='Laricio - prairie p.'!$F$18,0,)</f>
        <v>0</v>
      </c>
      <c r="BT135" s="148">
        <f>IF(BH135&lt;='Laricio - prairie p.'!$F$18,0,)</f>
        <v>0</v>
      </c>
      <c r="BU135" s="149">
        <f t="shared" si="78"/>
        <v>0</v>
      </c>
      <c r="BV135" s="148">
        <f>IF(BH135&lt;=$BJ$6,'Laricio - prairie p.'!$F$5+('Laricio - prairie p.'!$F$8-'Laricio - prairie p.'!$F$5)*(1-EXP(-0.0175*BH135)),)</f>
        <v>0</v>
      </c>
      <c r="BW135" s="148">
        <f>IF(BH136&lt;='Laricio - prairie p.'!$F$18,0,)</f>
        <v>0</v>
      </c>
      <c r="BX135" s="148">
        <f>IF(BH136&lt;='Laricio - prairie p.'!$F$18,0,)</f>
        <v>0</v>
      </c>
      <c r="BY135" s="150">
        <f t="shared" si="76"/>
        <v>0</v>
      </c>
      <c r="BZ135" s="175">
        <f t="shared" si="79"/>
        <v>0</v>
      </c>
      <c r="CA135" s="178"/>
      <c r="CB135" s="178"/>
      <c r="CD135">
        <f t="shared" si="64"/>
        <v>0</v>
      </c>
      <c r="CE135" s="18">
        <f t="shared" si="77"/>
        <v>100.02930997483443</v>
      </c>
      <c r="CF135">
        <f t="shared" si="72"/>
        <v>112</v>
      </c>
      <c r="CG135" s="11" t="e">
        <f>IF('Laricio - prairie p.'!#REF!="OUI",CE135/CF135,100%)</f>
        <v>#REF!</v>
      </c>
      <c r="CH135" s="122">
        <v>116</v>
      </c>
      <c r="CI135" s="110" t="e">
        <f t="shared" si="73"/>
        <v>#REF!</v>
      </c>
      <c r="CJ135" s="110" t="e">
        <f t="shared" si="80"/>
        <v>#REF!</v>
      </c>
      <c r="CK135" s="110">
        <f>IF(CH135&lt;=$CJ$6,IF(ISBLANK(CH$5),,VLOOKUP(CH$5,Aerien!$B$23:$C$87,2,FALSE)),)</f>
        <v>0.57999999999999996</v>
      </c>
      <c r="CL135" s="110" t="e">
        <f t="shared" si="81"/>
        <v>#REF!</v>
      </c>
      <c r="CM135" s="110" t="e">
        <f t="shared" si="82"/>
        <v>#REF!</v>
      </c>
      <c r="CN135" s="117">
        <f t="shared" si="83"/>
        <v>0.47499999999999998</v>
      </c>
      <c r="CO135" s="110">
        <f>IF(CH135&lt;=$CJ$6,'Laricio - prairie p.'!$F$5+('Laricio - prairie p.'!$F$15-'Laricio - prairie p.'!$F$5)*(1-EXP(-0.0175*CH135)),)</f>
        <v>70</v>
      </c>
      <c r="CP135" s="110">
        <f>IF(CH135&lt;=$CJ$6,IF(CH135&lt;=30,CH135*('Laricio - prairie p.'!$F$16-'Laricio - prairie p.'!#REF!)/30,10),)</f>
        <v>10</v>
      </c>
      <c r="CQ135" s="110">
        <v>0</v>
      </c>
      <c r="CR135" s="110" t="e">
        <f t="shared" si="84"/>
        <v>#REF!</v>
      </c>
      <c r="CT135" s="110">
        <f t="shared" si="85"/>
        <v>0</v>
      </c>
      <c r="CU135" s="110">
        <f>IF(CH135&lt;='Laricio - prairie p.'!$F$18,0,)</f>
        <v>0</v>
      </c>
      <c r="CV135" s="117">
        <f t="shared" si="86"/>
        <v>0.47499999999999998</v>
      </c>
      <c r="CW135" s="110">
        <f>IF(CH135&lt;=$CJ$6,'Laricio - prairie p.'!$F$5+('Laricio - prairie p.'!$F$8-'Laricio - prairie p.'!$F$5)*(1-EXP(-0.0175*CH135)),)</f>
        <v>70</v>
      </c>
      <c r="CX135" s="110">
        <f>IF(CH136&lt;='Laricio - prairie p.'!$F$18,0,)</f>
        <v>0</v>
      </c>
      <c r="CY135" s="110">
        <f>IF(CH136&lt;='Laricio - prairie p.'!$F$18,0,)</f>
        <v>0</v>
      </c>
      <c r="CZ135" s="110">
        <f t="shared" si="87"/>
        <v>256.66666666666669</v>
      </c>
      <c r="DA135" s="38">
        <f t="shared" si="74"/>
        <v>0</v>
      </c>
    </row>
    <row r="136" spans="59:105" x14ac:dyDescent="0.25">
      <c r="BG136" s="11" t="e">
        <f>IF('Laricio - prairie p.'!#REF!="OUI",BE136/BF136,100%)</f>
        <v>#REF!</v>
      </c>
      <c r="BH136" s="155">
        <v>117</v>
      </c>
      <c r="BI136" s="147">
        <f t="shared" si="67"/>
        <v>0</v>
      </c>
      <c r="BJ136" s="148">
        <f t="shared" si="75"/>
        <v>0</v>
      </c>
      <c r="BK136" s="148">
        <f>IF(BH136&lt;=$BJ$6,IF(ISBLANK(BH$5),,VLOOKUP(BH$5,Aerien!$B$23:$C$87,2,FALSE)),)</f>
        <v>0</v>
      </c>
      <c r="BL136" s="148">
        <f t="shared" si="68"/>
        <v>0</v>
      </c>
      <c r="BM136" s="148">
        <f t="shared" si="69"/>
        <v>0</v>
      </c>
      <c r="BN136" s="149">
        <f t="shared" si="70"/>
        <v>0</v>
      </c>
      <c r="BO136" s="148">
        <f>IF(BH136&lt;=$BJ$6,'Laricio - prairie p.'!$F$5+('Laricio - prairie p.'!$F$15-'Laricio - prairie p.'!$F$5)*(1-EXP(-0.0175*BH136)),)</f>
        <v>0</v>
      </c>
      <c r="BP136" s="148">
        <f>IF(BH136&lt;=$BJ$6,IF(BH136&lt;=30,BH136*('Laricio - prairie p.'!$F$16-'Laricio - prairie p.'!#REF!)/30,10),)</f>
        <v>0</v>
      </c>
      <c r="BQ136" s="148">
        <v>0</v>
      </c>
      <c r="BR136" s="150">
        <f t="shared" si="71"/>
        <v>0</v>
      </c>
      <c r="BS136" s="147">
        <f>IF(BH136&lt;='Laricio - prairie p.'!$F$18,0,)</f>
        <v>0</v>
      </c>
      <c r="BT136" s="148">
        <f>IF(BH136&lt;='Laricio - prairie p.'!$F$18,0,)</f>
        <v>0</v>
      </c>
      <c r="BU136" s="149">
        <f t="shared" si="78"/>
        <v>0</v>
      </c>
      <c r="BV136" s="148">
        <f>IF(BH136&lt;=$BJ$6,'Laricio - prairie p.'!$F$5+('Laricio - prairie p.'!$F$8-'Laricio - prairie p.'!$F$5)*(1-EXP(-0.0175*BH136)),)</f>
        <v>0</v>
      </c>
      <c r="BW136" s="148">
        <f>IF(BH137&lt;='Laricio - prairie p.'!$F$18,0,)</f>
        <v>0</v>
      </c>
      <c r="BX136" s="148">
        <f>IF(BH137&lt;='Laricio - prairie p.'!$F$18,0,)</f>
        <v>0</v>
      </c>
      <c r="BY136" s="150">
        <f t="shared" si="76"/>
        <v>0</v>
      </c>
      <c r="BZ136" s="175">
        <f t="shared" si="79"/>
        <v>0</v>
      </c>
      <c r="CA136" s="178"/>
      <c r="CB136" s="178"/>
      <c r="CD136">
        <f t="shared" si="64"/>
        <v>0</v>
      </c>
      <c r="CE136" s="18">
        <f t="shared" si="77"/>
        <v>100.02930997483443</v>
      </c>
      <c r="CF136">
        <f t="shared" si="72"/>
        <v>112</v>
      </c>
      <c r="CG136" s="11" t="e">
        <f>IF('Laricio - prairie p.'!#REF!="OUI",CE136/CF136,100%)</f>
        <v>#REF!</v>
      </c>
      <c r="CH136" s="122">
        <v>117</v>
      </c>
      <c r="CI136" s="110" t="e">
        <f t="shared" si="73"/>
        <v>#REF!</v>
      </c>
      <c r="CJ136" s="110" t="e">
        <f t="shared" si="80"/>
        <v>#REF!</v>
      </c>
      <c r="CK136" s="110">
        <f>IF(CH136&lt;=$CJ$6,IF(ISBLANK(CH$5),,VLOOKUP(CH$5,Aerien!$B$23:$C$87,2,FALSE)),)</f>
        <v>0.57999999999999996</v>
      </c>
      <c r="CL136" s="110" t="e">
        <f t="shared" si="81"/>
        <v>#REF!</v>
      </c>
      <c r="CM136" s="110" t="e">
        <f t="shared" si="82"/>
        <v>#REF!</v>
      </c>
      <c r="CN136" s="117">
        <f t="shared" si="83"/>
        <v>0.47499999999999998</v>
      </c>
      <c r="CO136" s="110">
        <f>IF(CH136&lt;=$CJ$6,'Laricio - prairie p.'!$F$5+('Laricio - prairie p.'!$F$15-'Laricio - prairie p.'!$F$5)*(1-EXP(-0.0175*CH136)),)</f>
        <v>70</v>
      </c>
      <c r="CP136" s="110">
        <f>IF(CH136&lt;=$CJ$6,IF(CH136&lt;=30,CH136*('Laricio - prairie p.'!$F$16-'Laricio - prairie p.'!#REF!)/30,10),)</f>
        <v>10</v>
      </c>
      <c r="CQ136" s="110">
        <v>0</v>
      </c>
      <c r="CR136" s="110" t="e">
        <f t="shared" si="84"/>
        <v>#REF!</v>
      </c>
      <c r="CT136" s="110">
        <f t="shared" si="85"/>
        <v>0</v>
      </c>
      <c r="CU136" s="110">
        <f>IF(CH136&lt;='Laricio - prairie p.'!$F$18,0,)</f>
        <v>0</v>
      </c>
      <c r="CV136" s="117">
        <f t="shared" si="86"/>
        <v>0.47499999999999998</v>
      </c>
      <c r="CW136" s="110">
        <f>IF(CH136&lt;=$CJ$6,'Laricio - prairie p.'!$F$5+('Laricio - prairie p.'!$F$8-'Laricio - prairie p.'!$F$5)*(1-EXP(-0.0175*CH136)),)</f>
        <v>70</v>
      </c>
      <c r="CX136" s="110">
        <f>IF(CH137&lt;='Laricio - prairie p.'!$F$18,0,)</f>
        <v>0</v>
      </c>
      <c r="CY136" s="110">
        <f>IF(CH137&lt;='Laricio - prairie p.'!$F$18,0,)</f>
        <v>0</v>
      </c>
      <c r="CZ136" s="110">
        <f t="shared" si="87"/>
        <v>256.66666666666669</v>
      </c>
      <c r="DA136" s="38">
        <f t="shared" si="74"/>
        <v>0</v>
      </c>
    </row>
    <row r="137" spans="59:105" x14ac:dyDescent="0.25">
      <c r="BG137" s="11" t="e">
        <f>IF('Laricio - prairie p.'!#REF!="OUI",BE137/BF137,100%)</f>
        <v>#REF!</v>
      </c>
      <c r="BH137" s="155">
        <v>118</v>
      </c>
      <c r="BI137" s="147">
        <f t="shared" si="67"/>
        <v>0</v>
      </c>
      <c r="BJ137" s="148">
        <f t="shared" si="75"/>
        <v>0</v>
      </c>
      <c r="BK137" s="148">
        <f>IF(BH137&lt;=$BJ$6,IF(ISBLANK(BH$5),,VLOOKUP(BH$5,Aerien!$B$23:$C$87,2,FALSE)),)</f>
        <v>0</v>
      </c>
      <c r="BL137" s="148">
        <f t="shared" si="68"/>
        <v>0</v>
      </c>
      <c r="BM137" s="148">
        <f t="shared" si="69"/>
        <v>0</v>
      </c>
      <c r="BN137" s="149">
        <f t="shared" si="70"/>
        <v>0</v>
      </c>
      <c r="BO137" s="148">
        <f>IF(BH137&lt;=$BJ$6,'Laricio - prairie p.'!$F$5+('Laricio - prairie p.'!$F$15-'Laricio - prairie p.'!$F$5)*(1-EXP(-0.0175*BH137)),)</f>
        <v>0</v>
      </c>
      <c r="BP137" s="148">
        <f>IF(BH137&lt;=$BJ$6,IF(BH137&lt;=30,BH137*('Laricio - prairie p.'!$F$16-'Laricio - prairie p.'!#REF!)/30,10),)</f>
        <v>0</v>
      </c>
      <c r="BQ137" s="148">
        <v>0</v>
      </c>
      <c r="BR137" s="150">
        <f t="shared" si="71"/>
        <v>0</v>
      </c>
      <c r="BS137" s="147">
        <f>IF(BH137&lt;='Laricio - prairie p.'!$F$18,0,)</f>
        <v>0</v>
      </c>
      <c r="BT137" s="148">
        <f>IF(BH137&lt;='Laricio - prairie p.'!$F$18,0,)</f>
        <v>0</v>
      </c>
      <c r="BU137" s="149">
        <f t="shared" si="78"/>
        <v>0</v>
      </c>
      <c r="BV137" s="148">
        <f>IF(BH137&lt;=$BJ$6,'Laricio - prairie p.'!$F$5+('Laricio - prairie p.'!$F$8-'Laricio - prairie p.'!$F$5)*(1-EXP(-0.0175*BH137)),)</f>
        <v>0</v>
      </c>
      <c r="BW137" s="148">
        <f>IF(BH138&lt;='Laricio - prairie p.'!$F$18,0,)</f>
        <v>0</v>
      </c>
      <c r="BX137" s="148">
        <f>IF(BH138&lt;='Laricio - prairie p.'!$F$18,0,)</f>
        <v>0</v>
      </c>
      <c r="BY137" s="150">
        <f t="shared" si="76"/>
        <v>0</v>
      </c>
      <c r="BZ137" s="175">
        <f t="shared" si="79"/>
        <v>0</v>
      </c>
      <c r="CA137" s="178"/>
      <c r="CB137" s="178"/>
      <c r="CD137">
        <f t="shared" si="64"/>
        <v>0</v>
      </c>
      <c r="CE137" s="18">
        <f t="shared" si="77"/>
        <v>100.02930997483443</v>
      </c>
      <c r="CF137">
        <f t="shared" si="72"/>
        <v>112</v>
      </c>
      <c r="CG137" s="11" t="e">
        <f>IF('Laricio - prairie p.'!#REF!="OUI",CE137/CF137,100%)</f>
        <v>#REF!</v>
      </c>
      <c r="CH137" s="122">
        <v>118</v>
      </c>
      <c r="CI137" s="110" t="e">
        <f t="shared" si="73"/>
        <v>#REF!</v>
      </c>
      <c r="CJ137" s="110" t="e">
        <f t="shared" si="80"/>
        <v>#REF!</v>
      </c>
      <c r="CK137" s="110">
        <f>IF(CH137&lt;=$CJ$6,IF(ISBLANK(CH$5),,VLOOKUP(CH$5,Aerien!$B$23:$C$87,2,FALSE)),)</f>
        <v>0.57999999999999996</v>
      </c>
      <c r="CL137" s="110" t="e">
        <f t="shared" si="81"/>
        <v>#REF!</v>
      </c>
      <c r="CM137" s="110" t="e">
        <f t="shared" si="82"/>
        <v>#REF!</v>
      </c>
      <c r="CN137" s="117">
        <f t="shared" si="83"/>
        <v>0.47499999999999998</v>
      </c>
      <c r="CO137" s="110">
        <f>IF(CH137&lt;=$CJ$6,'Laricio - prairie p.'!$F$5+('Laricio - prairie p.'!$F$15-'Laricio - prairie p.'!$F$5)*(1-EXP(-0.0175*CH137)),)</f>
        <v>70</v>
      </c>
      <c r="CP137" s="110">
        <f>IF(CH137&lt;=$CJ$6,IF(CH137&lt;=30,CH137*('Laricio - prairie p.'!$F$16-'Laricio - prairie p.'!#REF!)/30,10),)</f>
        <v>10</v>
      </c>
      <c r="CQ137" s="110">
        <v>0</v>
      </c>
      <c r="CR137" s="110" t="e">
        <f t="shared" si="84"/>
        <v>#REF!</v>
      </c>
      <c r="CT137" s="110">
        <f t="shared" si="85"/>
        <v>0</v>
      </c>
      <c r="CU137" s="110">
        <f>IF(CH137&lt;='Laricio - prairie p.'!$F$18,0,)</f>
        <v>0</v>
      </c>
      <c r="CV137" s="117">
        <f t="shared" si="86"/>
        <v>0.47499999999999998</v>
      </c>
      <c r="CW137" s="110">
        <f>IF(CH137&lt;=$CJ$6,'Laricio - prairie p.'!$F$5+('Laricio - prairie p.'!$F$8-'Laricio - prairie p.'!$F$5)*(1-EXP(-0.0175*CH137)),)</f>
        <v>70</v>
      </c>
      <c r="CX137" s="110">
        <f>IF(CH138&lt;='Laricio - prairie p.'!$F$18,0,)</f>
        <v>0</v>
      </c>
      <c r="CY137" s="110">
        <f>IF(CH138&lt;='Laricio - prairie p.'!$F$18,0,)</f>
        <v>0</v>
      </c>
      <c r="CZ137" s="110">
        <f t="shared" si="87"/>
        <v>256.66666666666669</v>
      </c>
      <c r="DA137" s="38">
        <f t="shared" si="74"/>
        <v>0</v>
      </c>
    </row>
    <row r="138" spans="59:105" x14ac:dyDescent="0.25">
      <c r="BG138" s="11" t="e">
        <f>IF('Laricio - prairie p.'!#REF!="OUI",BE138/BF138,100%)</f>
        <v>#REF!</v>
      </c>
      <c r="BH138" s="155">
        <v>119</v>
      </c>
      <c r="BI138" s="147">
        <f t="shared" si="67"/>
        <v>0</v>
      </c>
      <c r="BJ138" s="148">
        <f t="shared" si="75"/>
        <v>0</v>
      </c>
      <c r="BK138" s="148">
        <f>IF(BH138&lt;=$BJ$6,IF(ISBLANK(BH$5),,VLOOKUP(BH$5,Aerien!$B$23:$C$87,2,FALSE)),)</f>
        <v>0</v>
      </c>
      <c r="BL138" s="148">
        <f t="shared" si="68"/>
        <v>0</v>
      </c>
      <c r="BM138" s="148">
        <f t="shared" si="69"/>
        <v>0</v>
      </c>
      <c r="BN138" s="149">
        <f t="shared" si="70"/>
        <v>0</v>
      </c>
      <c r="BO138" s="148">
        <f>IF(BH138&lt;=$BJ$6,'Laricio - prairie p.'!$F$5+('Laricio - prairie p.'!$F$15-'Laricio - prairie p.'!$F$5)*(1-EXP(-0.0175*BH138)),)</f>
        <v>0</v>
      </c>
      <c r="BP138" s="148">
        <f>IF(BH138&lt;=$BJ$6,IF(BH138&lt;=30,BH138*('Laricio - prairie p.'!$F$16-'Laricio - prairie p.'!#REF!)/30,10),)</f>
        <v>0</v>
      </c>
      <c r="BQ138" s="148">
        <v>0</v>
      </c>
      <c r="BR138" s="150">
        <f t="shared" si="71"/>
        <v>0</v>
      </c>
      <c r="BS138" s="147">
        <f>IF(BH138&lt;='Laricio - prairie p.'!$F$18,0,)</f>
        <v>0</v>
      </c>
      <c r="BT138" s="148">
        <f>IF(BH138&lt;='Laricio - prairie p.'!$F$18,0,)</f>
        <v>0</v>
      </c>
      <c r="BU138" s="149">
        <f t="shared" si="78"/>
        <v>0</v>
      </c>
      <c r="BV138" s="148">
        <f>IF(BH138&lt;=$BJ$6,'Laricio - prairie p.'!$F$5+('Laricio - prairie p.'!$F$8-'Laricio - prairie p.'!$F$5)*(1-EXP(-0.0175*BH138)),)</f>
        <v>0</v>
      </c>
      <c r="BW138" s="148">
        <f>IF(BH139&lt;='Laricio - prairie p.'!$F$18,0,)</f>
        <v>0</v>
      </c>
      <c r="BX138" s="148">
        <f>IF(BH139&lt;='Laricio - prairie p.'!$F$18,0,)</f>
        <v>0</v>
      </c>
      <c r="BY138" s="150">
        <f t="shared" si="76"/>
        <v>0</v>
      </c>
      <c r="BZ138" s="175">
        <f t="shared" si="79"/>
        <v>0</v>
      </c>
      <c r="CA138" s="178"/>
      <c r="CB138" s="178"/>
      <c r="CD138">
        <f t="shared" si="64"/>
        <v>0</v>
      </c>
      <c r="CE138" s="18">
        <f t="shared" si="77"/>
        <v>100.02930997483443</v>
      </c>
      <c r="CF138">
        <f t="shared" si="72"/>
        <v>112</v>
      </c>
      <c r="CG138" s="11" t="e">
        <f>IF('Laricio - prairie p.'!#REF!="OUI",CE138/CF138,100%)</f>
        <v>#REF!</v>
      </c>
      <c r="CH138" s="122">
        <v>119</v>
      </c>
      <c r="CI138" s="110" t="e">
        <f t="shared" si="73"/>
        <v>#REF!</v>
      </c>
      <c r="CJ138" s="110" t="e">
        <f t="shared" si="80"/>
        <v>#REF!</v>
      </c>
      <c r="CK138" s="110">
        <f>IF(CH138&lt;=$CJ$6,IF(ISBLANK(CH$5),,VLOOKUP(CH$5,Aerien!$B$23:$C$87,2,FALSE)),)</f>
        <v>0.57999999999999996</v>
      </c>
      <c r="CL138" s="110" t="e">
        <f t="shared" si="81"/>
        <v>#REF!</v>
      </c>
      <c r="CM138" s="110" t="e">
        <f t="shared" si="82"/>
        <v>#REF!</v>
      </c>
      <c r="CN138" s="117">
        <f t="shared" si="83"/>
        <v>0.47499999999999998</v>
      </c>
      <c r="CO138" s="110">
        <f>IF(CH138&lt;=$CJ$6,'Laricio - prairie p.'!$F$5+('Laricio - prairie p.'!$F$15-'Laricio - prairie p.'!$F$5)*(1-EXP(-0.0175*CH138)),)</f>
        <v>70</v>
      </c>
      <c r="CP138" s="110">
        <f>IF(CH138&lt;=$CJ$6,IF(CH138&lt;=30,CH138*('Laricio - prairie p.'!$F$16-'Laricio - prairie p.'!#REF!)/30,10),)</f>
        <v>10</v>
      </c>
      <c r="CQ138" s="110">
        <v>0</v>
      </c>
      <c r="CR138" s="110" t="e">
        <f t="shared" si="84"/>
        <v>#REF!</v>
      </c>
      <c r="CT138" s="110">
        <f t="shared" si="85"/>
        <v>0</v>
      </c>
      <c r="CU138" s="110">
        <f>IF(CH138&lt;='Laricio - prairie p.'!$F$18,0,)</f>
        <v>0</v>
      </c>
      <c r="CV138" s="117">
        <f t="shared" si="86"/>
        <v>0.47499999999999998</v>
      </c>
      <c r="CW138" s="110">
        <f>IF(CH138&lt;=$CJ$6,'Laricio - prairie p.'!$F$5+('Laricio - prairie p.'!$F$8-'Laricio - prairie p.'!$F$5)*(1-EXP(-0.0175*CH138)),)</f>
        <v>70</v>
      </c>
      <c r="CX138" s="110">
        <f>IF(CH139&lt;='Laricio - prairie p.'!$F$18,0,)</f>
        <v>0</v>
      </c>
      <c r="CY138" s="110">
        <f>IF(CH139&lt;='Laricio - prairie p.'!$F$18,0,)</f>
        <v>0</v>
      </c>
      <c r="CZ138" s="110">
        <f t="shared" si="87"/>
        <v>256.66666666666669</v>
      </c>
      <c r="DA138" s="38">
        <f t="shared" si="74"/>
        <v>0</v>
      </c>
    </row>
    <row r="139" spans="59:105" x14ac:dyDescent="0.25">
      <c r="BG139" s="11" t="e">
        <f>IF('Laricio - prairie p.'!#REF!="OUI",BE139/BF139,100%)</f>
        <v>#REF!</v>
      </c>
      <c r="BH139" s="155">
        <v>120</v>
      </c>
      <c r="BI139" s="147">
        <f t="shared" si="67"/>
        <v>0</v>
      </c>
      <c r="BJ139" s="148">
        <f t="shared" si="75"/>
        <v>0</v>
      </c>
      <c r="BK139" s="148">
        <f>IF(BH139&lt;=$BJ$6,IF(ISBLANK(BH$5),,VLOOKUP(BH$5,Aerien!$B$23:$C$87,2,FALSE)),)</f>
        <v>0</v>
      </c>
      <c r="BL139" s="148">
        <f t="shared" si="68"/>
        <v>0</v>
      </c>
      <c r="BM139" s="148">
        <f t="shared" si="69"/>
        <v>0</v>
      </c>
      <c r="BN139" s="149">
        <f t="shared" si="70"/>
        <v>0</v>
      </c>
      <c r="BO139" s="148">
        <f>IF(BH139&lt;=$BJ$6,'Laricio - prairie p.'!$F$5+('Laricio - prairie p.'!$F$15-'Laricio - prairie p.'!$F$5)*(1-EXP(-0.0175*BH139)),)</f>
        <v>0</v>
      </c>
      <c r="BP139" s="148">
        <f>IF(BH139&lt;=$BJ$6,IF(BH139&lt;=30,BH139*('Laricio - prairie p.'!$F$16-'Laricio - prairie p.'!#REF!)/30,10),)</f>
        <v>0</v>
      </c>
      <c r="BQ139" s="148">
        <v>0</v>
      </c>
      <c r="BR139" s="150">
        <f t="shared" si="71"/>
        <v>0</v>
      </c>
      <c r="BS139" s="147">
        <f>IF(BH139&lt;='Laricio - prairie p.'!$F$18,0,)</f>
        <v>0</v>
      </c>
      <c r="BT139" s="148">
        <f>IF(BH139&lt;='Laricio - prairie p.'!$F$18,0,)</f>
        <v>0</v>
      </c>
      <c r="BU139" s="149">
        <f t="shared" si="78"/>
        <v>0</v>
      </c>
      <c r="BV139" s="148">
        <f>IF(BH139&lt;=$BJ$6,'Laricio - prairie p.'!$F$5+('Laricio - prairie p.'!$F$8-'Laricio - prairie p.'!$F$5)*(1-EXP(-0.0175*BH139)),)</f>
        <v>0</v>
      </c>
      <c r="BW139" s="148">
        <f>IF(BH140&lt;='Laricio - prairie p.'!$F$18,0,)</f>
        <v>0</v>
      </c>
      <c r="BX139" s="148">
        <f>IF(BH140&lt;='Laricio - prairie p.'!$F$18,0,)</f>
        <v>0</v>
      </c>
      <c r="BY139" s="150">
        <f t="shared" si="76"/>
        <v>0</v>
      </c>
      <c r="BZ139" s="175">
        <f t="shared" si="79"/>
        <v>0</v>
      </c>
      <c r="CA139" s="178"/>
      <c r="CB139" s="178"/>
      <c r="CD139">
        <f t="shared" si="64"/>
        <v>0</v>
      </c>
      <c r="CE139" s="18">
        <f t="shared" si="77"/>
        <v>100.02930997483443</v>
      </c>
      <c r="CF139">
        <f t="shared" si="72"/>
        <v>112</v>
      </c>
      <c r="CG139" s="11" t="e">
        <f>IF('Laricio - prairie p.'!#REF!="OUI",CE139/CF139,100%)</f>
        <v>#REF!</v>
      </c>
      <c r="CH139" s="122">
        <v>120</v>
      </c>
      <c r="CI139" s="110" t="e">
        <f t="shared" si="73"/>
        <v>#REF!</v>
      </c>
      <c r="CJ139" s="110" t="e">
        <f t="shared" si="80"/>
        <v>#REF!</v>
      </c>
      <c r="CK139" s="110">
        <f>IF(CH139&lt;=$CJ$6,IF(ISBLANK(CH$5),,VLOOKUP(CH$5,Aerien!$B$23:$C$87,2,FALSE)),)</f>
        <v>0.57999999999999996</v>
      </c>
      <c r="CL139" s="110" t="e">
        <f t="shared" si="81"/>
        <v>#REF!</v>
      </c>
      <c r="CM139" s="110" t="e">
        <f t="shared" si="82"/>
        <v>#REF!</v>
      </c>
      <c r="CN139" s="117">
        <f t="shared" si="83"/>
        <v>0.47499999999999998</v>
      </c>
      <c r="CO139" s="110">
        <f>IF(CH139&lt;=$CJ$6,'Laricio - prairie p.'!$F$5+('Laricio - prairie p.'!$F$15-'Laricio - prairie p.'!$F$5)*(1-EXP(-0.0175*CH139)),)</f>
        <v>70</v>
      </c>
      <c r="CP139" s="110">
        <f>IF(CH139&lt;=$CJ$6,IF(CH139&lt;=30,CH139*('Laricio - prairie p.'!$F$16-'Laricio - prairie p.'!#REF!)/30,10),)</f>
        <v>10</v>
      </c>
      <c r="CQ139" s="110">
        <v>0</v>
      </c>
      <c r="CR139" s="110" t="e">
        <f t="shared" si="84"/>
        <v>#REF!</v>
      </c>
      <c r="CT139" s="110">
        <f t="shared" si="85"/>
        <v>0</v>
      </c>
      <c r="CU139" s="110">
        <f>IF(CH139&lt;='Laricio - prairie p.'!$F$18,0,)</f>
        <v>0</v>
      </c>
      <c r="CV139" s="117">
        <f t="shared" si="86"/>
        <v>0.47499999999999998</v>
      </c>
      <c r="CW139" s="110">
        <f>IF(CH139&lt;=$CJ$6,'Laricio - prairie p.'!$F$5+('Laricio - prairie p.'!$F$8-'Laricio - prairie p.'!$F$5)*(1-EXP(-0.0175*CH139)),)</f>
        <v>70</v>
      </c>
      <c r="CX139" s="110">
        <f>IF(CH140&lt;='Laricio - prairie p.'!$F$18,0,)</f>
        <v>0</v>
      </c>
      <c r="CY139" s="110">
        <f>IF(CH140&lt;='Laricio - prairie p.'!$F$18,0,)</f>
        <v>0</v>
      </c>
      <c r="CZ139" s="110">
        <f t="shared" si="87"/>
        <v>256.66666666666669</v>
      </c>
      <c r="DA139" s="38">
        <f t="shared" si="74"/>
        <v>0</v>
      </c>
    </row>
    <row r="140" spans="59:105" x14ac:dyDescent="0.25">
      <c r="BG140" s="11" t="e">
        <f>IF('Laricio - prairie p.'!#REF!="OUI",BE140/BF140,100%)</f>
        <v>#REF!</v>
      </c>
      <c r="BH140" s="155">
        <v>121</v>
      </c>
      <c r="BI140" s="147">
        <f t="shared" si="67"/>
        <v>0</v>
      </c>
      <c r="BJ140" s="148">
        <f t="shared" si="75"/>
        <v>0</v>
      </c>
      <c r="BK140" s="148">
        <f>IF(BH140&lt;=$BJ$6,IF(ISBLANK(BH$5),,VLOOKUP(BH$5,Aerien!$B$23:$C$87,2,FALSE)),)</f>
        <v>0</v>
      </c>
      <c r="BL140" s="148">
        <f t="shared" si="68"/>
        <v>0</v>
      </c>
      <c r="BM140" s="148">
        <f t="shared" si="69"/>
        <v>0</v>
      </c>
      <c r="BN140" s="149">
        <f t="shared" si="70"/>
        <v>0</v>
      </c>
      <c r="BO140" s="148">
        <f>IF(BH140&lt;=$BJ$6,'Laricio - prairie p.'!$F$5+('Laricio - prairie p.'!$F$15-'Laricio - prairie p.'!$F$5)*(1-EXP(-0.0175*BH140)),)</f>
        <v>0</v>
      </c>
      <c r="BP140" s="148">
        <f>IF(BH140&lt;=$BJ$6,IF(BH140&lt;=30,BH140*('Laricio - prairie p.'!$F$16-'Laricio - prairie p.'!#REF!)/30,10),)</f>
        <v>0</v>
      </c>
      <c r="BQ140" s="148">
        <v>0</v>
      </c>
      <c r="BR140" s="150">
        <f t="shared" si="71"/>
        <v>0</v>
      </c>
      <c r="BS140" s="147">
        <f>IF(BH140&lt;='Laricio - prairie p.'!$F$18,0,)</f>
        <v>0</v>
      </c>
      <c r="BT140" s="148">
        <f>IF(BH140&lt;='Laricio - prairie p.'!$F$18,0,)</f>
        <v>0</v>
      </c>
      <c r="BU140" s="149">
        <f t="shared" si="78"/>
        <v>0</v>
      </c>
      <c r="BV140" s="148">
        <f>IF(BH140&lt;=$BJ$6,'Laricio - prairie p.'!$F$5+('Laricio - prairie p.'!$F$8-'Laricio - prairie p.'!$F$5)*(1-EXP(-0.0175*BH140)),)</f>
        <v>0</v>
      </c>
      <c r="BW140" s="148">
        <f>IF(BH141&lt;='Laricio - prairie p.'!$F$18,0,)</f>
        <v>0</v>
      </c>
      <c r="BX140" s="148">
        <f>IF(BH141&lt;='Laricio - prairie p.'!$F$18,0,)</f>
        <v>0</v>
      </c>
      <c r="BY140" s="150">
        <f t="shared" si="76"/>
        <v>0</v>
      </c>
      <c r="BZ140" s="175">
        <f t="shared" si="79"/>
        <v>0</v>
      </c>
      <c r="CA140" s="178"/>
      <c r="CB140" s="178"/>
      <c r="CD140">
        <f t="shared" si="64"/>
        <v>0</v>
      </c>
      <c r="CE140" s="18">
        <f t="shared" si="77"/>
        <v>100.02930997483443</v>
      </c>
      <c r="CF140">
        <f t="shared" si="72"/>
        <v>105</v>
      </c>
      <c r="CG140" s="11" t="e">
        <f>IF('Laricio - prairie p.'!#REF!="OUI",CE140/CF140,100%)</f>
        <v>#REF!</v>
      </c>
      <c r="CH140" s="122">
        <v>121</v>
      </c>
      <c r="CI140" s="110" t="e">
        <f>IF(CH140&lt;=$CJ$6,LOOKUP(CH140-1,$DC$22:$DC$48,$DJ$22:$DJ$48)*CG140,)</f>
        <v>#REF!</v>
      </c>
      <c r="CJ140" s="110" t="e">
        <f t="shared" si="80"/>
        <v>#REF!</v>
      </c>
      <c r="CK140" s="110">
        <f>IF(CH140&lt;=$CJ$6,IF(ISBLANK(CH$5),,VLOOKUP(CH$5,Aerien!$B$23:$C$87,2,FALSE)),)</f>
        <v>0.57999999999999996</v>
      </c>
      <c r="CL140" s="110" t="e">
        <f t="shared" si="81"/>
        <v>#REF!</v>
      </c>
      <c r="CM140" s="110" t="e">
        <f t="shared" si="82"/>
        <v>#REF!</v>
      </c>
      <c r="CN140" s="117">
        <f t="shared" si="83"/>
        <v>0.47499999999999998</v>
      </c>
      <c r="CO140" s="110">
        <f>IF(CH140&lt;=$CJ$6,'Laricio - prairie p.'!$F$5+('Laricio - prairie p.'!$F$15-'Laricio - prairie p.'!$F$5)*(1-EXP(-0.0175*CH140)),)</f>
        <v>70</v>
      </c>
      <c r="CP140" s="110">
        <f>IF(CH140&lt;=$CJ$6,IF(CH140&lt;=30,CH140*('Laricio - prairie p.'!$F$16-'Laricio - prairie p.'!#REF!)/30,10),)</f>
        <v>10</v>
      </c>
      <c r="CQ140" s="110">
        <v>0</v>
      </c>
      <c r="CR140" s="110" t="e">
        <f t="shared" si="84"/>
        <v>#REF!</v>
      </c>
      <c r="CT140" s="110">
        <f t="shared" si="85"/>
        <v>0</v>
      </c>
      <c r="CU140" s="110">
        <f>IF(CH140&lt;='Laricio - prairie p.'!$F$18,0,)</f>
        <v>0</v>
      </c>
      <c r="CV140" s="117">
        <f t="shared" si="86"/>
        <v>0.47499999999999998</v>
      </c>
      <c r="CW140" s="110">
        <f>IF(CH140&lt;=$CJ$6,'Laricio - prairie p.'!$F$5+('Laricio - prairie p.'!$F$8-'Laricio - prairie p.'!$F$5)*(1-EXP(-0.0175*CH140)),)</f>
        <v>70</v>
      </c>
      <c r="CX140" s="110">
        <f>IF(CH141&lt;='Laricio - prairie p.'!$F$18,0,)</f>
        <v>0</v>
      </c>
      <c r="CY140" s="110">
        <f>IF(CH141&lt;='Laricio - prairie p.'!$F$18,0,)</f>
        <v>0</v>
      </c>
      <c r="CZ140" s="110">
        <f t="shared" si="87"/>
        <v>256.66666666666669</v>
      </c>
      <c r="DA140" s="38">
        <f t="shared" si="74"/>
        <v>0</v>
      </c>
    </row>
    <row r="141" spans="59:105" x14ac:dyDescent="0.25">
      <c r="BG141" s="11" t="e">
        <f>IF('Laricio - prairie p.'!#REF!="OUI",BE141/BF141,100%)</f>
        <v>#REF!</v>
      </c>
      <c r="BH141" s="155">
        <v>122</v>
      </c>
      <c r="BI141" s="147">
        <f t="shared" si="67"/>
        <v>0</v>
      </c>
      <c r="BJ141" s="148">
        <f t="shared" si="75"/>
        <v>0</v>
      </c>
      <c r="BK141" s="148">
        <f>IF(BH141&lt;=$BJ$6,IF(ISBLANK(BH$5),,VLOOKUP(BH$5,Aerien!$B$23:$C$87,2,FALSE)),)</f>
        <v>0</v>
      </c>
      <c r="BL141" s="148">
        <f t="shared" si="68"/>
        <v>0</v>
      </c>
      <c r="BM141" s="148">
        <f t="shared" si="69"/>
        <v>0</v>
      </c>
      <c r="BN141" s="149">
        <f t="shared" si="70"/>
        <v>0</v>
      </c>
      <c r="BO141" s="148">
        <f>IF(BH141&lt;=$BJ$6,'Laricio - prairie p.'!$F$5+('Laricio - prairie p.'!$F$15-'Laricio - prairie p.'!$F$5)*(1-EXP(-0.0175*BH141)),)</f>
        <v>0</v>
      </c>
      <c r="BP141" s="148">
        <f>IF(BH141&lt;=$BJ$6,IF(BH141&lt;=30,BH141*('Laricio - prairie p.'!$F$16-'Laricio - prairie p.'!#REF!)/30,10),)</f>
        <v>0</v>
      </c>
      <c r="BQ141" s="148">
        <v>0</v>
      </c>
      <c r="BR141" s="150">
        <f t="shared" si="71"/>
        <v>0</v>
      </c>
      <c r="BS141" s="147">
        <f>IF(BH141&lt;='Laricio - prairie p.'!$F$18,0,)</f>
        <v>0</v>
      </c>
      <c r="BT141" s="148">
        <f>IF(BH141&lt;='Laricio - prairie p.'!$F$18,0,)</f>
        <v>0</v>
      </c>
      <c r="BU141" s="149">
        <f t="shared" si="78"/>
        <v>0</v>
      </c>
      <c r="BV141" s="148">
        <f>IF(BH141&lt;=$BJ$6,'Laricio - prairie p.'!$F$5+('Laricio - prairie p.'!$F$8-'Laricio - prairie p.'!$F$5)*(1-EXP(-0.0175*BH141)),)</f>
        <v>0</v>
      </c>
      <c r="BW141" s="148">
        <f>IF(BH142&lt;='Laricio - prairie p.'!$F$18,0,)</f>
        <v>0</v>
      </c>
      <c r="BX141" s="148">
        <f>IF(BH142&lt;='Laricio - prairie p.'!$F$18,0,)</f>
        <v>0</v>
      </c>
      <c r="BY141" s="150">
        <f t="shared" si="76"/>
        <v>0</v>
      </c>
      <c r="BZ141" s="175">
        <f t="shared" si="79"/>
        <v>0</v>
      </c>
      <c r="CA141" s="178"/>
      <c r="CB141" s="178"/>
      <c r="CD141">
        <f t="shared" si="64"/>
        <v>0</v>
      </c>
      <c r="CE141" s="18">
        <f t="shared" si="77"/>
        <v>100.02930997483443</v>
      </c>
      <c r="CF141">
        <f t="shared" si="72"/>
        <v>105</v>
      </c>
      <c r="CG141" s="11" t="e">
        <f>IF('Laricio - prairie p.'!#REF!="OUI",CE141/CF141,100%)</f>
        <v>#REF!</v>
      </c>
      <c r="CH141" s="122">
        <v>122</v>
      </c>
      <c r="CI141" s="110" t="e">
        <f t="shared" si="73"/>
        <v>#REF!</v>
      </c>
      <c r="CJ141" s="110" t="e">
        <f t="shared" si="80"/>
        <v>#REF!</v>
      </c>
      <c r="CK141" s="110">
        <f>IF(CH141&lt;=$CJ$6,IF(ISBLANK(CH$5),,VLOOKUP(CH$5,Aerien!$B$23:$C$87,2,FALSE)),)</f>
        <v>0.57999999999999996</v>
      </c>
      <c r="CL141" s="110" t="e">
        <f t="shared" si="81"/>
        <v>#REF!</v>
      </c>
      <c r="CM141" s="110" t="e">
        <f t="shared" si="82"/>
        <v>#REF!</v>
      </c>
      <c r="CN141" s="117">
        <f t="shared" si="83"/>
        <v>0.47499999999999998</v>
      </c>
      <c r="CO141" s="110">
        <f>IF(CH141&lt;=$CJ$6,'Laricio - prairie p.'!$F$5+('Laricio - prairie p.'!$F$15-'Laricio - prairie p.'!$F$5)*(1-EXP(-0.0175*CH141)),)</f>
        <v>70</v>
      </c>
      <c r="CP141" s="110">
        <f>IF(CH141&lt;=$CJ$6,IF(CH141&lt;=30,CH141*('Laricio - prairie p.'!$F$16-'Laricio - prairie p.'!#REF!)/30,10),)</f>
        <v>10</v>
      </c>
      <c r="CQ141" s="110">
        <v>0</v>
      </c>
      <c r="CR141" s="110" t="e">
        <f t="shared" si="84"/>
        <v>#REF!</v>
      </c>
      <c r="CT141" s="110">
        <f t="shared" si="85"/>
        <v>0</v>
      </c>
      <c r="CU141" s="110">
        <f>IF(CH141&lt;='Laricio - prairie p.'!$F$18,0,)</f>
        <v>0</v>
      </c>
      <c r="CV141" s="117">
        <f t="shared" si="86"/>
        <v>0.47499999999999998</v>
      </c>
      <c r="CW141" s="110">
        <f>IF(CH141&lt;=$CJ$6,'Laricio - prairie p.'!$F$5+('Laricio - prairie p.'!$F$8-'Laricio - prairie p.'!$F$5)*(1-EXP(-0.0175*CH141)),)</f>
        <v>70</v>
      </c>
      <c r="CX141" s="110">
        <f>IF(CH142&lt;='Laricio - prairie p.'!$F$18,0,)</f>
        <v>0</v>
      </c>
      <c r="CY141" s="110">
        <f>IF(CH142&lt;='Laricio - prairie p.'!$F$18,0,)</f>
        <v>0</v>
      </c>
      <c r="CZ141" s="110">
        <f t="shared" si="87"/>
        <v>256.66666666666669</v>
      </c>
      <c r="DA141" s="38">
        <f t="shared" si="74"/>
        <v>0</v>
      </c>
    </row>
    <row r="142" spans="59:105" x14ac:dyDescent="0.25">
      <c r="BG142" s="11" t="e">
        <f>IF('Laricio - prairie p.'!#REF!="OUI",BE142/BF142,100%)</f>
        <v>#REF!</v>
      </c>
      <c r="BH142" s="155">
        <v>123</v>
      </c>
      <c r="BI142" s="147">
        <f t="shared" si="67"/>
        <v>0</v>
      </c>
      <c r="BJ142" s="148">
        <f t="shared" si="75"/>
        <v>0</v>
      </c>
      <c r="BK142" s="148">
        <f>IF(BH142&lt;=$BJ$6,IF(ISBLANK(BH$5),,VLOOKUP(BH$5,Aerien!$B$23:$C$87,2,FALSE)),)</f>
        <v>0</v>
      </c>
      <c r="BL142" s="148">
        <f t="shared" si="68"/>
        <v>0</v>
      </c>
      <c r="BM142" s="148">
        <f t="shared" si="69"/>
        <v>0</v>
      </c>
      <c r="BN142" s="149">
        <f t="shared" si="70"/>
        <v>0</v>
      </c>
      <c r="BO142" s="148">
        <f>IF(BH142&lt;=$BJ$6,'Laricio - prairie p.'!$F$5+('Laricio - prairie p.'!$F$15-'Laricio - prairie p.'!$F$5)*(1-EXP(-0.0175*BH142)),)</f>
        <v>0</v>
      </c>
      <c r="BP142" s="148">
        <f>IF(BH142&lt;=$BJ$6,IF(BH142&lt;=30,BH142*('Laricio - prairie p.'!$F$16-'Laricio - prairie p.'!#REF!)/30,10),)</f>
        <v>0</v>
      </c>
      <c r="BQ142" s="148">
        <v>0</v>
      </c>
      <c r="BR142" s="150">
        <f t="shared" si="71"/>
        <v>0</v>
      </c>
      <c r="BS142" s="147">
        <f>IF(BH142&lt;='Laricio - prairie p.'!$F$18,0,)</f>
        <v>0</v>
      </c>
      <c r="BT142" s="148">
        <f>IF(BH142&lt;='Laricio - prairie p.'!$F$18,0,)</f>
        <v>0</v>
      </c>
      <c r="BU142" s="149">
        <f t="shared" si="78"/>
        <v>0</v>
      </c>
      <c r="BV142" s="148">
        <f>IF(BH142&lt;=$BJ$6,'Laricio - prairie p.'!$F$5+('Laricio - prairie p.'!$F$8-'Laricio - prairie p.'!$F$5)*(1-EXP(-0.0175*BH142)),)</f>
        <v>0</v>
      </c>
      <c r="BW142" s="148">
        <f>IF(BH143&lt;='Laricio - prairie p.'!$F$18,0,)</f>
        <v>0</v>
      </c>
      <c r="BX142" s="148">
        <f>IF(BH143&lt;='Laricio - prairie p.'!$F$18,0,)</f>
        <v>0</v>
      </c>
      <c r="BY142" s="150">
        <f t="shared" si="76"/>
        <v>0</v>
      </c>
      <c r="BZ142" s="175">
        <f t="shared" si="79"/>
        <v>0</v>
      </c>
      <c r="CA142" s="178"/>
      <c r="CB142" s="178"/>
      <c r="CD142">
        <f t="shared" si="64"/>
        <v>0</v>
      </c>
      <c r="CE142" s="18">
        <f t="shared" si="77"/>
        <v>100.02930997483443</v>
      </c>
      <c r="CF142">
        <f t="shared" si="72"/>
        <v>105</v>
      </c>
      <c r="CG142" s="11" t="e">
        <f>IF('Laricio - prairie p.'!#REF!="OUI",CE142/CF142,100%)</f>
        <v>#REF!</v>
      </c>
      <c r="CH142" s="122">
        <v>123</v>
      </c>
      <c r="CI142" s="110" t="e">
        <f t="shared" si="73"/>
        <v>#REF!</v>
      </c>
      <c r="CJ142" s="110" t="e">
        <f t="shared" si="80"/>
        <v>#REF!</v>
      </c>
      <c r="CK142" s="110">
        <f>IF(CH142&lt;=$CJ$6,IF(ISBLANK(CH$5),,VLOOKUP(CH$5,Aerien!$B$23:$C$87,2,FALSE)),)</f>
        <v>0.57999999999999996</v>
      </c>
      <c r="CL142" s="110" t="e">
        <f t="shared" si="81"/>
        <v>#REF!</v>
      </c>
      <c r="CM142" s="110" t="e">
        <f t="shared" si="82"/>
        <v>#REF!</v>
      </c>
      <c r="CN142" s="117">
        <f t="shared" si="83"/>
        <v>0.47499999999999998</v>
      </c>
      <c r="CO142" s="110">
        <f>IF(CH142&lt;=$CJ$6,'Laricio - prairie p.'!$F$5+('Laricio - prairie p.'!$F$15-'Laricio - prairie p.'!$F$5)*(1-EXP(-0.0175*CH142)),)</f>
        <v>70</v>
      </c>
      <c r="CP142" s="110">
        <f>IF(CH142&lt;=$CJ$6,IF(CH142&lt;=30,CH142*('Laricio - prairie p.'!$F$16-'Laricio - prairie p.'!#REF!)/30,10),)</f>
        <v>10</v>
      </c>
      <c r="CQ142" s="110">
        <v>0</v>
      </c>
      <c r="CR142" s="110" t="e">
        <f t="shared" si="84"/>
        <v>#REF!</v>
      </c>
      <c r="CT142" s="110">
        <f t="shared" si="85"/>
        <v>0</v>
      </c>
      <c r="CU142" s="110">
        <f>IF(CH142&lt;='Laricio - prairie p.'!$F$18,0,)</f>
        <v>0</v>
      </c>
      <c r="CV142" s="117">
        <f t="shared" si="86"/>
        <v>0.47499999999999998</v>
      </c>
      <c r="CW142" s="110">
        <f>IF(CH142&lt;=$CJ$6,'Laricio - prairie p.'!$F$5+('Laricio - prairie p.'!$F$8-'Laricio - prairie p.'!$F$5)*(1-EXP(-0.0175*CH142)),)</f>
        <v>70</v>
      </c>
      <c r="CX142" s="110">
        <f>IF(CH143&lt;='Laricio - prairie p.'!$F$18,0,)</f>
        <v>0</v>
      </c>
      <c r="CY142" s="110">
        <f>IF(CH143&lt;='Laricio - prairie p.'!$F$18,0,)</f>
        <v>0</v>
      </c>
      <c r="CZ142" s="110">
        <f t="shared" si="87"/>
        <v>256.66666666666669</v>
      </c>
      <c r="DA142" s="38">
        <f t="shared" si="74"/>
        <v>0</v>
      </c>
    </row>
    <row r="143" spans="59:105" x14ac:dyDescent="0.25">
      <c r="BG143" s="11" t="e">
        <f>IF('Laricio - prairie p.'!#REF!="OUI",BE143/BF143,100%)</f>
        <v>#REF!</v>
      </c>
      <c r="BH143" s="155">
        <v>124</v>
      </c>
      <c r="BI143" s="147">
        <f t="shared" si="67"/>
        <v>0</v>
      </c>
      <c r="BJ143" s="148">
        <f t="shared" si="75"/>
        <v>0</v>
      </c>
      <c r="BK143" s="148">
        <f>IF(BH143&lt;=$BJ$6,IF(ISBLANK(BH$5),,VLOOKUP(BH$5,Aerien!$B$23:$C$87,2,FALSE)),)</f>
        <v>0</v>
      </c>
      <c r="BL143" s="148">
        <f t="shared" si="68"/>
        <v>0</v>
      </c>
      <c r="BM143" s="148">
        <f t="shared" si="69"/>
        <v>0</v>
      </c>
      <c r="BN143" s="149">
        <f t="shared" si="70"/>
        <v>0</v>
      </c>
      <c r="BO143" s="148">
        <f>IF(BH143&lt;=$BJ$6,'Laricio - prairie p.'!$F$5+('Laricio - prairie p.'!$F$15-'Laricio - prairie p.'!$F$5)*(1-EXP(-0.0175*BH143)),)</f>
        <v>0</v>
      </c>
      <c r="BP143" s="148">
        <f>IF(BH143&lt;=$BJ$6,IF(BH143&lt;=30,BH143*('Laricio - prairie p.'!$F$16-'Laricio - prairie p.'!#REF!)/30,10),)</f>
        <v>0</v>
      </c>
      <c r="BQ143" s="148">
        <v>0</v>
      </c>
      <c r="BR143" s="150">
        <f t="shared" si="71"/>
        <v>0</v>
      </c>
      <c r="BS143" s="147">
        <f>IF(BH143&lt;='Laricio - prairie p.'!$F$18,0,)</f>
        <v>0</v>
      </c>
      <c r="BT143" s="148">
        <f>IF(BH143&lt;='Laricio - prairie p.'!$F$18,0,)</f>
        <v>0</v>
      </c>
      <c r="BU143" s="149">
        <f t="shared" si="78"/>
        <v>0</v>
      </c>
      <c r="BV143" s="148">
        <f>IF(BH143&lt;=$BJ$6,'Laricio - prairie p.'!$F$5+('Laricio - prairie p.'!$F$8-'Laricio - prairie p.'!$F$5)*(1-EXP(-0.0175*BH143)),)</f>
        <v>0</v>
      </c>
      <c r="BW143" s="148">
        <f>IF(BH144&lt;='Laricio - prairie p.'!$F$18,0,)</f>
        <v>0</v>
      </c>
      <c r="BX143" s="148">
        <f>IF(BH144&lt;='Laricio - prairie p.'!$F$18,0,)</f>
        <v>0</v>
      </c>
      <c r="BY143" s="150">
        <f t="shared" si="76"/>
        <v>0</v>
      </c>
      <c r="BZ143" s="175">
        <f t="shared" si="79"/>
        <v>0</v>
      </c>
      <c r="CA143" s="178"/>
      <c r="CB143" s="178"/>
      <c r="CD143">
        <f t="shared" si="64"/>
        <v>0</v>
      </c>
      <c r="CE143" s="18">
        <f t="shared" si="77"/>
        <v>100.02930997483443</v>
      </c>
      <c r="CF143">
        <f t="shared" si="72"/>
        <v>105</v>
      </c>
      <c r="CG143" s="11" t="e">
        <f>IF('Laricio - prairie p.'!#REF!="OUI",CE143/CF143,100%)</f>
        <v>#REF!</v>
      </c>
      <c r="CH143" s="122">
        <v>124</v>
      </c>
      <c r="CI143" s="110" t="e">
        <f t="shared" si="73"/>
        <v>#REF!</v>
      </c>
      <c r="CJ143" s="110" t="e">
        <f t="shared" si="80"/>
        <v>#REF!</v>
      </c>
      <c r="CK143" s="110">
        <f>IF(CH143&lt;=$CJ$6,IF(ISBLANK(CH$5),,VLOOKUP(CH$5,Aerien!$B$23:$C$87,2,FALSE)),)</f>
        <v>0.57999999999999996</v>
      </c>
      <c r="CL143" s="110" t="e">
        <f t="shared" si="81"/>
        <v>#REF!</v>
      </c>
      <c r="CM143" s="110" t="e">
        <f t="shared" si="82"/>
        <v>#REF!</v>
      </c>
      <c r="CN143" s="117">
        <f t="shared" si="83"/>
        <v>0.47499999999999998</v>
      </c>
      <c r="CO143" s="110">
        <f>IF(CH143&lt;=$CJ$6,'Laricio - prairie p.'!$F$5+('Laricio - prairie p.'!$F$15-'Laricio - prairie p.'!$F$5)*(1-EXP(-0.0175*CH143)),)</f>
        <v>70</v>
      </c>
      <c r="CP143" s="110">
        <f>IF(CH143&lt;=$CJ$6,IF(CH143&lt;=30,CH143*('Laricio - prairie p.'!$F$16-'Laricio - prairie p.'!#REF!)/30,10),)</f>
        <v>10</v>
      </c>
      <c r="CQ143" s="110">
        <v>0</v>
      </c>
      <c r="CR143" s="110" t="e">
        <f t="shared" si="84"/>
        <v>#REF!</v>
      </c>
      <c r="CT143" s="110">
        <f t="shared" si="85"/>
        <v>0</v>
      </c>
      <c r="CU143" s="110">
        <f>IF(CH143&lt;='Laricio - prairie p.'!$F$18,0,)</f>
        <v>0</v>
      </c>
      <c r="CV143" s="117">
        <f t="shared" si="86"/>
        <v>0.47499999999999998</v>
      </c>
      <c r="CW143" s="110">
        <f>IF(CH143&lt;=$CJ$6,'Laricio - prairie p.'!$F$5+('Laricio - prairie p.'!$F$8-'Laricio - prairie p.'!$F$5)*(1-EXP(-0.0175*CH143)),)</f>
        <v>70</v>
      </c>
      <c r="CX143" s="110">
        <f>IF(CH144&lt;='Laricio - prairie p.'!$F$18,0,)</f>
        <v>0</v>
      </c>
      <c r="CY143" s="110">
        <f>IF(CH144&lt;='Laricio - prairie p.'!$F$18,0,)</f>
        <v>0</v>
      </c>
      <c r="CZ143" s="110">
        <f t="shared" si="87"/>
        <v>256.66666666666669</v>
      </c>
      <c r="DA143" s="38">
        <f t="shared" si="74"/>
        <v>0</v>
      </c>
    </row>
    <row r="144" spans="59:105" x14ac:dyDescent="0.25">
      <c r="BG144" s="11" t="e">
        <f>IF('Laricio - prairie p.'!#REF!="OUI",BE144/BF144,100%)</f>
        <v>#REF!</v>
      </c>
      <c r="BH144" s="155">
        <v>125</v>
      </c>
      <c r="BI144" s="147">
        <f t="shared" si="67"/>
        <v>0</v>
      </c>
      <c r="BJ144" s="148">
        <f t="shared" si="75"/>
        <v>0</v>
      </c>
      <c r="BK144" s="148">
        <f>IF(BH144&lt;=$BJ$6,IF(ISBLANK(BH$5),,VLOOKUP(BH$5,Aerien!$B$23:$C$87,2,FALSE)),)</f>
        <v>0</v>
      </c>
      <c r="BL144" s="148">
        <f t="shared" si="68"/>
        <v>0</v>
      </c>
      <c r="BM144" s="148">
        <f t="shared" si="69"/>
        <v>0</v>
      </c>
      <c r="BN144" s="149">
        <f t="shared" si="70"/>
        <v>0</v>
      </c>
      <c r="BO144" s="148">
        <f>IF(BH144&lt;=$BJ$6,'Laricio - prairie p.'!$F$5+('Laricio - prairie p.'!$F$15-'Laricio - prairie p.'!$F$5)*(1-EXP(-0.0175*BH144)),)</f>
        <v>0</v>
      </c>
      <c r="BP144" s="148">
        <f>IF(BH144&lt;=$BJ$6,IF(BH144&lt;=30,BH144*('Laricio - prairie p.'!$F$16-'Laricio - prairie p.'!#REF!)/30,10),)</f>
        <v>0</v>
      </c>
      <c r="BQ144" s="148">
        <v>0</v>
      </c>
      <c r="BR144" s="150">
        <f t="shared" si="71"/>
        <v>0</v>
      </c>
      <c r="BS144" s="147">
        <f>IF(BH144&lt;='Laricio - prairie p.'!$F$18,0,)</f>
        <v>0</v>
      </c>
      <c r="BT144" s="148">
        <f>IF(BH144&lt;='Laricio - prairie p.'!$F$18,0,)</f>
        <v>0</v>
      </c>
      <c r="BU144" s="149">
        <f t="shared" si="78"/>
        <v>0</v>
      </c>
      <c r="BV144" s="148">
        <f>IF(BH144&lt;=$BJ$6,'Laricio - prairie p.'!$F$5+('Laricio - prairie p.'!$F$8-'Laricio - prairie p.'!$F$5)*(1-EXP(-0.0175*BH144)),)</f>
        <v>0</v>
      </c>
      <c r="BW144" s="148">
        <f>IF(BH145&lt;='Laricio - prairie p.'!$F$18,0,)</f>
        <v>0</v>
      </c>
      <c r="BX144" s="148">
        <f>IF(BH145&lt;='Laricio - prairie p.'!$F$18,0,)</f>
        <v>0</v>
      </c>
      <c r="BY144" s="150">
        <f t="shared" si="76"/>
        <v>0</v>
      </c>
      <c r="BZ144" s="175">
        <f t="shared" si="79"/>
        <v>0</v>
      </c>
      <c r="CA144" s="178"/>
      <c r="CB144" s="178"/>
      <c r="CD144" t="str">
        <f t="shared" si="64"/>
        <v>OUI</v>
      </c>
      <c r="CE144" s="18">
        <f t="shared" si="77"/>
        <v>78.02286178037086</v>
      </c>
      <c r="CF144">
        <f t="shared" si="72"/>
        <v>105</v>
      </c>
      <c r="CG144" s="11" t="e">
        <f>IF('Laricio - prairie p.'!#REF!="OUI",CE144/CF144,100%)</f>
        <v>#REF!</v>
      </c>
      <c r="CH144" s="122">
        <v>125</v>
      </c>
      <c r="CI144" s="110" t="e">
        <f t="shared" si="73"/>
        <v>#REF!</v>
      </c>
      <c r="CJ144" s="110" t="e">
        <f t="shared" si="80"/>
        <v>#REF!</v>
      </c>
      <c r="CK144" s="110">
        <f>IF(CH144&lt;=$CJ$6,IF(ISBLANK(CH$5),,VLOOKUP(CH$5,Aerien!$B$23:$C$87,2,FALSE)),)</f>
        <v>0.57999999999999996</v>
      </c>
      <c r="CL144" s="110" t="e">
        <f t="shared" si="81"/>
        <v>#REF!</v>
      </c>
      <c r="CM144" s="110" t="e">
        <f t="shared" si="82"/>
        <v>#REF!</v>
      </c>
      <c r="CN144" s="117">
        <f t="shared" si="83"/>
        <v>0.47499999999999998</v>
      </c>
      <c r="CO144" s="110">
        <f>IF(CH144&lt;=$CJ$6,'Laricio - prairie p.'!$F$5+('Laricio - prairie p.'!$F$15-'Laricio - prairie p.'!$F$5)*(1-EXP(-0.0175*CH144)),)</f>
        <v>70</v>
      </c>
      <c r="CP144" s="110">
        <f>IF(CH144&lt;=$CJ$6,IF(CH144&lt;=30,CH144*('Laricio - prairie p.'!$F$16-'Laricio - prairie p.'!#REF!)/30,10),)</f>
        <v>10</v>
      </c>
      <c r="CQ144" s="110">
        <v>0</v>
      </c>
      <c r="CR144" s="110" t="e">
        <f t="shared" si="84"/>
        <v>#REF!</v>
      </c>
      <c r="CT144" s="110">
        <f t="shared" si="85"/>
        <v>0</v>
      </c>
      <c r="CU144" s="110">
        <f>IF(CH144&lt;='Laricio - prairie p.'!$F$18,0,)</f>
        <v>0</v>
      </c>
      <c r="CV144" s="117">
        <f t="shared" si="86"/>
        <v>0.47499999999999998</v>
      </c>
      <c r="CW144" s="110">
        <f>IF(CH144&lt;=$CJ$6,'Laricio - prairie p.'!$F$5+('Laricio - prairie p.'!$F$8-'Laricio - prairie p.'!$F$5)*(1-EXP(-0.0175*CH144)),)</f>
        <v>70</v>
      </c>
      <c r="CX144" s="110">
        <f>IF(CH145&lt;='Laricio - prairie p.'!$F$18,0,)</f>
        <v>0</v>
      </c>
      <c r="CY144" s="110">
        <f>IF(CH145&lt;='Laricio - prairie p.'!$F$18,0,)</f>
        <v>0</v>
      </c>
      <c r="CZ144" s="110">
        <f t="shared" si="87"/>
        <v>256.66666666666669</v>
      </c>
      <c r="DA144" s="38">
        <f t="shared" si="74"/>
        <v>0</v>
      </c>
    </row>
    <row r="145" spans="59:105" x14ac:dyDescent="0.25">
      <c r="BG145" s="11" t="e">
        <f>IF('Laricio - prairie p.'!#REF!="OUI",BE145/BF145,100%)</f>
        <v>#REF!</v>
      </c>
      <c r="BH145" s="155">
        <v>126</v>
      </c>
      <c r="BI145" s="147">
        <f t="shared" si="67"/>
        <v>0</v>
      </c>
      <c r="BJ145" s="148">
        <f t="shared" si="75"/>
        <v>0</v>
      </c>
      <c r="BK145" s="148">
        <f>IF(BH145&lt;=$BJ$6,IF(ISBLANK(BH$5),,VLOOKUP(BH$5,Aerien!$B$23:$C$87,2,FALSE)),)</f>
        <v>0</v>
      </c>
      <c r="BL145" s="148">
        <f t="shared" si="68"/>
        <v>0</v>
      </c>
      <c r="BM145" s="148">
        <f t="shared" si="69"/>
        <v>0</v>
      </c>
      <c r="BN145" s="149">
        <f t="shared" si="70"/>
        <v>0</v>
      </c>
      <c r="BO145" s="148">
        <f>IF(BH145&lt;=$BJ$6,'Laricio - prairie p.'!$F$5+('Laricio - prairie p.'!$F$15-'Laricio - prairie p.'!$F$5)*(1-EXP(-0.0175*BH145)),)</f>
        <v>0</v>
      </c>
      <c r="BP145" s="148">
        <f>IF(BH145&lt;=$BJ$6,IF(BH145&lt;=30,BH145*('Laricio - prairie p.'!$F$16-'Laricio - prairie p.'!#REF!)/30,10),)</f>
        <v>0</v>
      </c>
      <c r="BQ145" s="148">
        <v>0</v>
      </c>
      <c r="BR145" s="150">
        <f t="shared" si="71"/>
        <v>0</v>
      </c>
      <c r="BS145" s="147">
        <f>IF(BH145&lt;='Laricio - prairie p.'!$F$18,0,)</f>
        <v>0</v>
      </c>
      <c r="BT145" s="148">
        <f>IF(BH145&lt;='Laricio - prairie p.'!$F$18,0,)</f>
        <v>0</v>
      </c>
      <c r="BU145" s="149">
        <f t="shared" si="78"/>
        <v>0</v>
      </c>
      <c r="BV145" s="148">
        <f>IF(BH145&lt;=$BJ$6,'Laricio - prairie p.'!$F$5+('Laricio - prairie p.'!$F$8-'Laricio - prairie p.'!$F$5)*(1-EXP(-0.0175*BH145)),)</f>
        <v>0</v>
      </c>
      <c r="BW145" s="148">
        <f>IF(BH146&lt;='Laricio - prairie p.'!$F$18,0,)</f>
        <v>0</v>
      </c>
      <c r="BX145" s="148">
        <f>IF(BH146&lt;='Laricio - prairie p.'!$F$18,0,)</f>
        <v>0</v>
      </c>
      <c r="BY145" s="150">
        <f t="shared" si="76"/>
        <v>0</v>
      </c>
      <c r="BZ145" s="175">
        <f t="shared" si="79"/>
        <v>0</v>
      </c>
      <c r="CA145" s="178"/>
      <c r="CB145" s="178"/>
      <c r="CD145">
        <f t="shared" si="64"/>
        <v>0</v>
      </c>
      <c r="CE145" s="18">
        <f t="shared" si="77"/>
        <v>78.02286178037086</v>
      </c>
      <c r="CF145">
        <f t="shared" si="72"/>
        <v>98</v>
      </c>
      <c r="CG145" s="11" t="e">
        <f>IF('Laricio - prairie p.'!#REF!="OUI",CE145/CF145,100%)</f>
        <v>#REF!</v>
      </c>
      <c r="CH145" s="122">
        <v>126</v>
      </c>
      <c r="CI145" s="110" t="e">
        <f t="shared" si="73"/>
        <v>#REF!</v>
      </c>
      <c r="CJ145" s="110" t="e">
        <f t="shared" si="80"/>
        <v>#REF!</v>
      </c>
      <c r="CK145" s="110">
        <f>IF(CH145&lt;=$CJ$6,IF(ISBLANK(CH$5),,VLOOKUP(CH$5,Aerien!$B$23:$C$87,2,FALSE)),)</f>
        <v>0.57999999999999996</v>
      </c>
      <c r="CL145" s="110" t="e">
        <f t="shared" si="81"/>
        <v>#REF!</v>
      </c>
      <c r="CM145" s="110" t="e">
        <f t="shared" si="82"/>
        <v>#REF!</v>
      </c>
      <c r="CN145" s="117">
        <f t="shared" si="83"/>
        <v>0.47499999999999998</v>
      </c>
      <c r="CO145" s="110">
        <f>IF(CH145&lt;=$CJ$6,'Laricio - prairie p.'!$F$5+('Laricio - prairie p.'!$F$15-'Laricio - prairie p.'!$F$5)*(1-EXP(-0.0175*CH145)),)</f>
        <v>70</v>
      </c>
      <c r="CP145" s="110">
        <f>IF(CH145&lt;=$CJ$6,IF(CH145&lt;=30,CH145*('Laricio - prairie p.'!$F$16-'Laricio - prairie p.'!#REF!)/30,10),)</f>
        <v>10</v>
      </c>
      <c r="CQ145" s="110">
        <v>0</v>
      </c>
      <c r="CR145" s="110" t="e">
        <f t="shared" si="84"/>
        <v>#REF!</v>
      </c>
      <c r="CT145" s="110">
        <f t="shared" si="85"/>
        <v>0</v>
      </c>
      <c r="CU145" s="110">
        <f>IF(CH145&lt;='Laricio - prairie p.'!$F$18,0,)</f>
        <v>0</v>
      </c>
      <c r="CV145" s="117">
        <f t="shared" si="86"/>
        <v>0.47499999999999998</v>
      </c>
      <c r="CW145" s="110">
        <f>IF(CH145&lt;=$CJ$6,'Laricio - prairie p.'!$F$5+('Laricio - prairie p.'!$F$8-'Laricio - prairie p.'!$F$5)*(1-EXP(-0.0175*CH145)),)</f>
        <v>70</v>
      </c>
      <c r="CX145" s="110">
        <f>IF(CH146&lt;='Laricio - prairie p.'!$F$18,0,)</f>
        <v>0</v>
      </c>
      <c r="CY145" s="110">
        <f>IF(CH146&lt;='Laricio - prairie p.'!$F$18,0,)</f>
        <v>0</v>
      </c>
      <c r="CZ145" s="110">
        <f t="shared" si="87"/>
        <v>256.66666666666669</v>
      </c>
      <c r="DA145" s="38">
        <f t="shared" si="74"/>
        <v>0</v>
      </c>
    </row>
    <row r="146" spans="59:105" x14ac:dyDescent="0.25">
      <c r="BG146" s="11" t="e">
        <f>IF('Laricio - prairie p.'!#REF!="OUI",BE146/BF146,100%)</f>
        <v>#REF!</v>
      </c>
      <c r="BH146" s="155">
        <v>127</v>
      </c>
      <c r="BI146" s="147">
        <f t="shared" si="67"/>
        <v>0</v>
      </c>
      <c r="BJ146" s="148">
        <f t="shared" si="75"/>
        <v>0</v>
      </c>
      <c r="BK146" s="148">
        <f>IF(BH146&lt;=$BJ$6,IF(ISBLANK(BH$5),,VLOOKUP(BH$5,Aerien!$B$23:$C$87,2,FALSE)),)</f>
        <v>0</v>
      </c>
      <c r="BL146" s="148">
        <f t="shared" si="68"/>
        <v>0</v>
      </c>
      <c r="BM146" s="148">
        <f t="shared" si="69"/>
        <v>0</v>
      </c>
      <c r="BN146" s="149">
        <f t="shared" si="70"/>
        <v>0</v>
      </c>
      <c r="BO146" s="148">
        <f>IF(BH146&lt;=$BJ$6,'Laricio - prairie p.'!$F$5+('Laricio - prairie p.'!$F$15-'Laricio - prairie p.'!$F$5)*(1-EXP(-0.0175*BH146)),)</f>
        <v>0</v>
      </c>
      <c r="BP146" s="148">
        <f>IF(BH146&lt;=$BJ$6,IF(BH146&lt;=30,BH146*('Laricio - prairie p.'!$F$16-'Laricio - prairie p.'!#REF!)/30,10),)</f>
        <v>0</v>
      </c>
      <c r="BQ146" s="148">
        <v>0</v>
      </c>
      <c r="BR146" s="150">
        <f t="shared" si="71"/>
        <v>0</v>
      </c>
      <c r="BS146" s="147">
        <f>IF(BH146&lt;='Laricio - prairie p.'!$F$18,0,)</f>
        <v>0</v>
      </c>
      <c r="BT146" s="148">
        <f>IF(BH146&lt;='Laricio - prairie p.'!$F$18,0,)</f>
        <v>0</v>
      </c>
      <c r="BU146" s="149">
        <f t="shared" si="78"/>
        <v>0</v>
      </c>
      <c r="BV146" s="148">
        <f>IF(BH146&lt;=$BJ$6,'Laricio - prairie p.'!$F$5+('Laricio - prairie p.'!$F$8-'Laricio - prairie p.'!$F$5)*(1-EXP(-0.0175*BH146)),)</f>
        <v>0</v>
      </c>
      <c r="BW146" s="148">
        <f>IF(BH147&lt;='Laricio - prairie p.'!$F$18,0,)</f>
        <v>0</v>
      </c>
      <c r="BX146" s="148">
        <f>IF(BH147&lt;='Laricio - prairie p.'!$F$18,0,)</f>
        <v>0</v>
      </c>
      <c r="BY146" s="150">
        <f t="shared" si="76"/>
        <v>0</v>
      </c>
      <c r="BZ146" s="175">
        <f t="shared" si="79"/>
        <v>0</v>
      </c>
      <c r="CA146" s="178"/>
      <c r="CB146" s="178"/>
      <c r="CD146">
        <f t="shared" si="64"/>
        <v>0</v>
      </c>
      <c r="CE146" s="18">
        <f t="shared" si="77"/>
        <v>78.02286178037086</v>
      </c>
      <c r="CF146">
        <f t="shared" si="72"/>
        <v>98</v>
      </c>
      <c r="CG146" s="11" t="e">
        <f>IF('Laricio - prairie p.'!#REF!="OUI",CE146/CF146,100%)</f>
        <v>#REF!</v>
      </c>
      <c r="CH146" s="122">
        <v>127</v>
      </c>
      <c r="CI146" s="110" t="e">
        <f t="shared" si="73"/>
        <v>#REF!</v>
      </c>
      <c r="CJ146" s="110" t="e">
        <f t="shared" si="80"/>
        <v>#REF!</v>
      </c>
      <c r="CK146" s="110">
        <f>IF(CH146&lt;=$CJ$6,IF(ISBLANK(CH$5),,VLOOKUP(CH$5,Aerien!$B$23:$C$87,2,FALSE)),)</f>
        <v>0.57999999999999996</v>
      </c>
      <c r="CL146" s="110" t="e">
        <f t="shared" si="81"/>
        <v>#REF!</v>
      </c>
      <c r="CM146" s="110" t="e">
        <f t="shared" si="82"/>
        <v>#REF!</v>
      </c>
      <c r="CN146" s="117">
        <f t="shared" si="83"/>
        <v>0.47499999999999998</v>
      </c>
      <c r="CO146" s="110">
        <f>IF(CH146&lt;=$CJ$6,'Laricio - prairie p.'!$F$5+('Laricio - prairie p.'!$F$15-'Laricio - prairie p.'!$F$5)*(1-EXP(-0.0175*CH146)),)</f>
        <v>70</v>
      </c>
      <c r="CP146" s="110">
        <f>IF(CH146&lt;=$CJ$6,IF(CH146&lt;=30,CH146*('Laricio - prairie p.'!$F$16-'Laricio - prairie p.'!#REF!)/30,10),)</f>
        <v>10</v>
      </c>
      <c r="CQ146" s="110">
        <v>0</v>
      </c>
      <c r="CR146" s="110" t="e">
        <f t="shared" si="84"/>
        <v>#REF!</v>
      </c>
      <c r="CT146" s="110">
        <f t="shared" si="85"/>
        <v>0</v>
      </c>
      <c r="CU146" s="110">
        <f>IF(CH146&lt;='Laricio - prairie p.'!$F$18,0,)</f>
        <v>0</v>
      </c>
      <c r="CV146" s="117">
        <f t="shared" si="86"/>
        <v>0.47499999999999998</v>
      </c>
      <c r="CW146" s="110">
        <f>IF(CH146&lt;=$CJ$6,'Laricio - prairie p.'!$F$5+('Laricio - prairie p.'!$F$8-'Laricio - prairie p.'!$F$5)*(1-EXP(-0.0175*CH146)),)</f>
        <v>70</v>
      </c>
      <c r="CX146" s="110">
        <f>IF(CH147&lt;='Laricio - prairie p.'!$F$18,0,)</f>
        <v>0</v>
      </c>
      <c r="CY146" s="110">
        <f>IF(CH147&lt;='Laricio - prairie p.'!$F$18,0,)</f>
        <v>0</v>
      </c>
      <c r="CZ146" s="110">
        <f t="shared" si="87"/>
        <v>256.66666666666669</v>
      </c>
      <c r="DA146" s="38">
        <f t="shared" si="74"/>
        <v>0</v>
      </c>
    </row>
    <row r="147" spans="59:105" x14ac:dyDescent="0.25">
      <c r="BG147" s="11" t="e">
        <f>IF('Laricio - prairie p.'!#REF!="OUI",BE147/BF147,100%)</f>
        <v>#REF!</v>
      </c>
      <c r="BH147" s="155">
        <v>128</v>
      </c>
      <c r="BI147" s="147">
        <f t="shared" si="67"/>
        <v>0</v>
      </c>
      <c r="BJ147" s="148">
        <f t="shared" si="75"/>
        <v>0</v>
      </c>
      <c r="BK147" s="148">
        <f>IF(BH147&lt;=$BJ$6,IF(ISBLANK(BH$5),,VLOOKUP(BH$5,Aerien!$B$23:$C$87,2,FALSE)),)</f>
        <v>0</v>
      </c>
      <c r="BL147" s="148">
        <f t="shared" si="68"/>
        <v>0</v>
      </c>
      <c r="BM147" s="148">
        <f t="shared" si="69"/>
        <v>0</v>
      </c>
      <c r="BN147" s="149">
        <f t="shared" si="70"/>
        <v>0</v>
      </c>
      <c r="BO147" s="148">
        <f>IF(BH147&lt;=$BJ$6,'Laricio - prairie p.'!$F$5+('Laricio - prairie p.'!$F$15-'Laricio - prairie p.'!$F$5)*(1-EXP(-0.0175*BH147)),)</f>
        <v>0</v>
      </c>
      <c r="BP147" s="148">
        <f>IF(BH147&lt;=$BJ$6,IF(BH147&lt;=30,BH147*('Laricio - prairie p.'!$F$16-'Laricio - prairie p.'!#REF!)/30,10),)</f>
        <v>0</v>
      </c>
      <c r="BQ147" s="148">
        <v>0</v>
      </c>
      <c r="BR147" s="150">
        <f t="shared" si="71"/>
        <v>0</v>
      </c>
      <c r="BS147" s="147">
        <f>IF(BH147&lt;='Laricio - prairie p.'!$F$18,0,)</f>
        <v>0</v>
      </c>
      <c r="BT147" s="148">
        <f>IF(BH147&lt;='Laricio - prairie p.'!$F$18,0,)</f>
        <v>0</v>
      </c>
      <c r="BU147" s="149">
        <f t="shared" si="78"/>
        <v>0</v>
      </c>
      <c r="BV147" s="148">
        <f>IF(BH147&lt;=$BJ$6,'Laricio - prairie p.'!$F$5+('Laricio - prairie p.'!$F$8-'Laricio - prairie p.'!$F$5)*(1-EXP(-0.0175*BH147)),)</f>
        <v>0</v>
      </c>
      <c r="BW147" s="148">
        <f>IF(BH148&lt;='Laricio - prairie p.'!$F$18,0,)</f>
        <v>0</v>
      </c>
      <c r="BX147" s="148">
        <f>IF(BH148&lt;='Laricio - prairie p.'!$F$18,0,)</f>
        <v>0</v>
      </c>
      <c r="BY147" s="150">
        <f t="shared" si="76"/>
        <v>0</v>
      </c>
      <c r="BZ147" s="175">
        <f t="shared" si="79"/>
        <v>0</v>
      </c>
      <c r="CA147" s="178"/>
      <c r="CB147" s="178"/>
      <c r="CD147">
        <f t="shared" ref="CD147:CD210" si="88">IF(OR(CH147=CO$10,CH147=CO$10+CO$11,CH147=CO$10+2*CO$11,CH147=CO$10+3*CO$11,CH147=CO$10+4*CO$11,CH147=CO$10+5*CO$11,CH147=CO$10+6*CO$11,CH147=CO$10+7*CO$11,CH147=CO$10+8*CO$11,CH147=CO$10+9*CO$11,CH147=CO$10+10*CO$11,CH147=CO$10+11*CO$11,CH147=CO$10+12*CO$11,CH147=CO$10+13*CO$11,CH147=CO$10+14*CO$11,CH147=CO$10+15*CO$11,CH147=CO$10+16*CO$11,CH147=CO$10+17*CO$11,CH147=CO$10+18*CO$11,CH147=CO$10+19*CO$11,CH147=CO$10+20*CO$11),"OUI",)</f>
        <v>0</v>
      </c>
      <c r="CE147" s="18">
        <f t="shared" si="77"/>
        <v>78.02286178037086</v>
      </c>
      <c r="CF147">
        <f t="shared" si="72"/>
        <v>98</v>
      </c>
      <c r="CG147" s="11" t="e">
        <f>IF('Laricio - prairie p.'!#REF!="OUI",CE147/CF147,100%)</f>
        <v>#REF!</v>
      </c>
      <c r="CH147" s="122">
        <v>128</v>
      </c>
      <c r="CI147" s="110" t="e">
        <f t="shared" si="73"/>
        <v>#REF!</v>
      </c>
      <c r="CJ147" s="110" t="e">
        <f t="shared" si="80"/>
        <v>#REF!</v>
      </c>
      <c r="CK147" s="110">
        <f>IF(CH147&lt;=$CJ$6,IF(ISBLANK(CH$5),,VLOOKUP(CH$5,Aerien!$B$23:$C$87,2,FALSE)),)</f>
        <v>0.57999999999999996</v>
      </c>
      <c r="CL147" s="110" t="e">
        <f t="shared" si="81"/>
        <v>#REF!</v>
      </c>
      <c r="CM147" s="110" t="e">
        <f t="shared" si="82"/>
        <v>#REF!</v>
      </c>
      <c r="CN147" s="117">
        <f t="shared" si="83"/>
        <v>0.47499999999999998</v>
      </c>
      <c r="CO147" s="110">
        <f>IF(CH147&lt;=$CJ$6,'Laricio - prairie p.'!$F$5+('Laricio - prairie p.'!$F$15-'Laricio - prairie p.'!$F$5)*(1-EXP(-0.0175*CH147)),)</f>
        <v>70</v>
      </c>
      <c r="CP147" s="110">
        <f>IF(CH147&lt;=$CJ$6,IF(CH147&lt;=30,CH147*('Laricio - prairie p.'!$F$16-'Laricio - prairie p.'!#REF!)/30,10),)</f>
        <v>10</v>
      </c>
      <c r="CQ147" s="110">
        <v>0</v>
      </c>
      <c r="CR147" s="110" t="e">
        <f t="shared" si="84"/>
        <v>#REF!</v>
      </c>
      <c r="CT147" s="110">
        <f t="shared" si="85"/>
        <v>0</v>
      </c>
      <c r="CU147" s="110">
        <f>IF(CH147&lt;='Laricio - prairie p.'!$F$18,0,)</f>
        <v>0</v>
      </c>
      <c r="CV147" s="117">
        <f t="shared" si="86"/>
        <v>0.47499999999999998</v>
      </c>
      <c r="CW147" s="110">
        <f>IF(CH147&lt;=$CJ$6,'Laricio - prairie p.'!$F$5+('Laricio - prairie p.'!$F$8-'Laricio - prairie p.'!$F$5)*(1-EXP(-0.0175*CH147)),)</f>
        <v>70</v>
      </c>
      <c r="CX147" s="110">
        <f>IF(CH148&lt;='Laricio - prairie p.'!$F$18,0,)</f>
        <v>0</v>
      </c>
      <c r="CY147" s="110">
        <f>IF(CH148&lt;='Laricio - prairie p.'!$F$18,0,)</f>
        <v>0</v>
      </c>
      <c r="CZ147" s="110">
        <f t="shared" si="87"/>
        <v>256.66666666666669</v>
      </c>
      <c r="DA147" s="38">
        <f t="shared" si="74"/>
        <v>0</v>
      </c>
    </row>
    <row r="148" spans="59:105" x14ac:dyDescent="0.25">
      <c r="BG148" s="11" t="e">
        <f>IF('Laricio - prairie p.'!#REF!="OUI",BE148/BF148,100%)</f>
        <v>#REF!</v>
      </c>
      <c r="BH148" s="155">
        <v>129</v>
      </c>
      <c r="BI148" s="147">
        <f t="shared" si="67"/>
        <v>0</v>
      </c>
      <c r="BJ148" s="148">
        <f t="shared" si="75"/>
        <v>0</v>
      </c>
      <c r="BK148" s="148">
        <f>IF(BH148&lt;=$BJ$6,IF(ISBLANK(BH$5),,VLOOKUP(BH$5,Aerien!$B$23:$C$87,2,FALSE)),)</f>
        <v>0</v>
      </c>
      <c r="BL148" s="148">
        <f t="shared" si="68"/>
        <v>0</v>
      </c>
      <c r="BM148" s="148">
        <f t="shared" si="69"/>
        <v>0</v>
      </c>
      <c r="BN148" s="149">
        <f t="shared" si="70"/>
        <v>0</v>
      </c>
      <c r="BO148" s="148">
        <f>IF(BH148&lt;=$BJ$6,'Laricio - prairie p.'!$F$5+('Laricio - prairie p.'!$F$15-'Laricio - prairie p.'!$F$5)*(1-EXP(-0.0175*BH148)),)</f>
        <v>0</v>
      </c>
      <c r="BP148" s="148">
        <f>IF(BH148&lt;=$BJ$6,IF(BH148&lt;=30,BH148*('Laricio - prairie p.'!$F$16-'Laricio - prairie p.'!#REF!)/30,10),)</f>
        <v>0</v>
      </c>
      <c r="BQ148" s="148">
        <v>0</v>
      </c>
      <c r="BR148" s="150">
        <f t="shared" si="71"/>
        <v>0</v>
      </c>
      <c r="BS148" s="147">
        <f>IF(BH148&lt;='Laricio - prairie p.'!$F$18,0,)</f>
        <v>0</v>
      </c>
      <c r="BT148" s="148">
        <f>IF(BH148&lt;='Laricio - prairie p.'!$F$18,0,)</f>
        <v>0</v>
      </c>
      <c r="BU148" s="149">
        <f t="shared" ref="BU148:BU179" si="89">IF(BH148&lt;=$BJ$6,0.475,)</f>
        <v>0</v>
      </c>
      <c r="BV148" s="148">
        <f>IF(BH148&lt;=$BJ$6,'Laricio - prairie p.'!$F$5+('Laricio - prairie p.'!$F$8-'Laricio - prairie p.'!$F$5)*(1-EXP(-0.0175*BH148)),)</f>
        <v>0</v>
      </c>
      <c r="BW148" s="148">
        <f>IF(BH149&lt;='Laricio - prairie p.'!$F$18,0,)</f>
        <v>0</v>
      </c>
      <c r="BX148" s="148">
        <f>IF(BH149&lt;='Laricio - prairie p.'!$F$18,0,)</f>
        <v>0</v>
      </c>
      <c r="BY148" s="150">
        <f t="shared" si="76"/>
        <v>0</v>
      </c>
      <c r="BZ148" s="175">
        <f t="shared" ref="BZ148:BZ179" si="90">IF(BH148&lt;=$BJ$6,BR148-BY148,)</f>
        <v>0</v>
      </c>
      <c r="CA148" s="178"/>
      <c r="CB148" s="178"/>
      <c r="CD148">
        <f t="shared" si="88"/>
        <v>0</v>
      </c>
      <c r="CE148" s="18">
        <f t="shared" si="77"/>
        <v>78.02286178037086</v>
      </c>
      <c r="CF148">
        <f t="shared" si="72"/>
        <v>98</v>
      </c>
      <c r="CG148" s="11" t="e">
        <f>IF('Laricio - prairie p.'!#REF!="OUI",CE148/CF148,100%)</f>
        <v>#REF!</v>
      </c>
      <c r="CH148" s="122">
        <v>129</v>
      </c>
      <c r="CI148" s="110" t="e">
        <f t="shared" si="73"/>
        <v>#REF!</v>
      </c>
      <c r="CJ148" s="110" t="e">
        <f t="shared" si="80"/>
        <v>#REF!</v>
      </c>
      <c r="CK148" s="110">
        <f>IF(CH148&lt;=$CJ$6,IF(ISBLANK(CH$5),,VLOOKUP(CH$5,Aerien!$B$23:$C$87,2,FALSE)),)</f>
        <v>0.57999999999999996</v>
      </c>
      <c r="CL148" s="110" t="e">
        <f t="shared" si="81"/>
        <v>#REF!</v>
      </c>
      <c r="CM148" s="110" t="e">
        <f t="shared" si="82"/>
        <v>#REF!</v>
      </c>
      <c r="CN148" s="117">
        <f t="shared" si="83"/>
        <v>0.47499999999999998</v>
      </c>
      <c r="CO148" s="110">
        <f>IF(CH148&lt;=$CJ$6,'Laricio - prairie p.'!$F$5+('Laricio - prairie p.'!$F$15-'Laricio - prairie p.'!$F$5)*(1-EXP(-0.0175*CH148)),)</f>
        <v>70</v>
      </c>
      <c r="CP148" s="110">
        <f>IF(CH148&lt;=$CJ$6,IF(CH148&lt;=30,CH148*('Laricio - prairie p.'!$F$16-'Laricio - prairie p.'!#REF!)/30,10),)</f>
        <v>10</v>
      </c>
      <c r="CQ148" s="110">
        <v>0</v>
      </c>
      <c r="CR148" s="110" t="e">
        <f t="shared" si="84"/>
        <v>#REF!</v>
      </c>
      <c r="CT148" s="110">
        <f t="shared" si="85"/>
        <v>0</v>
      </c>
      <c r="CU148" s="110">
        <f>IF(CH148&lt;='Laricio - prairie p.'!$F$18,0,)</f>
        <v>0</v>
      </c>
      <c r="CV148" s="117">
        <f t="shared" si="86"/>
        <v>0.47499999999999998</v>
      </c>
      <c r="CW148" s="110">
        <f>IF(CH148&lt;=$CJ$6,'Laricio - prairie p.'!$F$5+('Laricio - prairie p.'!$F$8-'Laricio - prairie p.'!$F$5)*(1-EXP(-0.0175*CH148)),)</f>
        <v>70</v>
      </c>
      <c r="CX148" s="110">
        <f>IF(CH149&lt;='Laricio - prairie p.'!$F$18,0,)</f>
        <v>0</v>
      </c>
      <c r="CY148" s="110">
        <f>IF(CH149&lt;='Laricio - prairie p.'!$F$18,0,)</f>
        <v>0</v>
      </c>
      <c r="CZ148" s="110">
        <f t="shared" si="87"/>
        <v>256.66666666666669</v>
      </c>
      <c r="DA148" s="38">
        <f t="shared" si="74"/>
        <v>0</v>
      </c>
    </row>
    <row r="149" spans="59:105" x14ac:dyDescent="0.25">
      <c r="BG149" s="11" t="e">
        <f>IF('Laricio - prairie p.'!#REF!="OUI",BE149/BF149,100%)</f>
        <v>#REF!</v>
      </c>
      <c r="BH149" s="155">
        <v>130</v>
      </c>
      <c r="BI149" s="147">
        <f t="shared" ref="BI149:BI212" si="91">IF(BH149&lt;=$BJ$6,LOOKUP(BH149-1,$BP$3:$BP$16,$BU$3:$BU$16)*BG149,)</f>
        <v>0</v>
      </c>
      <c r="BJ149" s="148">
        <f t="shared" si="75"/>
        <v>0</v>
      </c>
      <c r="BK149" s="148">
        <f>IF(BH149&lt;=$BJ$6,IF(ISBLANK(BH$5),,VLOOKUP(BH$5,Aerien!$B$23:$C$87,2,FALSE)),)</f>
        <v>0</v>
      </c>
      <c r="BL149" s="148">
        <f t="shared" ref="BL149:BL212" si="92">BK149*BJ149</f>
        <v>0</v>
      </c>
      <c r="BM149" s="148">
        <f t="shared" ref="BM149:BM212" si="93">IF(BL149=0,0,EXP(-1.0587+0.8836*LN(BL149)+0.284))</f>
        <v>0</v>
      </c>
      <c r="BN149" s="149">
        <f t="shared" ref="BN149:BN212" si="94">IF(BH149&lt;=$BJ$6,0.475,)</f>
        <v>0</v>
      </c>
      <c r="BO149" s="148">
        <f>IF(BH149&lt;=$BJ$6,'Laricio - prairie p.'!$F$5+('Laricio - prairie p.'!$F$15-'Laricio - prairie p.'!$F$5)*(1-EXP(-0.0175*BH149)),)</f>
        <v>0</v>
      </c>
      <c r="BP149" s="148">
        <f>IF(BH149&lt;=$BJ$6,IF(BH149&lt;=30,BH149*('Laricio - prairie p.'!$F$16-'Laricio - prairie p.'!#REF!)/30,10),)</f>
        <v>0</v>
      </c>
      <c r="BQ149" s="148">
        <v>0</v>
      </c>
      <c r="BR149" s="150">
        <f t="shared" ref="BR149:BR212" si="95">((BL149+BM149)*BN149+BO149+BP149+BQ149)*44/12</f>
        <v>0</v>
      </c>
      <c r="BS149" s="147">
        <f>IF(BH149&lt;='Laricio - prairie p.'!$F$18,0,)</f>
        <v>0</v>
      </c>
      <c r="BT149" s="148">
        <f>IF(BH149&lt;='Laricio - prairie p.'!$F$18,0,)</f>
        <v>0</v>
      </c>
      <c r="BU149" s="149">
        <f t="shared" si="89"/>
        <v>0</v>
      </c>
      <c r="BV149" s="148">
        <f>IF(BH149&lt;=$BJ$6,'Laricio - prairie p.'!$F$5+('Laricio - prairie p.'!$F$8-'Laricio - prairie p.'!$F$5)*(1-EXP(-0.0175*BH149)),)</f>
        <v>0</v>
      </c>
      <c r="BW149" s="148">
        <f>IF(BH150&lt;='Laricio - prairie p.'!$F$18,0,)</f>
        <v>0</v>
      </c>
      <c r="BX149" s="148">
        <f>IF(BH150&lt;='Laricio - prairie p.'!$F$18,0,)</f>
        <v>0</v>
      </c>
      <c r="BY149" s="150">
        <f t="shared" si="76"/>
        <v>0</v>
      </c>
      <c r="BZ149" s="175">
        <f t="shared" si="90"/>
        <v>0</v>
      </c>
      <c r="CA149" s="178"/>
      <c r="CB149" s="178"/>
      <c r="CD149">
        <f t="shared" si="88"/>
        <v>0</v>
      </c>
      <c r="CE149" s="18">
        <f t="shared" si="77"/>
        <v>78.02286178037086</v>
      </c>
      <c r="CF149">
        <f t="shared" ref="CF149:CF212" si="96">IF(CH149&lt;=$CJ$6,LOOKUP(CH149-1,$DC$22:$DC$48,$DE$22:$DE$48),)</f>
        <v>98</v>
      </c>
      <c r="CG149" s="11" t="e">
        <f>IF('Laricio - prairie p.'!#REF!="OUI",CE149/CF149,100%)</f>
        <v>#REF!</v>
      </c>
      <c r="CH149" s="122">
        <v>130</v>
      </c>
      <c r="CI149" s="110" t="e">
        <f t="shared" ref="CI149:CI212" si="97">IF(CH149&lt;=$CJ$6,LOOKUP(CH149-1,$DC$22:$DC$48,$DJ$22:$DJ$48)*CG149,)</f>
        <v>#REF!</v>
      </c>
      <c r="CJ149" s="110" t="e">
        <f t="shared" si="80"/>
        <v>#REF!</v>
      </c>
      <c r="CK149" s="110">
        <f>IF(CH149&lt;=$CJ$6,IF(ISBLANK(CH$5),,VLOOKUP(CH$5,Aerien!$B$23:$C$87,2,FALSE)),)</f>
        <v>0.57999999999999996</v>
      </c>
      <c r="CL149" s="110" t="e">
        <f t="shared" si="81"/>
        <v>#REF!</v>
      </c>
      <c r="CM149" s="110" t="e">
        <f t="shared" si="82"/>
        <v>#REF!</v>
      </c>
      <c r="CN149" s="117">
        <f t="shared" si="83"/>
        <v>0.47499999999999998</v>
      </c>
      <c r="CO149" s="110">
        <f>IF(CH149&lt;=$CJ$6,'Laricio - prairie p.'!$F$5+('Laricio - prairie p.'!$F$15-'Laricio - prairie p.'!$F$5)*(1-EXP(-0.0175*CH149)),)</f>
        <v>70</v>
      </c>
      <c r="CP149" s="110">
        <f>IF(CH149&lt;=$CJ$6,IF(CH149&lt;=30,CH149*('Laricio - prairie p.'!$F$16-'Laricio - prairie p.'!#REF!)/30,10),)</f>
        <v>10</v>
      </c>
      <c r="CQ149" s="110">
        <v>0</v>
      </c>
      <c r="CR149" s="110" t="e">
        <f t="shared" si="84"/>
        <v>#REF!</v>
      </c>
      <c r="CT149" s="110">
        <f t="shared" si="85"/>
        <v>0</v>
      </c>
      <c r="CU149" s="110">
        <f>IF(CH149&lt;='Laricio - prairie p.'!$F$18,0,)</f>
        <v>0</v>
      </c>
      <c r="CV149" s="117">
        <f t="shared" si="86"/>
        <v>0.47499999999999998</v>
      </c>
      <c r="CW149" s="110">
        <f>IF(CH149&lt;=$CJ$6,'Laricio - prairie p.'!$F$5+('Laricio - prairie p.'!$F$8-'Laricio - prairie p.'!$F$5)*(1-EXP(-0.0175*CH149)),)</f>
        <v>70</v>
      </c>
      <c r="CX149" s="110">
        <f>IF(CH150&lt;='Laricio - prairie p.'!$F$18,0,)</f>
        <v>0</v>
      </c>
      <c r="CY149" s="110">
        <f>IF(CH150&lt;='Laricio - prairie p.'!$F$18,0,)</f>
        <v>0</v>
      </c>
      <c r="CZ149" s="110">
        <f t="shared" si="87"/>
        <v>256.66666666666669</v>
      </c>
      <c r="DA149" s="38">
        <f t="shared" ref="DA149:DA212" si="98">IF(CH149&lt;=$BJ$6,CR149-CZ149,)</f>
        <v>0</v>
      </c>
    </row>
    <row r="150" spans="59:105" x14ac:dyDescent="0.25">
      <c r="BG150" s="11" t="e">
        <f>IF('Laricio - prairie p.'!#REF!="OUI",BE150/BF150,100%)</f>
        <v>#REF!</v>
      </c>
      <c r="BH150" s="155">
        <v>131</v>
      </c>
      <c r="BI150" s="147">
        <f t="shared" si="91"/>
        <v>0</v>
      </c>
      <c r="BJ150" s="148">
        <f t="shared" si="75"/>
        <v>0</v>
      </c>
      <c r="BK150" s="148">
        <f>IF(BH150&lt;=$BJ$6,IF(ISBLANK(BH$5),,VLOOKUP(BH$5,Aerien!$B$23:$C$87,2,FALSE)),)</f>
        <v>0</v>
      </c>
      <c r="BL150" s="148">
        <f t="shared" si="92"/>
        <v>0</v>
      </c>
      <c r="BM150" s="148">
        <f t="shared" si="93"/>
        <v>0</v>
      </c>
      <c r="BN150" s="149">
        <f t="shared" si="94"/>
        <v>0</v>
      </c>
      <c r="BO150" s="148">
        <f>IF(BH150&lt;=$BJ$6,'Laricio - prairie p.'!$F$5+('Laricio - prairie p.'!$F$15-'Laricio - prairie p.'!$F$5)*(1-EXP(-0.0175*BH150)),)</f>
        <v>0</v>
      </c>
      <c r="BP150" s="148">
        <f>IF(BH150&lt;=$BJ$6,IF(BH150&lt;=30,BH150*('Laricio - prairie p.'!$F$16-'Laricio - prairie p.'!#REF!)/30,10),)</f>
        <v>0</v>
      </c>
      <c r="BQ150" s="148">
        <v>0</v>
      </c>
      <c r="BR150" s="150">
        <f t="shared" si="95"/>
        <v>0</v>
      </c>
      <c r="BS150" s="147">
        <f>IF(BH150&lt;='Laricio - prairie p.'!$F$18,0,)</f>
        <v>0</v>
      </c>
      <c r="BT150" s="148">
        <f>IF(BH150&lt;='Laricio - prairie p.'!$F$18,0,)</f>
        <v>0</v>
      </c>
      <c r="BU150" s="149">
        <f t="shared" si="89"/>
        <v>0</v>
      </c>
      <c r="BV150" s="148">
        <f>IF(BH150&lt;=$BJ$6,'Laricio - prairie p.'!$F$5+('Laricio - prairie p.'!$F$8-'Laricio - prairie p.'!$F$5)*(1-EXP(-0.0175*BH150)),)</f>
        <v>0</v>
      </c>
      <c r="BW150" s="148">
        <f>IF(BH151&lt;='Laricio - prairie p.'!$F$18,0,)</f>
        <v>0</v>
      </c>
      <c r="BX150" s="148">
        <f>IF(BH151&lt;='Laricio - prairie p.'!$F$18,0,)</f>
        <v>0</v>
      </c>
      <c r="BY150" s="150">
        <f t="shared" si="76"/>
        <v>0</v>
      </c>
      <c r="BZ150" s="175">
        <f t="shared" si="90"/>
        <v>0</v>
      </c>
      <c r="CA150" s="178"/>
      <c r="CB150" s="178"/>
      <c r="CD150">
        <f t="shared" si="88"/>
        <v>0</v>
      </c>
      <c r="CE150" s="18">
        <f t="shared" si="77"/>
        <v>78.02286178037086</v>
      </c>
      <c r="CF150">
        <f t="shared" si="96"/>
        <v>92</v>
      </c>
      <c r="CG150" s="11" t="e">
        <f>IF('Laricio - prairie p.'!#REF!="OUI",CE150/CF150,100%)</f>
        <v>#REF!</v>
      </c>
      <c r="CH150" s="122">
        <v>131</v>
      </c>
      <c r="CI150" s="110" t="e">
        <f t="shared" si="97"/>
        <v>#REF!</v>
      </c>
      <c r="CJ150" s="110" t="e">
        <f t="shared" si="80"/>
        <v>#REF!</v>
      </c>
      <c r="CK150" s="110">
        <f>IF(CH150&lt;=$CJ$6,IF(ISBLANK(CH$5),,VLOOKUP(CH$5,Aerien!$B$23:$C$87,2,FALSE)),)</f>
        <v>0.57999999999999996</v>
      </c>
      <c r="CL150" s="110" t="e">
        <f t="shared" si="81"/>
        <v>#REF!</v>
      </c>
      <c r="CM150" s="110" t="e">
        <f t="shared" si="82"/>
        <v>#REF!</v>
      </c>
      <c r="CN150" s="117">
        <f t="shared" si="83"/>
        <v>0.47499999999999998</v>
      </c>
      <c r="CO150" s="110">
        <f>IF(CH150&lt;=$CJ$6,'Laricio - prairie p.'!$F$5+('Laricio - prairie p.'!$F$15-'Laricio - prairie p.'!$F$5)*(1-EXP(-0.0175*CH150)),)</f>
        <v>70</v>
      </c>
      <c r="CP150" s="110">
        <f>IF(CH150&lt;=$CJ$6,IF(CH150&lt;=30,CH150*('Laricio - prairie p.'!$F$16-'Laricio - prairie p.'!#REF!)/30,10),)</f>
        <v>10</v>
      </c>
      <c r="CQ150" s="110">
        <v>0</v>
      </c>
      <c r="CR150" s="110" t="e">
        <f t="shared" si="84"/>
        <v>#REF!</v>
      </c>
      <c r="CT150" s="110">
        <f t="shared" si="85"/>
        <v>0</v>
      </c>
      <c r="CU150" s="110">
        <f>IF(CH150&lt;='Laricio - prairie p.'!$F$18,0,)</f>
        <v>0</v>
      </c>
      <c r="CV150" s="117">
        <f t="shared" si="86"/>
        <v>0.47499999999999998</v>
      </c>
      <c r="CW150" s="110">
        <f>IF(CH150&lt;=$CJ$6,'Laricio - prairie p.'!$F$5+('Laricio - prairie p.'!$F$8-'Laricio - prairie p.'!$F$5)*(1-EXP(-0.0175*CH150)),)</f>
        <v>70</v>
      </c>
      <c r="CX150" s="110">
        <f>IF(CH151&lt;='Laricio - prairie p.'!$F$18,0,)</f>
        <v>0</v>
      </c>
      <c r="CY150" s="110">
        <f>IF(CH151&lt;='Laricio - prairie p.'!$F$18,0,)</f>
        <v>0</v>
      </c>
      <c r="CZ150" s="110">
        <f t="shared" si="87"/>
        <v>256.66666666666669</v>
      </c>
      <c r="DA150" s="38">
        <f t="shared" si="98"/>
        <v>0</v>
      </c>
    </row>
    <row r="151" spans="59:105" x14ac:dyDescent="0.25">
      <c r="BG151" s="11" t="e">
        <f>IF('Laricio - prairie p.'!#REF!="OUI",BE151/BF151,100%)</f>
        <v>#REF!</v>
      </c>
      <c r="BH151" s="155">
        <v>132</v>
      </c>
      <c r="BI151" s="147">
        <f t="shared" si="91"/>
        <v>0</v>
      </c>
      <c r="BJ151" s="148">
        <f t="shared" si="75"/>
        <v>0</v>
      </c>
      <c r="BK151" s="148">
        <f>IF(BH151&lt;=$BJ$6,IF(ISBLANK(BH$5),,VLOOKUP(BH$5,Aerien!$B$23:$C$87,2,FALSE)),)</f>
        <v>0</v>
      </c>
      <c r="BL151" s="148">
        <f t="shared" si="92"/>
        <v>0</v>
      </c>
      <c r="BM151" s="148">
        <f t="shared" si="93"/>
        <v>0</v>
      </c>
      <c r="BN151" s="149">
        <f t="shared" si="94"/>
        <v>0</v>
      </c>
      <c r="BO151" s="148">
        <f>IF(BH151&lt;=$BJ$6,'Laricio - prairie p.'!$F$5+('Laricio - prairie p.'!$F$15-'Laricio - prairie p.'!$F$5)*(1-EXP(-0.0175*BH151)),)</f>
        <v>0</v>
      </c>
      <c r="BP151" s="148">
        <f>IF(BH151&lt;=$BJ$6,IF(BH151&lt;=30,BH151*('Laricio - prairie p.'!$F$16-'Laricio - prairie p.'!#REF!)/30,10),)</f>
        <v>0</v>
      </c>
      <c r="BQ151" s="148">
        <v>0</v>
      </c>
      <c r="BR151" s="150">
        <f t="shared" si="95"/>
        <v>0</v>
      </c>
      <c r="BS151" s="147">
        <f>IF(BH151&lt;='Laricio - prairie p.'!$F$18,0,)</f>
        <v>0</v>
      </c>
      <c r="BT151" s="148">
        <f>IF(BH151&lt;='Laricio - prairie p.'!$F$18,0,)</f>
        <v>0</v>
      </c>
      <c r="BU151" s="149">
        <f t="shared" si="89"/>
        <v>0</v>
      </c>
      <c r="BV151" s="148">
        <f>IF(BH151&lt;=$BJ$6,'Laricio - prairie p.'!$F$5+('Laricio - prairie p.'!$F$8-'Laricio - prairie p.'!$F$5)*(1-EXP(-0.0175*BH151)),)</f>
        <v>0</v>
      </c>
      <c r="BW151" s="148">
        <f>IF(BH152&lt;='Laricio - prairie p.'!$F$18,0,)</f>
        <v>0</v>
      </c>
      <c r="BX151" s="148">
        <f>IF(BH152&lt;='Laricio - prairie p.'!$F$18,0,)</f>
        <v>0</v>
      </c>
      <c r="BY151" s="150">
        <f t="shared" si="76"/>
        <v>0</v>
      </c>
      <c r="BZ151" s="175">
        <f t="shared" si="90"/>
        <v>0</v>
      </c>
      <c r="CA151" s="178"/>
      <c r="CB151" s="178"/>
      <c r="CD151">
        <f t="shared" si="88"/>
        <v>0</v>
      </c>
      <c r="CE151" s="18">
        <f t="shared" si="77"/>
        <v>78.02286178037086</v>
      </c>
      <c r="CF151">
        <f t="shared" si="96"/>
        <v>92</v>
      </c>
      <c r="CG151" s="11" t="e">
        <f>IF('Laricio - prairie p.'!#REF!="OUI",CE151/CF151,100%)</f>
        <v>#REF!</v>
      </c>
      <c r="CH151" s="122">
        <v>132</v>
      </c>
      <c r="CI151" s="110" t="e">
        <f t="shared" si="97"/>
        <v>#REF!</v>
      </c>
      <c r="CJ151" s="110" t="e">
        <f t="shared" si="80"/>
        <v>#REF!</v>
      </c>
      <c r="CK151" s="110">
        <f>IF(CH151&lt;=$CJ$6,IF(ISBLANK(CH$5),,VLOOKUP(CH$5,Aerien!$B$23:$C$87,2,FALSE)),)</f>
        <v>0.57999999999999996</v>
      </c>
      <c r="CL151" s="110" t="e">
        <f t="shared" si="81"/>
        <v>#REF!</v>
      </c>
      <c r="CM151" s="110" t="e">
        <f t="shared" si="82"/>
        <v>#REF!</v>
      </c>
      <c r="CN151" s="117">
        <f t="shared" si="83"/>
        <v>0.47499999999999998</v>
      </c>
      <c r="CO151" s="110">
        <f>IF(CH151&lt;=$CJ$6,'Laricio - prairie p.'!$F$5+('Laricio - prairie p.'!$F$15-'Laricio - prairie p.'!$F$5)*(1-EXP(-0.0175*CH151)),)</f>
        <v>70</v>
      </c>
      <c r="CP151" s="110">
        <f>IF(CH151&lt;=$CJ$6,IF(CH151&lt;=30,CH151*('Laricio - prairie p.'!$F$16-'Laricio - prairie p.'!#REF!)/30,10),)</f>
        <v>10</v>
      </c>
      <c r="CQ151" s="110">
        <v>0</v>
      </c>
      <c r="CR151" s="110" t="e">
        <f t="shared" si="84"/>
        <v>#REF!</v>
      </c>
      <c r="CT151" s="110">
        <f t="shared" si="85"/>
        <v>0</v>
      </c>
      <c r="CU151" s="110">
        <f>IF(CH151&lt;='Laricio - prairie p.'!$F$18,0,)</f>
        <v>0</v>
      </c>
      <c r="CV151" s="117">
        <f t="shared" si="86"/>
        <v>0.47499999999999998</v>
      </c>
      <c r="CW151" s="110">
        <f>IF(CH151&lt;=$CJ$6,'Laricio - prairie p.'!$F$5+('Laricio - prairie p.'!$F$8-'Laricio - prairie p.'!$F$5)*(1-EXP(-0.0175*CH151)),)</f>
        <v>70</v>
      </c>
      <c r="CX151" s="110">
        <f>IF(CH152&lt;='Laricio - prairie p.'!$F$18,0,)</f>
        <v>0</v>
      </c>
      <c r="CY151" s="110">
        <f>IF(CH152&lt;='Laricio - prairie p.'!$F$18,0,)</f>
        <v>0</v>
      </c>
      <c r="CZ151" s="110">
        <f t="shared" si="87"/>
        <v>256.66666666666669</v>
      </c>
      <c r="DA151" s="38">
        <f t="shared" si="98"/>
        <v>0</v>
      </c>
    </row>
    <row r="152" spans="59:105" x14ac:dyDescent="0.25">
      <c r="BG152" s="11" t="e">
        <f>IF('Laricio - prairie p.'!#REF!="OUI",BE152/BF152,100%)</f>
        <v>#REF!</v>
      </c>
      <c r="BH152" s="155">
        <v>133</v>
      </c>
      <c r="BI152" s="147">
        <f t="shared" si="91"/>
        <v>0</v>
      </c>
      <c r="BJ152" s="148">
        <f t="shared" si="75"/>
        <v>0</v>
      </c>
      <c r="BK152" s="148">
        <f>IF(BH152&lt;=$BJ$6,IF(ISBLANK(BH$5),,VLOOKUP(BH$5,Aerien!$B$23:$C$87,2,FALSE)),)</f>
        <v>0</v>
      </c>
      <c r="BL152" s="148">
        <f t="shared" si="92"/>
        <v>0</v>
      </c>
      <c r="BM152" s="148">
        <f t="shared" si="93"/>
        <v>0</v>
      </c>
      <c r="BN152" s="149">
        <f t="shared" si="94"/>
        <v>0</v>
      </c>
      <c r="BO152" s="148">
        <f>IF(BH152&lt;=$BJ$6,'Laricio - prairie p.'!$F$5+('Laricio - prairie p.'!$F$15-'Laricio - prairie p.'!$F$5)*(1-EXP(-0.0175*BH152)),)</f>
        <v>0</v>
      </c>
      <c r="BP152" s="148">
        <f>IF(BH152&lt;=$BJ$6,IF(BH152&lt;=30,BH152*('Laricio - prairie p.'!$F$16-'Laricio - prairie p.'!#REF!)/30,10),)</f>
        <v>0</v>
      </c>
      <c r="BQ152" s="148">
        <v>0</v>
      </c>
      <c r="BR152" s="150">
        <f t="shared" si="95"/>
        <v>0</v>
      </c>
      <c r="BS152" s="147">
        <f>IF(BH152&lt;='Laricio - prairie p.'!$F$18,0,)</f>
        <v>0</v>
      </c>
      <c r="BT152" s="148">
        <f>IF(BH152&lt;='Laricio - prairie p.'!$F$18,0,)</f>
        <v>0</v>
      </c>
      <c r="BU152" s="149">
        <f t="shared" si="89"/>
        <v>0</v>
      </c>
      <c r="BV152" s="148">
        <f>IF(BH152&lt;=$BJ$6,'Laricio - prairie p.'!$F$5+('Laricio - prairie p.'!$F$8-'Laricio - prairie p.'!$F$5)*(1-EXP(-0.0175*BH152)),)</f>
        <v>0</v>
      </c>
      <c r="BW152" s="148">
        <f>IF(BH153&lt;='Laricio - prairie p.'!$F$18,0,)</f>
        <v>0</v>
      </c>
      <c r="BX152" s="148">
        <f>IF(BH153&lt;='Laricio - prairie p.'!$F$18,0,)</f>
        <v>0</v>
      </c>
      <c r="BY152" s="150">
        <f t="shared" si="76"/>
        <v>0</v>
      </c>
      <c r="BZ152" s="175">
        <f t="shared" si="90"/>
        <v>0</v>
      </c>
      <c r="CA152" s="178"/>
      <c r="CB152" s="178"/>
      <c r="CD152">
        <f t="shared" si="88"/>
        <v>0</v>
      </c>
      <c r="CE152" s="18">
        <f t="shared" si="77"/>
        <v>78.02286178037086</v>
      </c>
      <c r="CF152">
        <f t="shared" si="96"/>
        <v>92</v>
      </c>
      <c r="CG152" s="11" t="e">
        <f>IF('Laricio - prairie p.'!#REF!="OUI",CE152/CF152,100%)</f>
        <v>#REF!</v>
      </c>
      <c r="CH152" s="122">
        <v>133</v>
      </c>
      <c r="CI152" s="110" t="e">
        <f t="shared" si="97"/>
        <v>#REF!</v>
      </c>
      <c r="CJ152" s="110" t="e">
        <f t="shared" si="80"/>
        <v>#REF!</v>
      </c>
      <c r="CK152" s="110">
        <f>IF(CH152&lt;=$CJ$6,IF(ISBLANK(CH$5),,VLOOKUP(CH$5,Aerien!$B$23:$C$87,2,FALSE)),)</f>
        <v>0.57999999999999996</v>
      </c>
      <c r="CL152" s="110" t="e">
        <f t="shared" si="81"/>
        <v>#REF!</v>
      </c>
      <c r="CM152" s="110" t="e">
        <f t="shared" si="82"/>
        <v>#REF!</v>
      </c>
      <c r="CN152" s="117">
        <f t="shared" si="83"/>
        <v>0.47499999999999998</v>
      </c>
      <c r="CO152" s="110">
        <f>IF(CH152&lt;=$CJ$6,'Laricio - prairie p.'!$F$5+('Laricio - prairie p.'!$F$15-'Laricio - prairie p.'!$F$5)*(1-EXP(-0.0175*CH152)),)</f>
        <v>70</v>
      </c>
      <c r="CP152" s="110">
        <f>IF(CH152&lt;=$CJ$6,IF(CH152&lt;=30,CH152*('Laricio - prairie p.'!$F$16-'Laricio - prairie p.'!#REF!)/30,10),)</f>
        <v>10</v>
      </c>
      <c r="CQ152" s="110">
        <v>0</v>
      </c>
      <c r="CR152" s="110" t="e">
        <f t="shared" si="84"/>
        <v>#REF!</v>
      </c>
      <c r="CT152" s="110">
        <f t="shared" si="85"/>
        <v>0</v>
      </c>
      <c r="CU152" s="110">
        <f>IF(CH152&lt;='Laricio - prairie p.'!$F$18,0,)</f>
        <v>0</v>
      </c>
      <c r="CV152" s="117">
        <f t="shared" si="86"/>
        <v>0.47499999999999998</v>
      </c>
      <c r="CW152" s="110">
        <f>IF(CH152&lt;=$CJ$6,'Laricio - prairie p.'!$F$5+('Laricio - prairie p.'!$F$8-'Laricio - prairie p.'!$F$5)*(1-EXP(-0.0175*CH152)),)</f>
        <v>70</v>
      </c>
      <c r="CX152" s="110">
        <f>IF(CH153&lt;='Laricio - prairie p.'!$F$18,0,)</f>
        <v>0</v>
      </c>
      <c r="CY152" s="110">
        <f>IF(CH153&lt;='Laricio - prairie p.'!$F$18,0,)</f>
        <v>0</v>
      </c>
      <c r="CZ152" s="110">
        <f t="shared" si="87"/>
        <v>256.66666666666669</v>
      </c>
      <c r="DA152" s="38">
        <f t="shared" si="98"/>
        <v>0</v>
      </c>
    </row>
    <row r="153" spans="59:105" x14ac:dyDescent="0.25">
      <c r="BG153" s="11" t="e">
        <f>IF('Laricio - prairie p.'!#REF!="OUI",BE153/BF153,100%)</f>
        <v>#REF!</v>
      </c>
      <c r="BH153" s="155">
        <v>134</v>
      </c>
      <c r="BI153" s="147">
        <f t="shared" si="91"/>
        <v>0</v>
      </c>
      <c r="BJ153" s="148">
        <f t="shared" si="75"/>
        <v>0</v>
      </c>
      <c r="BK153" s="148">
        <f>IF(BH153&lt;=$BJ$6,IF(ISBLANK(BH$5),,VLOOKUP(BH$5,Aerien!$B$23:$C$87,2,FALSE)),)</f>
        <v>0</v>
      </c>
      <c r="BL153" s="148">
        <f t="shared" si="92"/>
        <v>0</v>
      </c>
      <c r="BM153" s="148">
        <f t="shared" si="93"/>
        <v>0</v>
      </c>
      <c r="BN153" s="149">
        <f t="shared" si="94"/>
        <v>0</v>
      </c>
      <c r="BO153" s="148">
        <f>IF(BH153&lt;=$BJ$6,'Laricio - prairie p.'!$F$5+('Laricio - prairie p.'!$F$15-'Laricio - prairie p.'!$F$5)*(1-EXP(-0.0175*BH153)),)</f>
        <v>0</v>
      </c>
      <c r="BP153" s="148">
        <f>IF(BH153&lt;=$BJ$6,IF(BH153&lt;=30,BH153*('Laricio - prairie p.'!$F$16-'Laricio - prairie p.'!#REF!)/30,10),)</f>
        <v>0</v>
      </c>
      <c r="BQ153" s="148">
        <v>0</v>
      </c>
      <c r="BR153" s="150">
        <f t="shared" si="95"/>
        <v>0</v>
      </c>
      <c r="BS153" s="147">
        <f>IF(BH153&lt;='Laricio - prairie p.'!$F$18,0,)</f>
        <v>0</v>
      </c>
      <c r="BT153" s="148">
        <f>IF(BH153&lt;='Laricio - prairie p.'!$F$18,0,)</f>
        <v>0</v>
      </c>
      <c r="BU153" s="149">
        <f t="shared" si="89"/>
        <v>0</v>
      </c>
      <c r="BV153" s="148">
        <f>IF(BH153&lt;=$BJ$6,'Laricio - prairie p.'!$F$5+('Laricio - prairie p.'!$F$8-'Laricio - prairie p.'!$F$5)*(1-EXP(-0.0175*BH153)),)</f>
        <v>0</v>
      </c>
      <c r="BW153" s="148">
        <f>IF(BH154&lt;='Laricio - prairie p.'!$F$18,0,)</f>
        <v>0</v>
      </c>
      <c r="BX153" s="148">
        <f>IF(BH154&lt;='Laricio - prairie p.'!$F$18,0,)</f>
        <v>0</v>
      </c>
      <c r="BY153" s="150">
        <f t="shared" si="76"/>
        <v>0</v>
      </c>
      <c r="BZ153" s="175">
        <f t="shared" si="90"/>
        <v>0</v>
      </c>
      <c r="CA153" s="178"/>
      <c r="CB153" s="178"/>
      <c r="CD153">
        <f t="shared" si="88"/>
        <v>0</v>
      </c>
      <c r="CE153" s="18">
        <f t="shared" si="77"/>
        <v>78.02286178037086</v>
      </c>
      <c r="CF153">
        <f t="shared" si="96"/>
        <v>92</v>
      </c>
      <c r="CG153" s="11" t="e">
        <f>IF('Laricio - prairie p.'!#REF!="OUI",CE153/CF153,100%)</f>
        <v>#REF!</v>
      </c>
      <c r="CH153" s="122">
        <v>134</v>
      </c>
      <c r="CI153" s="110" t="e">
        <f t="shared" si="97"/>
        <v>#REF!</v>
      </c>
      <c r="CJ153" s="110" t="e">
        <f t="shared" si="80"/>
        <v>#REF!</v>
      </c>
      <c r="CK153" s="110">
        <f>IF(CH153&lt;=$CJ$6,IF(ISBLANK(CH$5),,VLOOKUP(CH$5,Aerien!$B$23:$C$87,2,FALSE)),)</f>
        <v>0.57999999999999996</v>
      </c>
      <c r="CL153" s="110" t="e">
        <f t="shared" si="81"/>
        <v>#REF!</v>
      </c>
      <c r="CM153" s="110" t="e">
        <f t="shared" si="82"/>
        <v>#REF!</v>
      </c>
      <c r="CN153" s="117">
        <f t="shared" si="83"/>
        <v>0.47499999999999998</v>
      </c>
      <c r="CO153" s="110">
        <f>IF(CH153&lt;=$CJ$6,'Laricio - prairie p.'!$F$5+('Laricio - prairie p.'!$F$15-'Laricio - prairie p.'!$F$5)*(1-EXP(-0.0175*CH153)),)</f>
        <v>70</v>
      </c>
      <c r="CP153" s="110">
        <f>IF(CH153&lt;=$CJ$6,IF(CH153&lt;=30,CH153*('Laricio - prairie p.'!$F$16-'Laricio - prairie p.'!#REF!)/30,10),)</f>
        <v>10</v>
      </c>
      <c r="CQ153" s="110">
        <v>0</v>
      </c>
      <c r="CR153" s="110" t="e">
        <f t="shared" si="84"/>
        <v>#REF!</v>
      </c>
      <c r="CT153" s="110">
        <f t="shared" si="85"/>
        <v>0</v>
      </c>
      <c r="CU153" s="110">
        <f>IF(CH153&lt;='Laricio - prairie p.'!$F$18,0,)</f>
        <v>0</v>
      </c>
      <c r="CV153" s="117">
        <f t="shared" si="86"/>
        <v>0.47499999999999998</v>
      </c>
      <c r="CW153" s="110">
        <f>IF(CH153&lt;=$CJ$6,'Laricio - prairie p.'!$F$5+('Laricio - prairie p.'!$F$8-'Laricio - prairie p.'!$F$5)*(1-EXP(-0.0175*CH153)),)</f>
        <v>70</v>
      </c>
      <c r="CX153" s="110">
        <f>IF(CH154&lt;='Laricio - prairie p.'!$F$18,0,)</f>
        <v>0</v>
      </c>
      <c r="CY153" s="110">
        <f>IF(CH154&lt;='Laricio - prairie p.'!$F$18,0,)</f>
        <v>0</v>
      </c>
      <c r="CZ153" s="110">
        <f t="shared" si="87"/>
        <v>256.66666666666669</v>
      </c>
      <c r="DA153" s="38">
        <f t="shared" si="98"/>
        <v>0</v>
      </c>
    </row>
    <row r="154" spans="59:105" x14ac:dyDescent="0.25">
      <c r="BG154" s="11" t="e">
        <f>IF('Laricio - prairie p.'!#REF!="OUI",BE154/BF154,100%)</f>
        <v>#REF!</v>
      </c>
      <c r="BH154" s="155">
        <v>135</v>
      </c>
      <c r="BI154" s="147">
        <f t="shared" si="91"/>
        <v>0</v>
      </c>
      <c r="BJ154" s="148">
        <f t="shared" ref="BJ154:BJ217" si="99">IF(BH154&lt;=$BJ$6,BI154+BJ153,)</f>
        <v>0</v>
      </c>
      <c r="BK154" s="148">
        <f>IF(BH154&lt;=$BJ$6,IF(ISBLANK(BH$5),,VLOOKUP(BH$5,Aerien!$B$23:$C$87,2,FALSE)),)</f>
        <v>0</v>
      </c>
      <c r="BL154" s="148">
        <f t="shared" si="92"/>
        <v>0</v>
      </c>
      <c r="BM154" s="148">
        <f t="shared" si="93"/>
        <v>0</v>
      </c>
      <c r="BN154" s="149">
        <f t="shared" si="94"/>
        <v>0</v>
      </c>
      <c r="BO154" s="148">
        <f>IF(BH154&lt;=$BJ$6,'Laricio - prairie p.'!$F$5+('Laricio - prairie p.'!$F$15-'Laricio - prairie p.'!$F$5)*(1-EXP(-0.0175*BH154)),)</f>
        <v>0</v>
      </c>
      <c r="BP154" s="148">
        <f>IF(BH154&lt;=$BJ$6,IF(BH154&lt;=30,BH154*('Laricio - prairie p.'!$F$16-'Laricio - prairie p.'!#REF!)/30,10),)</f>
        <v>0</v>
      </c>
      <c r="BQ154" s="148">
        <v>0</v>
      </c>
      <c r="BR154" s="150">
        <f t="shared" si="95"/>
        <v>0</v>
      </c>
      <c r="BS154" s="147">
        <f>IF(BH154&lt;='Laricio - prairie p.'!$F$18,0,)</f>
        <v>0</v>
      </c>
      <c r="BT154" s="148">
        <f>IF(BH154&lt;='Laricio - prairie p.'!$F$18,0,)</f>
        <v>0</v>
      </c>
      <c r="BU154" s="149">
        <f t="shared" si="89"/>
        <v>0</v>
      </c>
      <c r="BV154" s="148">
        <f>IF(BH154&lt;=$BJ$6,'Laricio - prairie p.'!$F$5+('Laricio - prairie p.'!$F$8-'Laricio - prairie p.'!$F$5)*(1-EXP(-0.0175*BH154)),)</f>
        <v>0</v>
      </c>
      <c r="BW154" s="148">
        <f>IF(BH155&lt;='Laricio - prairie p.'!$F$18,0,)</f>
        <v>0</v>
      </c>
      <c r="BX154" s="148">
        <f>IF(BH155&lt;='Laricio - prairie p.'!$F$18,0,)</f>
        <v>0</v>
      </c>
      <c r="BY154" s="150">
        <f t="shared" ref="BY154:BY217" si="100">((BS154+BT154)*BU154+BV154+BW154+BX154)*44/12</f>
        <v>0</v>
      </c>
      <c r="BZ154" s="175">
        <f t="shared" si="90"/>
        <v>0</v>
      </c>
      <c r="CA154" s="178"/>
      <c r="CB154" s="178"/>
      <c r="CD154" t="str">
        <f t="shared" si="88"/>
        <v>OUI</v>
      </c>
      <c r="CE154" s="18">
        <f t="shared" ref="CE154:CE217" si="101">IF(CD154="OUI",CE153*(1-CO$12),CE153)</f>
        <v>60.857832188689272</v>
      </c>
      <c r="CF154">
        <f t="shared" si="96"/>
        <v>92</v>
      </c>
      <c r="CG154" s="11" t="e">
        <f>IF('Laricio - prairie p.'!#REF!="OUI",CE154/CF154,100%)</f>
        <v>#REF!</v>
      </c>
      <c r="CH154" s="122">
        <v>135</v>
      </c>
      <c r="CI154" s="110" t="e">
        <f t="shared" si="97"/>
        <v>#REF!</v>
      </c>
      <c r="CJ154" s="110" t="e">
        <f t="shared" si="80"/>
        <v>#REF!</v>
      </c>
      <c r="CK154" s="110">
        <f>IF(CH154&lt;=$CJ$6,IF(ISBLANK(CH$5),,VLOOKUP(CH$5,Aerien!$B$23:$C$87,2,FALSE)),)</f>
        <v>0.57999999999999996</v>
      </c>
      <c r="CL154" s="110" t="e">
        <f t="shared" si="81"/>
        <v>#REF!</v>
      </c>
      <c r="CM154" s="110" t="e">
        <f t="shared" si="82"/>
        <v>#REF!</v>
      </c>
      <c r="CN154" s="117">
        <f t="shared" si="83"/>
        <v>0.47499999999999998</v>
      </c>
      <c r="CO154" s="110">
        <f>IF(CH154&lt;=$CJ$6,'Laricio - prairie p.'!$F$5+('Laricio - prairie p.'!$F$15-'Laricio - prairie p.'!$F$5)*(1-EXP(-0.0175*CH154)),)</f>
        <v>70</v>
      </c>
      <c r="CP154" s="110">
        <f>IF(CH154&lt;=$CJ$6,IF(CH154&lt;=30,CH154*('Laricio - prairie p.'!$F$16-'Laricio - prairie p.'!#REF!)/30,10),)</f>
        <v>10</v>
      </c>
      <c r="CQ154" s="110">
        <v>0</v>
      </c>
      <c r="CR154" s="110" t="e">
        <f t="shared" si="84"/>
        <v>#REF!</v>
      </c>
      <c r="CT154" s="110">
        <f t="shared" si="85"/>
        <v>0</v>
      </c>
      <c r="CU154" s="110">
        <f>IF(CH154&lt;='Laricio - prairie p.'!$F$18,0,)</f>
        <v>0</v>
      </c>
      <c r="CV154" s="117">
        <f t="shared" si="86"/>
        <v>0.47499999999999998</v>
      </c>
      <c r="CW154" s="110">
        <f>IF(CH154&lt;=$CJ$6,'Laricio - prairie p.'!$F$5+('Laricio - prairie p.'!$F$8-'Laricio - prairie p.'!$F$5)*(1-EXP(-0.0175*CH154)),)</f>
        <v>70</v>
      </c>
      <c r="CX154" s="110">
        <f>IF(CH155&lt;='Laricio - prairie p.'!$F$18,0,)</f>
        <v>0</v>
      </c>
      <c r="CY154" s="110">
        <f>IF(CH155&lt;='Laricio - prairie p.'!$F$18,0,)</f>
        <v>0</v>
      </c>
      <c r="CZ154" s="110">
        <f t="shared" si="87"/>
        <v>256.66666666666669</v>
      </c>
      <c r="DA154" s="38">
        <f t="shared" si="98"/>
        <v>0</v>
      </c>
    </row>
    <row r="155" spans="59:105" x14ac:dyDescent="0.25">
      <c r="BG155" s="11" t="e">
        <f>IF('Laricio - prairie p.'!#REF!="OUI",BE155/BF155,100%)</f>
        <v>#REF!</v>
      </c>
      <c r="BH155" s="155">
        <v>136</v>
      </c>
      <c r="BI155" s="147">
        <f t="shared" si="91"/>
        <v>0</v>
      </c>
      <c r="BJ155" s="148">
        <f t="shared" si="99"/>
        <v>0</v>
      </c>
      <c r="BK155" s="148">
        <f>IF(BH155&lt;=$BJ$6,IF(ISBLANK(BH$5),,VLOOKUP(BH$5,Aerien!$B$23:$C$87,2,FALSE)),)</f>
        <v>0</v>
      </c>
      <c r="BL155" s="148">
        <f t="shared" si="92"/>
        <v>0</v>
      </c>
      <c r="BM155" s="148">
        <f t="shared" si="93"/>
        <v>0</v>
      </c>
      <c r="BN155" s="149">
        <f t="shared" si="94"/>
        <v>0</v>
      </c>
      <c r="BO155" s="148">
        <f>IF(BH155&lt;=$BJ$6,'Laricio - prairie p.'!$F$5+('Laricio - prairie p.'!$F$15-'Laricio - prairie p.'!$F$5)*(1-EXP(-0.0175*BH155)),)</f>
        <v>0</v>
      </c>
      <c r="BP155" s="148">
        <f>IF(BH155&lt;=$BJ$6,IF(BH155&lt;=30,BH155*('Laricio - prairie p.'!$F$16-'Laricio - prairie p.'!#REF!)/30,10),)</f>
        <v>0</v>
      </c>
      <c r="BQ155" s="148">
        <v>0</v>
      </c>
      <c r="BR155" s="150">
        <f t="shared" si="95"/>
        <v>0</v>
      </c>
      <c r="BS155" s="147">
        <f>IF(BH155&lt;='Laricio - prairie p.'!$F$18,0,)</f>
        <v>0</v>
      </c>
      <c r="BT155" s="148">
        <f>IF(BH155&lt;='Laricio - prairie p.'!$F$18,0,)</f>
        <v>0</v>
      </c>
      <c r="BU155" s="149">
        <f t="shared" si="89"/>
        <v>0</v>
      </c>
      <c r="BV155" s="148">
        <f>IF(BH155&lt;=$BJ$6,'Laricio - prairie p.'!$F$5+('Laricio - prairie p.'!$F$8-'Laricio - prairie p.'!$F$5)*(1-EXP(-0.0175*BH155)),)</f>
        <v>0</v>
      </c>
      <c r="BW155" s="148">
        <f>IF(BH156&lt;='Laricio - prairie p.'!$F$18,0,)</f>
        <v>0</v>
      </c>
      <c r="BX155" s="148">
        <f>IF(BH156&lt;='Laricio - prairie p.'!$F$18,0,)</f>
        <v>0</v>
      </c>
      <c r="BY155" s="150">
        <f t="shared" si="100"/>
        <v>0</v>
      </c>
      <c r="BZ155" s="175">
        <f t="shared" si="90"/>
        <v>0</v>
      </c>
      <c r="CA155" s="178"/>
      <c r="CB155" s="178"/>
      <c r="CD155">
        <f t="shared" si="88"/>
        <v>0</v>
      </c>
      <c r="CE155" s="18">
        <f t="shared" si="101"/>
        <v>60.857832188689272</v>
      </c>
      <c r="CF155">
        <f t="shared" si="96"/>
        <v>87</v>
      </c>
      <c r="CG155" s="11" t="e">
        <f>IF('Laricio - prairie p.'!#REF!="OUI",CE155/CF155,100%)</f>
        <v>#REF!</v>
      </c>
      <c r="CH155" s="122">
        <v>136</v>
      </c>
      <c r="CI155" s="110" t="e">
        <f t="shared" si="97"/>
        <v>#REF!</v>
      </c>
      <c r="CJ155" s="110" t="e">
        <f t="shared" si="80"/>
        <v>#REF!</v>
      </c>
      <c r="CK155" s="110">
        <f>IF(CH155&lt;=$CJ$6,IF(ISBLANK(CH$5),,VLOOKUP(CH$5,Aerien!$B$23:$C$87,2,FALSE)),)</f>
        <v>0.57999999999999996</v>
      </c>
      <c r="CL155" s="110" t="e">
        <f t="shared" si="81"/>
        <v>#REF!</v>
      </c>
      <c r="CM155" s="110" t="e">
        <f t="shared" si="82"/>
        <v>#REF!</v>
      </c>
      <c r="CN155" s="117">
        <f t="shared" si="83"/>
        <v>0.47499999999999998</v>
      </c>
      <c r="CO155" s="110">
        <f>IF(CH155&lt;=$CJ$6,'Laricio - prairie p.'!$F$5+('Laricio - prairie p.'!$F$15-'Laricio - prairie p.'!$F$5)*(1-EXP(-0.0175*CH155)),)</f>
        <v>70</v>
      </c>
      <c r="CP155" s="110">
        <f>IF(CH155&lt;=$CJ$6,IF(CH155&lt;=30,CH155*('Laricio - prairie p.'!$F$16-'Laricio - prairie p.'!#REF!)/30,10),)</f>
        <v>10</v>
      </c>
      <c r="CQ155" s="110">
        <v>0</v>
      </c>
      <c r="CR155" s="110" t="e">
        <f t="shared" si="84"/>
        <v>#REF!</v>
      </c>
      <c r="CT155" s="110">
        <f t="shared" si="85"/>
        <v>0</v>
      </c>
      <c r="CU155" s="110">
        <f>IF(CH155&lt;='Laricio - prairie p.'!$F$18,0,)</f>
        <v>0</v>
      </c>
      <c r="CV155" s="117">
        <f t="shared" si="86"/>
        <v>0.47499999999999998</v>
      </c>
      <c r="CW155" s="110">
        <f>IF(CH155&lt;=$CJ$6,'Laricio - prairie p.'!$F$5+('Laricio - prairie p.'!$F$8-'Laricio - prairie p.'!$F$5)*(1-EXP(-0.0175*CH155)),)</f>
        <v>70</v>
      </c>
      <c r="CX155" s="110">
        <f>IF(CH156&lt;='Laricio - prairie p.'!$F$18,0,)</f>
        <v>0</v>
      </c>
      <c r="CY155" s="110">
        <f>IF(CH156&lt;='Laricio - prairie p.'!$F$18,0,)</f>
        <v>0</v>
      </c>
      <c r="CZ155" s="110">
        <f t="shared" si="87"/>
        <v>256.66666666666669</v>
      </c>
      <c r="DA155" s="38">
        <f t="shared" si="98"/>
        <v>0</v>
      </c>
    </row>
    <row r="156" spans="59:105" x14ac:dyDescent="0.25">
      <c r="BG156" s="11" t="e">
        <f>IF('Laricio - prairie p.'!#REF!="OUI",BE156/BF156,100%)</f>
        <v>#REF!</v>
      </c>
      <c r="BH156" s="155">
        <v>137</v>
      </c>
      <c r="BI156" s="147">
        <f t="shared" si="91"/>
        <v>0</v>
      </c>
      <c r="BJ156" s="148">
        <f t="shared" si="99"/>
        <v>0</v>
      </c>
      <c r="BK156" s="148">
        <f>IF(BH156&lt;=$BJ$6,IF(ISBLANK(BH$5),,VLOOKUP(BH$5,Aerien!$B$23:$C$87,2,FALSE)),)</f>
        <v>0</v>
      </c>
      <c r="BL156" s="148">
        <f t="shared" si="92"/>
        <v>0</v>
      </c>
      <c r="BM156" s="148">
        <f t="shared" si="93"/>
        <v>0</v>
      </c>
      <c r="BN156" s="149">
        <f t="shared" si="94"/>
        <v>0</v>
      </c>
      <c r="BO156" s="148">
        <f>IF(BH156&lt;=$BJ$6,'Laricio - prairie p.'!$F$5+('Laricio - prairie p.'!$F$15-'Laricio - prairie p.'!$F$5)*(1-EXP(-0.0175*BH156)),)</f>
        <v>0</v>
      </c>
      <c r="BP156" s="148">
        <f>IF(BH156&lt;=$BJ$6,IF(BH156&lt;=30,BH156*('Laricio - prairie p.'!$F$16-'Laricio - prairie p.'!#REF!)/30,10),)</f>
        <v>0</v>
      </c>
      <c r="BQ156" s="148">
        <v>0</v>
      </c>
      <c r="BR156" s="150">
        <f t="shared" si="95"/>
        <v>0</v>
      </c>
      <c r="BS156" s="147">
        <f>IF(BH156&lt;='Laricio - prairie p.'!$F$18,0,)</f>
        <v>0</v>
      </c>
      <c r="BT156" s="148">
        <f>IF(BH156&lt;='Laricio - prairie p.'!$F$18,0,)</f>
        <v>0</v>
      </c>
      <c r="BU156" s="149">
        <f t="shared" si="89"/>
        <v>0</v>
      </c>
      <c r="BV156" s="148">
        <f>IF(BH156&lt;=$BJ$6,'Laricio - prairie p.'!$F$5+('Laricio - prairie p.'!$F$8-'Laricio - prairie p.'!$F$5)*(1-EXP(-0.0175*BH156)),)</f>
        <v>0</v>
      </c>
      <c r="BW156" s="148">
        <f>IF(BH157&lt;='Laricio - prairie p.'!$F$18,0,)</f>
        <v>0</v>
      </c>
      <c r="BX156" s="148">
        <f>IF(BH157&lt;='Laricio - prairie p.'!$F$18,0,)</f>
        <v>0</v>
      </c>
      <c r="BY156" s="150">
        <f t="shared" si="100"/>
        <v>0</v>
      </c>
      <c r="BZ156" s="175">
        <f t="shared" si="90"/>
        <v>0</v>
      </c>
      <c r="CA156" s="178"/>
      <c r="CB156" s="178"/>
      <c r="CD156">
        <f t="shared" si="88"/>
        <v>0</v>
      </c>
      <c r="CE156" s="18">
        <f t="shared" si="101"/>
        <v>60.857832188689272</v>
      </c>
      <c r="CF156">
        <f t="shared" si="96"/>
        <v>87</v>
      </c>
      <c r="CG156" s="11" t="e">
        <f>IF('Laricio - prairie p.'!#REF!="OUI",CE156/CF156,100%)</f>
        <v>#REF!</v>
      </c>
      <c r="CH156" s="122">
        <v>137</v>
      </c>
      <c r="CI156" s="110" t="e">
        <f t="shared" si="97"/>
        <v>#REF!</v>
      </c>
      <c r="CJ156" s="110" t="e">
        <f t="shared" si="80"/>
        <v>#REF!</v>
      </c>
      <c r="CK156" s="110">
        <f>IF(CH156&lt;=$CJ$6,IF(ISBLANK(CH$5),,VLOOKUP(CH$5,Aerien!$B$23:$C$87,2,FALSE)),)</f>
        <v>0.57999999999999996</v>
      </c>
      <c r="CL156" s="110" t="e">
        <f t="shared" si="81"/>
        <v>#REF!</v>
      </c>
      <c r="CM156" s="110" t="e">
        <f t="shared" si="82"/>
        <v>#REF!</v>
      </c>
      <c r="CN156" s="117">
        <f t="shared" si="83"/>
        <v>0.47499999999999998</v>
      </c>
      <c r="CO156" s="110">
        <f>IF(CH156&lt;=$CJ$6,'Laricio - prairie p.'!$F$5+('Laricio - prairie p.'!$F$15-'Laricio - prairie p.'!$F$5)*(1-EXP(-0.0175*CH156)),)</f>
        <v>70</v>
      </c>
      <c r="CP156" s="110">
        <f>IF(CH156&lt;=$CJ$6,IF(CH156&lt;=30,CH156*('Laricio - prairie p.'!$F$16-'Laricio - prairie p.'!#REF!)/30,10),)</f>
        <v>10</v>
      </c>
      <c r="CQ156" s="110">
        <v>0</v>
      </c>
      <c r="CR156" s="110" t="e">
        <f t="shared" si="84"/>
        <v>#REF!</v>
      </c>
      <c r="CT156" s="110">
        <f t="shared" si="85"/>
        <v>0</v>
      </c>
      <c r="CU156" s="110">
        <f>IF(CH156&lt;='Laricio - prairie p.'!$F$18,0,)</f>
        <v>0</v>
      </c>
      <c r="CV156" s="117">
        <f t="shared" si="86"/>
        <v>0.47499999999999998</v>
      </c>
      <c r="CW156" s="110">
        <f>IF(CH156&lt;=$CJ$6,'Laricio - prairie p.'!$F$5+('Laricio - prairie p.'!$F$8-'Laricio - prairie p.'!$F$5)*(1-EXP(-0.0175*CH156)),)</f>
        <v>70</v>
      </c>
      <c r="CX156" s="110">
        <f>IF(CH157&lt;='Laricio - prairie p.'!$F$18,0,)</f>
        <v>0</v>
      </c>
      <c r="CY156" s="110">
        <f>IF(CH157&lt;='Laricio - prairie p.'!$F$18,0,)</f>
        <v>0</v>
      </c>
      <c r="CZ156" s="110">
        <f t="shared" si="87"/>
        <v>256.66666666666669</v>
      </c>
      <c r="DA156" s="38">
        <f t="shared" si="98"/>
        <v>0</v>
      </c>
    </row>
    <row r="157" spans="59:105" x14ac:dyDescent="0.25">
      <c r="BG157" s="11" t="e">
        <f>IF('Laricio - prairie p.'!#REF!="OUI",BE157/BF157,100%)</f>
        <v>#REF!</v>
      </c>
      <c r="BH157" s="155">
        <v>138</v>
      </c>
      <c r="BI157" s="147">
        <f t="shared" si="91"/>
        <v>0</v>
      </c>
      <c r="BJ157" s="148">
        <f t="shared" si="99"/>
        <v>0</v>
      </c>
      <c r="BK157" s="148">
        <f>IF(BH157&lt;=$BJ$6,IF(ISBLANK(BH$5),,VLOOKUP(BH$5,Aerien!$B$23:$C$87,2,FALSE)),)</f>
        <v>0</v>
      </c>
      <c r="BL157" s="148">
        <f t="shared" si="92"/>
        <v>0</v>
      </c>
      <c r="BM157" s="148">
        <f t="shared" si="93"/>
        <v>0</v>
      </c>
      <c r="BN157" s="149">
        <f t="shared" si="94"/>
        <v>0</v>
      </c>
      <c r="BO157" s="148">
        <f>IF(BH157&lt;=$BJ$6,'Laricio - prairie p.'!$F$5+('Laricio - prairie p.'!$F$15-'Laricio - prairie p.'!$F$5)*(1-EXP(-0.0175*BH157)),)</f>
        <v>0</v>
      </c>
      <c r="BP157" s="148">
        <f>IF(BH157&lt;=$BJ$6,IF(BH157&lt;=30,BH157*('Laricio - prairie p.'!$F$16-'Laricio - prairie p.'!#REF!)/30,10),)</f>
        <v>0</v>
      </c>
      <c r="BQ157" s="148">
        <v>0</v>
      </c>
      <c r="BR157" s="150">
        <f t="shared" si="95"/>
        <v>0</v>
      </c>
      <c r="BS157" s="147">
        <f>IF(BH157&lt;='Laricio - prairie p.'!$F$18,0,)</f>
        <v>0</v>
      </c>
      <c r="BT157" s="148">
        <f>IF(BH157&lt;='Laricio - prairie p.'!$F$18,0,)</f>
        <v>0</v>
      </c>
      <c r="BU157" s="149">
        <f t="shared" si="89"/>
        <v>0</v>
      </c>
      <c r="BV157" s="148">
        <f>IF(BH157&lt;=$BJ$6,'Laricio - prairie p.'!$F$5+('Laricio - prairie p.'!$F$8-'Laricio - prairie p.'!$F$5)*(1-EXP(-0.0175*BH157)),)</f>
        <v>0</v>
      </c>
      <c r="BW157" s="148">
        <f>IF(BH158&lt;='Laricio - prairie p.'!$F$18,0,)</f>
        <v>0</v>
      </c>
      <c r="BX157" s="148">
        <f>IF(BH158&lt;='Laricio - prairie p.'!$F$18,0,)</f>
        <v>0</v>
      </c>
      <c r="BY157" s="150">
        <f t="shared" si="100"/>
        <v>0</v>
      </c>
      <c r="BZ157" s="175">
        <f t="shared" si="90"/>
        <v>0</v>
      </c>
      <c r="CA157" s="178"/>
      <c r="CB157" s="178"/>
      <c r="CD157">
        <f t="shared" si="88"/>
        <v>0</v>
      </c>
      <c r="CE157" s="18">
        <f t="shared" si="101"/>
        <v>60.857832188689272</v>
      </c>
      <c r="CF157">
        <f t="shared" si="96"/>
        <v>87</v>
      </c>
      <c r="CG157" s="11" t="e">
        <f>IF('Laricio - prairie p.'!#REF!="OUI",CE157/CF157,100%)</f>
        <v>#REF!</v>
      </c>
      <c r="CH157" s="122">
        <v>138</v>
      </c>
      <c r="CI157" s="110" t="e">
        <f t="shared" si="97"/>
        <v>#REF!</v>
      </c>
      <c r="CJ157" s="110" t="e">
        <f t="shared" si="80"/>
        <v>#REF!</v>
      </c>
      <c r="CK157" s="110">
        <f>IF(CH157&lt;=$CJ$6,IF(ISBLANK(CH$5),,VLOOKUP(CH$5,Aerien!$B$23:$C$87,2,FALSE)),)</f>
        <v>0.57999999999999996</v>
      </c>
      <c r="CL157" s="110" t="e">
        <f t="shared" si="81"/>
        <v>#REF!</v>
      </c>
      <c r="CM157" s="110" t="e">
        <f t="shared" si="82"/>
        <v>#REF!</v>
      </c>
      <c r="CN157" s="117">
        <f t="shared" si="83"/>
        <v>0.47499999999999998</v>
      </c>
      <c r="CO157" s="110">
        <f>IF(CH157&lt;=$CJ$6,'Laricio - prairie p.'!$F$5+('Laricio - prairie p.'!$F$15-'Laricio - prairie p.'!$F$5)*(1-EXP(-0.0175*CH157)),)</f>
        <v>70</v>
      </c>
      <c r="CP157" s="110">
        <f>IF(CH157&lt;=$CJ$6,IF(CH157&lt;=30,CH157*('Laricio - prairie p.'!$F$16-'Laricio - prairie p.'!#REF!)/30,10),)</f>
        <v>10</v>
      </c>
      <c r="CQ157" s="110">
        <v>0</v>
      </c>
      <c r="CR157" s="110" t="e">
        <f t="shared" si="84"/>
        <v>#REF!</v>
      </c>
      <c r="CT157" s="110">
        <f t="shared" si="85"/>
        <v>0</v>
      </c>
      <c r="CU157" s="110">
        <f>IF(CH157&lt;='Laricio - prairie p.'!$F$18,0,)</f>
        <v>0</v>
      </c>
      <c r="CV157" s="117">
        <f t="shared" si="86"/>
        <v>0.47499999999999998</v>
      </c>
      <c r="CW157" s="110">
        <f>IF(CH157&lt;=$CJ$6,'Laricio - prairie p.'!$F$5+('Laricio - prairie p.'!$F$8-'Laricio - prairie p.'!$F$5)*(1-EXP(-0.0175*CH157)),)</f>
        <v>70</v>
      </c>
      <c r="CX157" s="110">
        <f>IF(CH158&lt;='Laricio - prairie p.'!$F$18,0,)</f>
        <v>0</v>
      </c>
      <c r="CY157" s="110">
        <f>IF(CH158&lt;='Laricio - prairie p.'!$F$18,0,)</f>
        <v>0</v>
      </c>
      <c r="CZ157" s="110">
        <f t="shared" si="87"/>
        <v>256.66666666666669</v>
      </c>
      <c r="DA157" s="38">
        <f t="shared" si="98"/>
        <v>0</v>
      </c>
    </row>
    <row r="158" spans="59:105" x14ac:dyDescent="0.25">
      <c r="BG158" s="11" t="e">
        <f>IF('Laricio - prairie p.'!#REF!="OUI",BE158/BF158,100%)</f>
        <v>#REF!</v>
      </c>
      <c r="BH158" s="155">
        <v>139</v>
      </c>
      <c r="BI158" s="147">
        <f t="shared" si="91"/>
        <v>0</v>
      </c>
      <c r="BJ158" s="148">
        <f t="shared" si="99"/>
        <v>0</v>
      </c>
      <c r="BK158" s="148">
        <f>IF(BH158&lt;=$BJ$6,IF(ISBLANK(BH$5),,VLOOKUP(BH$5,Aerien!$B$23:$C$87,2,FALSE)),)</f>
        <v>0</v>
      </c>
      <c r="BL158" s="148">
        <f t="shared" si="92"/>
        <v>0</v>
      </c>
      <c r="BM158" s="148">
        <f t="shared" si="93"/>
        <v>0</v>
      </c>
      <c r="BN158" s="149">
        <f t="shared" si="94"/>
        <v>0</v>
      </c>
      <c r="BO158" s="148">
        <f>IF(BH158&lt;=$BJ$6,'Laricio - prairie p.'!$F$5+('Laricio - prairie p.'!$F$15-'Laricio - prairie p.'!$F$5)*(1-EXP(-0.0175*BH158)),)</f>
        <v>0</v>
      </c>
      <c r="BP158" s="148">
        <f>IF(BH158&lt;=$BJ$6,IF(BH158&lt;=30,BH158*('Laricio - prairie p.'!$F$16-'Laricio - prairie p.'!#REF!)/30,10),)</f>
        <v>0</v>
      </c>
      <c r="BQ158" s="148">
        <v>0</v>
      </c>
      <c r="BR158" s="150">
        <f t="shared" si="95"/>
        <v>0</v>
      </c>
      <c r="BS158" s="147">
        <f>IF(BH158&lt;='Laricio - prairie p.'!$F$18,0,)</f>
        <v>0</v>
      </c>
      <c r="BT158" s="148">
        <f>IF(BH158&lt;='Laricio - prairie p.'!$F$18,0,)</f>
        <v>0</v>
      </c>
      <c r="BU158" s="149">
        <f t="shared" si="89"/>
        <v>0</v>
      </c>
      <c r="BV158" s="148">
        <f>IF(BH158&lt;=$BJ$6,'Laricio - prairie p.'!$F$5+('Laricio - prairie p.'!$F$8-'Laricio - prairie p.'!$F$5)*(1-EXP(-0.0175*BH158)),)</f>
        <v>0</v>
      </c>
      <c r="BW158" s="148">
        <f>IF(BH159&lt;='Laricio - prairie p.'!$F$18,0,)</f>
        <v>0</v>
      </c>
      <c r="BX158" s="148">
        <f>IF(BH159&lt;='Laricio - prairie p.'!$F$18,0,)</f>
        <v>0</v>
      </c>
      <c r="BY158" s="150">
        <f t="shared" si="100"/>
        <v>0</v>
      </c>
      <c r="BZ158" s="175">
        <f t="shared" si="90"/>
        <v>0</v>
      </c>
      <c r="CA158" s="178"/>
      <c r="CB158" s="178"/>
      <c r="CD158">
        <f t="shared" si="88"/>
        <v>0</v>
      </c>
      <c r="CE158" s="18">
        <f t="shared" si="101"/>
        <v>60.857832188689272</v>
      </c>
      <c r="CF158">
        <f t="shared" si="96"/>
        <v>87</v>
      </c>
      <c r="CG158" s="11" t="e">
        <f>IF('Laricio - prairie p.'!#REF!="OUI",CE158/CF158,100%)</f>
        <v>#REF!</v>
      </c>
      <c r="CH158" s="122">
        <v>139</v>
      </c>
      <c r="CI158" s="110" t="e">
        <f t="shared" si="97"/>
        <v>#REF!</v>
      </c>
      <c r="CJ158" s="110" t="e">
        <f t="shared" si="80"/>
        <v>#REF!</v>
      </c>
      <c r="CK158" s="110">
        <f>IF(CH158&lt;=$CJ$6,IF(ISBLANK(CH$5),,VLOOKUP(CH$5,Aerien!$B$23:$C$87,2,FALSE)),)</f>
        <v>0.57999999999999996</v>
      </c>
      <c r="CL158" s="110" t="e">
        <f t="shared" si="81"/>
        <v>#REF!</v>
      </c>
      <c r="CM158" s="110" t="e">
        <f t="shared" si="82"/>
        <v>#REF!</v>
      </c>
      <c r="CN158" s="117">
        <f t="shared" si="83"/>
        <v>0.47499999999999998</v>
      </c>
      <c r="CO158" s="110">
        <f>IF(CH158&lt;=$CJ$6,'Laricio - prairie p.'!$F$5+('Laricio - prairie p.'!$F$15-'Laricio - prairie p.'!$F$5)*(1-EXP(-0.0175*CH158)),)</f>
        <v>70</v>
      </c>
      <c r="CP158" s="110">
        <f>IF(CH158&lt;=$CJ$6,IF(CH158&lt;=30,CH158*('Laricio - prairie p.'!$F$16-'Laricio - prairie p.'!#REF!)/30,10),)</f>
        <v>10</v>
      </c>
      <c r="CQ158" s="110">
        <v>0</v>
      </c>
      <c r="CR158" s="110" t="e">
        <f t="shared" si="84"/>
        <v>#REF!</v>
      </c>
      <c r="CT158" s="110">
        <f t="shared" si="85"/>
        <v>0</v>
      </c>
      <c r="CU158" s="110">
        <f>IF(CH158&lt;='Laricio - prairie p.'!$F$18,0,)</f>
        <v>0</v>
      </c>
      <c r="CV158" s="117">
        <f t="shared" si="86"/>
        <v>0.47499999999999998</v>
      </c>
      <c r="CW158" s="110">
        <f>IF(CH158&lt;=$CJ$6,'Laricio - prairie p.'!$F$5+('Laricio - prairie p.'!$F$8-'Laricio - prairie p.'!$F$5)*(1-EXP(-0.0175*CH158)),)</f>
        <v>70</v>
      </c>
      <c r="CX158" s="110">
        <f>IF(CH159&lt;='Laricio - prairie p.'!$F$18,0,)</f>
        <v>0</v>
      </c>
      <c r="CY158" s="110">
        <f>IF(CH159&lt;='Laricio - prairie p.'!$F$18,0,)</f>
        <v>0</v>
      </c>
      <c r="CZ158" s="110">
        <f t="shared" si="87"/>
        <v>256.66666666666669</v>
      </c>
      <c r="DA158" s="38">
        <f t="shared" si="98"/>
        <v>0</v>
      </c>
    </row>
    <row r="159" spans="59:105" x14ac:dyDescent="0.25">
      <c r="BG159" s="11" t="e">
        <f>IF('Laricio - prairie p.'!#REF!="OUI",BE159/BF159,100%)</f>
        <v>#REF!</v>
      </c>
      <c r="BH159" s="155">
        <v>140</v>
      </c>
      <c r="BI159" s="147">
        <f t="shared" si="91"/>
        <v>0</v>
      </c>
      <c r="BJ159" s="148">
        <f t="shared" si="99"/>
        <v>0</v>
      </c>
      <c r="BK159" s="148">
        <f>IF(BH159&lt;=$BJ$6,IF(ISBLANK(BH$5),,VLOOKUP(BH$5,Aerien!$B$23:$C$87,2,FALSE)),)</f>
        <v>0</v>
      </c>
      <c r="BL159" s="148">
        <f t="shared" si="92"/>
        <v>0</v>
      </c>
      <c r="BM159" s="148">
        <f t="shared" si="93"/>
        <v>0</v>
      </c>
      <c r="BN159" s="149">
        <f t="shared" si="94"/>
        <v>0</v>
      </c>
      <c r="BO159" s="148">
        <f>IF(BH159&lt;=$BJ$6,'Laricio - prairie p.'!$F$5+('Laricio - prairie p.'!$F$15-'Laricio - prairie p.'!$F$5)*(1-EXP(-0.0175*BH159)),)</f>
        <v>0</v>
      </c>
      <c r="BP159" s="148">
        <f>IF(BH159&lt;=$BJ$6,IF(BH159&lt;=30,BH159*('Laricio - prairie p.'!$F$16-'Laricio - prairie p.'!#REF!)/30,10),)</f>
        <v>0</v>
      </c>
      <c r="BQ159" s="148">
        <v>0</v>
      </c>
      <c r="BR159" s="150">
        <f t="shared" si="95"/>
        <v>0</v>
      </c>
      <c r="BS159" s="147">
        <f>IF(BH159&lt;='Laricio - prairie p.'!$F$18,0,)</f>
        <v>0</v>
      </c>
      <c r="BT159" s="148">
        <f>IF(BH159&lt;='Laricio - prairie p.'!$F$18,0,)</f>
        <v>0</v>
      </c>
      <c r="BU159" s="149">
        <f t="shared" si="89"/>
        <v>0</v>
      </c>
      <c r="BV159" s="148">
        <f>IF(BH159&lt;=$BJ$6,'Laricio - prairie p.'!$F$5+('Laricio - prairie p.'!$F$8-'Laricio - prairie p.'!$F$5)*(1-EXP(-0.0175*BH159)),)</f>
        <v>0</v>
      </c>
      <c r="BW159" s="148">
        <f>IF(BH160&lt;='Laricio - prairie p.'!$F$18,0,)</f>
        <v>0</v>
      </c>
      <c r="BX159" s="148">
        <f>IF(BH160&lt;='Laricio - prairie p.'!$F$18,0,)</f>
        <v>0</v>
      </c>
      <c r="BY159" s="150">
        <f t="shared" si="100"/>
        <v>0</v>
      </c>
      <c r="BZ159" s="175">
        <f t="shared" si="90"/>
        <v>0</v>
      </c>
      <c r="CA159" s="178"/>
      <c r="CB159" s="178"/>
      <c r="CD159">
        <f t="shared" si="88"/>
        <v>0</v>
      </c>
      <c r="CE159" s="18">
        <f t="shared" si="101"/>
        <v>60.857832188689272</v>
      </c>
      <c r="CF159">
        <f t="shared" si="96"/>
        <v>87</v>
      </c>
      <c r="CG159" s="11" t="e">
        <f>IF('Laricio - prairie p.'!#REF!="OUI",CE159/CF159,100%)</f>
        <v>#REF!</v>
      </c>
      <c r="CH159" s="122">
        <v>140</v>
      </c>
      <c r="CI159" s="110" t="e">
        <f t="shared" si="97"/>
        <v>#REF!</v>
      </c>
      <c r="CJ159" s="110" t="e">
        <f t="shared" si="80"/>
        <v>#REF!</v>
      </c>
      <c r="CK159" s="110">
        <f>IF(CH159&lt;=$CJ$6,IF(ISBLANK(CH$5),,VLOOKUP(CH$5,Aerien!$B$23:$C$87,2,FALSE)),)</f>
        <v>0.57999999999999996</v>
      </c>
      <c r="CL159" s="110" t="e">
        <f t="shared" si="81"/>
        <v>#REF!</v>
      </c>
      <c r="CM159" s="110" t="e">
        <f t="shared" si="82"/>
        <v>#REF!</v>
      </c>
      <c r="CN159" s="117">
        <f t="shared" si="83"/>
        <v>0.47499999999999998</v>
      </c>
      <c r="CO159" s="110">
        <f>IF(CH159&lt;=$CJ$6,'Laricio - prairie p.'!$F$5+('Laricio - prairie p.'!$F$15-'Laricio - prairie p.'!$F$5)*(1-EXP(-0.0175*CH159)),)</f>
        <v>70</v>
      </c>
      <c r="CP159" s="110">
        <f>IF(CH159&lt;=$CJ$6,IF(CH159&lt;=30,CH159*('Laricio - prairie p.'!$F$16-'Laricio - prairie p.'!#REF!)/30,10),)</f>
        <v>10</v>
      </c>
      <c r="CQ159" s="110">
        <v>0</v>
      </c>
      <c r="CR159" s="110" t="e">
        <f t="shared" si="84"/>
        <v>#REF!</v>
      </c>
      <c r="CT159" s="110">
        <f t="shared" si="85"/>
        <v>0</v>
      </c>
      <c r="CU159" s="110">
        <f>IF(CH159&lt;='Laricio - prairie p.'!$F$18,0,)</f>
        <v>0</v>
      </c>
      <c r="CV159" s="117">
        <f t="shared" si="86"/>
        <v>0.47499999999999998</v>
      </c>
      <c r="CW159" s="110">
        <f>IF(CH159&lt;=$CJ$6,'Laricio - prairie p.'!$F$5+('Laricio - prairie p.'!$F$8-'Laricio - prairie p.'!$F$5)*(1-EXP(-0.0175*CH159)),)</f>
        <v>70</v>
      </c>
      <c r="CX159" s="110">
        <f>IF(CH160&lt;='Laricio - prairie p.'!$F$18,0,)</f>
        <v>0</v>
      </c>
      <c r="CY159" s="110">
        <f>IF(CH160&lt;='Laricio - prairie p.'!$F$18,0,)</f>
        <v>0</v>
      </c>
      <c r="CZ159" s="110">
        <f t="shared" si="87"/>
        <v>256.66666666666669</v>
      </c>
      <c r="DA159" s="38">
        <f t="shared" si="98"/>
        <v>0</v>
      </c>
    </row>
    <row r="160" spans="59:105" x14ac:dyDescent="0.25">
      <c r="BG160" s="11" t="e">
        <f>IF('Laricio - prairie p.'!#REF!="OUI",BE160/BF160,100%)</f>
        <v>#REF!</v>
      </c>
      <c r="BH160" s="155">
        <v>141</v>
      </c>
      <c r="BI160" s="147">
        <f t="shared" si="91"/>
        <v>0</v>
      </c>
      <c r="BJ160" s="148">
        <f t="shared" si="99"/>
        <v>0</v>
      </c>
      <c r="BK160" s="148">
        <f>IF(BH160&lt;=$BJ$6,IF(ISBLANK(BH$5),,VLOOKUP(BH$5,Aerien!$B$23:$C$87,2,FALSE)),)</f>
        <v>0</v>
      </c>
      <c r="BL160" s="148">
        <f t="shared" si="92"/>
        <v>0</v>
      </c>
      <c r="BM160" s="148">
        <f t="shared" si="93"/>
        <v>0</v>
      </c>
      <c r="BN160" s="149">
        <f t="shared" si="94"/>
        <v>0</v>
      </c>
      <c r="BO160" s="148">
        <f>IF(BH160&lt;=$BJ$6,'Laricio - prairie p.'!$F$5+('Laricio - prairie p.'!$F$15-'Laricio - prairie p.'!$F$5)*(1-EXP(-0.0175*BH160)),)</f>
        <v>0</v>
      </c>
      <c r="BP160" s="148">
        <f>IF(BH160&lt;=$BJ$6,IF(BH160&lt;=30,BH160*('Laricio - prairie p.'!$F$16-'Laricio - prairie p.'!#REF!)/30,10),)</f>
        <v>0</v>
      </c>
      <c r="BQ160" s="148">
        <v>0</v>
      </c>
      <c r="BR160" s="150">
        <f t="shared" si="95"/>
        <v>0</v>
      </c>
      <c r="BS160" s="147">
        <f>IF(BH160&lt;='Laricio - prairie p.'!$F$18,0,)</f>
        <v>0</v>
      </c>
      <c r="BT160" s="148">
        <f>IF(BH160&lt;='Laricio - prairie p.'!$F$18,0,)</f>
        <v>0</v>
      </c>
      <c r="BU160" s="149">
        <f t="shared" si="89"/>
        <v>0</v>
      </c>
      <c r="BV160" s="148">
        <f>IF(BH160&lt;=$BJ$6,'Laricio - prairie p.'!$F$5+('Laricio - prairie p.'!$F$8-'Laricio - prairie p.'!$F$5)*(1-EXP(-0.0175*BH160)),)</f>
        <v>0</v>
      </c>
      <c r="BW160" s="148">
        <f>IF(BH161&lt;='Laricio - prairie p.'!$F$18,0,)</f>
        <v>0</v>
      </c>
      <c r="BX160" s="148">
        <f>IF(BH161&lt;='Laricio - prairie p.'!$F$18,0,)</f>
        <v>0</v>
      </c>
      <c r="BY160" s="150">
        <f t="shared" si="100"/>
        <v>0</v>
      </c>
      <c r="BZ160" s="175">
        <f t="shared" si="90"/>
        <v>0</v>
      </c>
      <c r="CA160" s="178"/>
      <c r="CB160" s="178"/>
      <c r="CD160">
        <f t="shared" si="88"/>
        <v>0</v>
      </c>
      <c r="CE160" s="18">
        <f t="shared" si="101"/>
        <v>60.857832188689272</v>
      </c>
      <c r="CF160">
        <f t="shared" si="96"/>
        <v>82</v>
      </c>
      <c r="CG160" s="11" t="e">
        <f>IF('Laricio - prairie p.'!#REF!="OUI",CE160/CF160,100%)</f>
        <v>#REF!</v>
      </c>
      <c r="CH160" s="122">
        <v>141</v>
      </c>
      <c r="CI160" s="110" t="e">
        <f t="shared" si="97"/>
        <v>#REF!</v>
      </c>
      <c r="CJ160" s="110" t="e">
        <f t="shared" si="80"/>
        <v>#REF!</v>
      </c>
      <c r="CK160" s="110">
        <f>IF(CH160&lt;=$CJ$6,IF(ISBLANK(CH$5),,VLOOKUP(CH$5,Aerien!$B$23:$C$87,2,FALSE)),)</f>
        <v>0.57999999999999996</v>
      </c>
      <c r="CL160" s="110" t="e">
        <f t="shared" si="81"/>
        <v>#REF!</v>
      </c>
      <c r="CM160" s="110" t="e">
        <f t="shared" si="82"/>
        <v>#REF!</v>
      </c>
      <c r="CN160" s="117">
        <f t="shared" si="83"/>
        <v>0.47499999999999998</v>
      </c>
      <c r="CO160" s="110">
        <f>IF(CH160&lt;=$CJ$6,'Laricio - prairie p.'!$F$5+('Laricio - prairie p.'!$F$15-'Laricio - prairie p.'!$F$5)*(1-EXP(-0.0175*CH160)),)</f>
        <v>70</v>
      </c>
      <c r="CP160" s="110">
        <f>IF(CH160&lt;=$CJ$6,IF(CH160&lt;=30,CH160*('Laricio - prairie p.'!$F$16-'Laricio - prairie p.'!#REF!)/30,10),)</f>
        <v>10</v>
      </c>
      <c r="CQ160" s="110">
        <v>0</v>
      </c>
      <c r="CR160" s="110" t="e">
        <f t="shared" si="84"/>
        <v>#REF!</v>
      </c>
      <c r="CT160" s="110">
        <f t="shared" si="85"/>
        <v>0</v>
      </c>
      <c r="CU160" s="110">
        <f>IF(CH160&lt;='Laricio - prairie p.'!$F$18,0,)</f>
        <v>0</v>
      </c>
      <c r="CV160" s="117">
        <f t="shared" si="86"/>
        <v>0.47499999999999998</v>
      </c>
      <c r="CW160" s="110">
        <f>IF(CH160&lt;=$CJ$6,'Laricio - prairie p.'!$F$5+('Laricio - prairie p.'!$F$8-'Laricio - prairie p.'!$F$5)*(1-EXP(-0.0175*CH160)),)</f>
        <v>70</v>
      </c>
      <c r="CX160" s="110">
        <f>IF(CH161&lt;='Laricio - prairie p.'!$F$18,0,)</f>
        <v>0</v>
      </c>
      <c r="CY160" s="110">
        <f>IF(CH161&lt;='Laricio - prairie p.'!$F$18,0,)</f>
        <v>0</v>
      </c>
      <c r="CZ160" s="110">
        <f t="shared" si="87"/>
        <v>256.66666666666669</v>
      </c>
      <c r="DA160" s="38">
        <f t="shared" si="98"/>
        <v>0</v>
      </c>
    </row>
    <row r="161" spans="59:105" x14ac:dyDescent="0.25">
      <c r="BG161" s="11" t="e">
        <f>IF('Laricio - prairie p.'!#REF!="OUI",BE161/BF161,100%)</f>
        <v>#REF!</v>
      </c>
      <c r="BH161" s="155">
        <v>142</v>
      </c>
      <c r="BI161" s="147">
        <f t="shared" si="91"/>
        <v>0</v>
      </c>
      <c r="BJ161" s="148">
        <f t="shared" si="99"/>
        <v>0</v>
      </c>
      <c r="BK161" s="148">
        <f>IF(BH161&lt;=$BJ$6,IF(ISBLANK(BH$5),,VLOOKUP(BH$5,Aerien!$B$23:$C$87,2,FALSE)),)</f>
        <v>0</v>
      </c>
      <c r="BL161" s="148">
        <f t="shared" si="92"/>
        <v>0</v>
      </c>
      <c r="BM161" s="148">
        <f t="shared" si="93"/>
        <v>0</v>
      </c>
      <c r="BN161" s="149">
        <f t="shared" si="94"/>
        <v>0</v>
      </c>
      <c r="BO161" s="148">
        <f>IF(BH161&lt;=$BJ$6,'Laricio - prairie p.'!$F$5+('Laricio - prairie p.'!$F$15-'Laricio - prairie p.'!$F$5)*(1-EXP(-0.0175*BH161)),)</f>
        <v>0</v>
      </c>
      <c r="BP161" s="148">
        <f>IF(BH161&lt;=$BJ$6,IF(BH161&lt;=30,BH161*('Laricio - prairie p.'!$F$16-'Laricio - prairie p.'!#REF!)/30,10),)</f>
        <v>0</v>
      </c>
      <c r="BQ161" s="148">
        <v>0</v>
      </c>
      <c r="BR161" s="150">
        <f t="shared" si="95"/>
        <v>0</v>
      </c>
      <c r="BS161" s="147">
        <f>IF(BH161&lt;='Laricio - prairie p.'!$F$18,0,)</f>
        <v>0</v>
      </c>
      <c r="BT161" s="148">
        <f>IF(BH161&lt;='Laricio - prairie p.'!$F$18,0,)</f>
        <v>0</v>
      </c>
      <c r="BU161" s="149">
        <f t="shared" si="89"/>
        <v>0</v>
      </c>
      <c r="BV161" s="148">
        <f>IF(BH161&lt;=$BJ$6,'Laricio - prairie p.'!$F$5+('Laricio - prairie p.'!$F$8-'Laricio - prairie p.'!$F$5)*(1-EXP(-0.0175*BH161)),)</f>
        <v>0</v>
      </c>
      <c r="BW161" s="148">
        <f>IF(BH162&lt;='Laricio - prairie p.'!$F$18,0,)</f>
        <v>0</v>
      </c>
      <c r="BX161" s="148">
        <f>IF(BH162&lt;='Laricio - prairie p.'!$F$18,0,)</f>
        <v>0</v>
      </c>
      <c r="BY161" s="150">
        <f t="shared" si="100"/>
        <v>0</v>
      </c>
      <c r="BZ161" s="175">
        <f t="shared" si="90"/>
        <v>0</v>
      </c>
      <c r="CA161" s="178"/>
      <c r="CB161" s="178"/>
      <c r="CD161">
        <f t="shared" si="88"/>
        <v>0</v>
      </c>
      <c r="CE161" s="18">
        <f t="shared" si="101"/>
        <v>60.857832188689272</v>
      </c>
      <c r="CF161">
        <f t="shared" si="96"/>
        <v>82</v>
      </c>
      <c r="CG161" s="11" t="e">
        <f>IF('Laricio - prairie p.'!#REF!="OUI",CE161/CF161,100%)</f>
        <v>#REF!</v>
      </c>
      <c r="CH161" s="122">
        <v>142</v>
      </c>
      <c r="CI161" s="110" t="e">
        <f t="shared" si="97"/>
        <v>#REF!</v>
      </c>
      <c r="CJ161" s="110" t="e">
        <f t="shared" si="80"/>
        <v>#REF!</v>
      </c>
      <c r="CK161" s="110">
        <f>IF(CH161&lt;=$CJ$6,IF(ISBLANK(CH$5),,VLOOKUP(CH$5,Aerien!$B$23:$C$87,2,FALSE)),)</f>
        <v>0.57999999999999996</v>
      </c>
      <c r="CL161" s="110" t="e">
        <f t="shared" si="81"/>
        <v>#REF!</v>
      </c>
      <c r="CM161" s="110" t="e">
        <f t="shared" si="82"/>
        <v>#REF!</v>
      </c>
      <c r="CN161" s="117">
        <f t="shared" si="83"/>
        <v>0.47499999999999998</v>
      </c>
      <c r="CO161" s="110">
        <f>IF(CH161&lt;=$CJ$6,'Laricio - prairie p.'!$F$5+('Laricio - prairie p.'!$F$15-'Laricio - prairie p.'!$F$5)*(1-EXP(-0.0175*CH161)),)</f>
        <v>70</v>
      </c>
      <c r="CP161" s="110">
        <f>IF(CH161&lt;=$CJ$6,IF(CH161&lt;=30,CH161*('Laricio - prairie p.'!$F$16-'Laricio - prairie p.'!#REF!)/30,10),)</f>
        <v>10</v>
      </c>
      <c r="CQ161" s="110">
        <v>0</v>
      </c>
      <c r="CR161" s="110" t="e">
        <f t="shared" si="84"/>
        <v>#REF!</v>
      </c>
      <c r="CT161" s="110">
        <f t="shared" si="85"/>
        <v>0</v>
      </c>
      <c r="CU161" s="110">
        <f>IF(CH161&lt;='Laricio - prairie p.'!$F$18,0,)</f>
        <v>0</v>
      </c>
      <c r="CV161" s="117">
        <f t="shared" si="86"/>
        <v>0.47499999999999998</v>
      </c>
      <c r="CW161" s="110">
        <f>IF(CH161&lt;=$CJ$6,'Laricio - prairie p.'!$F$5+('Laricio - prairie p.'!$F$8-'Laricio - prairie p.'!$F$5)*(1-EXP(-0.0175*CH161)),)</f>
        <v>70</v>
      </c>
      <c r="CX161" s="110">
        <f>IF(CH162&lt;='Laricio - prairie p.'!$F$18,0,)</f>
        <v>0</v>
      </c>
      <c r="CY161" s="110">
        <f>IF(CH162&lt;='Laricio - prairie p.'!$F$18,0,)</f>
        <v>0</v>
      </c>
      <c r="CZ161" s="110">
        <f t="shared" si="87"/>
        <v>256.66666666666669</v>
      </c>
      <c r="DA161" s="38">
        <f t="shared" si="98"/>
        <v>0</v>
      </c>
    </row>
    <row r="162" spans="59:105" x14ac:dyDescent="0.25">
      <c r="BG162" s="11" t="e">
        <f>IF('Laricio - prairie p.'!#REF!="OUI",BE162/BF162,100%)</f>
        <v>#REF!</v>
      </c>
      <c r="BH162" s="155">
        <v>143</v>
      </c>
      <c r="BI162" s="147">
        <f t="shared" si="91"/>
        <v>0</v>
      </c>
      <c r="BJ162" s="148">
        <f t="shared" si="99"/>
        <v>0</v>
      </c>
      <c r="BK162" s="148">
        <f>IF(BH162&lt;=$BJ$6,IF(ISBLANK(BH$5),,VLOOKUP(BH$5,Aerien!$B$23:$C$87,2,FALSE)),)</f>
        <v>0</v>
      </c>
      <c r="BL162" s="148">
        <f t="shared" si="92"/>
        <v>0</v>
      </c>
      <c r="BM162" s="148">
        <f t="shared" si="93"/>
        <v>0</v>
      </c>
      <c r="BN162" s="149">
        <f t="shared" si="94"/>
        <v>0</v>
      </c>
      <c r="BO162" s="148">
        <f>IF(BH162&lt;=$BJ$6,'Laricio - prairie p.'!$F$5+('Laricio - prairie p.'!$F$15-'Laricio - prairie p.'!$F$5)*(1-EXP(-0.0175*BH162)),)</f>
        <v>0</v>
      </c>
      <c r="BP162" s="148">
        <f>IF(BH162&lt;=$BJ$6,IF(BH162&lt;=30,BH162*('Laricio - prairie p.'!$F$16-'Laricio - prairie p.'!#REF!)/30,10),)</f>
        <v>0</v>
      </c>
      <c r="BQ162" s="148">
        <v>0</v>
      </c>
      <c r="BR162" s="150">
        <f t="shared" si="95"/>
        <v>0</v>
      </c>
      <c r="BS162" s="147">
        <f>IF(BH162&lt;='Laricio - prairie p.'!$F$18,0,)</f>
        <v>0</v>
      </c>
      <c r="BT162" s="148">
        <f>IF(BH162&lt;='Laricio - prairie p.'!$F$18,0,)</f>
        <v>0</v>
      </c>
      <c r="BU162" s="149">
        <f t="shared" si="89"/>
        <v>0</v>
      </c>
      <c r="BV162" s="148">
        <f>IF(BH162&lt;=$BJ$6,'Laricio - prairie p.'!$F$5+('Laricio - prairie p.'!$F$8-'Laricio - prairie p.'!$F$5)*(1-EXP(-0.0175*BH162)),)</f>
        <v>0</v>
      </c>
      <c r="BW162" s="148">
        <f>IF(BH163&lt;='Laricio - prairie p.'!$F$18,0,)</f>
        <v>0</v>
      </c>
      <c r="BX162" s="148">
        <f>IF(BH163&lt;='Laricio - prairie p.'!$F$18,0,)</f>
        <v>0</v>
      </c>
      <c r="BY162" s="150">
        <f t="shared" si="100"/>
        <v>0</v>
      </c>
      <c r="BZ162" s="175">
        <f t="shared" si="90"/>
        <v>0</v>
      </c>
      <c r="CA162" s="178"/>
      <c r="CB162" s="178"/>
      <c r="CD162">
        <f t="shared" si="88"/>
        <v>0</v>
      </c>
      <c r="CE162" s="18">
        <f t="shared" si="101"/>
        <v>60.857832188689272</v>
      </c>
      <c r="CF162">
        <f t="shared" si="96"/>
        <v>82</v>
      </c>
      <c r="CG162" s="11" t="e">
        <f>IF('Laricio - prairie p.'!#REF!="OUI",CE162/CF162,100%)</f>
        <v>#REF!</v>
      </c>
      <c r="CH162" s="122">
        <v>143</v>
      </c>
      <c r="CI162" s="110" t="e">
        <f t="shared" si="97"/>
        <v>#REF!</v>
      </c>
      <c r="CJ162" s="110" t="e">
        <f t="shared" si="80"/>
        <v>#REF!</v>
      </c>
      <c r="CK162" s="110">
        <f>IF(CH162&lt;=$CJ$6,IF(ISBLANK(CH$5),,VLOOKUP(CH$5,Aerien!$B$23:$C$87,2,FALSE)),)</f>
        <v>0.57999999999999996</v>
      </c>
      <c r="CL162" s="110" t="e">
        <f t="shared" si="81"/>
        <v>#REF!</v>
      </c>
      <c r="CM162" s="110" t="e">
        <f t="shared" si="82"/>
        <v>#REF!</v>
      </c>
      <c r="CN162" s="117">
        <f t="shared" si="83"/>
        <v>0.47499999999999998</v>
      </c>
      <c r="CO162" s="110">
        <f>IF(CH162&lt;=$CJ$6,'Laricio - prairie p.'!$F$5+('Laricio - prairie p.'!$F$15-'Laricio - prairie p.'!$F$5)*(1-EXP(-0.0175*CH162)),)</f>
        <v>70</v>
      </c>
      <c r="CP162" s="110">
        <f>IF(CH162&lt;=$CJ$6,IF(CH162&lt;=30,CH162*('Laricio - prairie p.'!$F$16-'Laricio - prairie p.'!#REF!)/30,10),)</f>
        <v>10</v>
      </c>
      <c r="CQ162" s="110">
        <v>0</v>
      </c>
      <c r="CR162" s="110" t="e">
        <f t="shared" si="84"/>
        <v>#REF!</v>
      </c>
      <c r="CT162" s="110">
        <f t="shared" si="85"/>
        <v>0</v>
      </c>
      <c r="CU162" s="110">
        <f>IF(CH162&lt;='Laricio - prairie p.'!$F$18,0,)</f>
        <v>0</v>
      </c>
      <c r="CV162" s="117">
        <f t="shared" si="86"/>
        <v>0.47499999999999998</v>
      </c>
      <c r="CW162" s="110">
        <f>IF(CH162&lt;=$CJ$6,'Laricio - prairie p.'!$F$5+('Laricio - prairie p.'!$F$8-'Laricio - prairie p.'!$F$5)*(1-EXP(-0.0175*CH162)),)</f>
        <v>70</v>
      </c>
      <c r="CX162" s="110">
        <f>IF(CH163&lt;='Laricio - prairie p.'!$F$18,0,)</f>
        <v>0</v>
      </c>
      <c r="CY162" s="110">
        <f>IF(CH163&lt;='Laricio - prairie p.'!$F$18,0,)</f>
        <v>0</v>
      </c>
      <c r="CZ162" s="110">
        <f t="shared" si="87"/>
        <v>256.66666666666669</v>
      </c>
      <c r="DA162" s="38">
        <f t="shared" si="98"/>
        <v>0</v>
      </c>
    </row>
    <row r="163" spans="59:105" x14ac:dyDescent="0.25">
      <c r="BG163" s="11" t="e">
        <f>IF('Laricio - prairie p.'!#REF!="OUI",BE163/BF163,100%)</f>
        <v>#REF!</v>
      </c>
      <c r="BH163" s="155">
        <v>144</v>
      </c>
      <c r="BI163" s="147">
        <f t="shared" si="91"/>
        <v>0</v>
      </c>
      <c r="BJ163" s="148">
        <f t="shared" si="99"/>
        <v>0</v>
      </c>
      <c r="BK163" s="148">
        <f>IF(BH163&lt;=$BJ$6,IF(ISBLANK(BH$5),,VLOOKUP(BH$5,Aerien!$B$23:$C$87,2,FALSE)),)</f>
        <v>0</v>
      </c>
      <c r="BL163" s="148">
        <f t="shared" si="92"/>
        <v>0</v>
      </c>
      <c r="BM163" s="148">
        <f t="shared" si="93"/>
        <v>0</v>
      </c>
      <c r="BN163" s="149">
        <f t="shared" si="94"/>
        <v>0</v>
      </c>
      <c r="BO163" s="148">
        <f>IF(BH163&lt;=$BJ$6,'Laricio - prairie p.'!$F$5+('Laricio - prairie p.'!$F$15-'Laricio - prairie p.'!$F$5)*(1-EXP(-0.0175*BH163)),)</f>
        <v>0</v>
      </c>
      <c r="BP163" s="148">
        <f>IF(BH163&lt;=$BJ$6,IF(BH163&lt;=30,BH163*('Laricio - prairie p.'!$F$16-'Laricio - prairie p.'!#REF!)/30,10),)</f>
        <v>0</v>
      </c>
      <c r="BQ163" s="148">
        <v>0</v>
      </c>
      <c r="BR163" s="150">
        <f t="shared" si="95"/>
        <v>0</v>
      </c>
      <c r="BS163" s="147">
        <f>IF(BH163&lt;='Laricio - prairie p.'!$F$18,0,)</f>
        <v>0</v>
      </c>
      <c r="BT163" s="148">
        <f>IF(BH163&lt;='Laricio - prairie p.'!$F$18,0,)</f>
        <v>0</v>
      </c>
      <c r="BU163" s="149">
        <f t="shared" si="89"/>
        <v>0</v>
      </c>
      <c r="BV163" s="148">
        <f>IF(BH163&lt;=$BJ$6,'Laricio - prairie p.'!$F$5+('Laricio - prairie p.'!$F$8-'Laricio - prairie p.'!$F$5)*(1-EXP(-0.0175*BH163)),)</f>
        <v>0</v>
      </c>
      <c r="BW163" s="148">
        <f>IF(BH164&lt;='Laricio - prairie p.'!$F$18,0,)</f>
        <v>0</v>
      </c>
      <c r="BX163" s="148">
        <f>IF(BH164&lt;='Laricio - prairie p.'!$F$18,0,)</f>
        <v>0</v>
      </c>
      <c r="BY163" s="150">
        <f t="shared" si="100"/>
        <v>0</v>
      </c>
      <c r="BZ163" s="175">
        <f t="shared" si="90"/>
        <v>0</v>
      </c>
      <c r="CA163" s="178"/>
      <c r="CB163" s="178"/>
      <c r="CD163">
        <f t="shared" si="88"/>
        <v>0</v>
      </c>
      <c r="CE163" s="18">
        <f t="shared" si="101"/>
        <v>60.857832188689272</v>
      </c>
      <c r="CF163">
        <f t="shared" si="96"/>
        <v>82</v>
      </c>
      <c r="CG163" s="11" t="e">
        <f>IF('Laricio - prairie p.'!#REF!="OUI",CE163/CF163,100%)</f>
        <v>#REF!</v>
      </c>
      <c r="CH163" s="122">
        <v>144</v>
      </c>
      <c r="CI163" s="110" t="e">
        <f t="shared" si="97"/>
        <v>#REF!</v>
      </c>
      <c r="CJ163" s="110" t="e">
        <f t="shared" si="80"/>
        <v>#REF!</v>
      </c>
      <c r="CK163" s="110">
        <f>IF(CH163&lt;=$CJ$6,IF(ISBLANK(CH$5),,VLOOKUP(CH$5,Aerien!$B$23:$C$87,2,FALSE)),)</f>
        <v>0.57999999999999996</v>
      </c>
      <c r="CL163" s="110" t="e">
        <f t="shared" si="81"/>
        <v>#REF!</v>
      </c>
      <c r="CM163" s="110" t="e">
        <f t="shared" si="82"/>
        <v>#REF!</v>
      </c>
      <c r="CN163" s="117">
        <f t="shared" si="83"/>
        <v>0.47499999999999998</v>
      </c>
      <c r="CO163" s="110">
        <f>IF(CH163&lt;=$CJ$6,'Laricio - prairie p.'!$F$5+('Laricio - prairie p.'!$F$15-'Laricio - prairie p.'!$F$5)*(1-EXP(-0.0175*CH163)),)</f>
        <v>70</v>
      </c>
      <c r="CP163" s="110">
        <f>IF(CH163&lt;=$CJ$6,IF(CH163&lt;=30,CH163*('Laricio - prairie p.'!$F$16-'Laricio - prairie p.'!#REF!)/30,10),)</f>
        <v>10</v>
      </c>
      <c r="CQ163" s="110">
        <v>0</v>
      </c>
      <c r="CR163" s="110" t="e">
        <f t="shared" si="84"/>
        <v>#REF!</v>
      </c>
      <c r="CT163" s="110">
        <f t="shared" si="85"/>
        <v>0</v>
      </c>
      <c r="CU163" s="110">
        <f>IF(CH163&lt;='Laricio - prairie p.'!$F$18,0,)</f>
        <v>0</v>
      </c>
      <c r="CV163" s="117">
        <f t="shared" si="86"/>
        <v>0.47499999999999998</v>
      </c>
      <c r="CW163" s="110">
        <f>IF(CH163&lt;=$CJ$6,'Laricio - prairie p.'!$F$5+('Laricio - prairie p.'!$F$8-'Laricio - prairie p.'!$F$5)*(1-EXP(-0.0175*CH163)),)</f>
        <v>70</v>
      </c>
      <c r="CX163" s="110">
        <f>IF(CH164&lt;='Laricio - prairie p.'!$F$18,0,)</f>
        <v>0</v>
      </c>
      <c r="CY163" s="110">
        <f>IF(CH164&lt;='Laricio - prairie p.'!$F$18,0,)</f>
        <v>0</v>
      </c>
      <c r="CZ163" s="110">
        <f t="shared" si="87"/>
        <v>256.66666666666669</v>
      </c>
      <c r="DA163" s="38">
        <f t="shared" si="98"/>
        <v>0</v>
      </c>
    </row>
    <row r="164" spans="59:105" x14ac:dyDescent="0.25">
      <c r="BG164" s="11" t="e">
        <f>IF('Laricio - prairie p.'!#REF!="OUI",BE164/BF164,100%)</f>
        <v>#REF!</v>
      </c>
      <c r="BH164" s="155">
        <v>145</v>
      </c>
      <c r="BI164" s="147">
        <f t="shared" si="91"/>
        <v>0</v>
      </c>
      <c r="BJ164" s="148">
        <f t="shared" si="99"/>
        <v>0</v>
      </c>
      <c r="BK164" s="148">
        <f>IF(BH164&lt;=$BJ$6,IF(ISBLANK(BH$5),,VLOOKUP(BH$5,Aerien!$B$23:$C$87,2,FALSE)),)</f>
        <v>0</v>
      </c>
      <c r="BL164" s="148">
        <f t="shared" si="92"/>
        <v>0</v>
      </c>
      <c r="BM164" s="148">
        <f t="shared" si="93"/>
        <v>0</v>
      </c>
      <c r="BN164" s="149">
        <f t="shared" si="94"/>
        <v>0</v>
      </c>
      <c r="BO164" s="148">
        <f>IF(BH164&lt;=$BJ$6,'Laricio - prairie p.'!$F$5+('Laricio - prairie p.'!$F$15-'Laricio - prairie p.'!$F$5)*(1-EXP(-0.0175*BH164)),)</f>
        <v>0</v>
      </c>
      <c r="BP164" s="148">
        <f>IF(BH164&lt;=$BJ$6,IF(BH164&lt;=30,BH164*('Laricio - prairie p.'!$F$16-'Laricio - prairie p.'!#REF!)/30,10),)</f>
        <v>0</v>
      </c>
      <c r="BQ164" s="148">
        <v>0</v>
      </c>
      <c r="BR164" s="150">
        <f t="shared" si="95"/>
        <v>0</v>
      </c>
      <c r="BS164" s="147">
        <f>IF(BH164&lt;='Laricio - prairie p.'!$F$18,0,)</f>
        <v>0</v>
      </c>
      <c r="BT164" s="148">
        <f>IF(BH164&lt;='Laricio - prairie p.'!$F$18,0,)</f>
        <v>0</v>
      </c>
      <c r="BU164" s="149">
        <f t="shared" si="89"/>
        <v>0</v>
      </c>
      <c r="BV164" s="148">
        <f>IF(BH164&lt;=$BJ$6,'Laricio - prairie p.'!$F$5+('Laricio - prairie p.'!$F$8-'Laricio - prairie p.'!$F$5)*(1-EXP(-0.0175*BH164)),)</f>
        <v>0</v>
      </c>
      <c r="BW164" s="148">
        <f>IF(BH165&lt;='Laricio - prairie p.'!$F$18,0,)</f>
        <v>0</v>
      </c>
      <c r="BX164" s="148">
        <f>IF(BH165&lt;='Laricio - prairie p.'!$F$18,0,)</f>
        <v>0</v>
      </c>
      <c r="BY164" s="150">
        <f t="shared" si="100"/>
        <v>0</v>
      </c>
      <c r="BZ164" s="175">
        <f t="shared" si="90"/>
        <v>0</v>
      </c>
      <c r="CA164" s="178"/>
      <c r="CB164" s="178"/>
      <c r="CD164" t="str">
        <f t="shared" si="88"/>
        <v>OUI</v>
      </c>
      <c r="CE164" s="18">
        <f t="shared" si="101"/>
        <v>47.469109107177637</v>
      </c>
      <c r="CF164">
        <f t="shared" si="96"/>
        <v>82</v>
      </c>
      <c r="CG164" s="11" t="e">
        <f>IF('Laricio - prairie p.'!#REF!="OUI",CE164/CF164,100%)</f>
        <v>#REF!</v>
      </c>
      <c r="CH164" s="122">
        <v>145</v>
      </c>
      <c r="CI164" s="110" t="e">
        <f t="shared" si="97"/>
        <v>#REF!</v>
      </c>
      <c r="CJ164" s="110" t="e">
        <f t="shared" si="80"/>
        <v>#REF!</v>
      </c>
      <c r="CK164" s="110">
        <f>IF(CH164&lt;=$CJ$6,IF(ISBLANK(CH$5),,VLOOKUP(CH$5,Aerien!$B$23:$C$87,2,FALSE)),)</f>
        <v>0.57999999999999996</v>
      </c>
      <c r="CL164" s="110" t="e">
        <f t="shared" si="81"/>
        <v>#REF!</v>
      </c>
      <c r="CM164" s="110" t="e">
        <f t="shared" si="82"/>
        <v>#REF!</v>
      </c>
      <c r="CN164" s="117">
        <f t="shared" si="83"/>
        <v>0.47499999999999998</v>
      </c>
      <c r="CO164" s="110">
        <f>IF(CH164&lt;=$CJ$6,'Laricio - prairie p.'!$F$5+('Laricio - prairie p.'!$F$15-'Laricio - prairie p.'!$F$5)*(1-EXP(-0.0175*CH164)),)</f>
        <v>70</v>
      </c>
      <c r="CP164" s="110">
        <f>IF(CH164&lt;=$CJ$6,IF(CH164&lt;=30,CH164*('Laricio - prairie p.'!$F$16-'Laricio - prairie p.'!#REF!)/30,10),)</f>
        <v>10</v>
      </c>
      <c r="CQ164" s="110">
        <v>0</v>
      </c>
      <c r="CR164" s="110" t="e">
        <f t="shared" si="84"/>
        <v>#REF!</v>
      </c>
      <c r="CT164" s="110">
        <f t="shared" si="85"/>
        <v>0</v>
      </c>
      <c r="CU164" s="110">
        <f>IF(CH164&lt;='Laricio - prairie p.'!$F$18,0,)</f>
        <v>0</v>
      </c>
      <c r="CV164" s="117">
        <f t="shared" si="86"/>
        <v>0.47499999999999998</v>
      </c>
      <c r="CW164" s="110">
        <f>IF(CH164&lt;=$CJ$6,'Laricio - prairie p.'!$F$5+('Laricio - prairie p.'!$F$8-'Laricio - prairie p.'!$F$5)*(1-EXP(-0.0175*CH164)),)</f>
        <v>70</v>
      </c>
      <c r="CX164" s="110">
        <f>IF(CH165&lt;='Laricio - prairie p.'!$F$18,0,)</f>
        <v>0</v>
      </c>
      <c r="CY164" s="110">
        <f>IF(CH165&lt;='Laricio - prairie p.'!$F$18,0,)</f>
        <v>0</v>
      </c>
      <c r="CZ164" s="110">
        <f t="shared" si="87"/>
        <v>256.66666666666669</v>
      </c>
      <c r="DA164" s="38">
        <f t="shared" si="98"/>
        <v>0</v>
      </c>
    </row>
    <row r="165" spans="59:105" x14ac:dyDescent="0.25">
      <c r="BG165" s="11" t="e">
        <f>IF('Laricio - prairie p.'!#REF!="OUI",BE165/BF165,100%)</f>
        <v>#REF!</v>
      </c>
      <c r="BH165" s="155">
        <v>146</v>
      </c>
      <c r="BI165" s="147">
        <f t="shared" si="91"/>
        <v>0</v>
      </c>
      <c r="BJ165" s="148">
        <f t="shared" si="99"/>
        <v>0</v>
      </c>
      <c r="BK165" s="148">
        <f>IF(BH165&lt;=$BJ$6,IF(ISBLANK(BH$5),,VLOOKUP(BH$5,Aerien!$B$23:$C$87,2,FALSE)),)</f>
        <v>0</v>
      </c>
      <c r="BL165" s="148">
        <f t="shared" si="92"/>
        <v>0</v>
      </c>
      <c r="BM165" s="148">
        <f t="shared" si="93"/>
        <v>0</v>
      </c>
      <c r="BN165" s="149">
        <f t="shared" si="94"/>
        <v>0</v>
      </c>
      <c r="BO165" s="148">
        <f>IF(BH165&lt;=$BJ$6,'Laricio - prairie p.'!$F$5+('Laricio - prairie p.'!$F$15-'Laricio - prairie p.'!$F$5)*(1-EXP(-0.0175*BH165)),)</f>
        <v>0</v>
      </c>
      <c r="BP165" s="148">
        <f>IF(BH165&lt;=$BJ$6,IF(BH165&lt;=30,BH165*('Laricio - prairie p.'!$F$16-'Laricio - prairie p.'!#REF!)/30,10),)</f>
        <v>0</v>
      </c>
      <c r="BQ165" s="148">
        <v>0</v>
      </c>
      <c r="BR165" s="150">
        <f t="shared" si="95"/>
        <v>0</v>
      </c>
      <c r="BS165" s="147">
        <f>IF(BH165&lt;='Laricio - prairie p.'!$F$18,0,)</f>
        <v>0</v>
      </c>
      <c r="BT165" s="148">
        <f>IF(BH165&lt;='Laricio - prairie p.'!$F$18,0,)</f>
        <v>0</v>
      </c>
      <c r="BU165" s="149">
        <f t="shared" si="89"/>
        <v>0</v>
      </c>
      <c r="BV165" s="148">
        <f>IF(BH165&lt;=$BJ$6,'Laricio - prairie p.'!$F$5+('Laricio - prairie p.'!$F$8-'Laricio - prairie p.'!$F$5)*(1-EXP(-0.0175*BH165)),)</f>
        <v>0</v>
      </c>
      <c r="BW165" s="148">
        <f>IF(BH166&lt;='Laricio - prairie p.'!$F$18,0,)</f>
        <v>0</v>
      </c>
      <c r="BX165" s="148">
        <f>IF(BH166&lt;='Laricio - prairie p.'!$F$18,0,)</f>
        <v>0</v>
      </c>
      <c r="BY165" s="150">
        <f t="shared" si="100"/>
        <v>0</v>
      </c>
      <c r="BZ165" s="175">
        <f t="shared" si="90"/>
        <v>0</v>
      </c>
      <c r="CA165" s="178"/>
      <c r="CB165" s="178"/>
      <c r="CD165">
        <f t="shared" si="88"/>
        <v>0</v>
      </c>
      <c r="CE165" s="18">
        <f t="shared" si="101"/>
        <v>47.469109107177637</v>
      </c>
      <c r="CF165">
        <f t="shared" si="96"/>
        <v>78</v>
      </c>
      <c r="CG165" s="11" t="e">
        <f>IF('Laricio - prairie p.'!#REF!="OUI",CE165/CF165,100%)</f>
        <v>#REF!</v>
      </c>
      <c r="CH165" s="122">
        <v>146</v>
      </c>
      <c r="CI165" s="110" t="e">
        <f t="shared" si="97"/>
        <v>#REF!</v>
      </c>
      <c r="CJ165" s="110" t="e">
        <f t="shared" si="80"/>
        <v>#REF!</v>
      </c>
      <c r="CK165" s="110">
        <f>IF(CH165&lt;=$CJ$6,IF(ISBLANK(CH$5),,VLOOKUP(CH$5,Aerien!$B$23:$C$87,2,FALSE)),)</f>
        <v>0.57999999999999996</v>
      </c>
      <c r="CL165" s="110" t="e">
        <f t="shared" si="81"/>
        <v>#REF!</v>
      </c>
      <c r="CM165" s="110" t="e">
        <f t="shared" si="82"/>
        <v>#REF!</v>
      </c>
      <c r="CN165" s="117">
        <f t="shared" si="83"/>
        <v>0.47499999999999998</v>
      </c>
      <c r="CO165" s="110">
        <f>IF(CH165&lt;=$CJ$6,'Laricio - prairie p.'!$F$5+('Laricio - prairie p.'!$F$15-'Laricio - prairie p.'!$F$5)*(1-EXP(-0.0175*CH165)),)</f>
        <v>70</v>
      </c>
      <c r="CP165" s="110">
        <f>IF(CH165&lt;=$CJ$6,IF(CH165&lt;=30,CH165*('Laricio - prairie p.'!$F$16-'Laricio - prairie p.'!#REF!)/30,10),)</f>
        <v>10</v>
      </c>
      <c r="CQ165" s="110">
        <v>0</v>
      </c>
      <c r="CR165" s="110" t="e">
        <f t="shared" si="84"/>
        <v>#REF!</v>
      </c>
      <c r="CT165" s="110">
        <f t="shared" si="85"/>
        <v>0</v>
      </c>
      <c r="CU165" s="110">
        <f>IF(CH165&lt;='Laricio - prairie p.'!$F$18,0,)</f>
        <v>0</v>
      </c>
      <c r="CV165" s="117">
        <f t="shared" si="86"/>
        <v>0.47499999999999998</v>
      </c>
      <c r="CW165" s="110">
        <f>IF(CH165&lt;=$CJ$6,'Laricio - prairie p.'!$F$5+('Laricio - prairie p.'!$F$8-'Laricio - prairie p.'!$F$5)*(1-EXP(-0.0175*CH165)),)</f>
        <v>70</v>
      </c>
      <c r="CX165" s="110">
        <f>IF(CH166&lt;='Laricio - prairie p.'!$F$18,0,)</f>
        <v>0</v>
      </c>
      <c r="CY165" s="110">
        <f>IF(CH166&lt;='Laricio - prairie p.'!$F$18,0,)</f>
        <v>0</v>
      </c>
      <c r="CZ165" s="110">
        <f t="shared" si="87"/>
        <v>256.66666666666669</v>
      </c>
      <c r="DA165" s="38">
        <f t="shared" si="98"/>
        <v>0</v>
      </c>
    </row>
    <row r="166" spans="59:105" x14ac:dyDescent="0.25">
      <c r="BG166" s="11" t="e">
        <f>IF('Laricio - prairie p.'!#REF!="OUI",BE166/BF166,100%)</f>
        <v>#REF!</v>
      </c>
      <c r="BH166" s="155">
        <v>147</v>
      </c>
      <c r="BI166" s="147">
        <f t="shared" si="91"/>
        <v>0</v>
      </c>
      <c r="BJ166" s="148">
        <f t="shared" si="99"/>
        <v>0</v>
      </c>
      <c r="BK166" s="148">
        <f>IF(BH166&lt;=$BJ$6,IF(ISBLANK(BH$5),,VLOOKUP(BH$5,Aerien!$B$23:$C$87,2,FALSE)),)</f>
        <v>0</v>
      </c>
      <c r="BL166" s="148">
        <f t="shared" si="92"/>
        <v>0</v>
      </c>
      <c r="BM166" s="148">
        <f t="shared" si="93"/>
        <v>0</v>
      </c>
      <c r="BN166" s="149">
        <f t="shared" si="94"/>
        <v>0</v>
      </c>
      <c r="BO166" s="148">
        <f>IF(BH166&lt;=$BJ$6,'Laricio - prairie p.'!$F$5+('Laricio - prairie p.'!$F$15-'Laricio - prairie p.'!$F$5)*(1-EXP(-0.0175*BH166)),)</f>
        <v>0</v>
      </c>
      <c r="BP166" s="148">
        <f>IF(BH166&lt;=$BJ$6,IF(BH166&lt;=30,BH166*('Laricio - prairie p.'!$F$16-'Laricio - prairie p.'!#REF!)/30,10),)</f>
        <v>0</v>
      </c>
      <c r="BQ166" s="148">
        <v>0</v>
      </c>
      <c r="BR166" s="150">
        <f t="shared" si="95"/>
        <v>0</v>
      </c>
      <c r="BS166" s="147">
        <f>IF(BH166&lt;='Laricio - prairie p.'!$F$18,0,)</f>
        <v>0</v>
      </c>
      <c r="BT166" s="148">
        <f>IF(BH166&lt;='Laricio - prairie p.'!$F$18,0,)</f>
        <v>0</v>
      </c>
      <c r="BU166" s="149">
        <f t="shared" si="89"/>
        <v>0</v>
      </c>
      <c r="BV166" s="148">
        <f>IF(BH166&lt;=$BJ$6,'Laricio - prairie p.'!$F$5+('Laricio - prairie p.'!$F$8-'Laricio - prairie p.'!$F$5)*(1-EXP(-0.0175*BH166)),)</f>
        <v>0</v>
      </c>
      <c r="BW166" s="148">
        <f>IF(BH167&lt;='Laricio - prairie p.'!$F$18,0,)</f>
        <v>0</v>
      </c>
      <c r="BX166" s="148">
        <f>IF(BH167&lt;='Laricio - prairie p.'!$F$18,0,)</f>
        <v>0</v>
      </c>
      <c r="BY166" s="150">
        <f t="shared" si="100"/>
        <v>0</v>
      </c>
      <c r="BZ166" s="175">
        <f t="shared" si="90"/>
        <v>0</v>
      </c>
      <c r="CA166" s="178"/>
      <c r="CB166" s="178"/>
      <c r="CD166">
        <f t="shared" si="88"/>
        <v>0</v>
      </c>
      <c r="CE166" s="18">
        <f t="shared" si="101"/>
        <v>47.469109107177637</v>
      </c>
      <c r="CF166">
        <f t="shared" si="96"/>
        <v>78</v>
      </c>
      <c r="CG166" s="11" t="e">
        <f>IF('Laricio - prairie p.'!#REF!="OUI",CE166/CF166,100%)</f>
        <v>#REF!</v>
      </c>
      <c r="CH166" s="122">
        <v>147</v>
      </c>
      <c r="CI166" s="110" t="e">
        <f t="shared" si="97"/>
        <v>#REF!</v>
      </c>
      <c r="CJ166" s="110" t="e">
        <f t="shared" si="80"/>
        <v>#REF!</v>
      </c>
      <c r="CK166" s="110">
        <f>IF(CH166&lt;=$CJ$6,IF(ISBLANK(CH$5),,VLOOKUP(CH$5,Aerien!$B$23:$C$87,2,FALSE)),)</f>
        <v>0.57999999999999996</v>
      </c>
      <c r="CL166" s="110" t="e">
        <f t="shared" si="81"/>
        <v>#REF!</v>
      </c>
      <c r="CM166" s="110" t="e">
        <f t="shared" si="82"/>
        <v>#REF!</v>
      </c>
      <c r="CN166" s="117">
        <f t="shared" si="83"/>
        <v>0.47499999999999998</v>
      </c>
      <c r="CO166" s="110">
        <f>IF(CH166&lt;=$CJ$6,'Laricio - prairie p.'!$F$5+('Laricio - prairie p.'!$F$15-'Laricio - prairie p.'!$F$5)*(1-EXP(-0.0175*CH166)),)</f>
        <v>70</v>
      </c>
      <c r="CP166" s="110">
        <f>IF(CH166&lt;=$CJ$6,IF(CH166&lt;=30,CH166*('Laricio - prairie p.'!$F$16-'Laricio - prairie p.'!#REF!)/30,10),)</f>
        <v>10</v>
      </c>
      <c r="CQ166" s="110">
        <v>0</v>
      </c>
      <c r="CR166" s="110" t="e">
        <f t="shared" si="84"/>
        <v>#REF!</v>
      </c>
      <c r="CT166" s="110">
        <f t="shared" si="85"/>
        <v>0</v>
      </c>
      <c r="CU166" s="110">
        <f>IF(CH166&lt;='Laricio - prairie p.'!$F$18,0,)</f>
        <v>0</v>
      </c>
      <c r="CV166" s="117">
        <f t="shared" si="86"/>
        <v>0.47499999999999998</v>
      </c>
      <c r="CW166" s="110">
        <f>IF(CH166&lt;=$CJ$6,'Laricio - prairie p.'!$F$5+('Laricio - prairie p.'!$F$8-'Laricio - prairie p.'!$F$5)*(1-EXP(-0.0175*CH166)),)</f>
        <v>70</v>
      </c>
      <c r="CX166" s="110">
        <f>IF(CH167&lt;='Laricio - prairie p.'!$F$18,0,)</f>
        <v>0</v>
      </c>
      <c r="CY166" s="110">
        <f>IF(CH167&lt;='Laricio - prairie p.'!$F$18,0,)</f>
        <v>0</v>
      </c>
      <c r="CZ166" s="110">
        <f t="shared" si="87"/>
        <v>256.66666666666669</v>
      </c>
      <c r="DA166" s="38">
        <f t="shared" si="98"/>
        <v>0</v>
      </c>
    </row>
    <row r="167" spans="59:105" x14ac:dyDescent="0.25">
      <c r="BG167" s="11" t="e">
        <f>IF('Laricio - prairie p.'!#REF!="OUI",BE167/BF167,100%)</f>
        <v>#REF!</v>
      </c>
      <c r="BH167" s="155">
        <v>148</v>
      </c>
      <c r="BI167" s="147">
        <f t="shared" si="91"/>
        <v>0</v>
      </c>
      <c r="BJ167" s="148">
        <f t="shared" si="99"/>
        <v>0</v>
      </c>
      <c r="BK167" s="148">
        <f>IF(BH167&lt;=$BJ$6,IF(ISBLANK(BH$5),,VLOOKUP(BH$5,Aerien!$B$23:$C$87,2,FALSE)),)</f>
        <v>0</v>
      </c>
      <c r="BL167" s="148">
        <f t="shared" si="92"/>
        <v>0</v>
      </c>
      <c r="BM167" s="148">
        <f t="shared" si="93"/>
        <v>0</v>
      </c>
      <c r="BN167" s="149">
        <f t="shared" si="94"/>
        <v>0</v>
      </c>
      <c r="BO167" s="148">
        <f>IF(BH167&lt;=$BJ$6,'Laricio - prairie p.'!$F$5+('Laricio - prairie p.'!$F$15-'Laricio - prairie p.'!$F$5)*(1-EXP(-0.0175*BH167)),)</f>
        <v>0</v>
      </c>
      <c r="BP167" s="148">
        <f>IF(BH167&lt;=$BJ$6,IF(BH167&lt;=30,BH167*('Laricio - prairie p.'!$F$16-'Laricio - prairie p.'!#REF!)/30,10),)</f>
        <v>0</v>
      </c>
      <c r="BQ167" s="148">
        <v>0</v>
      </c>
      <c r="BR167" s="150">
        <f t="shared" si="95"/>
        <v>0</v>
      </c>
      <c r="BS167" s="147">
        <f>IF(BH167&lt;='Laricio - prairie p.'!$F$18,0,)</f>
        <v>0</v>
      </c>
      <c r="BT167" s="148">
        <f>IF(BH167&lt;='Laricio - prairie p.'!$F$18,0,)</f>
        <v>0</v>
      </c>
      <c r="BU167" s="149">
        <f t="shared" si="89"/>
        <v>0</v>
      </c>
      <c r="BV167" s="148">
        <f>IF(BH167&lt;=$BJ$6,'Laricio - prairie p.'!$F$5+('Laricio - prairie p.'!$F$8-'Laricio - prairie p.'!$F$5)*(1-EXP(-0.0175*BH167)),)</f>
        <v>0</v>
      </c>
      <c r="BW167" s="148">
        <f>IF(BH168&lt;='Laricio - prairie p.'!$F$18,0,)</f>
        <v>0</v>
      </c>
      <c r="BX167" s="148">
        <f>IF(BH168&lt;='Laricio - prairie p.'!$F$18,0,)</f>
        <v>0</v>
      </c>
      <c r="BY167" s="150">
        <f t="shared" si="100"/>
        <v>0</v>
      </c>
      <c r="BZ167" s="175">
        <f t="shared" si="90"/>
        <v>0</v>
      </c>
      <c r="CA167" s="178"/>
      <c r="CB167" s="178"/>
      <c r="CD167">
        <f t="shared" si="88"/>
        <v>0</v>
      </c>
      <c r="CE167" s="18">
        <f t="shared" si="101"/>
        <v>47.469109107177637</v>
      </c>
      <c r="CF167">
        <f t="shared" si="96"/>
        <v>78</v>
      </c>
      <c r="CG167" s="11" t="e">
        <f>IF('Laricio - prairie p.'!#REF!="OUI",CE167/CF167,100%)</f>
        <v>#REF!</v>
      </c>
      <c r="CH167" s="122">
        <v>148</v>
      </c>
      <c r="CI167" s="110" t="e">
        <f t="shared" si="97"/>
        <v>#REF!</v>
      </c>
      <c r="CJ167" s="110" t="e">
        <f t="shared" si="80"/>
        <v>#REF!</v>
      </c>
      <c r="CK167" s="110">
        <f>IF(CH167&lt;=$CJ$6,IF(ISBLANK(CH$5),,VLOOKUP(CH$5,Aerien!$B$23:$C$87,2,FALSE)),)</f>
        <v>0.57999999999999996</v>
      </c>
      <c r="CL167" s="110" t="e">
        <f t="shared" si="81"/>
        <v>#REF!</v>
      </c>
      <c r="CM167" s="110" t="e">
        <f t="shared" si="82"/>
        <v>#REF!</v>
      </c>
      <c r="CN167" s="117">
        <f t="shared" si="83"/>
        <v>0.47499999999999998</v>
      </c>
      <c r="CO167" s="110">
        <f>IF(CH167&lt;=$CJ$6,'Laricio - prairie p.'!$F$5+('Laricio - prairie p.'!$F$15-'Laricio - prairie p.'!$F$5)*(1-EXP(-0.0175*CH167)),)</f>
        <v>70</v>
      </c>
      <c r="CP167" s="110">
        <f>IF(CH167&lt;=$CJ$6,IF(CH167&lt;=30,CH167*('Laricio - prairie p.'!$F$16-'Laricio - prairie p.'!#REF!)/30,10),)</f>
        <v>10</v>
      </c>
      <c r="CQ167" s="110">
        <v>0</v>
      </c>
      <c r="CR167" s="110" t="e">
        <f t="shared" si="84"/>
        <v>#REF!</v>
      </c>
      <c r="CT167" s="110">
        <f t="shared" si="85"/>
        <v>0</v>
      </c>
      <c r="CU167" s="110">
        <f>IF(CH167&lt;='Laricio - prairie p.'!$F$18,0,)</f>
        <v>0</v>
      </c>
      <c r="CV167" s="117">
        <f t="shared" si="86"/>
        <v>0.47499999999999998</v>
      </c>
      <c r="CW167" s="110">
        <f>IF(CH167&lt;=$CJ$6,'Laricio - prairie p.'!$F$5+('Laricio - prairie p.'!$F$8-'Laricio - prairie p.'!$F$5)*(1-EXP(-0.0175*CH167)),)</f>
        <v>70</v>
      </c>
      <c r="CX167" s="110">
        <f>IF(CH168&lt;='Laricio - prairie p.'!$F$18,0,)</f>
        <v>0</v>
      </c>
      <c r="CY167" s="110">
        <f>IF(CH168&lt;='Laricio - prairie p.'!$F$18,0,)</f>
        <v>0</v>
      </c>
      <c r="CZ167" s="110">
        <f t="shared" si="87"/>
        <v>256.66666666666669</v>
      </c>
      <c r="DA167" s="38">
        <f t="shared" si="98"/>
        <v>0</v>
      </c>
    </row>
    <row r="168" spans="59:105" x14ac:dyDescent="0.25">
      <c r="BG168" s="11" t="e">
        <f>IF('Laricio - prairie p.'!#REF!="OUI",BE168/BF168,100%)</f>
        <v>#REF!</v>
      </c>
      <c r="BH168" s="155">
        <v>149</v>
      </c>
      <c r="BI168" s="147">
        <f t="shared" si="91"/>
        <v>0</v>
      </c>
      <c r="BJ168" s="148">
        <f t="shared" si="99"/>
        <v>0</v>
      </c>
      <c r="BK168" s="148">
        <f>IF(BH168&lt;=$BJ$6,IF(ISBLANK(BH$5),,VLOOKUP(BH$5,Aerien!$B$23:$C$87,2,FALSE)),)</f>
        <v>0</v>
      </c>
      <c r="BL168" s="148">
        <f t="shared" si="92"/>
        <v>0</v>
      </c>
      <c r="BM168" s="148">
        <f t="shared" si="93"/>
        <v>0</v>
      </c>
      <c r="BN168" s="149">
        <f t="shared" si="94"/>
        <v>0</v>
      </c>
      <c r="BO168" s="148">
        <f>IF(BH168&lt;=$BJ$6,'Laricio - prairie p.'!$F$5+('Laricio - prairie p.'!$F$15-'Laricio - prairie p.'!$F$5)*(1-EXP(-0.0175*BH168)),)</f>
        <v>0</v>
      </c>
      <c r="BP168" s="148">
        <f>IF(BH168&lt;=$BJ$6,IF(BH168&lt;=30,BH168*('Laricio - prairie p.'!$F$16-'Laricio - prairie p.'!#REF!)/30,10),)</f>
        <v>0</v>
      </c>
      <c r="BQ168" s="148">
        <v>0</v>
      </c>
      <c r="BR168" s="150">
        <f t="shared" si="95"/>
        <v>0</v>
      </c>
      <c r="BS168" s="147">
        <f>IF(BH168&lt;='Laricio - prairie p.'!$F$18,0,)</f>
        <v>0</v>
      </c>
      <c r="BT168" s="148">
        <f>IF(BH168&lt;='Laricio - prairie p.'!$F$18,0,)</f>
        <v>0</v>
      </c>
      <c r="BU168" s="149">
        <f t="shared" si="89"/>
        <v>0</v>
      </c>
      <c r="BV168" s="148">
        <f>IF(BH168&lt;=$BJ$6,'Laricio - prairie p.'!$F$5+('Laricio - prairie p.'!$F$8-'Laricio - prairie p.'!$F$5)*(1-EXP(-0.0175*BH168)),)</f>
        <v>0</v>
      </c>
      <c r="BW168" s="148">
        <f>IF(BH169&lt;='Laricio - prairie p.'!$F$18,0,)</f>
        <v>0</v>
      </c>
      <c r="BX168" s="148">
        <f>IF(BH169&lt;='Laricio - prairie p.'!$F$18,0,)</f>
        <v>0</v>
      </c>
      <c r="BY168" s="150">
        <f t="shared" si="100"/>
        <v>0</v>
      </c>
      <c r="BZ168" s="175">
        <f t="shared" si="90"/>
        <v>0</v>
      </c>
      <c r="CA168" s="178"/>
      <c r="CB168" s="178"/>
      <c r="CD168">
        <f t="shared" si="88"/>
        <v>0</v>
      </c>
      <c r="CE168" s="18">
        <f t="shared" si="101"/>
        <v>47.469109107177637</v>
      </c>
      <c r="CF168">
        <f t="shared" si="96"/>
        <v>78</v>
      </c>
      <c r="CG168" s="11" t="e">
        <f>IF('Laricio - prairie p.'!#REF!="OUI",CE168/CF168,100%)</f>
        <v>#REF!</v>
      </c>
      <c r="CH168" s="122">
        <v>149</v>
      </c>
      <c r="CI168" s="110" t="e">
        <f t="shared" si="97"/>
        <v>#REF!</v>
      </c>
      <c r="CJ168" s="110" t="e">
        <f t="shared" si="80"/>
        <v>#REF!</v>
      </c>
      <c r="CK168" s="110">
        <f>IF(CH168&lt;=$CJ$6,IF(ISBLANK(CH$5),,VLOOKUP(CH$5,Aerien!$B$23:$C$87,2,FALSE)),)</f>
        <v>0.57999999999999996</v>
      </c>
      <c r="CL168" s="110" t="e">
        <f t="shared" si="81"/>
        <v>#REF!</v>
      </c>
      <c r="CM168" s="110" t="e">
        <f t="shared" si="82"/>
        <v>#REF!</v>
      </c>
      <c r="CN168" s="117">
        <f t="shared" si="83"/>
        <v>0.47499999999999998</v>
      </c>
      <c r="CO168" s="110">
        <f>IF(CH168&lt;=$CJ$6,'Laricio - prairie p.'!$F$5+('Laricio - prairie p.'!$F$15-'Laricio - prairie p.'!$F$5)*(1-EXP(-0.0175*CH168)),)</f>
        <v>70</v>
      </c>
      <c r="CP168" s="110">
        <f>IF(CH168&lt;=$CJ$6,IF(CH168&lt;=30,CH168*('Laricio - prairie p.'!$F$16-'Laricio - prairie p.'!#REF!)/30,10),)</f>
        <v>10</v>
      </c>
      <c r="CQ168" s="110">
        <v>0</v>
      </c>
      <c r="CR168" s="110" t="e">
        <f t="shared" si="84"/>
        <v>#REF!</v>
      </c>
      <c r="CT168" s="110">
        <f t="shared" si="85"/>
        <v>0</v>
      </c>
      <c r="CU168" s="110">
        <f>IF(CH168&lt;='Laricio - prairie p.'!$F$18,0,)</f>
        <v>0</v>
      </c>
      <c r="CV168" s="117">
        <f t="shared" si="86"/>
        <v>0.47499999999999998</v>
      </c>
      <c r="CW168" s="110">
        <f>IF(CH168&lt;=$CJ$6,'Laricio - prairie p.'!$F$5+('Laricio - prairie p.'!$F$8-'Laricio - prairie p.'!$F$5)*(1-EXP(-0.0175*CH168)),)</f>
        <v>70</v>
      </c>
      <c r="CX168" s="110">
        <f>IF(CH169&lt;='Laricio - prairie p.'!$F$18,0,)</f>
        <v>0</v>
      </c>
      <c r="CY168" s="110">
        <f>IF(CH169&lt;='Laricio - prairie p.'!$F$18,0,)</f>
        <v>0</v>
      </c>
      <c r="CZ168" s="110">
        <f t="shared" si="87"/>
        <v>256.66666666666669</v>
      </c>
      <c r="DA168" s="38">
        <f t="shared" si="98"/>
        <v>0</v>
      </c>
    </row>
    <row r="169" spans="59:105" x14ac:dyDescent="0.25">
      <c r="BG169" s="11" t="e">
        <f>IF('Laricio - prairie p.'!#REF!="OUI",BE169/BF169,100%)</f>
        <v>#REF!</v>
      </c>
      <c r="BH169" s="155">
        <v>150</v>
      </c>
      <c r="BI169" s="147">
        <f t="shared" si="91"/>
        <v>0</v>
      </c>
      <c r="BJ169" s="148">
        <f t="shared" si="99"/>
        <v>0</v>
      </c>
      <c r="BK169" s="148">
        <f>IF(BH169&lt;=$BJ$6,IF(ISBLANK(BH$5),,VLOOKUP(BH$5,Aerien!$B$23:$C$87,2,FALSE)),)</f>
        <v>0</v>
      </c>
      <c r="BL169" s="148">
        <f t="shared" si="92"/>
        <v>0</v>
      </c>
      <c r="BM169" s="148">
        <f t="shared" si="93"/>
        <v>0</v>
      </c>
      <c r="BN169" s="149">
        <f t="shared" si="94"/>
        <v>0</v>
      </c>
      <c r="BO169" s="148">
        <f>IF(BH169&lt;=$BJ$6,'Laricio - prairie p.'!$F$5+('Laricio - prairie p.'!$F$15-'Laricio - prairie p.'!$F$5)*(1-EXP(-0.0175*BH169)),)</f>
        <v>0</v>
      </c>
      <c r="BP169" s="148">
        <f>IF(BH169&lt;=$BJ$6,IF(BH169&lt;=30,BH169*('Laricio - prairie p.'!$F$16-'Laricio - prairie p.'!#REF!)/30,10),)</f>
        <v>0</v>
      </c>
      <c r="BQ169" s="148">
        <v>0</v>
      </c>
      <c r="BR169" s="150">
        <f t="shared" si="95"/>
        <v>0</v>
      </c>
      <c r="BS169" s="147">
        <f>IF(BH169&lt;='Laricio - prairie p.'!$F$18,0,)</f>
        <v>0</v>
      </c>
      <c r="BT169" s="148">
        <f>IF(BH169&lt;='Laricio - prairie p.'!$F$18,0,)</f>
        <v>0</v>
      </c>
      <c r="BU169" s="149">
        <f t="shared" si="89"/>
        <v>0</v>
      </c>
      <c r="BV169" s="148">
        <f>IF(BH169&lt;=$BJ$6,'Laricio - prairie p.'!$F$5+('Laricio - prairie p.'!$F$8-'Laricio - prairie p.'!$F$5)*(1-EXP(-0.0175*BH169)),)</f>
        <v>0</v>
      </c>
      <c r="BW169" s="148">
        <f>IF(BH170&lt;='Laricio - prairie p.'!$F$18,0,)</f>
        <v>0</v>
      </c>
      <c r="BX169" s="148">
        <f>IF(BH170&lt;='Laricio - prairie p.'!$F$18,0,)</f>
        <v>0</v>
      </c>
      <c r="BY169" s="150">
        <f t="shared" si="100"/>
        <v>0</v>
      </c>
      <c r="BZ169" s="175">
        <f t="shared" si="90"/>
        <v>0</v>
      </c>
      <c r="CA169" s="178"/>
      <c r="CB169" s="178"/>
      <c r="CD169">
        <f t="shared" si="88"/>
        <v>0</v>
      </c>
      <c r="CE169" s="18">
        <f t="shared" si="101"/>
        <v>47.469109107177637</v>
      </c>
      <c r="CF169">
        <f t="shared" si="96"/>
        <v>78</v>
      </c>
      <c r="CG169" s="11" t="e">
        <f>IF('Laricio - prairie p.'!#REF!="OUI",CE169/CF169,100%)</f>
        <v>#REF!</v>
      </c>
      <c r="CH169" s="122">
        <v>150</v>
      </c>
      <c r="CI169" s="110" t="e">
        <f t="shared" si="97"/>
        <v>#REF!</v>
      </c>
      <c r="CJ169" s="110" t="e">
        <f t="shared" si="80"/>
        <v>#REF!</v>
      </c>
      <c r="CK169" s="110">
        <f>IF(CH169&lt;=$CJ$6,IF(ISBLANK(CH$5),,VLOOKUP(CH$5,Aerien!$B$23:$C$87,2,FALSE)),)</f>
        <v>0.57999999999999996</v>
      </c>
      <c r="CL169" s="110" t="e">
        <f t="shared" si="81"/>
        <v>#REF!</v>
      </c>
      <c r="CM169" s="110" t="e">
        <f t="shared" si="82"/>
        <v>#REF!</v>
      </c>
      <c r="CN169" s="117">
        <f t="shared" si="83"/>
        <v>0.47499999999999998</v>
      </c>
      <c r="CO169" s="110">
        <f>IF(CH169&lt;=$CJ$6,'Laricio - prairie p.'!$F$5+('Laricio - prairie p.'!$F$15-'Laricio - prairie p.'!$F$5)*(1-EXP(-0.0175*CH169)),)</f>
        <v>70</v>
      </c>
      <c r="CP169" s="110">
        <f>IF(CH169&lt;=$CJ$6,IF(CH169&lt;=30,CH169*('Laricio - prairie p.'!$F$16-'Laricio - prairie p.'!#REF!)/30,10),)</f>
        <v>10</v>
      </c>
      <c r="CQ169" s="110">
        <v>0</v>
      </c>
      <c r="CR169" s="110" t="e">
        <f t="shared" si="84"/>
        <v>#REF!</v>
      </c>
      <c r="CT169" s="110">
        <f t="shared" si="85"/>
        <v>0</v>
      </c>
      <c r="CU169" s="110">
        <f>IF(CH169&lt;='Laricio - prairie p.'!$F$18,0,)</f>
        <v>0</v>
      </c>
      <c r="CV169" s="117">
        <f t="shared" si="86"/>
        <v>0.47499999999999998</v>
      </c>
      <c r="CW169" s="110">
        <f>IF(CH169&lt;=$CJ$6,'Laricio - prairie p.'!$F$5+('Laricio - prairie p.'!$F$8-'Laricio - prairie p.'!$F$5)*(1-EXP(-0.0175*CH169)),)</f>
        <v>70</v>
      </c>
      <c r="CX169" s="110">
        <f>IF(CH170&lt;='Laricio - prairie p.'!$F$18,0,)</f>
        <v>0</v>
      </c>
      <c r="CY169" s="110">
        <f>IF(CH170&lt;='Laricio - prairie p.'!$F$18,0,)</f>
        <v>0</v>
      </c>
      <c r="CZ169" s="110">
        <f t="shared" si="87"/>
        <v>256.66666666666669</v>
      </c>
      <c r="DA169" s="38">
        <f t="shared" si="98"/>
        <v>0</v>
      </c>
    </row>
    <row r="170" spans="59:105" x14ac:dyDescent="0.25">
      <c r="BG170" s="11" t="e">
        <f>IF('Laricio - prairie p.'!#REF!="OUI",BE170/BF170,100%)</f>
        <v>#REF!</v>
      </c>
      <c r="BH170" s="155">
        <v>151</v>
      </c>
      <c r="BI170" s="147">
        <f t="shared" si="91"/>
        <v>0</v>
      </c>
      <c r="BJ170" s="148">
        <f t="shared" si="99"/>
        <v>0</v>
      </c>
      <c r="BK170" s="148">
        <f>IF(BH170&lt;=$BJ$6,IF(ISBLANK(BH$5),,VLOOKUP(BH$5,Aerien!$B$23:$C$87,2,FALSE)),)</f>
        <v>0</v>
      </c>
      <c r="BL170" s="148">
        <f t="shared" si="92"/>
        <v>0</v>
      </c>
      <c r="BM170" s="148">
        <f t="shared" si="93"/>
        <v>0</v>
      </c>
      <c r="BN170" s="149">
        <f t="shared" si="94"/>
        <v>0</v>
      </c>
      <c r="BO170" s="148">
        <f>IF(BH170&lt;=$BJ$6,'Laricio - prairie p.'!$F$5+('Laricio - prairie p.'!$F$15-'Laricio - prairie p.'!$F$5)*(1-EXP(-0.0175*BH170)),)</f>
        <v>0</v>
      </c>
      <c r="BP170" s="148">
        <f>IF(BH170&lt;=$BJ$6,IF(BH170&lt;=30,BH170*('Laricio - prairie p.'!$F$16-'Laricio - prairie p.'!#REF!)/30,10),)</f>
        <v>0</v>
      </c>
      <c r="BQ170" s="148">
        <v>0</v>
      </c>
      <c r="BR170" s="150">
        <f t="shared" si="95"/>
        <v>0</v>
      </c>
      <c r="BS170" s="147">
        <f>IF(BH170&lt;='Laricio - prairie p.'!$F$18,0,)</f>
        <v>0</v>
      </c>
      <c r="BT170" s="148">
        <f>IF(BH170&lt;='Laricio - prairie p.'!$F$18,0,)</f>
        <v>0</v>
      </c>
      <c r="BU170" s="149">
        <f t="shared" si="89"/>
        <v>0</v>
      </c>
      <c r="BV170" s="148">
        <f>IF(BH170&lt;=$BJ$6,'Laricio - prairie p.'!$F$5+('Laricio - prairie p.'!$F$8-'Laricio - prairie p.'!$F$5)*(1-EXP(-0.0175*BH170)),)</f>
        <v>0</v>
      </c>
      <c r="BW170" s="148">
        <f>IF(BH171&lt;='Laricio - prairie p.'!$F$18,0,)</f>
        <v>0</v>
      </c>
      <c r="BX170" s="148">
        <f>IF(BH171&lt;='Laricio - prairie p.'!$F$18,0,)</f>
        <v>0</v>
      </c>
      <c r="BY170" s="150">
        <f t="shared" si="100"/>
        <v>0</v>
      </c>
      <c r="BZ170" s="175">
        <f t="shared" si="90"/>
        <v>0</v>
      </c>
      <c r="CA170" s="178"/>
      <c r="CB170" s="178"/>
      <c r="CD170">
        <f t="shared" si="88"/>
        <v>0</v>
      </c>
      <c r="CE170" s="18">
        <f t="shared" si="101"/>
        <v>47.469109107177637</v>
      </c>
      <c r="CF170">
        <f t="shared" si="96"/>
        <v>0</v>
      </c>
      <c r="CG170" s="11" t="e">
        <f>IF('Laricio - prairie p.'!#REF!="OUI",CE170/CF170,100%)</f>
        <v>#REF!</v>
      </c>
      <c r="CH170" s="122">
        <v>151</v>
      </c>
      <c r="CI170" s="110">
        <f t="shared" si="97"/>
        <v>0</v>
      </c>
      <c r="CJ170" s="110">
        <f t="shared" si="80"/>
        <v>0</v>
      </c>
      <c r="CK170" s="110">
        <f>IF(CH170&lt;=$CJ$6,IF(ISBLANK(CH$5),,VLOOKUP(CH$5,Aerien!$B$23:$C$87,2,FALSE)),)</f>
        <v>0</v>
      </c>
      <c r="CL170" s="110">
        <f t="shared" si="81"/>
        <v>0</v>
      </c>
      <c r="CM170" s="110">
        <f t="shared" si="82"/>
        <v>0</v>
      </c>
      <c r="CN170" s="117">
        <f t="shared" si="83"/>
        <v>0</v>
      </c>
      <c r="CO170" s="110">
        <f>IF(CH170&lt;=$CJ$6,'Laricio - prairie p.'!$F$5+('Laricio - prairie p.'!$F$15-'Laricio - prairie p.'!$F$5)*(1-EXP(-0.0175*CH170)),)</f>
        <v>0</v>
      </c>
      <c r="CP170" s="110">
        <f>IF(CH170&lt;=$CJ$6,IF(CH170&lt;=30,CH170*('Laricio - prairie p.'!$F$16-'Laricio - prairie p.'!#REF!)/30,10),)</f>
        <v>0</v>
      </c>
      <c r="CQ170" s="110">
        <v>0</v>
      </c>
      <c r="CR170" s="110">
        <f t="shared" si="84"/>
        <v>0</v>
      </c>
      <c r="CT170" s="110">
        <f t="shared" si="85"/>
        <v>0</v>
      </c>
      <c r="CU170" s="110">
        <f>IF(CH170&lt;='Laricio - prairie p.'!$F$18,0,)</f>
        <v>0</v>
      </c>
      <c r="CV170" s="117">
        <f t="shared" si="86"/>
        <v>0</v>
      </c>
      <c r="CW170" s="110">
        <f>IF(CH170&lt;=$CJ$6,'Laricio - prairie p.'!$F$5+('Laricio - prairie p.'!$F$8-'Laricio - prairie p.'!$F$5)*(1-EXP(-0.0175*CH170)),)</f>
        <v>0</v>
      </c>
      <c r="CX170" s="110">
        <f>IF(CH171&lt;='Laricio - prairie p.'!$F$18,0,)</f>
        <v>0</v>
      </c>
      <c r="CY170" s="110">
        <f>IF(CH171&lt;='Laricio - prairie p.'!$F$18,0,)</f>
        <v>0</v>
      </c>
      <c r="CZ170" s="110">
        <f t="shared" si="87"/>
        <v>0</v>
      </c>
      <c r="DA170" s="38">
        <f t="shared" si="98"/>
        <v>0</v>
      </c>
    </row>
    <row r="171" spans="59:105" x14ac:dyDescent="0.25">
      <c r="BG171" s="11" t="e">
        <f>IF('Laricio - prairie p.'!#REF!="OUI",BE171/BF171,100%)</f>
        <v>#REF!</v>
      </c>
      <c r="BH171" s="155">
        <v>152</v>
      </c>
      <c r="BI171" s="147">
        <f t="shared" si="91"/>
        <v>0</v>
      </c>
      <c r="BJ171" s="148">
        <f t="shared" si="99"/>
        <v>0</v>
      </c>
      <c r="BK171" s="148">
        <f>IF(BH171&lt;=$BJ$6,IF(ISBLANK(BH$5),,VLOOKUP(BH$5,Aerien!$B$23:$C$87,2,FALSE)),)</f>
        <v>0</v>
      </c>
      <c r="BL171" s="148">
        <f t="shared" si="92"/>
        <v>0</v>
      </c>
      <c r="BM171" s="148">
        <f t="shared" si="93"/>
        <v>0</v>
      </c>
      <c r="BN171" s="149">
        <f t="shared" si="94"/>
        <v>0</v>
      </c>
      <c r="BO171" s="148">
        <f>IF(BH171&lt;=$BJ$6,'Laricio - prairie p.'!$F$5+('Laricio - prairie p.'!$F$15-'Laricio - prairie p.'!$F$5)*(1-EXP(-0.0175*BH171)),)</f>
        <v>0</v>
      </c>
      <c r="BP171" s="148">
        <f>IF(BH171&lt;=$BJ$6,IF(BH171&lt;=30,BH171*('Laricio - prairie p.'!$F$16-'Laricio - prairie p.'!#REF!)/30,10),)</f>
        <v>0</v>
      </c>
      <c r="BQ171" s="148">
        <v>0</v>
      </c>
      <c r="BR171" s="150">
        <f t="shared" si="95"/>
        <v>0</v>
      </c>
      <c r="BS171" s="147">
        <f>IF(BH171&lt;='Laricio - prairie p.'!$F$18,0,)</f>
        <v>0</v>
      </c>
      <c r="BT171" s="148">
        <f>IF(BH171&lt;='Laricio - prairie p.'!$F$18,0,)</f>
        <v>0</v>
      </c>
      <c r="BU171" s="149">
        <f t="shared" si="89"/>
        <v>0</v>
      </c>
      <c r="BV171" s="148">
        <f>IF(BH171&lt;=$BJ$6,'Laricio - prairie p.'!$F$5+('Laricio - prairie p.'!$F$8-'Laricio - prairie p.'!$F$5)*(1-EXP(-0.0175*BH171)),)</f>
        <v>0</v>
      </c>
      <c r="BW171" s="148">
        <f>IF(BH172&lt;='Laricio - prairie p.'!$F$18,0,)</f>
        <v>0</v>
      </c>
      <c r="BX171" s="148">
        <f>IF(BH172&lt;='Laricio - prairie p.'!$F$18,0,)</f>
        <v>0</v>
      </c>
      <c r="BY171" s="150">
        <f t="shared" si="100"/>
        <v>0</v>
      </c>
      <c r="BZ171" s="175">
        <f t="shared" si="90"/>
        <v>0</v>
      </c>
      <c r="CA171" s="178"/>
      <c r="CB171" s="178"/>
      <c r="CD171">
        <f t="shared" si="88"/>
        <v>0</v>
      </c>
      <c r="CE171" s="18">
        <f t="shared" si="101"/>
        <v>47.469109107177637</v>
      </c>
      <c r="CF171">
        <f t="shared" si="96"/>
        <v>0</v>
      </c>
      <c r="CG171" s="11" t="e">
        <f>IF('Laricio - prairie p.'!#REF!="OUI",CE171/CF171,100%)</f>
        <v>#REF!</v>
      </c>
      <c r="CH171" s="122">
        <v>152</v>
      </c>
      <c r="CI171" s="110">
        <f t="shared" si="97"/>
        <v>0</v>
      </c>
      <c r="CJ171" s="110">
        <f t="shared" si="80"/>
        <v>0</v>
      </c>
      <c r="CK171" s="110">
        <f>IF(CH171&lt;=$CJ$6,IF(ISBLANK(CH$5),,VLOOKUP(CH$5,Aerien!$B$23:$C$87,2,FALSE)),)</f>
        <v>0</v>
      </c>
      <c r="CL171" s="110">
        <f t="shared" si="81"/>
        <v>0</v>
      </c>
      <c r="CM171" s="110">
        <f t="shared" si="82"/>
        <v>0</v>
      </c>
      <c r="CN171" s="117">
        <f t="shared" si="83"/>
        <v>0</v>
      </c>
      <c r="CO171" s="110">
        <f>IF(CH171&lt;=$CJ$6,'Laricio - prairie p.'!$F$5+('Laricio - prairie p.'!$F$15-'Laricio - prairie p.'!$F$5)*(1-EXP(-0.0175*CH171)),)</f>
        <v>0</v>
      </c>
      <c r="CP171" s="110">
        <f>IF(CH171&lt;=$CJ$6,IF(CH171&lt;=30,CH171*('Laricio - prairie p.'!$F$16-'Laricio - prairie p.'!#REF!)/30,10),)</f>
        <v>0</v>
      </c>
      <c r="CQ171" s="110">
        <v>0</v>
      </c>
      <c r="CR171" s="110">
        <f t="shared" si="84"/>
        <v>0</v>
      </c>
      <c r="CT171" s="110">
        <f t="shared" si="85"/>
        <v>0</v>
      </c>
      <c r="CU171" s="110">
        <f>IF(CH171&lt;='Laricio - prairie p.'!$F$18,0,)</f>
        <v>0</v>
      </c>
      <c r="CV171" s="117">
        <f t="shared" si="86"/>
        <v>0</v>
      </c>
      <c r="CW171" s="110">
        <f>IF(CH171&lt;=$CJ$6,'Laricio - prairie p.'!$F$5+('Laricio - prairie p.'!$F$8-'Laricio - prairie p.'!$F$5)*(1-EXP(-0.0175*CH171)),)</f>
        <v>0</v>
      </c>
      <c r="CX171" s="110">
        <f>IF(CH172&lt;='Laricio - prairie p.'!$F$18,0,)</f>
        <v>0</v>
      </c>
      <c r="CY171" s="110">
        <f>IF(CH172&lt;='Laricio - prairie p.'!$F$18,0,)</f>
        <v>0</v>
      </c>
      <c r="CZ171" s="110">
        <f t="shared" si="87"/>
        <v>0</v>
      </c>
      <c r="DA171" s="38">
        <f t="shared" si="98"/>
        <v>0</v>
      </c>
    </row>
    <row r="172" spans="59:105" x14ac:dyDescent="0.25">
      <c r="BG172" s="11" t="e">
        <f>IF('Laricio - prairie p.'!#REF!="OUI",BE172/BF172,100%)</f>
        <v>#REF!</v>
      </c>
      <c r="BH172" s="155">
        <v>153</v>
      </c>
      <c r="BI172" s="147">
        <f t="shared" si="91"/>
        <v>0</v>
      </c>
      <c r="BJ172" s="148">
        <f t="shared" si="99"/>
        <v>0</v>
      </c>
      <c r="BK172" s="148">
        <f>IF(BH172&lt;=$BJ$6,IF(ISBLANK(BH$5),,VLOOKUP(BH$5,Aerien!$B$23:$C$87,2,FALSE)),)</f>
        <v>0</v>
      </c>
      <c r="BL172" s="148">
        <f t="shared" si="92"/>
        <v>0</v>
      </c>
      <c r="BM172" s="148">
        <f t="shared" si="93"/>
        <v>0</v>
      </c>
      <c r="BN172" s="149">
        <f t="shared" si="94"/>
        <v>0</v>
      </c>
      <c r="BO172" s="148">
        <f>IF(BH172&lt;=$BJ$6,'Laricio - prairie p.'!$F$5+('Laricio - prairie p.'!$F$15-'Laricio - prairie p.'!$F$5)*(1-EXP(-0.0175*BH172)),)</f>
        <v>0</v>
      </c>
      <c r="BP172" s="148">
        <f>IF(BH172&lt;=$BJ$6,IF(BH172&lt;=30,BH172*('Laricio - prairie p.'!$F$16-'Laricio - prairie p.'!#REF!)/30,10),)</f>
        <v>0</v>
      </c>
      <c r="BQ172" s="148">
        <v>0</v>
      </c>
      <c r="BR172" s="150">
        <f t="shared" si="95"/>
        <v>0</v>
      </c>
      <c r="BS172" s="147">
        <f>IF(BH172&lt;='Laricio - prairie p.'!$F$18,0,)</f>
        <v>0</v>
      </c>
      <c r="BT172" s="148">
        <f>IF(BH172&lt;='Laricio - prairie p.'!$F$18,0,)</f>
        <v>0</v>
      </c>
      <c r="BU172" s="149">
        <f t="shared" si="89"/>
        <v>0</v>
      </c>
      <c r="BV172" s="148">
        <f>IF(BH172&lt;=$BJ$6,'Laricio - prairie p.'!$F$5+('Laricio - prairie p.'!$F$8-'Laricio - prairie p.'!$F$5)*(1-EXP(-0.0175*BH172)),)</f>
        <v>0</v>
      </c>
      <c r="BW172" s="148">
        <f>IF(BH173&lt;='Laricio - prairie p.'!$F$18,0,)</f>
        <v>0</v>
      </c>
      <c r="BX172" s="148">
        <f>IF(BH173&lt;='Laricio - prairie p.'!$F$18,0,)</f>
        <v>0</v>
      </c>
      <c r="BY172" s="150">
        <f t="shared" si="100"/>
        <v>0</v>
      </c>
      <c r="BZ172" s="175">
        <f t="shared" si="90"/>
        <v>0</v>
      </c>
      <c r="CA172" s="178"/>
      <c r="CB172" s="178"/>
      <c r="CD172">
        <f t="shared" si="88"/>
        <v>0</v>
      </c>
      <c r="CE172" s="18">
        <f t="shared" si="101"/>
        <v>47.469109107177637</v>
      </c>
      <c r="CF172">
        <f t="shared" si="96"/>
        <v>0</v>
      </c>
      <c r="CG172" s="11" t="e">
        <f>IF('Laricio - prairie p.'!#REF!="OUI",CE172/CF172,100%)</f>
        <v>#REF!</v>
      </c>
      <c r="CH172" s="122">
        <v>153</v>
      </c>
      <c r="CI172" s="110">
        <f t="shared" si="97"/>
        <v>0</v>
      </c>
      <c r="CJ172" s="110">
        <f t="shared" si="80"/>
        <v>0</v>
      </c>
      <c r="CK172" s="110">
        <f>IF(CH172&lt;=$CJ$6,IF(ISBLANK(CH$5),,VLOOKUP(CH$5,Aerien!$B$23:$C$87,2,FALSE)),)</f>
        <v>0</v>
      </c>
      <c r="CL172" s="110">
        <f t="shared" si="81"/>
        <v>0</v>
      </c>
      <c r="CM172" s="110">
        <f t="shared" si="82"/>
        <v>0</v>
      </c>
      <c r="CN172" s="117">
        <f t="shared" si="83"/>
        <v>0</v>
      </c>
      <c r="CO172" s="110">
        <f>IF(CH172&lt;=$CJ$6,'Laricio - prairie p.'!$F$5+('Laricio - prairie p.'!$F$15-'Laricio - prairie p.'!$F$5)*(1-EXP(-0.0175*CH172)),)</f>
        <v>0</v>
      </c>
      <c r="CP172" s="110">
        <f>IF(CH172&lt;=$CJ$6,IF(CH172&lt;=30,CH172*('Laricio - prairie p.'!$F$16-'Laricio - prairie p.'!#REF!)/30,10),)</f>
        <v>0</v>
      </c>
      <c r="CQ172" s="110">
        <v>0</v>
      </c>
      <c r="CR172" s="110">
        <f t="shared" si="84"/>
        <v>0</v>
      </c>
      <c r="CT172" s="110">
        <f t="shared" si="85"/>
        <v>0</v>
      </c>
      <c r="CU172" s="110">
        <f>IF(CH172&lt;='Laricio - prairie p.'!$F$18,0,)</f>
        <v>0</v>
      </c>
      <c r="CV172" s="117">
        <f t="shared" si="86"/>
        <v>0</v>
      </c>
      <c r="CW172" s="110">
        <f>IF(CH172&lt;=$CJ$6,'Laricio - prairie p.'!$F$5+('Laricio - prairie p.'!$F$8-'Laricio - prairie p.'!$F$5)*(1-EXP(-0.0175*CH172)),)</f>
        <v>0</v>
      </c>
      <c r="CX172" s="110">
        <f>IF(CH173&lt;='Laricio - prairie p.'!$F$18,0,)</f>
        <v>0</v>
      </c>
      <c r="CY172" s="110">
        <f>IF(CH173&lt;='Laricio - prairie p.'!$F$18,0,)</f>
        <v>0</v>
      </c>
      <c r="CZ172" s="110">
        <f t="shared" si="87"/>
        <v>0</v>
      </c>
      <c r="DA172" s="38">
        <f t="shared" si="98"/>
        <v>0</v>
      </c>
    </row>
    <row r="173" spans="59:105" x14ac:dyDescent="0.25">
      <c r="BG173" s="11" t="e">
        <f>IF('Laricio - prairie p.'!#REF!="OUI",BE173/BF173,100%)</f>
        <v>#REF!</v>
      </c>
      <c r="BH173" s="155">
        <v>154</v>
      </c>
      <c r="BI173" s="147">
        <f t="shared" si="91"/>
        <v>0</v>
      </c>
      <c r="BJ173" s="148">
        <f t="shared" si="99"/>
        <v>0</v>
      </c>
      <c r="BK173" s="148">
        <f>IF(BH173&lt;=$BJ$6,IF(ISBLANK(BH$5),,VLOOKUP(BH$5,Aerien!$B$23:$C$87,2,FALSE)),)</f>
        <v>0</v>
      </c>
      <c r="BL173" s="148">
        <f t="shared" si="92"/>
        <v>0</v>
      </c>
      <c r="BM173" s="148">
        <f t="shared" si="93"/>
        <v>0</v>
      </c>
      <c r="BN173" s="149">
        <f t="shared" si="94"/>
        <v>0</v>
      </c>
      <c r="BO173" s="148">
        <f>IF(BH173&lt;=$BJ$6,'Laricio - prairie p.'!$F$5+('Laricio - prairie p.'!$F$15-'Laricio - prairie p.'!$F$5)*(1-EXP(-0.0175*BH173)),)</f>
        <v>0</v>
      </c>
      <c r="BP173" s="148">
        <f>IF(BH173&lt;=$BJ$6,IF(BH173&lt;=30,BH173*('Laricio - prairie p.'!$F$16-'Laricio - prairie p.'!#REF!)/30,10),)</f>
        <v>0</v>
      </c>
      <c r="BQ173" s="148">
        <v>0</v>
      </c>
      <c r="BR173" s="150">
        <f t="shared" si="95"/>
        <v>0</v>
      </c>
      <c r="BS173" s="147">
        <f>IF(BH173&lt;='Laricio - prairie p.'!$F$18,0,)</f>
        <v>0</v>
      </c>
      <c r="BT173" s="148">
        <f>IF(BH173&lt;='Laricio - prairie p.'!$F$18,0,)</f>
        <v>0</v>
      </c>
      <c r="BU173" s="149">
        <f t="shared" si="89"/>
        <v>0</v>
      </c>
      <c r="BV173" s="148">
        <f>IF(BH173&lt;=$BJ$6,'Laricio - prairie p.'!$F$5+('Laricio - prairie p.'!$F$8-'Laricio - prairie p.'!$F$5)*(1-EXP(-0.0175*BH173)),)</f>
        <v>0</v>
      </c>
      <c r="BW173" s="148">
        <f>IF(BH174&lt;='Laricio - prairie p.'!$F$18,0,)</f>
        <v>0</v>
      </c>
      <c r="BX173" s="148">
        <f>IF(BH174&lt;='Laricio - prairie p.'!$F$18,0,)</f>
        <v>0</v>
      </c>
      <c r="BY173" s="150">
        <f t="shared" si="100"/>
        <v>0</v>
      </c>
      <c r="BZ173" s="175">
        <f t="shared" si="90"/>
        <v>0</v>
      </c>
      <c r="CA173" s="178"/>
      <c r="CB173" s="178"/>
      <c r="CD173">
        <f t="shared" si="88"/>
        <v>0</v>
      </c>
      <c r="CE173" s="18">
        <f t="shared" si="101"/>
        <v>47.469109107177637</v>
      </c>
      <c r="CF173">
        <f t="shared" si="96"/>
        <v>0</v>
      </c>
      <c r="CG173" s="11" t="e">
        <f>IF('Laricio - prairie p.'!#REF!="OUI",CE173/CF173,100%)</f>
        <v>#REF!</v>
      </c>
      <c r="CH173" s="122">
        <v>154</v>
      </c>
      <c r="CI173" s="110">
        <f t="shared" si="97"/>
        <v>0</v>
      </c>
      <c r="CJ173" s="110">
        <f t="shared" si="80"/>
        <v>0</v>
      </c>
      <c r="CK173" s="110">
        <f>IF(CH173&lt;=$CJ$6,IF(ISBLANK(CH$5),,VLOOKUP(CH$5,Aerien!$B$23:$C$87,2,FALSE)),)</f>
        <v>0</v>
      </c>
      <c r="CL173" s="110">
        <f t="shared" si="81"/>
        <v>0</v>
      </c>
      <c r="CM173" s="110">
        <f t="shared" si="82"/>
        <v>0</v>
      </c>
      <c r="CN173" s="117">
        <f t="shared" si="83"/>
        <v>0</v>
      </c>
      <c r="CO173" s="110">
        <f>IF(CH173&lt;=$CJ$6,'Laricio - prairie p.'!$F$5+('Laricio - prairie p.'!$F$15-'Laricio - prairie p.'!$F$5)*(1-EXP(-0.0175*CH173)),)</f>
        <v>0</v>
      </c>
      <c r="CP173" s="110">
        <f>IF(CH173&lt;=$CJ$6,IF(CH173&lt;=30,CH173*('Laricio - prairie p.'!$F$16-'Laricio - prairie p.'!#REF!)/30,10),)</f>
        <v>0</v>
      </c>
      <c r="CQ173" s="110">
        <v>0</v>
      </c>
      <c r="CR173" s="110">
        <f t="shared" si="84"/>
        <v>0</v>
      </c>
      <c r="CT173" s="110">
        <f t="shared" si="85"/>
        <v>0</v>
      </c>
      <c r="CU173" s="110">
        <f>IF(CH173&lt;='Laricio - prairie p.'!$F$18,0,)</f>
        <v>0</v>
      </c>
      <c r="CV173" s="117">
        <f t="shared" si="86"/>
        <v>0</v>
      </c>
      <c r="CW173" s="110">
        <f>IF(CH173&lt;=$CJ$6,'Laricio - prairie p.'!$F$5+('Laricio - prairie p.'!$F$8-'Laricio - prairie p.'!$F$5)*(1-EXP(-0.0175*CH173)),)</f>
        <v>0</v>
      </c>
      <c r="CX173" s="110">
        <f>IF(CH174&lt;='Laricio - prairie p.'!$F$18,0,)</f>
        <v>0</v>
      </c>
      <c r="CY173" s="110">
        <f>IF(CH174&lt;='Laricio - prairie p.'!$F$18,0,)</f>
        <v>0</v>
      </c>
      <c r="CZ173" s="110">
        <f t="shared" si="87"/>
        <v>0</v>
      </c>
      <c r="DA173" s="38">
        <f t="shared" si="98"/>
        <v>0</v>
      </c>
    </row>
    <row r="174" spans="59:105" x14ac:dyDescent="0.25">
      <c r="BG174" s="11" t="e">
        <f>IF('Laricio - prairie p.'!#REF!="OUI",BE174/BF174,100%)</f>
        <v>#REF!</v>
      </c>
      <c r="BH174" s="155">
        <v>155</v>
      </c>
      <c r="BI174" s="147">
        <f t="shared" si="91"/>
        <v>0</v>
      </c>
      <c r="BJ174" s="148">
        <f t="shared" si="99"/>
        <v>0</v>
      </c>
      <c r="BK174" s="148">
        <f>IF(BH174&lt;=$BJ$6,IF(ISBLANK(BH$5),,VLOOKUP(BH$5,Aerien!$B$23:$C$87,2,FALSE)),)</f>
        <v>0</v>
      </c>
      <c r="BL174" s="148">
        <f t="shared" si="92"/>
        <v>0</v>
      </c>
      <c r="BM174" s="148">
        <f t="shared" si="93"/>
        <v>0</v>
      </c>
      <c r="BN174" s="149">
        <f t="shared" si="94"/>
        <v>0</v>
      </c>
      <c r="BO174" s="148">
        <f>IF(BH174&lt;=$BJ$6,'Laricio - prairie p.'!$F$5+('Laricio - prairie p.'!$F$15-'Laricio - prairie p.'!$F$5)*(1-EXP(-0.0175*BH174)),)</f>
        <v>0</v>
      </c>
      <c r="BP174" s="148">
        <f>IF(BH174&lt;=$BJ$6,IF(BH174&lt;=30,BH174*('Laricio - prairie p.'!$F$16-'Laricio - prairie p.'!#REF!)/30,10),)</f>
        <v>0</v>
      </c>
      <c r="BQ174" s="148">
        <v>0</v>
      </c>
      <c r="BR174" s="150">
        <f t="shared" si="95"/>
        <v>0</v>
      </c>
      <c r="BS174" s="147">
        <f>IF(BH174&lt;='Laricio - prairie p.'!$F$18,0,)</f>
        <v>0</v>
      </c>
      <c r="BT174" s="148">
        <f>IF(BH174&lt;='Laricio - prairie p.'!$F$18,0,)</f>
        <v>0</v>
      </c>
      <c r="BU174" s="149">
        <f t="shared" si="89"/>
        <v>0</v>
      </c>
      <c r="BV174" s="148">
        <f>IF(BH174&lt;=$BJ$6,'Laricio - prairie p.'!$F$5+('Laricio - prairie p.'!$F$8-'Laricio - prairie p.'!$F$5)*(1-EXP(-0.0175*BH174)),)</f>
        <v>0</v>
      </c>
      <c r="BW174" s="148">
        <f>IF(BH175&lt;='Laricio - prairie p.'!$F$18,0,)</f>
        <v>0</v>
      </c>
      <c r="BX174" s="148">
        <f>IF(BH175&lt;='Laricio - prairie p.'!$F$18,0,)</f>
        <v>0</v>
      </c>
      <c r="BY174" s="150">
        <f t="shared" si="100"/>
        <v>0</v>
      </c>
      <c r="BZ174" s="175">
        <f t="shared" si="90"/>
        <v>0</v>
      </c>
      <c r="CA174" s="178"/>
      <c r="CB174" s="178"/>
      <c r="CD174" t="str">
        <f t="shared" si="88"/>
        <v>OUI</v>
      </c>
      <c r="CE174" s="18">
        <f t="shared" si="101"/>
        <v>37.025905103598561</v>
      </c>
      <c r="CF174">
        <f t="shared" si="96"/>
        <v>0</v>
      </c>
      <c r="CG174" s="11" t="e">
        <f>IF('Laricio - prairie p.'!#REF!="OUI",CE174/CF174,100%)</f>
        <v>#REF!</v>
      </c>
      <c r="CH174" s="122">
        <v>155</v>
      </c>
      <c r="CI174" s="110">
        <f t="shared" si="97"/>
        <v>0</v>
      </c>
      <c r="CJ174" s="110">
        <f t="shared" si="80"/>
        <v>0</v>
      </c>
      <c r="CK174" s="110">
        <f>IF(CH174&lt;=$CJ$6,IF(ISBLANK(CH$5),,VLOOKUP(CH$5,Aerien!$B$23:$C$87,2,FALSE)),)</f>
        <v>0</v>
      </c>
      <c r="CL174" s="110">
        <f t="shared" si="81"/>
        <v>0</v>
      </c>
      <c r="CM174" s="110">
        <f t="shared" si="82"/>
        <v>0</v>
      </c>
      <c r="CN174" s="117">
        <f t="shared" si="83"/>
        <v>0</v>
      </c>
      <c r="CO174" s="110">
        <f>IF(CH174&lt;=$CJ$6,'Laricio - prairie p.'!$F$5+('Laricio - prairie p.'!$F$15-'Laricio - prairie p.'!$F$5)*(1-EXP(-0.0175*CH174)),)</f>
        <v>0</v>
      </c>
      <c r="CP174" s="110">
        <f>IF(CH174&lt;=$CJ$6,IF(CH174&lt;=30,CH174*('Laricio - prairie p.'!$F$16-'Laricio - prairie p.'!#REF!)/30,10),)</f>
        <v>0</v>
      </c>
      <c r="CQ174" s="110">
        <v>0</v>
      </c>
      <c r="CR174" s="110">
        <f t="shared" si="84"/>
        <v>0</v>
      </c>
      <c r="CT174" s="110">
        <f t="shared" si="85"/>
        <v>0</v>
      </c>
      <c r="CU174" s="110">
        <f>IF(CH174&lt;='Laricio - prairie p.'!$F$18,0,)</f>
        <v>0</v>
      </c>
      <c r="CV174" s="117">
        <f t="shared" si="86"/>
        <v>0</v>
      </c>
      <c r="CW174" s="110">
        <f>IF(CH174&lt;=$CJ$6,'Laricio - prairie p.'!$F$5+('Laricio - prairie p.'!$F$8-'Laricio - prairie p.'!$F$5)*(1-EXP(-0.0175*CH174)),)</f>
        <v>0</v>
      </c>
      <c r="CX174" s="110">
        <f>IF(CH175&lt;='Laricio - prairie p.'!$F$18,0,)</f>
        <v>0</v>
      </c>
      <c r="CY174" s="110">
        <f>IF(CH175&lt;='Laricio - prairie p.'!$F$18,0,)</f>
        <v>0</v>
      </c>
      <c r="CZ174" s="110">
        <f t="shared" si="87"/>
        <v>0</v>
      </c>
      <c r="DA174" s="38">
        <f t="shared" si="98"/>
        <v>0</v>
      </c>
    </row>
    <row r="175" spans="59:105" x14ac:dyDescent="0.25">
      <c r="BG175" s="11" t="e">
        <f>IF('Laricio - prairie p.'!#REF!="OUI",BE175/BF175,100%)</f>
        <v>#REF!</v>
      </c>
      <c r="BH175" s="155">
        <v>156</v>
      </c>
      <c r="BI175" s="147">
        <f t="shared" si="91"/>
        <v>0</v>
      </c>
      <c r="BJ175" s="148">
        <f t="shared" si="99"/>
        <v>0</v>
      </c>
      <c r="BK175" s="148">
        <f>IF(BH175&lt;=$BJ$6,IF(ISBLANK(BH$5),,VLOOKUP(BH$5,Aerien!$B$23:$C$87,2,FALSE)),)</f>
        <v>0</v>
      </c>
      <c r="BL175" s="148">
        <f t="shared" si="92"/>
        <v>0</v>
      </c>
      <c r="BM175" s="148">
        <f t="shared" si="93"/>
        <v>0</v>
      </c>
      <c r="BN175" s="149">
        <f t="shared" si="94"/>
        <v>0</v>
      </c>
      <c r="BO175" s="148">
        <f>IF(BH175&lt;=$BJ$6,'Laricio - prairie p.'!$F$5+('Laricio - prairie p.'!$F$15-'Laricio - prairie p.'!$F$5)*(1-EXP(-0.0175*BH175)),)</f>
        <v>0</v>
      </c>
      <c r="BP175" s="148">
        <f>IF(BH175&lt;=$BJ$6,IF(BH175&lt;=30,BH175*('Laricio - prairie p.'!$F$16-'Laricio - prairie p.'!#REF!)/30,10),)</f>
        <v>0</v>
      </c>
      <c r="BQ175" s="148">
        <v>0</v>
      </c>
      <c r="BR175" s="150">
        <f t="shared" si="95"/>
        <v>0</v>
      </c>
      <c r="BS175" s="147">
        <f>IF(BH175&lt;='Laricio - prairie p.'!$F$18,0,)</f>
        <v>0</v>
      </c>
      <c r="BT175" s="148">
        <f>IF(BH175&lt;='Laricio - prairie p.'!$F$18,0,)</f>
        <v>0</v>
      </c>
      <c r="BU175" s="149">
        <f t="shared" si="89"/>
        <v>0</v>
      </c>
      <c r="BV175" s="148">
        <f>IF(BH175&lt;=$BJ$6,'Laricio - prairie p.'!$F$5+('Laricio - prairie p.'!$F$8-'Laricio - prairie p.'!$F$5)*(1-EXP(-0.0175*BH175)),)</f>
        <v>0</v>
      </c>
      <c r="BW175" s="148">
        <f>IF(BH176&lt;='Laricio - prairie p.'!$F$18,0,)</f>
        <v>0</v>
      </c>
      <c r="BX175" s="148">
        <f>IF(BH176&lt;='Laricio - prairie p.'!$F$18,0,)</f>
        <v>0</v>
      </c>
      <c r="BY175" s="150">
        <f t="shared" si="100"/>
        <v>0</v>
      </c>
      <c r="BZ175" s="175">
        <f t="shared" si="90"/>
        <v>0</v>
      </c>
      <c r="CA175" s="178"/>
      <c r="CB175" s="178"/>
      <c r="CD175">
        <f t="shared" si="88"/>
        <v>0</v>
      </c>
      <c r="CE175" s="18">
        <f t="shared" si="101"/>
        <v>37.025905103598561</v>
      </c>
      <c r="CF175">
        <f t="shared" si="96"/>
        <v>0</v>
      </c>
      <c r="CG175" s="11" t="e">
        <f>IF('Laricio - prairie p.'!#REF!="OUI",CE175/CF175,100%)</f>
        <v>#REF!</v>
      </c>
      <c r="CH175" s="122">
        <v>156</v>
      </c>
      <c r="CI175" s="110">
        <f t="shared" si="97"/>
        <v>0</v>
      </c>
      <c r="CJ175" s="110">
        <f t="shared" si="80"/>
        <v>0</v>
      </c>
      <c r="CK175" s="110">
        <f>IF(CH175&lt;=$CJ$6,IF(ISBLANK(CH$5),,VLOOKUP(CH$5,Aerien!$B$23:$C$87,2,FALSE)),)</f>
        <v>0</v>
      </c>
      <c r="CL175" s="110">
        <f t="shared" si="81"/>
        <v>0</v>
      </c>
      <c r="CM175" s="110">
        <f t="shared" si="82"/>
        <v>0</v>
      </c>
      <c r="CN175" s="117">
        <f t="shared" si="83"/>
        <v>0</v>
      </c>
      <c r="CO175" s="110">
        <f>IF(CH175&lt;=$CJ$6,'Laricio - prairie p.'!$F$5+('Laricio - prairie p.'!$F$15-'Laricio - prairie p.'!$F$5)*(1-EXP(-0.0175*CH175)),)</f>
        <v>0</v>
      </c>
      <c r="CP175" s="110">
        <f>IF(CH175&lt;=$CJ$6,IF(CH175&lt;=30,CH175*('Laricio - prairie p.'!$F$16-'Laricio - prairie p.'!#REF!)/30,10),)</f>
        <v>0</v>
      </c>
      <c r="CQ175" s="110">
        <v>0</v>
      </c>
      <c r="CR175" s="110">
        <f t="shared" si="84"/>
        <v>0</v>
      </c>
      <c r="CT175" s="110">
        <f t="shared" si="85"/>
        <v>0</v>
      </c>
      <c r="CU175" s="110">
        <f>IF(CH175&lt;='Laricio - prairie p.'!$F$18,0,)</f>
        <v>0</v>
      </c>
      <c r="CV175" s="117">
        <f t="shared" si="86"/>
        <v>0</v>
      </c>
      <c r="CW175" s="110">
        <f>IF(CH175&lt;=$CJ$6,'Laricio - prairie p.'!$F$5+('Laricio - prairie p.'!$F$8-'Laricio - prairie p.'!$F$5)*(1-EXP(-0.0175*CH175)),)</f>
        <v>0</v>
      </c>
      <c r="CX175" s="110">
        <f>IF(CH176&lt;='Laricio - prairie p.'!$F$18,0,)</f>
        <v>0</v>
      </c>
      <c r="CY175" s="110">
        <f>IF(CH176&lt;='Laricio - prairie p.'!$F$18,0,)</f>
        <v>0</v>
      </c>
      <c r="CZ175" s="110">
        <f t="shared" si="87"/>
        <v>0</v>
      </c>
      <c r="DA175" s="38">
        <f t="shared" si="98"/>
        <v>0</v>
      </c>
    </row>
    <row r="176" spans="59:105" x14ac:dyDescent="0.25">
      <c r="BG176" s="11" t="e">
        <f>IF('Laricio - prairie p.'!#REF!="OUI",BE176/BF176,100%)</f>
        <v>#REF!</v>
      </c>
      <c r="BH176" s="155">
        <v>157</v>
      </c>
      <c r="BI176" s="147">
        <f t="shared" si="91"/>
        <v>0</v>
      </c>
      <c r="BJ176" s="148">
        <f t="shared" si="99"/>
        <v>0</v>
      </c>
      <c r="BK176" s="148">
        <f>IF(BH176&lt;=$BJ$6,IF(ISBLANK(BH$5),,VLOOKUP(BH$5,Aerien!$B$23:$C$87,2,FALSE)),)</f>
        <v>0</v>
      </c>
      <c r="BL176" s="148">
        <f t="shared" si="92"/>
        <v>0</v>
      </c>
      <c r="BM176" s="148">
        <f t="shared" si="93"/>
        <v>0</v>
      </c>
      <c r="BN176" s="149">
        <f t="shared" si="94"/>
        <v>0</v>
      </c>
      <c r="BO176" s="148">
        <f>IF(BH176&lt;=$BJ$6,'Laricio - prairie p.'!$F$5+('Laricio - prairie p.'!$F$15-'Laricio - prairie p.'!$F$5)*(1-EXP(-0.0175*BH176)),)</f>
        <v>0</v>
      </c>
      <c r="BP176" s="148">
        <f>IF(BH176&lt;=$BJ$6,IF(BH176&lt;=30,BH176*('Laricio - prairie p.'!$F$16-'Laricio - prairie p.'!#REF!)/30,10),)</f>
        <v>0</v>
      </c>
      <c r="BQ176" s="148">
        <v>0</v>
      </c>
      <c r="BR176" s="150">
        <f t="shared" si="95"/>
        <v>0</v>
      </c>
      <c r="BS176" s="147">
        <f>IF(BH176&lt;='Laricio - prairie p.'!$F$18,0,)</f>
        <v>0</v>
      </c>
      <c r="BT176" s="148">
        <f>IF(BH176&lt;='Laricio - prairie p.'!$F$18,0,)</f>
        <v>0</v>
      </c>
      <c r="BU176" s="149">
        <f t="shared" si="89"/>
        <v>0</v>
      </c>
      <c r="BV176" s="148">
        <f>IF(BH176&lt;=$BJ$6,'Laricio - prairie p.'!$F$5+('Laricio - prairie p.'!$F$8-'Laricio - prairie p.'!$F$5)*(1-EXP(-0.0175*BH176)),)</f>
        <v>0</v>
      </c>
      <c r="BW176" s="148">
        <f>IF(BH177&lt;='Laricio - prairie p.'!$F$18,0,)</f>
        <v>0</v>
      </c>
      <c r="BX176" s="148">
        <f>IF(BH177&lt;='Laricio - prairie p.'!$F$18,0,)</f>
        <v>0</v>
      </c>
      <c r="BY176" s="150">
        <f t="shared" si="100"/>
        <v>0</v>
      </c>
      <c r="BZ176" s="175">
        <f t="shared" si="90"/>
        <v>0</v>
      </c>
      <c r="CA176" s="178"/>
      <c r="CB176" s="178"/>
      <c r="CD176">
        <f t="shared" si="88"/>
        <v>0</v>
      </c>
      <c r="CE176" s="18">
        <f t="shared" si="101"/>
        <v>37.025905103598561</v>
      </c>
      <c r="CF176">
        <f t="shared" si="96"/>
        <v>0</v>
      </c>
      <c r="CG176" s="11" t="e">
        <f>IF('Laricio - prairie p.'!#REF!="OUI",CE176/CF176,100%)</f>
        <v>#REF!</v>
      </c>
      <c r="CH176" s="122">
        <v>157</v>
      </c>
      <c r="CI176" s="110">
        <f t="shared" si="97"/>
        <v>0</v>
      </c>
      <c r="CJ176" s="110">
        <f t="shared" si="80"/>
        <v>0</v>
      </c>
      <c r="CK176" s="110">
        <f>IF(CH176&lt;=$CJ$6,IF(ISBLANK(CH$5),,VLOOKUP(CH$5,Aerien!$B$23:$C$87,2,FALSE)),)</f>
        <v>0</v>
      </c>
      <c r="CL176" s="110">
        <f t="shared" si="81"/>
        <v>0</v>
      </c>
      <c r="CM176" s="110">
        <f t="shared" si="82"/>
        <v>0</v>
      </c>
      <c r="CN176" s="117">
        <f t="shared" si="83"/>
        <v>0</v>
      </c>
      <c r="CO176" s="110">
        <f>IF(CH176&lt;=$CJ$6,'Laricio - prairie p.'!$F$5+('Laricio - prairie p.'!$F$15-'Laricio - prairie p.'!$F$5)*(1-EXP(-0.0175*CH176)),)</f>
        <v>0</v>
      </c>
      <c r="CP176" s="110">
        <f>IF(CH176&lt;=$CJ$6,IF(CH176&lt;=30,CH176*('Laricio - prairie p.'!$F$16-'Laricio - prairie p.'!#REF!)/30,10),)</f>
        <v>0</v>
      </c>
      <c r="CQ176" s="110">
        <v>0</v>
      </c>
      <c r="CR176" s="110">
        <f t="shared" si="84"/>
        <v>0</v>
      </c>
      <c r="CT176" s="110">
        <f t="shared" si="85"/>
        <v>0</v>
      </c>
      <c r="CU176" s="110">
        <f>IF(CH176&lt;='Laricio - prairie p.'!$F$18,0,)</f>
        <v>0</v>
      </c>
      <c r="CV176" s="117">
        <f t="shared" si="86"/>
        <v>0</v>
      </c>
      <c r="CW176" s="110">
        <f>IF(CH176&lt;=$CJ$6,'Laricio - prairie p.'!$F$5+('Laricio - prairie p.'!$F$8-'Laricio - prairie p.'!$F$5)*(1-EXP(-0.0175*CH176)),)</f>
        <v>0</v>
      </c>
      <c r="CX176" s="110">
        <f>IF(CH177&lt;='Laricio - prairie p.'!$F$18,0,)</f>
        <v>0</v>
      </c>
      <c r="CY176" s="110">
        <f>IF(CH177&lt;='Laricio - prairie p.'!$F$18,0,)</f>
        <v>0</v>
      </c>
      <c r="CZ176" s="110">
        <f t="shared" si="87"/>
        <v>0</v>
      </c>
      <c r="DA176" s="38">
        <f t="shared" si="98"/>
        <v>0</v>
      </c>
    </row>
    <row r="177" spans="59:105" x14ac:dyDescent="0.25">
      <c r="BG177" s="11" t="e">
        <f>IF('Laricio - prairie p.'!#REF!="OUI",BE177/BF177,100%)</f>
        <v>#REF!</v>
      </c>
      <c r="BH177" s="155">
        <v>158</v>
      </c>
      <c r="BI177" s="147">
        <f t="shared" si="91"/>
        <v>0</v>
      </c>
      <c r="BJ177" s="148">
        <f t="shared" si="99"/>
        <v>0</v>
      </c>
      <c r="BK177" s="148">
        <f>IF(BH177&lt;=$BJ$6,IF(ISBLANK(BH$5),,VLOOKUP(BH$5,Aerien!$B$23:$C$87,2,FALSE)),)</f>
        <v>0</v>
      </c>
      <c r="BL177" s="148">
        <f t="shared" si="92"/>
        <v>0</v>
      </c>
      <c r="BM177" s="148">
        <f t="shared" si="93"/>
        <v>0</v>
      </c>
      <c r="BN177" s="149">
        <f t="shared" si="94"/>
        <v>0</v>
      </c>
      <c r="BO177" s="148">
        <f>IF(BH177&lt;=$BJ$6,'Laricio - prairie p.'!$F$5+('Laricio - prairie p.'!$F$15-'Laricio - prairie p.'!$F$5)*(1-EXP(-0.0175*BH177)),)</f>
        <v>0</v>
      </c>
      <c r="BP177" s="148">
        <f>IF(BH177&lt;=$BJ$6,IF(BH177&lt;=30,BH177*('Laricio - prairie p.'!$F$16-'Laricio - prairie p.'!#REF!)/30,10),)</f>
        <v>0</v>
      </c>
      <c r="BQ177" s="148">
        <v>0</v>
      </c>
      <c r="BR177" s="150">
        <f t="shared" si="95"/>
        <v>0</v>
      </c>
      <c r="BS177" s="147">
        <f>IF(BH177&lt;='Laricio - prairie p.'!$F$18,0,)</f>
        <v>0</v>
      </c>
      <c r="BT177" s="148">
        <f>IF(BH177&lt;='Laricio - prairie p.'!$F$18,0,)</f>
        <v>0</v>
      </c>
      <c r="BU177" s="149">
        <f t="shared" si="89"/>
        <v>0</v>
      </c>
      <c r="BV177" s="148">
        <f>IF(BH177&lt;=$BJ$6,'Laricio - prairie p.'!$F$5+('Laricio - prairie p.'!$F$8-'Laricio - prairie p.'!$F$5)*(1-EXP(-0.0175*BH177)),)</f>
        <v>0</v>
      </c>
      <c r="BW177" s="148">
        <f>IF(BH178&lt;='Laricio - prairie p.'!$F$18,0,)</f>
        <v>0</v>
      </c>
      <c r="BX177" s="148">
        <f>IF(BH178&lt;='Laricio - prairie p.'!$F$18,0,)</f>
        <v>0</v>
      </c>
      <c r="BY177" s="150">
        <f t="shared" si="100"/>
        <v>0</v>
      </c>
      <c r="BZ177" s="175">
        <f t="shared" si="90"/>
        <v>0</v>
      </c>
      <c r="CA177" s="178"/>
      <c r="CB177" s="178"/>
      <c r="CD177">
        <f t="shared" si="88"/>
        <v>0</v>
      </c>
      <c r="CE177" s="18">
        <f t="shared" si="101"/>
        <v>37.025905103598561</v>
      </c>
      <c r="CF177">
        <f t="shared" si="96"/>
        <v>0</v>
      </c>
      <c r="CG177" s="11" t="e">
        <f>IF('Laricio - prairie p.'!#REF!="OUI",CE177/CF177,100%)</f>
        <v>#REF!</v>
      </c>
      <c r="CH177" s="122">
        <v>158</v>
      </c>
      <c r="CI177" s="110">
        <f t="shared" si="97"/>
        <v>0</v>
      </c>
      <c r="CJ177" s="110">
        <f t="shared" si="80"/>
        <v>0</v>
      </c>
      <c r="CK177" s="110">
        <f>IF(CH177&lt;=$CJ$6,IF(ISBLANK(CH$5),,VLOOKUP(CH$5,Aerien!$B$23:$C$87,2,FALSE)),)</f>
        <v>0</v>
      </c>
      <c r="CL177" s="110">
        <f t="shared" si="81"/>
        <v>0</v>
      </c>
      <c r="CM177" s="110">
        <f t="shared" si="82"/>
        <v>0</v>
      </c>
      <c r="CN177" s="117">
        <f t="shared" si="83"/>
        <v>0</v>
      </c>
      <c r="CO177" s="110">
        <f>IF(CH177&lt;=$CJ$6,'Laricio - prairie p.'!$F$5+('Laricio - prairie p.'!$F$15-'Laricio - prairie p.'!$F$5)*(1-EXP(-0.0175*CH177)),)</f>
        <v>0</v>
      </c>
      <c r="CP177" s="110">
        <f>IF(CH177&lt;=$CJ$6,IF(CH177&lt;=30,CH177*('Laricio - prairie p.'!$F$16-'Laricio - prairie p.'!#REF!)/30,10),)</f>
        <v>0</v>
      </c>
      <c r="CQ177" s="110">
        <v>0</v>
      </c>
      <c r="CR177" s="110">
        <f t="shared" si="84"/>
        <v>0</v>
      </c>
      <c r="CT177" s="110">
        <f t="shared" si="85"/>
        <v>0</v>
      </c>
      <c r="CU177" s="110">
        <f>IF(CH177&lt;='Laricio - prairie p.'!$F$18,0,)</f>
        <v>0</v>
      </c>
      <c r="CV177" s="117">
        <f t="shared" si="86"/>
        <v>0</v>
      </c>
      <c r="CW177" s="110">
        <f>IF(CH177&lt;=$CJ$6,'Laricio - prairie p.'!$F$5+('Laricio - prairie p.'!$F$8-'Laricio - prairie p.'!$F$5)*(1-EXP(-0.0175*CH177)),)</f>
        <v>0</v>
      </c>
      <c r="CX177" s="110">
        <f>IF(CH178&lt;='Laricio - prairie p.'!$F$18,0,)</f>
        <v>0</v>
      </c>
      <c r="CY177" s="110">
        <f>IF(CH178&lt;='Laricio - prairie p.'!$F$18,0,)</f>
        <v>0</v>
      </c>
      <c r="CZ177" s="110">
        <f t="shared" si="87"/>
        <v>0</v>
      </c>
      <c r="DA177" s="38">
        <f t="shared" si="98"/>
        <v>0</v>
      </c>
    </row>
    <row r="178" spans="59:105" x14ac:dyDescent="0.25">
      <c r="BG178" s="11" t="e">
        <f>IF('Laricio - prairie p.'!#REF!="OUI",BE178/BF178,100%)</f>
        <v>#REF!</v>
      </c>
      <c r="BH178" s="155">
        <v>159</v>
      </c>
      <c r="BI178" s="147">
        <f t="shared" si="91"/>
        <v>0</v>
      </c>
      <c r="BJ178" s="148">
        <f t="shared" si="99"/>
        <v>0</v>
      </c>
      <c r="BK178" s="148">
        <f>IF(BH178&lt;=$BJ$6,IF(ISBLANK(BH$5),,VLOOKUP(BH$5,Aerien!$B$23:$C$87,2,FALSE)),)</f>
        <v>0</v>
      </c>
      <c r="BL178" s="148">
        <f t="shared" si="92"/>
        <v>0</v>
      </c>
      <c r="BM178" s="148">
        <f t="shared" si="93"/>
        <v>0</v>
      </c>
      <c r="BN178" s="149">
        <f t="shared" si="94"/>
        <v>0</v>
      </c>
      <c r="BO178" s="148">
        <f>IF(BH178&lt;=$BJ$6,'Laricio - prairie p.'!$F$5+('Laricio - prairie p.'!$F$15-'Laricio - prairie p.'!$F$5)*(1-EXP(-0.0175*BH178)),)</f>
        <v>0</v>
      </c>
      <c r="BP178" s="148">
        <f>IF(BH178&lt;=$BJ$6,IF(BH178&lt;=30,BH178*('Laricio - prairie p.'!$F$16-'Laricio - prairie p.'!#REF!)/30,10),)</f>
        <v>0</v>
      </c>
      <c r="BQ178" s="148">
        <v>0</v>
      </c>
      <c r="BR178" s="150">
        <f t="shared" si="95"/>
        <v>0</v>
      </c>
      <c r="BS178" s="147">
        <f>IF(BH178&lt;='Laricio - prairie p.'!$F$18,0,)</f>
        <v>0</v>
      </c>
      <c r="BT178" s="148">
        <f>IF(BH178&lt;='Laricio - prairie p.'!$F$18,0,)</f>
        <v>0</v>
      </c>
      <c r="BU178" s="149">
        <f t="shared" si="89"/>
        <v>0</v>
      </c>
      <c r="BV178" s="148">
        <f>IF(BH178&lt;=$BJ$6,'Laricio - prairie p.'!$F$5+('Laricio - prairie p.'!$F$8-'Laricio - prairie p.'!$F$5)*(1-EXP(-0.0175*BH178)),)</f>
        <v>0</v>
      </c>
      <c r="BW178" s="148">
        <f>IF(BH179&lt;='Laricio - prairie p.'!$F$18,0,)</f>
        <v>0</v>
      </c>
      <c r="BX178" s="148">
        <f>IF(BH179&lt;='Laricio - prairie p.'!$F$18,0,)</f>
        <v>0</v>
      </c>
      <c r="BY178" s="150">
        <f t="shared" si="100"/>
        <v>0</v>
      </c>
      <c r="BZ178" s="175">
        <f t="shared" si="90"/>
        <v>0</v>
      </c>
      <c r="CA178" s="178"/>
      <c r="CB178" s="178"/>
      <c r="CD178">
        <f t="shared" si="88"/>
        <v>0</v>
      </c>
      <c r="CE178" s="18">
        <f t="shared" si="101"/>
        <v>37.025905103598561</v>
      </c>
      <c r="CF178">
        <f t="shared" si="96"/>
        <v>0</v>
      </c>
      <c r="CG178" s="11" t="e">
        <f>IF('Laricio - prairie p.'!#REF!="OUI",CE178/CF178,100%)</f>
        <v>#REF!</v>
      </c>
      <c r="CH178" s="122">
        <v>159</v>
      </c>
      <c r="CI178" s="110">
        <f t="shared" si="97"/>
        <v>0</v>
      </c>
      <c r="CJ178" s="110">
        <f t="shared" si="80"/>
        <v>0</v>
      </c>
      <c r="CK178" s="110">
        <f>IF(CH178&lt;=$CJ$6,IF(ISBLANK(CH$5),,VLOOKUP(CH$5,Aerien!$B$23:$C$87,2,FALSE)),)</f>
        <v>0</v>
      </c>
      <c r="CL178" s="110">
        <f t="shared" si="81"/>
        <v>0</v>
      </c>
      <c r="CM178" s="110">
        <f t="shared" si="82"/>
        <v>0</v>
      </c>
      <c r="CN178" s="117">
        <f t="shared" si="83"/>
        <v>0</v>
      </c>
      <c r="CO178" s="110">
        <f>IF(CH178&lt;=$CJ$6,'Laricio - prairie p.'!$F$5+('Laricio - prairie p.'!$F$15-'Laricio - prairie p.'!$F$5)*(1-EXP(-0.0175*CH178)),)</f>
        <v>0</v>
      </c>
      <c r="CP178" s="110">
        <f>IF(CH178&lt;=$CJ$6,IF(CH178&lt;=30,CH178*('Laricio - prairie p.'!$F$16-'Laricio - prairie p.'!#REF!)/30,10),)</f>
        <v>0</v>
      </c>
      <c r="CQ178" s="110">
        <v>0</v>
      </c>
      <c r="CR178" s="110">
        <f t="shared" si="84"/>
        <v>0</v>
      </c>
      <c r="CT178" s="110">
        <f t="shared" si="85"/>
        <v>0</v>
      </c>
      <c r="CU178" s="110">
        <f>IF(CH178&lt;='Laricio - prairie p.'!$F$18,0,)</f>
        <v>0</v>
      </c>
      <c r="CV178" s="117">
        <f t="shared" si="86"/>
        <v>0</v>
      </c>
      <c r="CW178" s="110">
        <f>IF(CH178&lt;=$CJ$6,'Laricio - prairie p.'!$F$5+('Laricio - prairie p.'!$F$8-'Laricio - prairie p.'!$F$5)*(1-EXP(-0.0175*CH178)),)</f>
        <v>0</v>
      </c>
      <c r="CX178" s="110">
        <f>IF(CH179&lt;='Laricio - prairie p.'!$F$18,0,)</f>
        <v>0</v>
      </c>
      <c r="CY178" s="110">
        <f>IF(CH179&lt;='Laricio - prairie p.'!$F$18,0,)</f>
        <v>0</v>
      </c>
      <c r="CZ178" s="110">
        <f t="shared" si="87"/>
        <v>0</v>
      </c>
      <c r="DA178" s="38">
        <f t="shared" si="98"/>
        <v>0</v>
      </c>
    </row>
    <row r="179" spans="59:105" x14ac:dyDescent="0.25">
      <c r="BG179" s="11" t="e">
        <f>IF('Laricio - prairie p.'!#REF!="OUI",BE179/BF179,100%)</f>
        <v>#REF!</v>
      </c>
      <c r="BH179" s="155">
        <v>160</v>
      </c>
      <c r="BI179" s="147">
        <f t="shared" si="91"/>
        <v>0</v>
      </c>
      <c r="BJ179" s="148">
        <f t="shared" si="99"/>
        <v>0</v>
      </c>
      <c r="BK179" s="148">
        <f>IF(BH179&lt;=$BJ$6,IF(ISBLANK(BH$5),,VLOOKUP(BH$5,Aerien!$B$23:$C$87,2,FALSE)),)</f>
        <v>0</v>
      </c>
      <c r="BL179" s="148">
        <f t="shared" si="92"/>
        <v>0</v>
      </c>
      <c r="BM179" s="148">
        <f t="shared" si="93"/>
        <v>0</v>
      </c>
      <c r="BN179" s="149">
        <f t="shared" si="94"/>
        <v>0</v>
      </c>
      <c r="BO179" s="148">
        <f>IF(BH179&lt;=$BJ$6,'Laricio - prairie p.'!$F$5+('Laricio - prairie p.'!$F$15-'Laricio - prairie p.'!$F$5)*(1-EXP(-0.0175*BH179)),)</f>
        <v>0</v>
      </c>
      <c r="BP179" s="148">
        <f>IF(BH179&lt;=$BJ$6,IF(BH179&lt;=30,BH179*('Laricio - prairie p.'!$F$16-'Laricio - prairie p.'!#REF!)/30,10),)</f>
        <v>0</v>
      </c>
      <c r="BQ179" s="148">
        <v>0</v>
      </c>
      <c r="BR179" s="150">
        <f t="shared" si="95"/>
        <v>0</v>
      </c>
      <c r="BS179" s="147">
        <f>IF(BH179&lt;='Laricio - prairie p.'!$F$18,0,)</f>
        <v>0</v>
      </c>
      <c r="BT179" s="148">
        <f>IF(BH179&lt;='Laricio - prairie p.'!$F$18,0,)</f>
        <v>0</v>
      </c>
      <c r="BU179" s="149">
        <f t="shared" si="89"/>
        <v>0</v>
      </c>
      <c r="BV179" s="148">
        <f>IF(BH179&lt;=$BJ$6,'Laricio - prairie p.'!$F$5+('Laricio - prairie p.'!$F$8-'Laricio - prairie p.'!$F$5)*(1-EXP(-0.0175*BH179)),)</f>
        <v>0</v>
      </c>
      <c r="BW179" s="148">
        <f>IF(BH180&lt;='Laricio - prairie p.'!$F$18,0,)</f>
        <v>0</v>
      </c>
      <c r="BX179" s="148">
        <f>IF(BH180&lt;='Laricio - prairie p.'!$F$18,0,)</f>
        <v>0</v>
      </c>
      <c r="BY179" s="150">
        <f t="shared" si="100"/>
        <v>0</v>
      </c>
      <c r="BZ179" s="175">
        <f t="shared" si="90"/>
        <v>0</v>
      </c>
      <c r="CA179" s="178"/>
      <c r="CB179" s="178"/>
      <c r="CD179">
        <f t="shared" si="88"/>
        <v>0</v>
      </c>
      <c r="CE179" s="18">
        <f t="shared" si="101"/>
        <v>37.025905103598561</v>
      </c>
      <c r="CF179">
        <f t="shared" si="96"/>
        <v>0</v>
      </c>
      <c r="CG179" s="11" t="e">
        <f>IF('Laricio - prairie p.'!#REF!="OUI",CE179/CF179,100%)</f>
        <v>#REF!</v>
      </c>
      <c r="CH179" s="122">
        <v>160</v>
      </c>
      <c r="CI179" s="110">
        <f t="shared" si="97"/>
        <v>0</v>
      </c>
      <c r="CJ179" s="110">
        <f t="shared" si="80"/>
        <v>0</v>
      </c>
      <c r="CK179" s="110">
        <f>IF(CH179&lt;=$CJ$6,IF(ISBLANK(CH$5),,VLOOKUP(CH$5,Aerien!$B$23:$C$87,2,FALSE)),)</f>
        <v>0</v>
      </c>
      <c r="CL179" s="110">
        <f t="shared" si="81"/>
        <v>0</v>
      </c>
      <c r="CM179" s="110">
        <f t="shared" si="82"/>
        <v>0</v>
      </c>
      <c r="CN179" s="117">
        <f t="shared" si="83"/>
        <v>0</v>
      </c>
      <c r="CO179" s="110">
        <f>IF(CH179&lt;=$CJ$6,'Laricio - prairie p.'!$F$5+('Laricio - prairie p.'!$F$15-'Laricio - prairie p.'!$F$5)*(1-EXP(-0.0175*CH179)),)</f>
        <v>0</v>
      </c>
      <c r="CP179" s="110">
        <f>IF(CH179&lt;=$CJ$6,IF(CH179&lt;=30,CH179*('Laricio - prairie p.'!$F$16-'Laricio - prairie p.'!#REF!)/30,10),)</f>
        <v>0</v>
      </c>
      <c r="CQ179" s="110">
        <v>0</v>
      </c>
      <c r="CR179" s="110">
        <f t="shared" si="84"/>
        <v>0</v>
      </c>
      <c r="CT179" s="110">
        <f t="shared" si="85"/>
        <v>0</v>
      </c>
      <c r="CU179" s="110">
        <f>IF(CH179&lt;='Laricio - prairie p.'!$F$18,0,)</f>
        <v>0</v>
      </c>
      <c r="CV179" s="117">
        <f t="shared" si="86"/>
        <v>0</v>
      </c>
      <c r="CW179" s="110">
        <f>IF(CH179&lt;=$CJ$6,'Laricio - prairie p.'!$F$5+('Laricio - prairie p.'!$F$8-'Laricio - prairie p.'!$F$5)*(1-EXP(-0.0175*CH179)),)</f>
        <v>0</v>
      </c>
      <c r="CX179" s="110">
        <f>IF(CH180&lt;='Laricio - prairie p.'!$F$18,0,)</f>
        <v>0</v>
      </c>
      <c r="CY179" s="110">
        <f>IF(CH180&lt;='Laricio - prairie p.'!$F$18,0,)</f>
        <v>0</v>
      </c>
      <c r="CZ179" s="110">
        <f t="shared" si="87"/>
        <v>0</v>
      </c>
      <c r="DA179" s="38">
        <f t="shared" si="98"/>
        <v>0</v>
      </c>
    </row>
    <row r="180" spans="59:105" x14ac:dyDescent="0.25">
      <c r="BG180" s="11" t="e">
        <f>IF('Laricio - prairie p.'!#REF!="OUI",BE180/BF180,100%)</f>
        <v>#REF!</v>
      </c>
      <c r="BH180" s="155">
        <v>161</v>
      </c>
      <c r="BI180" s="147">
        <f t="shared" si="91"/>
        <v>0</v>
      </c>
      <c r="BJ180" s="148">
        <f t="shared" si="99"/>
        <v>0</v>
      </c>
      <c r="BK180" s="148">
        <f>IF(BH180&lt;=$BJ$6,IF(ISBLANK(BH$5),,VLOOKUP(BH$5,Aerien!$B$23:$C$87,2,FALSE)),)</f>
        <v>0</v>
      </c>
      <c r="BL180" s="148">
        <f t="shared" si="92"/>
        <v>0</v>
      </c>
      <c r="BM180" s="148">
        <f t="shared" si="93"/>
        <v>0</v>
      </c>
      <c r="BN180" s="149">
        <f t="shared" si="94"/>
        <v>0</v>
      </c>
      <c r="BO180" s="148">
        <f>IF(BH180&lt;=$BJ$6,'Laricio - prairie p.'!$F$5+('Laricio - prairie p.'!$F$15-'Laricio - prairie p.'!$F$5)*(1-EXP(-0.0175*BH180)),)</f>
        <v>0</v>
      </c>
      <c r="BP180" s="148">
        <f>IF(BH180&lt;=$BJ$6,IF(BH180&lt;=30,BH180*('Laricio - prairie p.'!$F$16-'Laricio - prairie p.'!#REF!)/30,10),)</f>
        <v>0</v>
      </c>
      <c r="BQ180" s="148">
        <v>0</v>
      </c>
      <c r="BR180" s="150">
        <f t="shared" si="95"/>
        <v>0</v>
      </c>
      <c r="BS180" s="147">
        <f>IF(BH180&lt;='Laricio - prairie p.'!$F$18,0,)</f>
        <v>0</v>
      </c>
      <c r="BT180" s="148">
        <f>IF(BH180&lt;='Laricio - prairie p.'!$F$18,0,)</f>
        <v>0</v>
      </c>
      <c r="BU180" s="149">
        <f t="shared" ref="BU180:BU211" si="102">IF(BH180&lt;=$BJ$6,0.475,)</f>
        <v>0</v>
      </c>
      <c r="BV180" s="148">
        <f>IF(BH180&lt;=$BJ$6,'Laricio - prairie p.'!$F$5+('Laricio - prairie p.'!$F$8-'Laricio - prairie p.'!$F$5)*(1-EXP(-0.0175*BH180)),)</f>
        <v>0</v>
      </c>
      <c r="BW180" s="148">
        <f>IF(BH181&lt;='Laricio - prairie p.'!$F$18,0,)</f>
        <v>0</v>
      </c>
      <c r="BX180" s="148">
        <f>IF(BH181&lt;='Laricio - prairie p.'!$F$18,0,)</f>
        <v>0</v>
      </c>
      <c r="BY180" s="150">
        <f t="shared" si="100"/>
        <v>0</v>
      </c>
      <c r="BZ180" s="175">
        <f t="shared" ref="BZ180:BZ211" si="103">IF(BH180&lt;=$BJ$6,BR180-BY180,)</f>
        <v>0</v>
      </c>
      <c r="CA180" s="178"/>
      <c r="CB180" s="178"/>
      <c r="CD180">
        <f t="shared" si="88"/>
        <v>0</v>
      </c>
      <c r="CE180" s="18">
        <f t="shared" si="101"/>
        <v>37.025905103598561</v>
      </c>
      <c r="CF180">
        <f t="shared" si="96"/>
        <v>0</v>
      </c>
      <c r="CG180" s="11" t="e">
        <f>IF('Laricio - prairie p.'!#REF!="OUI",CE180/CF180,100%)</f>
        <v>#REF!</v>
      </c>
      <c r="CH180" s="122">
        <v>161</v>
      </c>
      <c r="CI180" s="110">
        <f t="shared" si="97"/>
        <v>0</v>
      </c>
      <c r="CJ180" s="110">
        <f t="shared" si="80"/>
        <v>0</v>
      </c>
      <c r="CK180" s="110">
        <f>IF(CH180&lt;=$CJ$6,IF(ISBLANK(CH$5),,VLOOKUP(CH$5,Aerien!$B$23:$C$87,2,FALSE)),)</f>
        <v>0</v>
      </c>
      <c r="CL180" s="110">
        <f t="shared" si="81"/>
        <v>0</v>
      </c>
      <c r="CM180" s="110">
        <f t="shared" si="82"/>
        <v>0</v>
      </c>
      <c r="CN180" s="117">
        <f t="shared" si="83"/>
        <v>0</v>
      </c>
      <c r="CO180" s="110">
        <f>IF(CH180&lt;=$CJ$6,'Laricio - prairie p.'!$F$5+('Laricio - prairie p.'!$F$15-'Laricio - prairie p.'!$F$5)*(1-EXP(-0.0175*CH180)),)</f>
        <v>0</v>
      </c>
      <c r="CP180" s="110">
        <f>IF(CH180&lt;=$CJ$6,IF(CH180&lt;=30,CH180*('Laricio - prairie p.'!$F$16-'Laricio - prairie p.'!#REF!)/30,10),)</f>
        <v>0</v>
      </c>
      <c r="CQ180" s="110">
        <v>0</v>
      </c>
      <c r="CR180" s="110">
        <f t="shared" si="84"/>
        <v>0</v>
      </c>
      <c r="CT180" s="110">
        <f t="shared" si="85"/>
        <v>0</v>
      </c>
      <c r="CU180" s="110">
        <f>IF(CH180&lt;='Laricio - prairie p.'!$F$18,0,)</f>
        <v>0</v>
      </c>
      <c r="CV180" s="117">
        <f t="shared" si="86"/>
        <v>0</v>
      </c>
      <c r="CW180" s="110">
        <f>IF(CH180&lt;=$CJ$6,'Laricio - prairie p.'!$F$5+('Laricio - prairie p.'!$F$8-'Laricio - prairie p.'!$F$5)*(1-EXP(-0.0175*CH180)),)</f>
        <v>0</v>
      </c>
      <c r="CX180" s="110">
        <f>IF(CH181&lt;='Laricio - prairie p.'!$F$18,0,)</f>
        <v>0</v>
      </c>
      <c r="CY180" s="110">
        <f>IF(CH181&lt;='Laricio - prairie p.'!$F$18,0,)</f>
        <v>0</v>
      </c>
      <c r="CZ180" s="110">
        <f t="shared" si="87"/>
        <v>0</v>
      </c>
      <c r="DA180" s="38">
        <f t="shared" si="98"/>
        <v>0</v>
      </c>
    </row>
    <row r="181" spans="59:105" x14ac:dyDescent="0.25">
      <c r="BG181" s="11" t="e">
        <f>IF('Laricio - prairie p.'!#REF!="OUI",BE181/BF181,100%)</f>
        <v>#REF!</v>
      </c>
      <c r="BH181" s="155">
        <v>162</v>
      </c>
      <c r="BI181" s="147">
        <f t="shared" si="91"/>
        <v>0</v>
      </c>
      <c r="BJ181" s="148">
        <f t="shared" si="99"/>
        <v>0</v>
      </c>
      <c r="BK181" s="148">
        <f>IF(BH181&lt;=$BJ$6,IF(ISBLANK(BH$5),,VLOOKUP(BH$5,Aerien!$B$23:$C$87,2,FALSE)),)</f>
        <v>0</v>
      </c>
      <c r="BL181" s="148">
        <f t="shared" si="92"/>
        <v>0</v>
      </c>
      <c r="BM181" s="148">
        <f t="shared" si="93"/>
        <v>0</v>
      </c>
      <c r="BN181" s="149">
        <f t="shared" si="94"/>
        <v>0</v>
      </c>
      <c r="BO181" s="148">
        <f>IF(BH181&lt;=$BJ$6,'Laricio - prairie p.'!$F$5+('Laricio - prairie p.'!$F$15-'Laricio - prairie p.'!$F$5)*(1-EXP(-0.0175*BH181)),)</f>
        <v>0</v>
      </c>
      <c r="BP181" s="148">
        <f>IF(BH181&lt;=$BJ$6,IF(BH181&lt;=30,BH181*('Laricio - prairie p.'!$F$16-'Laricio - prairie p.'!#REF!)/30,10),)</f>
        <v>0</v>
      </c>
      <c r="BQ181" s="148">
        <v>0</v>
      </c>
      <c r="BR181" s="150">
        <f t="shared" si="95"/>
        <v>0</v>
      </c>
      <c r="BS181" s="147">
        <f>IF(BH181&lt;='Laricio - prairie p.'!$F$18,0,)</f>
        <v>0</v>
      </c>
      <c r="BT181" s="148">
        <f>IF(BH181&lt;='Laricio - prairie p.'!$F$18,0,)</f>
        <v>0</v>
      </c>
      <c r="BU181" s="149">
        <f t="shared" si="102"/>
        <v>0</v>
      </c>
      <c r="BV181" s="148">
        <f>IF(BH181&lt;=$BJ$6,'Laricio - prairie p.'!$F$5+('Laricio - prairie p.'!$F$8-'Laricio - prairie p.'!$F$5)*(1-EXP(-0.0175*BH181)),)</f>
        <v>0</v>
      </c>
      <c r="BW181" s="148">
        <f>IF(BH182&lt;='Laricio - prairie p.'!$F$18,0,)</f>
        <v>0</v>
      </c>
      <c r="BX181" s="148">
        <f>IF(BH182&lt;='Laricio - prairie p.'!$F$18,0,)</f>
        <v>0</v>
      </c>
      <c r="BY181" s="150">
        <f t="shared" si="100"/>
        <v>0</v>
      </c>
      <c r="BZ181" s="175">
        <f t="shared" si="103"/>
        <v>0</v>
      </c>
      <c r="CA181" s="178"/>
      <c r="CB181" s="178"/>
      <c r="CD181">
        <f t="shared" si="88"/>
        <v>0</v>
      </c>
      <c r="CE181" s="18">
        <f t="shared" si="101"/>
        <v>37.025905103598561</v>
      </c>
      <c r="CF181">
        <f t="shared" si="96"/>
        <v>0</v>
      </c>
      <c r="CG181" s="11" t="e">
        <f>IF('Laricio - prairie p.'!#REF!="OUI",CE181/CF181,100%)</f>
        <v>#REF!</v>
      </c>
      <c r="CH181" s="122">
        <v>162</v>
      </c>
      <c r="CI181" s="110">
        <f t="shared" si="97"/>
        <v>0</v>
      </c>
      <c r="CJ181" s="110">
        <f t="shared" si="80"/>
        <v>0</v>
      </c>
      <c r="CK181" s="110">
        <f>IF(CH181&lt;=$CJ$6,IF(ISBLANK(CH$5),,VLOOKUP(CH$5,Aerien!$B$23:$C$87,2,FALSE)),)</f>
        <v>0</v>
      </c>
      <c r="CL181" s="110">
        <f t="shared" si="81"/>
        <v>0</v>
      </c>
      <c r="CM181" s="110">
        <f t="shared" si="82"/>
        <v>0</v>
      </c>
      <c r="CN181" s="117">
        <f t="shared" si="83"/>
        <v>0</v>
      </c>
      <c r="CO181" s="110">
        <f>IF(CH181&lt;=$CJ$6,'Laricio - prairie p.'!$F$5+('Laricio - prairie p.'!$F$15-'Laricio - prairie p.'!$F$5)*(1-EXP(-0.0175*CH181)),)</f>
        <v>0</v>
      </c>
      <c r="CP181" s="110">
        <f>IF(CH181&lt;=$CJ$6,IF(CH181&lt;=30,CH181*('Laricio - prairie p.'!$F$16-'Laricio - prairie p.'!#REF!)/30,10),)</f>
        <v>0</v>
      </c>
      <c r="CQ181" s="110">
        <v>0</v>
      </c>
      <c r="CR181" s="110">
        <f t="shared" si="84"/>
        <v>0</v>
      </c>
      <c r="CT181" s="110">
        <f t="shared" si="85"/>
        <v>0</v>
      </c>
      <c r="CU181" s="110">
        <f>IF(CH181&lt;='Laricio - prairie p.'!$F$18,0,)</f>
        <v>0</v>
      </c>
      <c r="CV181" s="117">
        <f t="shared" si="86"/>
        <v>0</v>
      </c>
      <c r="CW181" s="110">
        <f>IF(CH181&lt;=$CJ$6,'Laricio - prairie p.'!$F$5+('Laricio - prairie p.'!$F$8-'Laricio - prairie p.'!$F$5)*(1-EXP(-0.0175*CH181)),)</f>
        <v>0</v>
      </c>
      <c r="CX181" s="110">
        <f>IF(CH182&lt;='Laricio - prairie p.'!$F$18,0,)</f>
        <v>0</v>
      </c>
      <c r="CY181" s="110">
        <f>IF(CH182&lt;='Laricio - prairie p.'!$F$18,0,)</f>
        <v>0</v>
      </c>
      <c r="CZ181" s="110">
        <f t="shared" si="87"/>
        <v>0</v>
      </c>
      <c r="DA181" s="38">
        <f t="shared" si="98"/>
        <v>0</v>
      </c>
    </row>
    <row r="182" spans="59:105" x14ac:dyDescent="0.25">
      <c r="BG182" s="11" t="e">
        <f>IF('Laricio - prairie p.'!#REF!="OUI",BE182/BF182,100%)</f>
        <v>#REF!</v>
      </c>
      <c r="BH182" s="155">
        <v>163</v>
      </c>
      <c r="BI182" s="147">
        <f t="shared" si="91"/>
        <v>0</v>
      </c>
      <c r="BJ182" s="148">
        <f t="shared" si="99"/>
        <v>0</v>
      </c>
      <c r="BK182" s="148">
        <f>IF(BH182&lt;=$BJ$6,IF(ISBLANK(BH$5),,VLOOKUP(BH$5,Aerien!$B$23:$C$87,2,FALSE)),)</f>
        <v>0</v>
      </c>
      <c r="BL182" s="148">
        <f t="shared" si="92"/>
        <v>0</v>
      </c>
      <c r="BM182" s="148">
        <f t="shared" si="93"/>
        <v>0</v>
      </c>
      <c r="BN182" s="149">
        <f t="shared" si="94"/>
        <v>0</v>
      </c>
      <c r="BO182" s="148">
        <f>IF(BH182&lt;=$BJ$6,'Laricio - prairie p.'!$F$5+('Laricio - prairie p.'!$F$15-'Laricio - prairie p.'!$F$5)*(1-EXP(-0.0175*BH182)),)</f>
        <v>0</v>
      </c>
      <c r="BP182" s="148">
        <f>IF(BH182&lt;=$BJ$6,IF(BH182&lt;=30,BH182*('Laricio - prairie p.'!$F$16-'Laricio - prairie p.'!#REF!)/30,10),)</f>
        <v>0</v>
      </c>
      <c r="BQ182" s="148">
        <v>0</v>
      </c>
      <c r="BR182" s="150">
        <f t="shared" si="95"/>
        <v>0</v>
      </c>
      <c r="BS182" s="147">
        <f>IF(BH182&lt;='Laricio - prairie p.'!$F$18,0,)</f>
        <v>0</v>
      </c>
      <c r="BT182" s="148">
        <f>IF(BH182&lt;='Laricio - prairie p.'!$F$18,0,)</f>
        <v>0</v>
      </c>
      <c r="BU182" s="149">
        <f t="shared" si="102"/>
        <v>0</v>
      </c>
      <c r="BV182" s="148">
        <f>IF(BH182&lt;=$BJ$6,'Laricio - prairie p.'!$F$5+('Laricio - prairie p.'!$F$8-'Laricio - prairie p.'!$F$5)*(1-EXP(-0.0175*BH182)),)</f>
        <v>0</v>
      </c>
      <c r="BW182" s="148">
        <f>IF(BH183&lt;='Laricio - prairie p.'!$F$18,0,)</f>
        <v>0</v>
      </c>
      <c r="BX182" s="148">
        <f>IF(BH183&lt;='Laricio - prairie p.'!$F$18,0,)</f>
        <v>0</v>
      </c>
      <c r="BY182" s="150">
        <f t="shared" si="100"/>
        <v>0</v>
      </c>
      <c r="BZ182" s="175">
        <f t="shared" si="103"/>
        <v>0</v>
      </c>
      <c r="CA182" s="178"/>
      <c r="CB182" s="178"/>
      <c r="CD182">
        <f t="shared" si="88"/>
        <v>0</v>
      </c>
      <c r="CE182" s="18">
        <f t="shared" si="101"/>
        <v>37.025905103598561</v>
      </c>
      <c r="CF182">
        <f t="shared" si="96"/>
        <v>0</v>
      </c>
      <c r="CG182" s="11" t="e">
        <f>IF('Laricio - prairie p.'!#REF!="OUI",CE182/CF182,100%)</f>
        <v>#REF!</v>
      </c>
      <c r="CH182" s="122">
        <v>163</v>
      </c>
      <c r="CI182" s="110">
        <f t="shared" si="97"/>
        <v>0</v>
      </c>
      <c r="CJ182" s="110">
        <f t="shared" si="80"/>
        <v>0</v>
      </c>
      <c r="CK182" s="110">
        <f>IF(CH182&lt;=$CJ$6,IF(ISBLANK(CH$5),,VLOOKUP(CH$5,Aerien!$B$23:$C$87,2,FALSE)),)</f>
        <v>0</v>
      </c>
      <c r="CL182" s="110">
        <f t="shared" si="81"/>
        <v>0</v>
      </c>
      <c r="CM182" s="110">
        <f t="shared" si="82"/>
        <v>0</v>
      </c>
      <c r="CN182" s="117">
        <f t="shared" si="83"/>
        <v>0</v>
      </c>
      <c r="CO182" s="110">
        <f>IF(CH182&lt;=$CJ$6,'Laricio - prairie p.'!$F$5+('Laricio - prairie p.'!$F$15-'Laricio - prairie p.'!$F$5)*(1-EXP(-0.0175*CH182)),)</f>
        <v>0</v>
      </c>
      <c r="CP182" s="110">
        <f>IF(CH182&lt;=$CJ$6,IF(CH182&lt;=30,CH182*('Laricio - prairie p.'!$F$16-'Laricio - prairie p.'!#REF!)/30,10),)</f>
        <v>0</v>
      </c>
      <c r="CQ182" s="110">
        <v>0</v>
      </c>
      <c r="CR182" s="110">
        <f t="shared" si="84"/>
        <v>0</v>
      </c>
      <c r="CT182" s="110">
        <f t="shared" si="85"/>
        <v>0</v>
      </c>
      <c r="CU182" s="110">
        <f>IF(CH182&lt;='Laricio - prairie p.'!$F$18,0,)</f>
        <v>0</v>
      </c>
      <c r="CV182" s="117">
        <f t="shared" si="86"/>
        <v>0</v>
      </c>
      <c r="CW182" s="110">
        <f>IF(CH182&lt;=$CJ$6,'Laricio - prairie p.'!$F$5+('Laricio - prairie p.'!$F$8-'Laricio - prairie p.'!$F$5)*(1-EXP(-0.0175*CH182)),)</f>
        <v>0</v>
      </c>
      <c r="CX182" s="110">
        <f>IF(CH183&lt;='Laricio - prairie p.'!$F$18,0,)</f>
        <v>0</v>
      </c>
      <c r="CY182" s="110">
        <f>IF(CH183&lt;='Laricio - prairie p.'!$F$18,0,)</f>
        <v>0</v>
      </c>
      <c r="CZ182" s="110">
        <f t="shared" si="87"/>
        <v>0</v>
      </c>
      <c r="DA182" s="38">
        <f t="shared" si="98"/>
        <v>0</v>
      </c>
    </row>
    <row r="183" spans="59:105" x14ac:dyDescent="0.25">
      <c r="BG183" s="11" t="e">
        <f>IF('Laricio - prairie p.'!#REF!="OUI",BE183/BF183,100%)</f>
        <v>#REF!</v>
      </c>
      <c r="BH183" s="155">
        <v>164</v>
      </c>
      <c r="BI183" s="147">
        <f t="shared" si="91"/>
        <v>0</v>
      </c>
      <c r="BJ183" s="148">
        <f t="shared" si="99"/>
        <v>0</v>
      </c>
      <c r="BK183" s="148">
        <f>IF(BH183&lt;=$BJ$6,IF(ISBLANK(BH$5),,VLOOKUP(BH$5,Aerien!$B$23:$C$87,2,FALSE)),)</f>
        <v>0</v>
      </c>
      <c r="BL183" s="148">
        <f t="shared" si="92"/>
        <v>0</v>
      </c>
      <c r="BM183" s="148">
        <f t="shared" si="93"/>
        <v>0</v>
      </c>
      <c r="BN183" s="149">
        <f t="shared" si="94"/>
        <v>0</v>
      </c>
      <c r="BO183" s="148">
        <f>IF(BH183&lt;=$BJ$6,'Laricio - prairie p.'!$F$5+('Laricio - prairie p.'!$F$15-'Laricio - prairie p.'!$F$5)*(1-EXP(-0.0175*BH183)),)</f>
        <v>0</v>
      </c>
      <c r="BP183" s="148">
        <f>IF(BH183&lt;=$BJ$6,IF(BH183&lt;=30,BH183*('Laricio - prairie p.'!$F$16-'Laricio - prairie p.'!#REF!)/30,10),)</f>
        <v>0</v>
      </c>
      <c r="BQ183" s="148">
        <v>0</v>
      </c>
      <c r="BR183" s="150">
        <f t="shared" si="95"/>
        <v>0</v>
      </c>
      <c r="BS183" s="147">
        <f>IF(BH183&lt;='Laricio - prairie p.'!$F$18,0,)</f>
        <v>0</v>
      </c>
      <c r="BT183" s="148">
        <f>IF(BH183&lt;='Laricio - prairie p.'!$F$18,0,)</f>
        <v>0</v>
      </c>
      <c r="BU183" s="149">
        <f t="shared" si="102"/>
        <v>0</v>
      </c>
      <c r="BV183" s="148">
        <f>IF(BH183&lt;=$BJ$6,'Laricio - prairie p.'!$F$5+('Laricio - prairie p.'!$F$8-'Laricio - prairie p.'!$F$5)*(1-EXP(-0.0175*BH183)),)</f>
        <v>0</v>
      </c>
      <c r="BW183" s="148">
        <f>IF(BH184&lt;='Laricio - prairie p.'!$F$18,0,)</f>
        <v>0</v>
      </c>
      <c r="BX183" s="148">
        <f>IF(BH184&lt;='Laricio - prairie p.'!$F$18,0,)</f>
        <v>0</v>
      </c>
      <c r="BY183" s="150">
        <f t="shared" si="100"/>
        <v>0</v>
      </c>
      <c r="BZ183" s="175">
        <f t="shared" si="103"/>
        <v>0</v>
      </c>
      <c r="CA183" s="178"/>
      <c r="CB183" s="178"/>
      <c r="CD183">
        <f t="shared" si="88"/>
        <v>0</v>
      </c>
      <c r="CE183" s="18">
        <f t="shared" si="101"/>
        <v>37.025905103598561</v>
      </c>
      <c r="CF183">
        <f t="shared" si="96"/>
        <v>0</v>
      </c>
      <c r="CG183" s="11" t="e">
        <f>IF('Laricio - prairie p.'!#REF!="OUI",CE183/CF183,100%)</f>
        <v>#REF!</v>
      </c>
      <c r="CH183" s="122">
        <v>164</v>
      </c>
      <c r="CI183" s="110">
        <f t="shared" si="97"/>
        <v>0</v>
      </c>
      <c r="CJ183" s="110">
        <f t="shared" si="80"/>
        <v>0</v>
      </c>
      <c r="CK183" s="110">
        <f>IF(CH183&lt;=$CJ$6,IF(ISBLANK(CH$5),,VLOOKUP(CH$5,Aerien!$B$23:$C$87,2,FALSE)),)</f>
        <v>0</v>
      </c>
      <c r="CL183" s="110">
        <f t="shared" si="81"/>
        <v>0</v>
      </c>
      <c r="CM183" s="110">
        <f t="shared" si="82"/>
        <v>0</v>
      </c>
      <c r="CN183" s="117">
        <f t="shared" si="83"/>
        <v>0</v>
      </c>
      <c r="CO183" s="110">
        <f>IF(CH183&lt;=$CJ$6,'Laricio - prairie p.'!$F$5+('Laricio - prairie p.'!$F$15-'Laricio - prairie p.'!$F$5)*(1-EXP(-0.0175*CH183)),)</f>
        <v>0</v>
      </c>
      <c r="CP183" s="110">
        <f>IF(CH183&lt;=$CJ$6,IF(CH183&lt;=30,CH183*('Laricio - prairie p.'!$F$16-'Laricio - prairie p.'!#REF!)/30,10),)</f>
        <v>0</v>
      </c>
      <c r="CQ183" s="110">
        <v>0</v>
      </c>
      <c r="CR183" s="110">
        <f t="shared" si="84"/>
        <v>0</v>
      </c>
      <c r="CT183" s="110">
        <f t="shared" si="85"/>
        <v>0</v>
      </c>
      <c r="CU183" s="110">
        <f>IF(CH183&lt;='Laricio - prairie p.'!$F$18,0,)</f>
        <v>0</v>
      </c>
      <c r="CV183" s="117">
        <f t="shared" si="86"/>
        <v>0</v>
      </c>
      <c r="CW183" s="110">
        <f>IF(CH183&lt;=$CJ$6,'Laricio - prairie p.'!$F$5+('Laricio - prairie p.'!$F$8-'Laricio - prairie p.'!$F$5)*(1-EXP(-0.0175*CH183)),)</f>
        <v>0</v>
      </c>
      <c r="CX183" s="110">
        <f>IF(CH184&lt;='Laricio - prairie p.'!$F$18,0,)</f>
        <v>0</v>
      </c>
      <c r="CY183" s="110">
        <f>IF(CH184&lt;='Laricio - prairie p.'!$F$18,0,)</f>
        <v>0</v>
      </c>
      <c r="CZ183" s="110">
        <f t="shared" si="87"/>
        <v>0</v>
      </c>
      <c r="DA183" s="38">
        <f t="shared" si="98"/>
        <v>0</v>
      </c>
    </row>
    <row r="184" spans="59:105" x14ac:dyDescent="0.25">
      <c r="BG184" s="11" t="e">
        <f>IF('Laricio - prairie p.'!#REF!="OUI",BE184/BF184,100%)</f>
        <v>#REF!</v>
      </c>
      <c r="BH184" s="155">
        <v>165</v>
      </c>
      <c r="BI184" s="147">
        <f t="shared" si="91"/>
        <v>0</v>
      </c>
      <c r="BJ184" s="148">
        <f t="shared" si="99"/>
        <v>0</v>
      </c>
      <c r="BK184" s="148">
        <f>IF(BH184&lt;=$BJ$6,IF(ISBLANK(BH$5),,VLOOKUP(BH$5,Aerien!$B$23:$C$87,2,FALSE)),)</f>
        <v>0</v>
      </c>
      <c r="BL184" s="148">
        <f t="shared" si="92"/>
        <v>0</v>
      </c>
      <c r="BM184" s="148">
        <f t="shared" si="93"/>
        <v>0</v>
      </c>
      <c r="BN184" s="149">
        <f t="shared" si="94"/>
        <v>0</v>
      </c>
      <c r="BO184" s="148">
        <f>IF(BH184&lt;=$BJ$6,'Laricio - prairie p.'!$F$5+('Laricio - prairie p.'!$F$15-'Laricio - prairie p.'!$F$5)*(1-EXP(-0.0175*BH184)),)</f>
        <v>0</v>
      </c>
      <c r="BP184" s="148">
        <f>IF(BH184&lt;=$BJ$6,IF(BH184&lt;=30,BH184*('Laricio - prairie p.'!$F$16-'Laricio - prairie p.'!#REF!)/30,10),)</f>
        <v>0</v>
      </c>
      <c r="BQ184" s="148">
        <v>0</v>
      </c>
      <c r="BR184" s="150">
        <f t="shared" si="95"/>
        <v>0</v>
      </c>
      <c r="BS184" s="147">
        <f>IF(BH184&lt;='Laricio - prairie p.'!$F$18,0,)</f>
        <v>0</v>
      </c>
      <c r="BT184" s="148">
        <f>IF(BH184&lt;='Laricio - prairie p.'!$F$18,0,)</f>
        <v>0</v>
      </c>
      <c r="BU184" s="149">
        <f t="shared" si="102"/>
        <v>0</v>
      </c>
      <c r="BV184" s="148">
        <f>IF(BH184&lt;=$BJ$6,'Laricio - prairie p.'!$F$5+('Laricio - prairie p.'!$F$8-'Laricio - prairie p.'!$F$5)*(1-EXP(-0.0175*BH184)),)</f>
        <v>0</v>
      </c>
      <c r="BW184" s="148">
        <f>IF(BH185&lt;='Laricio - prairie p.'!$F$18,0,)</f>
        <v>0</v>
      </c>
      <c r="BX184" s="148">
        <f>IF(BH185&lt;='Laricio - prairie p.'!$F$18,0,)</f>
        <v>0</v>
      </c>
      <c r="BY184" s="150">
        <f t="shared" si="100"/>
        <v>0</v>
      </c>
      <c r="BZ184" s="175">
        <f t="shared" si="103"/>
        <v>0</v>
      </c>
      <c r="CA184" s="178"/>
      <c r="CB184" s="178"/>
      <c r="CD184" t="str">
        <f t="shared" si="88"/>
        <v>OUI</v>
      </c>
      <c r="CE184" s="18">
        <f t="shared" si="101"/>
        <v>28.880205980806878</v>
      </c>
      <c r="CF184">
        <f t="shared" si="96"/>
        <v>0</v>
      </c>
      <c r="CG184" s="11" t="e">
        <f>IF('Laricio - prairie p.'!#REF!="OUI",CE184/CF184,100%)</f>
        <v>#REF!</v>
      </c>
      <c r="CH184" s="122">
        <v>165</v>
      </c>
      <c r="CI184" s="110">
        <f t="shared" si="97"/>
        <v>0</v>
      </c>
      <c r="CJ184" s="110">
        <f t="shared" si="80"/>
        <v>0</v>
      </c>
      <c r="CK184" s="110">
        <f>IF(CH184&lt;=$CJ$6,IF(ISBLANK(CH$5),,VLOOKUP(CH$5,Aerien!$B$23:$C$87,2,FALSE)),)</f>
        <v>0</v>
      </c>
      <c r="CL184" s="110">
        <f t="shared" si="81"/>
        <v>0</v>
      </c>
      <c r="CM184" s="110">
        <f t="shared" si="82"/>
        <v>0</v>
      </c>
      <c r="CN184" s="117">
        <f t="shared" si="83"/>
        <v>0</v>
      </c>
      <c r="CO184" s="110">
        <f>IF(CH184&lt;=$CJ$6,'Laricio - prairie p.'!$F$5+('Laricio - prairie p.'!$F$15-'Laricio - prairie p.'!$F$5)*(1-EXP(-0.0175*CH184)),)</f>
        <v>0</v>
      </c>
      <c r="CP184" s="110">
        <f>IF(CH184&lt;=$CJ$6,IF(CH184&lt;=30,CH184*('Laricio - prairie p.'!$F$16-'Laricio - prairie p.'!#REF!)/30,10),)</f>
        <v>0</v>
      </c>
      <c r="CQ184" s="110">
        <v>0</v>
      </c>
      <c r="CR184" s="110">
        <f t="shared" si="84"/>
        <v>0</v>
      </c>
      <c r="CT184" s="110">
        <f t="shared" si="85"/>
        <v>0</v>
      </c>
      <c r="CU184" s="110">
        <f>IF(CH184&lt;='Laricio - prairie p.'!$F$18,0,)</f>
        <v>0</v>
      </c>
      <c r="CV184" s="117">
        <f t="shared" si="86"/>
        <v>0</v>
      </c>
      <c r="CW184" s="110">
        <f>IF(CH184&lt;=$CJ$6,'Laricio - prairie p.'!$F$5+('Laricio - prairie p.'!$F$8-'Laricio - prairie p.'!$F$5)*(1-EXP(-0.0175*CH184)),)</f>
        <v>0</v>
      </c>
      <c r="CX184" s="110">
        <f>IF(CH185&lt;='Laricio - prairie p.'!$F$18,0,)</f>
        <v>0</v>
      </c>
      <c r="CY184" s="110">
        <f>IF(CH185&lt;='Laricio - prairie p.'!$F$18,0,)</f>
        <v>0</v>
      </c>
      <c r="CZ184" s="110">
        <f t="shared" si="87"/>
        <v>0</v>
      </c>
      <c r="DA184" s="38">
        <f t="shared" si="98"/>
        <v>0</v>
      </c>
    </row>
    <row r="185" spans="59:105" x14ac:dyDescent="0.25">
      <c r="BG185" s="11" t="e">
        <f>IF('Laricio - prairie p.'!#REF!="OUI",BE185/BF185,100%)</f>
        <v>#REF!</v>
      </c>
      <c r="BH185" s="155">
        <v>166</v>
      </c>
      <c r="BI185" s="147">
        <f t="shared" si="91"/>
        <v>0</v>
      </c>
      <c r="BJ185" s="148">
        <f t="shared" si="99"/>
        <v>0</v>
      </c>
      <c r="BK185" s="148">
        <f>IF(BH185&lt;=$BJ$6,IF(ISBLANK(BH$5),,VLOOKUP(BH$5,Aerien!$B$23:$C$87,2,FALSE)),)</f>
        <v>0</v>
      </c>
      <c r="BL185" s="148">
        <f t="shared" si="92"/>
        <v>0</v>
      </c>
      <c r="BM185" s="148">
        <f t="shared" si="93"/>
        <v>0</v>
      </c>
      <c r="BN185" s="149">
        <f t="shared" si="94"/>
        <v>0</v>
      </c>
      <c r="BO185" s="148">
        <f>IF(BH185&lt;=$BJ$6,'Laricio - prairie p.'!$F$5+('Laricio - prairie p.'!$F$15-'Laricio - prairie p.'!$F$5)*(1-EXP(-0.0175*BH185)),)</f>
        <v>0</v>
      </c>
      <c r="BP185" s="148">
        <f>IF(BH185&lt;=$BJ$6,IF(BH185&lt;=30,BH185*('Laricio - prairie p.'!$F$16-'Laricio - prairie p.'!#REF!)/30,10),)</f>
        <v>0</v>
      </c>
      <c r="BQ185" s="148">
        <v>0</v>
      </c>
      <c r="BR185" s="150">
        <f t="shared" si="95"/>
        <v>0</v>
      </c>
      <c r="BS185" s="147">
        <f>IF(BH185&lt;='Laricio - prairie p.'!$F$18,0,)</f>
        <v>0</v>
      </c>
      <c r="BT185" s="148">
        <f>IF(BH185&lt;='Laricio - prairie p.'!$F$18,0,)</f>
        <v>0</v>
      </c>
      <c r="BU185" s="149">
        <f t="shared" si="102"/>
        <v>0</v>
      </c>
      <c r="BV185" s="148">
        <f>IF(BH185&lt;=$BJ$6,'Laricio - prairie p.'!$F$5+('Laricio - prairie p.'!$F$8-'Laricio - prairie p.'!$F$5)*(1-EXP(-0.0175*BH185)),)</f>
        <v>0</v>
      </c>
      <c r="BW185" s="148">
        <f>IF(BH186&lt;='Laricio - prairie p.'!$F$18,0,)</f>
        <v>0</v>
      </c>
      <c r="BX185" s="148">
        <f>IF(BH186&lt;='Laricio - prairie p.'!$F$18,0,)</f>
        <v>0</v>
      </c>
      <c r="BY185" s="150">
        <f t="shared" si="100"/>
        <v>0</v>
      </c>
      <c r="BZ185" s="175">
        <f t="shared" si="103"/>
        <v>0</v>
      </c>
      <c r="CA185" s="178"/>
      <c r="CB185" s="178"/>
      <c r="CD185">
        <f t="shared" si="88"/>
        <v>0</v>
      </c>
      <c r="CE185" s="18">
        <f t="shared" si="101"/>
        <v>28.880205980806878</v>
      </c>
      <c r="CF185">
        <f t="shared" si="96"/>
        <v>0</v>
      </c>
      <c r="CG185" s="11" t="e">
        <f>IF('Laricio - prairie p.'!#REF!="OUI",CE185/CF185,100%)</f>
        <v>#REF!</v>
      </c>
      <c r="CH185" s="122">
        <v>166</v>
      </c>
      <c r="CI185" s="110">
        <f t="shared" si="97"/>
        <v>0</v>
      </c>
      <c r="CJ185" s="110">
        <f t="shared" si="80"/>
        <v>0</v>
      </c>
      <c r="CK185" s="110">
        <f>IF(CH185&lt;=$CJ$6,IF(ISBLANK(CH$5),,VLOOKUP(CH$5,Aerien!$B$23:$C$87,2,FALSE)),)</f>
        <v>0</v>
      </c>
      <c r="CL185" s="110">
        <f t="shared" si="81"/>
        <v>0</v>
      </c>
      <c r="CM185" s="110">
        <f t="shared" si="82"/>
        <v>0</v>
      </c>
      <c r="CN185" s="117">
        <f t="shared" si="83"/>
        <v>0</v>
      </c>
      <c r="CO185" s="110">
        <f>IF(CH185&lt;=$CJ$6,'Laricio - prairie p.'!$F$5+('Laricio - prairie p.'!$F$15-'Laricio - prairie p.'!$F$5)*(1-EXP(-0.0175*CH185)),)</f>
        <v>0</v>
      </c>
      <c r="CP185" s="110">
        <f>IF(CH185&lt;=$CJ$6,IF(CH185&lt;=30,CH185*('Laricio - prairie p.'!$F$16-'Laricio - prairie p.'!#REF!)/30,10),)</f>
        <v>0</v>
      </c>
      <c r="CQ185" s="110">
        <v>0</v>
      </c>
      <c r="CR185" s="110">
        <f t="shared" si="84"/>
        <v>0</v>
      </c>
      <c r="CT185" s="110">
        <f t="shared" si="85"/>
        <v>0</v>
      </c>
      <c r="CU185" s="110">
        <f>IF(CH185&lt;='Laricio - prairie p.'!$F$18,0,)</f>
        <v>0</v>
      </c>
      <c r="CV185" s="117">
        <f t="shared" si="86"/>
        <v>0</v>
      </c>
      <c r="CW185" s="110">
        <f>IF(CH185&lt;=$CJ$6,'Laricio - prairie p.'!$F$5+('Laricio - prairie p.'!$F$8-'Laricio - prairie p.'!$F$5)*(1-EXP(-0.0175*CH185)),)</f>
        <v>0</v>
      </c>
      <c r="CX185" s="110">
        <f>IF(CH186&lt;='Laricio - prairie p.'!$F$18,0,)</f>
        <v>0</v>
      </c>
      <c r="CY185" s="110">
        <f>IF(CH186&lt;='Laricio - prairie p.'!$F$18,0,)</f>
        <v>0</v>
      </c>
      <c r="CZ185" s="110">
        <f t="shared" si="87"/>
        <v>0</v>
      </c>
      <c r="DA185" s="38">
        <f t="shared" si="98"/>
        <v>0</v>
      </c>
    </row>
    <row r="186" spans="59:105" x14ac:dyDescent="0.25">
      <c r="BG186" s="11" t="e">
        <f>IF('Laricio - prairie p.'!#REF!="OUI",BE186/BF186,100%)</f>
        <v>#REF!</v>
      </c>
      <c r="BH186" s="155">
        <v>167</v>
      </c>
      <c r="BI186" s="147">
        <f t="shared" si="91"/>
        <v>0</v>
      </c>
      <c r="BJ186" s="148">
        <f t="shared" si="99"/>
        <v>0</v>
      </c>
      <c r="BK186" s="148">
        <f>IF(BH186&lt;=$BJ$6,IF(ISBLANK(BH$5),,VLOOKUP(BH$5,Aerien!$B$23:$C$87,2,FALSE)),)</f>
        <v>0</v>
      </c>
      <c r="BL186" s="148">
        <f t="shared" si="92"/>
        <v>0</v>
      </c>
      <c r="BM186" s="148">
        <f t="shared" si="93"/>
        <v>0</v>
      </c>
      <c r="BN186" s="149">
        <f t="shared" si="94"/>
        <v>0</v>
      </c>
      <c r="BO186" s="148">
        <f>IF(BH186&lt;=$BJ$6,'Laricio - prairie p.'!$F$5+('Laricio - prairie p.'!$F$15-'Laricio - prairie p.'!$F$5)*(1-EXP(-0.0175*BH186)),)</f>
        <v>0</v>
      </c>
      <c r="BP186" s="148">
        <f>IF(BH186&lt;=$BJ$6,IF(BH186&lt;=30,BH186*('Laricio - prairie p.'!$F$16-'Laricio - prairie p.'!#REF!)/30,10),)</f>
        <v>0</v>
      </c>
      <c r="BQ186" s="148">
        <v>0</v>
      </c>
      <c r="BR186" s="150">
        <f t="shared" si="95"/>
        <v>0</v>
      </c>
      <c r="BS186" s="147">
        <f>IF(BH186&lt;='Laricio - prairie p.'!$F$18,0,)</f>
        <v>0</v>
      </c>
      <c r="BT186" s="148">
        <f>IF(BH186&lt;='Laricio - prairie p.'!$F$18,0,)</f>
        <v>0</v>
      </c>
      <c r="BU186" s="149">
        <f t="shared" si="102"/>
        <v>0</v>
      </c>
      <c r="BV186" s="148">
        <f>IF(BH186&lt;=$BJ$6,'Laricio - prairie p.'!$F$5+('Laricio - prairie p.'!$F$8-'Laricio - prairie p.'!$F$5)*(1-EXP(-0.0175*BH186)),)</f>
        <v>0</v>
      </c>
      <c r="BW186" s="148">
        <f>IF(BH187&lt;='Laricio - prairie p.'!$F$18,0,)</f>
        <v>0</v>
      </c>
      <c r="BX186" s="148">
        <f>IF(BH187&lt;='Laricio - prairie p.'!$F$18,0,)</f>
        <v>0</v>
      </c>
      <c r="BY186" s="150">
        <f t="shared" si="100"/>
        <v>0</v>
      </c>
      <c r="BZ186" s="175">
        <f t="shared" si="103"/>
        <v>0</v>
      </c>
      <c r="CA186" s="178"/>
      <c r="CB186" s="178"/>
      <c r="CD186">
        <f t="shared" si="88"/>
        <v>0</v>
      </c>
      <c r="CE186" s="18">
        <f t="shared" si="101"/>
        <v>28.880205980806878</v>
      </c>
      <c r="CF186">
        <f t="shared" si="96"/>
        <v>0</v>
      </c>
      <c r="CG186" s="11" t="e">
        <f>IF('Laricio - prairie p.'!#REF!="OUI",CE186/CF186,100%)</f>
        <v>#REF!</v>
      </c>
      <c r="CH186" s="122">
        <v>167</v>
      </c>
      <c r="CI186" s="110">
        <f t="shared" si="97"/>
        <v>0</v>
      </c>
      <c r="CJ186" s="110">
        <f t="shared" si="80"/>
        <v>0</v>
      </c>
      <c r="CK186" s="110">
        <f>IF(CH186&lt;=$CJ$6,IF(ISBLANK(CH$5),,VLOOKUP(CH$5,Aerien!$B$23:$C$87,2,FALSE)),)</f>
        <v>0</v>
      </c>
      <c r="CL186" s="110">
        <f t="shared" si="81"/>
        <v>0</v>
      </c>
      <c r="CM186" s="110">
        <f t="shared" si="82"/>
        <v>0</v>
      </c>
      <c r="CN186" s="117">
        <f t="shared" si="83"/>
        <v>0</v>
      </c>
      <c r="CO186" s="110">
        <f>IF(CH186&lt;=$CJ$6,'Laricio - prairie p.'!$F$5+('Laricio - prairie p.'!$F$15-'Laricio - prairie p.'!$F$5)*(1-EXP(-0.0175*CH186)),)</f>
        <v>0</v>
      </c>
      <c r="CP186" s="110">
        <f>IF(CH186&lt;=$CJ$6,IF(CH186&lt;=30,CH186*('Laricio - prairie p.'!$F$16-'Laricio - prairie p.'!#REF!)/30,10),)</f>
        <v>0</v>
      </c>
      <c r="CQ186" s="110">
        <v>0</v>
      </c>
      <c r="CR186" s="110">
        <f t="shared" si="84"/>
        <v>0</v>
      </c>
      <c r="CT186" s="110">
        <f t="shared" si="85"/>
        <v>0</v>
      </c>
      <c r="CU186" s="110">
        <f>IF(CH186&lt;='Laricio - prairie p.'!$F$18,0,)</f>
        <v>0</v>
      </c>
      <c r="CV186" s="117">
        <f t="shared" si="86"/>
        <v>0</v>
      </c>
      <c r="CW186" s="110">
        <f>IF(CH186&lt;=$CJ$6,'Laricio - prairie p.'!$F$5+('Laricio - prairie p.'!$F$8-'Laricio - prairie p.'!$F$5)*(1-EXP(-0.0175*CH186)),)</f>
        <v>0</v>
      </c>
      <c r="CX186" s="110">
        <f>IF(CH187&lt;='Laricio - prairie p.'!$F$18,0,)</f>
        <v>0</v>
      </c>
      <c r="CY186" s="110">
        <f>IF(CH187&lt;='Laricio - prairie p.'!$F$18,0,)</f>
        <v>0</v>
      </c>
      <c r="CZ186" s="110">
        <f t="shared" si="87"/>
        <v>0</v>
      </c>
      <c r="DA186" s="38">
        <f t="shared" si="98"/>
        <v>0</v>
      </c>
    </row>
    <row r="187" spans="59:105" x14ac:dyDescent="0.25">
      <c r="BG187" s="11" t="e">
        <f>IF('Laricio - prairie p.'!#REF!="OUI",BE187/BF187,100%)</f>
        <v>#REF!</v>
      </c>
      <c r="BH187" s="155">
        <v>168</v>
      </c>
      <c r="BI187" s="147">
        <f t="shared" si="91"/>
        <v>0</v>
      </c>
      <c r="BJ187" s="148">
        <f t="shared" si="99"/>
        <v>0</v>
      </c>
      <c r="BK187" s="148">
        <f>IF(BH187&lt;=$BJ$6,IF(ISBLANK(BH$5),,VLOOKUP(BH$5,Aerien!$B$23:$C$87,2,FALSE)),)</f>
        <v>0</v>
      </c>
      <c r="BL187" s="148">
        <f t="shared" si="92"/>
        <v>0</v>
      </c>
      <c r="BM187" s="148">
        <f t="shared" si="93"/>
        <v>0</v>
      </c>
      <c r="BN187" s="149">
        <f t="shared" si="94"/>
        <v>0</v>
      </c>
      <c r="BO187" s="148">
        <f>IF(BH187&lt;=$BJ$6,'Laricio - prairie p.'!$F$5+('Laricio - prairie p.'!$F$15-'Laricio - prairie p.'!$F$5)*(1-EXP(-0.0175*BH187)),)</f>
        <v>0</v>
      </c>
      <c r="BP187" s="148">
        <f>IF(BH187&lt;=$BJ$6,IF(BH187&lt;=30,BH187*('Laricio - prairie p.'!$F$16-'Laricio - prairie p.'!#REF!)/30,10),)</f>
        <v>0</v>
      </c>
      <c r="BQ187" s="148">
        <v>0</v>
      </c>
      <c r="BR187" s="150">
        <f t="shared" si="95"/>
        <v>0</v>
      </c>
      <c r="BS187" s="147">
        <f>IF(BH187&lt;='Laricio - prairie p.'!$F$18,0,)</f>
        <v>0</v>
      </c>
      <c r="BT187" s="148">
        <f>IF(BH187&lt;='Laricio - prairie p.'!$F$18,0,)</f>
        <v>0</v>
      </c>
      <c r="BU187" s="149">
        <f t="shared" si="102"/>
        <v>0</v>
      </c>
      <c r="BV187" s="148">
        <f>IF(BH187&lt;=$BJ$6,'Laricio - prairie p.'!$F$5+('Laricio - prairie p.'!$F$8-'Laricio - prairie p.'!$F$5)*(1-EXP(-0.0175*BH187)),)</f>
        <v>0</v>
      </c>
      <c r="BW187" s="148">
        <f>IF(BH188&lt;='Laricio - prairie p.'!$F$18,0,)</f>
        <v>0</v>
      </c>
      <c r="BX187" s="148">
        <f>IF(BH188&lt;='Laricio - prairie p.'!$F$18,0,)</f>
        <v>0</v>
      </c>
      <c r="BY187" s="150">
        <f t="shared" si="100"/>
        <v>0</v>
      </c>
      <c r="BZ187" s="175">
        <f t="shared" si="103"/>
        <v>0</v>
      </c>
      <c r="CA187" s="178"/>
      <c r="CB187" s="178"/>
      <c r="CD187">
        <f t="shared" si="88"/>
        <v>0</v>
      </c>
      <c r="CE187" s="18">
        <f t="shared" si="101"/>
        <v>28.880205980806878</v>
      </c>
      <c r="CF187">
        <f t="shared" si="96"/>
        <v>0</v>
      </c>
      <c r="CG187" s="11" t="e">
        <f>IF('Laricio - prairie p.'!#REF!="OUI",CE187/CF187,100%)</f>
        <v>#REF!</v>
      </c>
      <c r="CH187" s="122">
        <v>168</v>
      </c>
      <c r="CI187" s="110">
        <f t="shared" si="97"/>
        <v>0</v>
      </c>
      <c r="CJ187" s="110">
        <f t="shared" ref="CJ187:CJ219" si="104">IF(CH187&lt;=$CJ$6,CI187+CJ186,)</f>
        <v>0</v>
      </c>
      <c r="CK187" s="110">
        <f>IF(CH187&lt;=$CJ$6,IF(ISBLANK(CH$5),,VLOOKUP(CH$5,Aerien!$B$23:$C$87,2,FALSE)),)</f>
        <v>0</v>
      </c>
      <c r="CL187" s="110">
        <f t="shared" ref="CL187:CL219" si="105">CK187*CJ187</f>
        <v>0</v>
      </c>
      <c r="CM187" s="110">
        <f t="shared" ref="CM187:CM219" si="106">IF(CL187=0,0,EXP(-1.0587+0.8836*LN(CL187)+0.284))</f>
        <v>0</v>
      </c>
      <c r="CN187" s="117">
        <f t="shared" ref="CN187:CN219" si="107">IF(CH187&lt;=$CJ$6,0.475,)</f>
        <v>0</v>
      </c>
      <c r="CO187" s="110">
        <f>IF(CH187&lt;=$CJ$6,'Laricio - prairie p.'!$F$5+('Laricio - prairie p.'!$F$15-'Laricio - prairie p.'!$F$5)*(1-EXP(-0.0175*CH187)),)</f>
        <v>0</v>
      </c>
      <c r="CP187" s="110">
        <f>IF(CH187&lt;=$CJ$6,IF(CH187&lt;=30,CH187*('Laricio - prairie p.'!$F$16-'Laricio - prairie p.'!#REF!)/30,10),)</f>
        <v>0</v>
      </c>
      <c r="CQ187" s="110">
        <v>0</v>
      </c>
      <c r="CR187" s="110">
        <f t="shared" ref="CR187:CR219" si="108">((CL187+CM187)*CN187+CO187+CP187+CQ187)*44/12</f>
        <v>0</v>
      </c>
      <c r="CT187" s="110">
        <f t="shared" ref="CT187:CT219" si="109">IF(CH187&lt;=$CJ$6,0,)</f>
        <v>0</v>
      </c>
      <c r="CU187" s="110">
        <f>IF(CH187&lt;='Laricio - prairie p.'!$F$18,0,)</f>
        <v>0</v>
      </c>
      <c r="CV187" s="117">
        <f t="shared" ref="CV187:CV219" si="110">IF(CH187&lt;=$CJ$6,0.475,)</f>
        <v>0</v>
      </c>
      <c r="CW187" s="110">
        <f>IF(CH187&lt;=$CJ$6,'Laricio - prairie p.'!$F$5+('Laricio - prairie p.'!$F$8-'Laricio - prairie p.'!$F$5)*(1-EXP(-0.0175*CH187)),)</f>
        <v>0</v>
      </c>
      <c r="CX187" s="110">
        <f>IF(CH188&lt;='Laricio - prairie p.'!$F$18,0,)</f>
        <v>0</v>
      </c>
      <c r="CY187" s="110">
        <f>IF(CH188&lt;='Laricio - prairie p.'!$F$18,0,)</f>
        <v>0</v>
      </c>
      <c r="CZ187" s="110">
        <f t="shared" ref="CZ187:CZ219" si="111">((CT187+CU187)*CV187+CW187+CX187+CY187)*44/12</f>
        <v>0</v>
      </c>
      <c r="DA187" s="38">
        <f t="shared" si="98"/>
        <v>0</v>
      </c>
    </row>
    <row r="188" spans="59:105" x14ac:dyDescent="0.25">
      <c r="BG188" s="11" t="e">
        <f>IF('Laricio - prairie p.'!#REF!="OUI",BE188/BF188,100%)</f>
        <v>#REF!</v>
      </c>
      <c r="BH188" s="155">
        <v>169</v>
      </c>
      <c r="BI188" s="147">
        <f t="shared" si="91"/>
        <v>0</v>
      </c>
      <c r="BJ188" s="148">
        <f t="shared" si="99"/>
        <v>0</v>
      </c>
      <c r="BK188" s="148">
        <f>IF(BH188&lt;=$BJ$6,IF(ISBLANK(BH$5),,VLOOKUP(BH$5,Aerien!$B$23:$C$87,2,FALSE)),)</f>
        <v>0</v>
      </c>
      <c r="BL188" s="148">
        <f t="shared" si="92"/>
        <v>0</v>
      </c>
      <c r="BM188" s="148">
        <f t="shared" si="93"/>
        <v>0</v>
      </c>
      <c r="BN188" s="149">
        <f t="shared" si="94"/>
        <v>0</v>
      </c>
      <c r="BO188" s="148">
        <f>IF(BH188&lt;=$BJ$6,'Laricio - prairie p.'!$F$5+('Laricio - prairie p.'!$F$15-'Laricio - prairie p.'!$F$5)*(1-EXP(-0.0175*BH188)),)</f>
        <v>0</v>
      </c>
      <c r="BP188" s="148">
        <f>IF(BH188&lt;=$BJ$6,IF(BH188&lt;=30,BH188*('Laricio - prairie p.'!$F$16-'Laricio - prairie p.'!#REF!)/30,10),)</f>
        <v>0</v>
      </c>
      <c r="BQ188" s="148">
        <v>0</v>
      </c>
      <c r="BR188" s="150">
        <f t="shared" si="95"/>
        <v>0</v>
      </c>
      <c r="BS188" s="147">
        <f>IF(BH188&lt;='Laricio - prairie p.'!$F$18,0,)</f>
        <v>0</v>
      </c>
      <c r="BT188" s="148">
        <f>IF(BH188&lt;='Laricio - prairie p.'!$F$18,0,)</f>
        <v>0</v>
      </c>
      <c r="BU188" s="149">
        <f t="shared" si="102"/>
        <v>0</v>
      </c>
      <c r="BV188" s="148">
        <f>IF(BH188&lt;=$BJ$6,'Laricio - prairie p.'!$F$5+('Laricio - prairie p.'!$F$8-'Laricio - prairie p.'!$F$5)*(1-EXP(-0.0175*BH188)),)</f>
        <v>0</v>
      </c>
      <c r="BW188" s="148">
        <f>IF(BH189&lt;='Laricio - prairie p.'!$F$18,0,)</f>
        <v>0</v>
      </c>
      <c r="BX188" s="148">
        <f>IF(BH189&lt;='Laricio - prairie p.'!$F$18,0,)</f>
        <v>0</v>
      </c>
      <c r="BY188" s="150">
        <f t="shared" si="100"/>
        <v>0</v>
      </c>
      <c r="BZ188" s="175">
        <f t="shared" si="103"/>
        <v>0</v>
      </c>
      <c r="CA188" s="178"/>
      <c r="CB188" s="178"/>
      <c r="CD188">
        <f t="shared" si="88"/>
        <v>0</v>
      </c>
      <c r="CE188" s="18">
        <f t="shared" si="101"/>
        <v>28.880205980806878</v>
      </c>
      <c r="CF188">
        <f t="shared" si="96"/>
        <v>0</v>
      </c>
      <c r="CG188" s="11" t="e">
        <f>IF('Laricio - prairie p.'!#REF!="OUI",CE188/CF188,100%)</f>
        <v>#REF!</v>
      </c>
      <c r="CH188" s="122">
        <v>169</v>
      </c>
      <c r="CI188" s="110">
        <f t="shared" si="97"/>
        <v>0</v>
      </c>
      <c r="CJ188" s="110">
        <f t="shared" si="104"/>
        <v>0</v>
      </c>
      <c r="CK188" s="110">
        <f>IF(CH188&lt;=$CJ$6,IF(ISBLANK(CH$5),,VLOOKUP(CH$5,Aerien!$B$23:$C$87,2,FALSE)),)</f>
        <v>0</v>
      </c>
      <c r="CL188" s="110">
        <f t="shared" si="105"/>
        <v>0</v>
      </c>
      <c r="CM188" s="110">
        <f t="shared" si="106"/>
        <v>0</v>
      </c>
      <c r="CN188" s="117">
        <f t="shared" si="107"/>
        <v>0</v>
      </c>
      <c r="CO188" s="110">
        <f>IF(CH188&lt;=$CJ$6,'Laricio - prairie p.'!$F$5+('Laricio - prairie p.'!$F$15-'Laricio - prairie p.'!$F$5)*(1-EXP(-0.0175*CH188)),)</f>
        <v>0</v>
      </c>
      <c r="CP188" s="110">
        <f>IF(CH188&lt;=$CJ$6,IF(CH188&lt;=30,CH188*('Laricio - prairie p.'!$F$16-'Laricio - prairie p.'!#REF!)/30,10),)</f>
        <v>0</v>
      </c>
      <c r="CQ188" s="110">
        <v>0</v>
      </c>
      <c r="CR188" s="110">
        <f t="shared" si="108"/>
        <v>0</v>
      </c>
      <c r="CT188" s="110">
        <f t="shared" si="109"/>
        <v>0</v>
      </c>
      <c r="CU188" s="110">
        <f>IF(CH188&lt;='Laricio - prairie p.'!$F$18,0,)</f>
        <v>0</v>
      </c>
      <c r="CV188" s="117">
        <f t="shared" si="110"/>
        <v>0</v>
      </c>
      <c r="CW188" s="110">
        <f>IF(CH188&lt;=$CJ$6,'Laricio - prairie p.'!$F$5+('Laricio - prairie p.'!$F$8-'Laricio - prairie p.'!$F$5)*(1-EXP(-0.0175*CH188)),)</f>
        <v>0</v>
      </c>
      <c r="CX188" s="110">
        <f>IF(CH189&lt;='Laricio - prairie p.'!$F$18,0,)</f>
        <v>0</v>
      </c>
      <c r="CY188" s="110">
        <f>IF(CH189&lt;='Laricio - prairie p.'!$F$18,0,)</f>
        <v>0</v>
      </c>
      <c r="CZ188" s="110">
        <f t="shared" si="111"/>
        <v>0</v>
      </c>
      <c r="DA188" s="38">
        <f t="shared" si="98"/>
        <v>0</v>
      </c>
    </row>
    <row r="189" spans="59:105" x14ac:dyDescent="0.25">
      <c r="BG189" s="11" t="e">
        <f>IF('Laricio - prairie p.'!#REF!="OUI",BE189/BF189,100%)</f>
        <v>#REF!</v>
      </c>
      <c r="BH189" s="155">
        <v>170</v>
      </c>
      <c r="BI189" s="147">
        <f t="shared" si="91"/>
        <v>0</v>
      </c>
      <c r="BJ189" s="148">
        <f t="shared" si="99"/>
        <v>0</v>
      </c>
      <c r="BK189" s="148">
        <f>IF(BH189&lt;=$BJ$6,IF(ISBLANK(BH$5),,VLOOKUP(BH$5,Aerien!$B$23:$C$87,2,FALSE)),)</f>
        <v>0</v>
      </c>
      <c r="BL189" s="148">
        <f t="shared" si="92"/>
        <v>0</v>
      </c>
      <c r="BM189" s="148">
        <f t="shared" si="93"/>
        <v>0</v>
      </c>
      <c r="BN189" s="149">
        <f t="shared" si="94"/>
        <v>0</v>
      </c>
      <c r="BO189" s="148">
        <f>IF(BH189&lt;=$BJ$6,'Laricio - prairie p.'!$F$5+('Laricio - prairie p.'!$F$15-'Laricio - prairie p.'!$F$5)*(1-EXP(-0.0175*BH189)),)</f>
        <v>0</v>
      </c>
      <c r="BP189" s="148">
        <f>IF(BH189&lt;=$BJ$6,IF(BH189&lt;=30,BH189*('Laricio - prairie p.'!$F$16-'Laricio - prairie p.'!#REF!)/30,10),)</f>
        <v>0</v>
      </c>
      <c r="BQ189" s="148">
        <v>0</v>
      </c>
      <c r="BR189" s="150">
        <f t="shared" si="95"/>
        <v>0</v>
      </c>
      <c r="BS189" s="147">
        <f>IF(BH189&lt;='Laricio - prairie p.'!$F$18,0,)</f>
        <v>0</v>
      </c>
      <c r="BT189" s="148">
        <f>IF(BH189&lt;='Laricio - prairie p.'!$F$18,0,)</f>
        <v>0</v>
      </c>
      <c r="BU189" s="149">
        <f t="shared" si="102"/>
        <v>0</v>
      </c>
      <c r="BV189" s="148">
        <f>IF(BH189&lt;=$BJ$6,'Laricio - prairie p.'!$F$5+('Laricio - prairie p.'!$F$8-'Laricio - prairie p.'!$F$5)*(1-EXP(-0.0175*BH189)),)</f>
        <v>0</v>
      </c>
      <c r="BW189" s="148">
        <f>IF(BH190&lt;='Laricio - prairie p.'!$F$18,0,)</f>
        <v>0</v>
      </c>
      <c r="BX189" s="148">
        <f>IF(BH190&lt;='Laricio - prairie p.'!$F$18,0,)</f>
        <v>0</v>
      </c>
      <c r="BY189" s="150">
        <f t="shared" si="100"/>
        <v>0</v>
      </c>
      <c r="BZ189" s="175">
        <f t="shared" si="103"/>
        <v>0</v>
      </c>
      <c r="CA189" s="178"/>
      <c r="CB189" s="178"/>
      <c r="CD189">
        <f t="shared" si="88"/>
        <v>0</v>
      </c>
      <c r="CE189" s="18">
        <f t="shared" si="101"/>
        <v>28.880205980806878</v>
      </c>
      <c r="CF189">
        <f t="shared" si="96"/>
        <v>0</v>
      </c>
      <c r="CG189" s="11" t="e">
        <f>IF('Laricio - prairie p.'!#REF!="OUI",CE189/CF189,100%)</f>
        <v>#REF!</v>
      </c>
      <c r="CH189" s="122">
        <v>170</v>
      </c>
      <c r="CI189" s="110">
        <f t="shared" si="97"/>
        <v>0</v>
      </c>
      <c r="CJ189" s="110">
        <f t="shared" si="104"/>
        <v>0</v>
      </c>
      <c r="CK189" s="110">
        <f>IF(CH189&lt;=$CJ$6,IF(ISBLANK(CH$5),,VLOOKUP(CH$5,Aerien!$B$23:$C$87,2,FALSE)),)</f>
        <v>0</v>
      </c>
      <c r="CL189" s="110">
        <f t="shared" si="105"/>
        <v>0</v>
      </c>
      <c r="CM189" s="110">
        <f t="shared" si="106"/>
        <v>0</v>
      </c>
      <c r="CN189" s="117">
        <f t="shared" si="107"/>
        <v>0</v>
      </c>
      <c r="CO189" s="110">
        <f>IF(CH189&lt;=$CJ$6,'Laricio - prairie p.'!$F$5+('Laricio - prairie p.'!$F$15-'Laricio - prairie p.'!$F$5)*(1-EXP(-0.0175*CH189)),)</f>
        <v>0</v>
      </c>
      <c r="CP189" s="110">
        <f>IF(CH189&lt;=$CJ$6,IF(CH189&lt;=30,CH189*('Laricio - prairie p.'!$F$16-'Laricio - prairie p.'!#REF!)/30,10),)</f>
        <v>0</v>
      </c>
      <c r="CQ189" s="110">
        <v>0</v>
      </c>
      <c r="CR189" s="110">
        <f t="shared" si="108"/>
        <v>0</v>
      </c>
      <c r="CT189" s="110">
        <f t="shared" si="109"/>
        <v>0</v>
      </c>
      <c r="CU189" s="110">
        <f>IF(CH189&lt;='Laricio - prairie p.'!$F$18,0,)</f>
        <v>0</v>
      </c>
      <c r="CV189" s="117">
        <f t="shared" si="110"/>
        <v>0</v>
      </c>
      <c r="CW189" s="110">
        <f>IF(CH189&lt;=$CJ$6,'Laricio - prairie p.'!$F$5+('Laricio - prairie p.'!$F$8-'Laricio - prairie p.'!$F$5)*(1-EXP(-0.0175*CH189)),)</f>
        <v>0</v>
      </c>
      <c r="CX189" s="110">
        <f>IF(CH190&lt;='Laricio - prairie p.'!$F$18,0,)</f>
        <v>0</v>
      </c>
      <c r="CY189" s="110">
        <f>IF(CH190&lt;='Laricio - prairie p.'!$F$18,0,)</f>
        <v>0</v>
      </c>
      <c r="CZ189" s="110">
        <f t="shared" si="111"/>
        <v>0</v>
      </c>
      <c r="DA189" s="38">
        <f t="shared" si="98"/>
        <v>0</v>
      </c>
    </row>
    <row r="190" spans="59:105" x14ac:dyDescent="0.25">
      <c r="BG190" s="11" t="e">
        <f>IF('Laricio - prairie p.'!#REF!="OUI",BE190/BF190,100%)</f>
        <v>#REF!</v>
      </c>
      <c r="BH190" s="155">
        <v>171</v>
      </c>
      <c r="BI190" s="147">
        <f t="shared" si="91"/>
        <v>0</v>
      </c>
      <c r="BJ190" s="148">
        <f t="shared" si="99"/>
        <v>0</v>
      </c>
      <c r="BK190" s="148">
        <f>IF(BH190&lt;=$BJ$6,IF(ISBLANK(BH$5),,VLOOKUP(BH$5,Aerien!$B$23:$C$87,2,FALSE)),)</f>
        <v>0</v>
      </c>
      <c r="BL190" s="148">
        <f t="shared" si="92"/>
        <v>0</v>
      </c>
      <c r="BM190" s="148">
        <f t="shared" si="93"/>
        <v>0</v>
      </c>
      <c r="BN190" s="149">
        <f t="shared" si="94"/>
        <v>0</v>
      </c>
      <c r="BO190" s="148">
        <f>IF(BH190&lt;=$BJ$6,'Laricio - prairie p.'!$F$5+('Laricio - prairie p.'!$F$15-'Laricio - prairie p.'!$F$5)*(1-EXP(-0.0175*BH190)),)</f>
        <v>0</v>
      </c>
      <c r="BP190" s="148">
        <f>IF(BH190&lt;=$BJ$6,IF(BH190&lt;=30,BH190*('Laricio - prairie p.'!$F$16-'Laricio - prairie p.'!#REF!)/30,10),)</f>
        <v>0</v>
      </c>
      <c r="BQ190" s="148">
        <v>0</v>
      </c>
      <c r="BR190" s="150">
        <f t="shared" si="95"/>
        <v>0</v>
      </c>
      <c r="BS190" s="147">
        <f>IF(BH190&lt;='Laricio - prairie p.'!$F$18,0,)</f>
        <v>0</v>
      </c>
      <c r="BT190" s="148">
        <f>IF(BH190&lt;='Laricio - prairie p.'!$F$18,0,)</f>
        <v>0</v>
      </c>
      <c r="BU190" s="149">
        <f t="shared" si="102"/>
        <v>0</v>
      </c>
      <c r="BV190" s="148">
        <f>IF(BH190&lt;=$BJ$6,'Laricio - prairie p.'!$F$5+('Laricio - prairie p.'!$F$8-'Laricio - prairie p.'!$F$5)*(1-EXP(-0.0175*BH190)),)</f>
        <v>0</v>
      </c>
      <c r="BW190" s="148">
        <f>IF(BH191&lt;='Laricio - prairie p.'!$F$18,0,)</f>
        <v>0</v>
      </c>
      <c r="BX190" s="148">
        <f>IF(BH191&lt;='Laricio - prairie p.'!$F$18,0,)</f>
        <v>0</v>
      </c>
      <c r="BY190" s="150">
        <f t="shared" si="100"/>
        <v>0</v>
      </c>
      <c r="BZ190" s="175">
        <f t="shared" si="103"/>
        <v>0</v>
      </c>
      <c r="CA190" s="178"/>
      <c r="CB190" s="178"/>
      <c r="CD190">
        <f t="shared" si="88"/>
        <v>0</v>
      </c>
      <c r="CE190" s="18">
        <f t="shared" si="101"/>
        <v>28.880205980806878</v>
      </c>
      <c r="CF190">
        <f t="shared" si="96"/>
        <v>0</v>
      </c>
      <c r="CG190" s="11" t="e">
        <f>IF('Laricio - prairie p.'!#REF!="OUI",CE190/CF190,100%)</f>
        <v>#REF!</v>
      </c>
      <c r="CH190" s="122">
        <v>171</v>
      </c>
      <c r="CI190" s="110">
        <f t="shared" si="97"/>
        <v>0</v>
      </c>
      <c r="CJ190" s="110">
        <f t="shared" si="104"/>
        <v>0</v>
      </c>
      <c r="CK190" s="110">
        <f>IF(CH190&lt;=$CJ$6,IF(ISBLANK(CH$5),,VLOOKUP(CH$5,Aerien!$B$23:$C$87,2,FALSE)),)</f>
        <v>0</v>
      </c>
      <c r="CL190" s="110">
        <f t="shared" si="105"/>
        <v>0</v>
      </c>
      <c r="CM190" s="110">
        <f t="shared" si="106"/>
        <v>0</v>
      </c>
      <c r="CN190" s="117">
        <f t="shared" si="107"/>
        <v>0</v>
      </c>
      <c r="CO190" s="110">
        <f>IF(CH190&lt;=$CJ$6,'Laricio - prairie p.'!$F$5+('Laricio - prairie p.'!$F$15-'Laricio - prairie p.'!$F$5)*(1-EXP(-0.0175*CH190)),)</f>
        <v>0</v>
      </c>
      <c r="CP190" s="110">
        <f>IF(CH190&lt;=$CJ$6,IF(CH190&lt;=30,CH190*('Laricio - prairie p.'!$F$16-'Laricio - prairie p.'!#REF!)/30,10),)</f>
        <v>0</v>
      </c>
      <c r="CQ190" s="110">
        <v>0</v>
      </c>
      <c r="CR190" s="110">
        <f t="shared" si="108"/>
        <v>0</v>
      </c>
      <c r="CT190" s="110">
        <f t="shared" si="109"/>
        <v>0</v>
      </c>
      <c r="CU190" s="110">
        <f>IF(CH190&lt;='Laricio - prairie p.'!$F$18,0,)</f>
        <v>0</v>
      </c>
      <c r="CV190" s="117">
        <f t="shared" si="110"/>
        <v>0</v>
      </c>
      <c r="CW190" s="110">
        <f>IF(CH190&lt;=$CJ$6,'Laricio - prairie p.'!$F$5+('Laricio - prairie p.'!$F$8-'Laricio - prairie p.'!$F$5)*(1-EXP(-0.0175*CH190)),)</f>
        <v>0</v>
      </c>
      <c r="CX190" s="110">
        <f>IF(CH191&lt;='Laricio - prairie p.'!$F$18,0,)</f>
        <v>0</v>
      </c>
      <c r="CY190" s="110">
        <f>IF(CH191&lt;='Laricio - prairie p.'!$F$18,0,)</f>
        <v>0</v>
      </c>
      <c r="CZ190" s="110">
        <f t="shared" si="111"/>
        <v>0</v>
      </c>
      <c r="DA190" s="38">
        <f t="shared" si="98"/>
        <v>0</v>
      </c>
    </row>
    <row r="191" spans="59:105" x14ac:dyDescent="0.25">
      <c r="BG191" s="11" t="e">
        <f>IF('Laricio - prairie p.'!#REF!="OUI",BE191/BF191,100%)</f>
        <v>#REF!</v>
      </c>
      <c r="BH191" s="155">
        <v>172</v>
      </c>
      <c r="BI191" s="147">
        <f t="shared" si="91"/>
        <v>0</v>
      </c>
      <c r="BJ191" s="148">
        <f t="shared" si="99"/>
        <v>0</v>
      </c>
      <c r="BK191" s="148">
        <f>IF(BH191&lt;=$BJ$6,IF(ISBLANK(BH$5),,VLOOKUP(BH$5,Aerien!$B$23:$C$87,2,FALSE)),)</f>
        <v>0</v>
      </c>
      <c r="BL191" s="148">
        <f t="shared" si="92"/>
        <v>0</v>
      </c>
      <c r="BM191" s="148">
        <f t="shared" si="93"/>
        <v>0</v>
      </c>
      <c r="BN191" s="149">
        <f t="shared" si="94"/>
        <v>0</v>
      </c>
      <c r="BO191" s="148">
        <f>IF(BH191&lt;=$BJ$6,'Laricio - prairie p.'!$F$5+('Laricio - prairie p.'!$F$15-'Laricio - prairie p.'!$F$5)*(1-EXP(-0.0175*BH191)),)</f>
        <v>0</v>
      </c>
      <c r="BP191" s="148">
        <f>IF(BH191&lt;=$BJ$6,IF(BH191&lt;=30,BH191*('Laricio - prairie p.'!$F$16-'Laricio - prairie p.'!#REF!)/30,10),)</f>
        <v>0</v>
      </c>
      <c r="BQ191" s="148">
        <v>0</v>
      </c>
      <c r="BR191" s="150">
        <f t="shared" si="95"/>
        <v>0</v>
      </c>
      <c r="BS191" s="147">
        <f>IF(BH191&lt;='Laricio - prairie p.'!$F$18,0,)</f>
        <v>0</v>
      </c>
      <c r="BT191" s="148">
        <f>IF(BH191&lt;='Laricio - prairie p.'!$F$18,0,)</f>
        <v>0</v>
      </c>
      <c r="BU191" s="149">
        <f t="shared" si="102"/>
        <v>0</v>
      </c>
      <c r="BV191" s="148">
        <f>IF(BH191&lt;=$BJ$6,'Laricio - prairie p.'!$F$5+('Laricio - prairie p.'!$F$8-'Laricio - prairie p.'!$F$5)*(1-EXP(-0.0175*BH191)),)</f>
        <v>0</v>
      </c>
      <c r="BW191" s="148">
        <f>IF(BH192&lt;='Laricio - prairie p.'!$F$18,0,)</f>
        <v>0</v>
      </c>
      <c r="BX191" s="148">
        <f>IF(BH192&lt;='Laricio - prairie p.'!$F$18,0,)</f>
        <v>0</v>
      </c>
      <c r="BY191" s="150">
        <f t="shared" si="100"/>
        <v>0</v>
      </c>
      <c r="BZ191" s="175">
        <f t="shared" si="103"/>
        <v>0</v>
      </c>
      <c r="CA191" s="178"/>
      <c r="CB191" s="178"/>
      <c r="CD191">
        <f t="shared" si="88"/>
        <v>0</v>
      </c>
      <c r="CE191" s="18">
        <f t="shared" si="101"/>
        <v>28.880205980806878</v>
      </c>
      <c r="CF191">
        <f t="shared" si="96"/>
        <v>0</v>
      </c>
      <c r="CG191" s="11" t="e">
        <f>IF('Laricio - prairie p.'!#REF!="OUI",CE191/CF191,100%)</f>
        <v>#REF!</v>
      </c>
      <c r="CH191" s="122">
        <v>172</v>
      </c>
      <c r="CI191" s="110">
        <f t="shared" si="97"/>
        <v>0</v>
      </c>
      <c r="CJ191" s="110">
        <f t="shared" si="104"/>
        <v>0</v>
      </c>
      <c r="CK191" s="110">
        <f>IF(CH191&lt;=$CJ$6,IF(ISBLANK(CH$5),,VLOOKUP(CH$5,Aerien!$B$23:$C$87,2,FALSE)),)</f>
        <v>0</v>
      </c>
      <c r="CL191" s="110">
        <f t="shared" si="105"/>
        <v>0</v>
      </c>
      <c r="CM191" s="110">
        <f t="shared" si="106"/>
        <v>0</v>
      </c>
      <c r="CN191" s="117">
        <f t="shared" si="107"/>
        <v>0</v>
      </c>
      <c r="CO191" s="110">
        <f>IF(CH191&lt;=$CJ$6,'Laricio - prairie p.'!$F$5+('Laricio - prairie p.'!$F$15-'Laricio - prairie p.'!$F$5)*(1-EXP(-0.0175*CH191)),)</f>
        <v>0</v>
      </c>
      <c r="CP191" s="110">
        <f>IF(CH191&lt;=$CJ$6,IF(CH191&lt;=30,CH191*('Laricio - prairie p.'!$F$16-'Laricio - prairie p.'!#REF!)/30,10),)</f>
        <v>0</v>
      </c>
      <c r="CQ191" s="110">
        <v>0</v>
      </c>
      <c r="CR191" s="110">
        <f t="shared" si="108"/>
        <v>0</v>
      </c>
      <c r="CT191" s="110">
        <f t="shared" si="109"/>
        <v>0</v>
      </c>
      <c r="CU191" s="110">
        <f>IF(CH191&lt;='Laricio - prairie p.'!$F$18,0,)</f>
        <v>0</v>
      </c>
      <c r="CV191" s="117">
        <f t="shared" si="110"/>
        <v>0</v>
      </c>
      <c r="CW191" s="110">
        <f>IF(CH191&lt;=$CJ$6,'Laricio - prairie p.'!$F$5+('Laricio - prairie p.'!$F$8-'Laricio - prairie p.'!$F$5)*(1-EXP(-0.0175*CH191)),)</f>
        <v>0</v>
      </c>
      <c r="CX191" s="110">
        <f>IF(CH192&lt;='Laricio - prairie p.'!$F$18,0,)</f>
        <v>0</v>
      </c>
      <c r="CY191" s="110">
        <f>IF(CH192&lt;='Laricio - prairie p.'!$F$18,0,)</f>
        <v>0</v>
      </c>
      <c r="CZ191" s="110">
        <f t="shared" si="111"/>
        <v>0</v>
      </c>
      <c r="DA191" s="38">
        <f t="shared" si="98"/>
        <v>0</v>
      </c>
    </row>
    <row r="192" spans="59:105" x14ac:dyDescent="0.25">
      <c r="BG192" s="11" t="e">
        <f>IF('Laricio - prairie p.'!#REF!="OUI",BE192/BF192,100%)</f>
        <v>#REF!</v>
      </c>
      <c r="BH192" s="155">
        <v>173</v>
      </c>
      <c r="BI192" s="147">
        <f t="shared" si="91"/>
        <v>0</v>
      </c>
      <c r="BJ192" s="148">
        <f t="shared" si="99"/>
        <v>0</v>
      </c>
      <c r="BK192" s="148">
        <f>IF(BH192&lt;=$BJ$6,IF(ISBLANK(BH$5),,VLOOKUP(BH$5,Aerien!$B$23:$C$87,2,FALSE)),)</f>
        <v>0</v>
      </c>
      <c r="BL192" s="148">
        <f t="shared" si="92"/>
        <v>0</v>
      </c>
      <c r="BM192" s="148">
        <f t="shared" si="93"/>
        <v>0</v>
      </c>
      <c r="BN192" s="149">
        <f t="shared" si="94"/>
        <v>0</v>
      </c>
      <c r="BO192" s="148">
        <f>IF(BH192&lt;=$BJ$6,'Laricio - prairie p.'!$F$5+('Laricio - prairie p.'!$F$15-'Laricio - prairie p.'!$F$5)*(1-EXP(-0.0175*BH192)),)</f>
        <v>0</v>
      </c>
      <c r="BP192" s="148">
        <f>IF(BH192&lt;=$BJ$6,IF(BH192&lt;=30,BH192*('Laricio - prairie p.'!$F$16-'Laricio - prairie p.'!#REF!)/30,10),)</f>
        <v>0</v>
      </c>
      <c r="BQ192" s="148">
        <v>0</v>
      </c>
      <c r="BR192" s="150">
        <f t="shared" si="95"/>
        <v>0</v>
      </c>
      <c r="BS192" s="147">
        <f>IF(BH192&lt;='Laricio - prairie p.'!$F$18,0,)</f>
        <v>0</v>
      </c>
      <c r="BT192" s="148">
        <f>IF(BH192&lt;='Laricio - prairie p.'!$F$18,0,)</f>
        <v>0</v>
      </c>
      <c r="BU192" s="149">
        <f t="shared" si="102"/>
        <v>0</v>
      </c>
      <c r="BV192" s="148">
        <f>IF(BH192&lt;=$BJ$6,'Laricio - prairie p.'!$F$5+('Laricio - prairie p.'!$F$8-'Laricio - prairie p.'!$F$5)*(1-EXP(-0.0175*BH192)),)</f>
        <v>0</v>
      </c>
      <c r="BW192" s="148">
        <f>IF(BH193&lt;='Laricio - prairie p.'!$F$18,0,)</f>
        <v>0</v>
      </c>
      <c r="BX192" s="148">
        <f>IF(BH193&lt;='Laricio - prairie p.'!$F$18,0,)</f>
        <v>0</v>
      </c>
      <c r="BY192" s="150">
        <f t="shared" si="100"/>
        <v>0</v>
      </c>
      <c r="BZ192" s="175">
        <f t="shared" si="103"/>
        <v>0</v>
      </c>
      <c r="CA192" s="178"/>
      <c r="CB192" s="178"/>
      <c r="CD192">
        <f t="shared" si="88"/>
        <v>0</v>
      </c>
      <c r="CE192" s="18">
        <f t="shared" si="101"/>
        <v>28.880205980806878</v>
      </c>
      <c r="CF192">
        <f t="shared" si="96"/>
        <v>0</v>
      </c>
      <c r="CG192" s="11" t="e">
        <f>IF('Laricio - prairie p.'!#REF!="OUI",CE192/CF192,100%)</f>
        <v>#REF!</v>
      </c>
      <c r="CH192" s="122">
        <v>173</v>
      </c>
      <c r="CI192" s="110">
        <f t="shared" si="97"/>
        <v>0</v>
      </c>
      <c r="CJ192" s="110">
        <f t="shared" si="104"/>
        <v>0</v>
      </c>
      <c r="CK192" s="110">
        <f>IF(CH192&lt;=$CJ$6,IF(ISBLANK(CH$5),,VLOOKUP(CH$5,Aerien!$B$23:$C$87,2,FALSE)),)</f>
        <v>0</v>
      </c>
      <c r="CL192" s="110">
        <f t="shared" si="105"/>
        <v>0</v>
      </c>
      <c r="CM192" s="110">
        <f t="shared" si="106"/>
        <v>0</v>
      </c>
      <c r="CN192" s="117">
        <f t="shared" si="107"/>
        <v>0</v>
      </c>
      <c r="CO192" s="110">
        <f>IF(CH192&lt;=$CJ$6,'Laricio - prairie p.'!$F$5+('Laricio - prairie p.'!$F$15-'Laricio - prairie p.'!$F$5)*(1-EXP(-0.0175*CH192)),)</f>
        <v>0</v>
      </c>
      <c r="CP192" s="110">
        <f>IF(CH192&lt;=$CJ$6,IF(CH192&lt;=30,CH192*('Laricio - prairie p.'!$F$16-'Laricio - prairie p.'!#REF!)/30,10),)</f>
        <v>0</v>
      </c>
      <c r="CQ192" s="110">
        <v>0</v>
      </c>
      <c r="CR192" s="110">
        <f t="shared" si="108"/>
        <v>0</v>
      </c>
      <c r="CT192" s="110">
        <f t="shared" si="109"/>
        <v>0</v>
      </c>
      <c r="CU192" s="110">
        <f>IF(CH192&lt;='Laricio - prairie p.'!$F$18,0,)</f>
        <v>0</v>
      </c>
      <c r="CV192" s="117">
        <f t="shared" si="110"/>
        <v>0</v>
      </c>
      <c r="CW192" s="110">
        <f>IF(CH192&lt;=$CJ$6,'Laricio - prairie p.'!$F$5+('Laricio - prairie p.'!$F$8-'Laricio - prairie p.'!$F$5)*(1-EXP(-0.0175*CH192)),)</f>
        <v>0</v>
      </c>
      <c r="CX192" s="110">
        <f>IF(CH193&lt;='Laricio - prairie p.'!$F$18,0,)</f>
        <v>0</v>
      </c>
      <c r="CY192" s="110">
        <f>IF(CH193&lt;='Laricio - prairie p.'!$F$18,0,)</f>
        <v>0</v>
      </c>
      <c r="CZ192" s="110">
        <f t="shared" si="111"/>
        <v>0</v>
      </c>
      <c r="DA192" s="38">
        <f t="shared" si="98"/>
        <v>0</v>
      </c>
    </row>
    <row r="193" spans="59:105" x14ac:dyDescent="0.25">
      <c r="BG193" s="11" t="e">
        <f>IF('Laricio - prairie p.'!#REF!="OUI",BE193/BF193,100%)</f>
        <v>#REF!</v>
      </c>
      <c r="BH193" s="155">
        <v>174</v>
      </c>
      <c r="BI193" s="147">
        <f t="shared" si="91"/>
        <v>0</v>
      </c>
      <c r="BJ193" s="148">
        <f t="shared" si="99"/>
        <v>0</v>
      </c>
      <c r="BK193" s="148">
        <f>IF(BH193&lt;=$BJ$6,IF(ISBLANK(BH$5),,VLOOKUP(BH$5,Aerien!$B$23:$C$87,2,FALSE)),)</f>
        <v>0</v>
      </c>
      <c r="BL193" s="148">
        <f t="shared" si="92"/>
        <v>0</v>
      </c>
      <c r="BM193" s="148">
        <f t="shared" si="93"/>
        <v>0</v>
      </c>
      <c r="BN193" s="149">
        <f t="shared" si="94"/>
        <v>0</v>
      </c>
      <c r="BO193" s="148">
        <f>IF(BH193&lt;=$BJ$6,'Laricio - prairie p.'!$F$5+('Laricio - prairie p.'!$F$15-'Laricio - prairie p.'!$F$5)*(1-EXP(-0.0175*BH193)),)</f>
        <v>0</v>
      </c>
      <c r="BP193" s="148">
        <f>IF(BH193&lt;=$BJ$6,IF(BH193&lt;=30,BH193*('Laricio - prairie p.'!$F$16-'Laricio - prairie p.'!#REF!)/30,10),)</f>
        <v>0</v>
      </c>
      <c r="BQ193" s="148">
        <v>0</v>
      </c>
      <c r="BR193" s="150">
        <f t="shared" si="95"/>
        <v>0</v>
      </c>
      <c r="BS193" s="147">
        <f>IF(BH193&lt;='Laricio - prairie p.'!$F$18,0,)</f>
        <v>0</v>
      </c>
      <c r="BT193" s="148">
        <f>IF(BH193&lt;='Laricio - prairie p.'!$F$18,0,)</f>
        <v>0</v>
      </c>
      <c r="BU193" s="149">
        <f t="shared" si="102"/>
        <v>0</v>
      </c>
      <c r="BV193" s="148">
        <f>IF(BH193&lt;=$BJ$6,'Laricio - prairie p.'!$F$5+('Laricio - prairie p.'!$F$8-'Laricio - prairie p.'!$F$5)*(1-EXP(-0.0175*BH193)),)</f>
        <v>0</v>
      </c>
      <c r="BW193" s="148">
        <f>IF(BH194&lt;='Laricio - prairie p.'!$F$18,0,)</f>
        <v>0</v>
      </c>
      <c r="BX193" s="148">
        <f>IF(BH194&lt;='Laricio - prairie p.'!$F$18,0,)</f>
        <v>0</v>
      </c>
      <c r="BY193" s="150">
        <f t="shared" si="100"/>
        <v>0</v>
      </c>
      <c r="BZ193" s="175">
        <f t="shared" si="103"/>
        <v>0</v>
      </c>
      <c r="CA193" s="178"/>
      <c r="CB193" s="178"/>
      <c r="CD193">
        <f t="shared" si="88"/>
        <v>0</v>
      </c>
      <c r="CE193" s="18">
        <f t="shared" si="101"/>
        <v>28.880205980806878</v>
      </c>
      <c r="CF193">
        <f t="shared" si="96"/>
        <v>0</v>
      </c>
      <c r="CG193" s="11" t="e">
        <f>IF('Laricio - prairie p.'!#REF!="OUI",CE193/CF193,100%)</f>
        <v>#REF!</v>
      </c>
      <c r="CH193" s="122">
        <v>174</v>
      </c>
      <c r="CI193" s="110">
        <f t="shared" si="97"/>
        <v>0</v>
      </c>
      <c r="CJ193" s="110">
        <f t="shared" si="104"/>
        <v>0</v>
      </c>
      <c r="CK193" s="110">
        <f>IF(CH193&lt;=$CJ$6,IF(ISBLANK(CH$5),,VLOOKUP(CH$5,Aerien!$B$23:$C$87,2,FALSE)),)</f>
        <v>0</v>
      </c>
      <c r="CL193" s="110">
        <f t="shared" si="105"/>
        <v>0</v>
      </c>
      <c r="CM193" s="110">
        <f t="shared" si="106"/>
        <v>0</v>
      </c>
      <c r="CN193" s="117">
        <f t="shared" si="107"/>
        <v>0</v>
      </c>
      <c r="CO193" s="110">
        <f>IF(CH193&lt;=$CJ$6,'Laricio - prairie p.'!$F$5+('Laricio - prairie p.'!$F$15-'Laricio - prairie p.'!$F$5)*(1-EXP(-0.0175*CH193)),)</f>
        <v>0</v>
      </c>
      <c r="CP193" s="110">
        <f>IF(CH193&lt;=$CJ$6,IF(CH193&lt;=30,CH193*('Laricio - prairie p.'!$F$16-'Laricio - prairie p.'!#REF!)/30,10),)</f>
        <v>0</v>
      </c>
      <c r="CQ193" s="110">
        <v>0</v>
      </c>
      <c r="CR193" s="110">
        <f t="shared" si="108"/>
        <v>0</v>
      </c>
      <c r="CT193" s="110">
        <f t="shared" si="109"/>
        <v>0</v>
      </c>
      <c r="CU193" s="110">
        <f>IF(CH193&lt;='Laricio - prairie p.'!$F$18,0,)</f>
        <v>0</v>
      </c>
      <c r="CV193" s="117">
        <f t="shared" si="110"/>
        <v>0</v>
      </c>
      <c r="CW193" s="110">
        <f>IF(CH193&lt;=$CJ$6,'Laricio - prairie p.'!$F$5+('Laricio - prairie p.'!$F$8-'Laricio - prairie p.'!$F$5)*(1-EXP(-0.0175*CH193)),)</f>
        <v>0</v>
      </c>
      <c r="CX193" s="110">
        <f>IF(CH194&lt;='Laricio - prairie p.'!$F$18,0,)</f>
        <v>0</v>
      </c>
      <c r="CY193" s="110">
        <f>IF(CH194&lt;='Laricio - prairie p.'!$F$18,0,)</f>
        <v>0</v>
      </c>
      <c r="CZ193" s="110">
        <f t="shared" si="111"/>
        <v>0</v>
      </c>
      <c r="DA193" s="38">
        <f t="shared" si="98"/>
        <v>0</v>
      </c>
    </row>
    <row r="194" spans="59:105" x14ac:dyDescent="0.25">
      <c r="BG194" s="11" t="e">
        <f>IF('Laricio - prairie p.'!#REF!="OUI",BE194/BF194,100%)</f>
        <v>#REF!</v>
      </c>
      <c r="BH194" s="155">
        <v>175</v>
      </c>
      <c r="BI194" s="147">
        <f t="shared" si="91"/>
        <v>0</v>
      </c>
      <c r="BJ194" s="148">
        <f t="shared" si="99"/>
        <v>0</v>
      </c>
      <c r="BK194" s="148">
        <f>IF(BH194&lt;=$BJ$6,IF(ISBLANK(BH$5),,VLOOKUP(BH$5,Aerien!$B$23:$C$87,2,FALSE)),)</f>
        <v>0</v>
      </c>
      <c r="BL194" s="148">
        <f t="shared" si="92"/>
        <v>0</v>
      </c>
      <c r="BM194" s="148">
        <f t="shared" si="93"/>
        <v>0</v>
      </c>
      <c r="BN194" s="149">
        <f t="shared" si="94"/>
        <v>0</v>
      </c>
      <c r="BO194" s="148">
        <f>IF(BH194&lt;=$BJ$6,'Laricio - prairie p.'!$F$5+('Laricio - prairie p.'!$F$15-'Laricio - prairie p.'!$F$5)*(1-EXP(-0.0175*BH194)),)</f>
        <v>0</v>
      </c>
      <c r="BP194" s="148">
        <f>IF(BH194&lt;=$BJ$6,IF(BH194&lt;=30,BH194*('Laricio - prairie p.'!$F$16-'Laricio - prairie p.'!#REF!)/30,10),)</f>
        <v>0</v>
      </c>
      <c r="BQ194" s="148">
        <v>0</v>
      </c>
      <c r="BR194" s="150">
        <f t="shared" si="95"/>
        <v>0</v>
      </c>
      <c r="BS194" s="147">
        <f>IF(BH194&lt;='Laricio - prairie p.'!$F$18,0,)</f>
        <v>0</v>
      </c>
      <c r="BT194" s="148">
        <f>IF(BH194&lt;='Laricio - prairie p.'!$F$18,0,)</f>
        <v>0</v>
      </c>
      <c r="BU194" s="149">
        <f t="shared" si="102"/>
        <v>0</v>
      </c>
      <c r="BV194" s="148">
        <f>IF(BH194&lt;=$BJ$6,'Laricio - prairie p.'!$F$5+('Laricio - prairie p.'!$F$8-'Laricio - prairie p.'!$F$5)*(1-EXP(-0.0175*BH194)),)</f>
        <v>0</v>
      </c>
      <c r="BW194" s="148">
        <f>IF(BH195&lt;='Laricio - prairie p.'!$F$18,0,)</f>
        <v>0</v>
      </c>
      <c r="BX194" s="148">
        <f>IF(BH195&lt;='Laricio - prairie p.'!$F$18,0,)</f>
        <v>0</v>
      </c>
      <c r="BY194" s="150">
        <f t="shared" si="100"/>
        <v>0</v>
      </c>
      <c r="BZ194" s="175">
        <f t="shared" si="103"/>
        <v>0</v>
      </c>
      <c r="CA194" s="178"/>
      <c r="CB194" s="178"/>
      <c r="CD194" t="str">
        <f t="shared" si="88"/>
        <v>OUI</v>
      </c>
      <c r="CE194" s="18">
        <f t="shared" si="101"/>
        <v>22.526560665029365</v>
      </c>
      <c r="CF194">
        <f t="shared" si="96"/>
        <v>0</v>
      </c>
      <c r="CG194" s="11" t="e">
        <f>IF('Laricio - prairie p.'!#REF!="OUI",CE194/CF194,100%)</f>
        <v>#REF!</v>
      </c>
      <c r="CH194" s="122">
        <v>175</v>
      </c>
      <c r="CI194" s="110">
        <f t="shared" si="97"/>
        <v>0</v>
      </c>
      <c r="CJ194" s="110">
        <f t="shared" si="104"/>
        <v>0</v>
      </c>
      <c r="CK194" s="110">
        <f>IF(CH194&lt;=$CJ$6,IF(ISBLANK(CH$5),,VLOOKUP(CH$5,Aerien!$B$23:$C$87,2,FALSE)),)</f>
        <v>0</v>
      </c>
      <c r="CL194" s="110">
        <f t="shared" si="105"/>
        <v>0</v>
      </c>
      <c r="CM194" s="110">
        <f t="shared" si="106"/>
        <v>0</v>
      </c>
      <c r="CN194" s="117">
        <f t="shared" si="107"/>
        <v>0</v>
      </c>
      <c r="CO194" s="110">
        <f>IF(CH194&lt;=$CJ$6,'Laricio - prairie p.'!$F$5+('Laricio - prairie p.'!$F$15-'Laricio - prairie p.'!$F$5)*(1-EXP(-0.0175*CH194)),)</f>
        <v>0</v>
      </c>
      <c r="CP194" s="110">
        <f>IF(CH194&lt;=$CJ$6,IF(CH194&lt;=30,CH194*('Laricio - prairie p.'!$F$16-'Laricio - prairie p.'!#REF!)/30,10),)</f>
        <v>0</v>
      </c>
      <c r="CQ194" s="110">
        <v>0</v>
      </c>
      <c r="CR194" s="110">
        <f t="shared" si="108"/>
        <v>0</v>
      </c>
      <c r="CT194" s="110">
        <f t="shared" si="109"/>
        <v>0</v>
      </c>
      <c r="CU194" s="110">
        <f>IF(CH194&lt;='Laricio - prairie p.'!$F$18,0,)</f>
        <v>0</v>
      </c>
      <c r="CV194" s="117">
        <f t="shared" si="110"/>
        <v>0</v>
      </c>
      <c r="CW194" s="110">
        <f>IF(CH194&lt;=$CJ$6,'Laricio - prairie p.'!$F$5+('Laricio - prairie p.'!$F$8-'Laricio - prairie p.'!$F$5)*(1-EXP(-0.0175*CH194)),)</f>
        <v>0</v>
      </c>
      <c r="CX194" s="110">
        <f>IF(CH195&lt;='Laricio - prairie p.'!$F$18,0,)</f>
        <v>0</v>
      </c>
      <c r="CY194" s="110">
        <f>IF(CH195&lt;='Laricio - prairie p.'!$F$18,0,)</f>
        <v>0</v>
      </c>
      <c r="CZ194" s="110">
        <f t="shared" si="111"/>
        <v>0</v>
      </c>
      <c r="DA194" s="38">
        <f t="shared" si="98"/>
        <v>0</v>
      </c>
    </row>
    <row r="195" spans="59:105" x14ac:dyDescent="0.25">
      <c r="BG195" s="11" t="e">
        <f>IF('Laricio - prairie p.'!#REF!="OUI",BE195/BF195,100%)</f>
        <v>#REF!</v>
      </c>
      <c r="BH195" s="155">
        <v>176</v>
      </c>
      <c r="BI195" s="147">
        <f t="shared" si="91"/>
        <v>0</v>
      </c>
      <c r="BJ195" s="148">
        <f t="shared" si="99"/>
        <v>0</v>
      </c>
      <c r="BK195" s="148">
        <f>IF(BH195&lt;=$BJ$6,IF(ISBLANK(BH$5),,VLOOKUP(BH$5,Aerien!$B$23:$C$87,2,FALSE)),)</f>
        <v>0</v>
      </c>
      <c r="BL195" s="148">
        <f t="shared" si="92"/>
        <v>0</v>
      </c>
      <c r="BM195" s="148">
        <f t="shared" si="93"/>
        <v>0</v>
      </c>
      <c r="BN195" s="149">
        <f t="shared" si="94"/>
        <v>0</v>
      </c>
      <c r="BO195" s="148">
        <f>IF(BH195&lt;=$BJ$6,'Laricio - prairie p.'!$F$5+('Laricio - prairie p.'!$F$15-'Laricio - prairie p.'!$F$5)*(1-EXP(-0.0175*BH195)),)</f>
        <v>0</v>
      </c>
      <c r="BP195" s="148">
        <f>IF(BH195&lt;=$BJ$6,IF(BH195&lt;=30,BH195*('Laricio - prairie p.'!$F$16-'Laricio - prairie p.'!#REF!)/30,10),)</f>
        <v>0</v>
      </c>
      <c r="BQ195" s="148">
        <v>0</v>
      </c>
      <c r="BR195" s="150">
        <f t="shared" si="95"/>
        <v>0</v>
      </c>
      <c r="BS195" s="147">
        <f>IF(BH195&lt;='Laricio - prairie p.'!$F$18,0,)</f>
        <v>0</v>
      </c>
      <c r="BT195" s="148">
        <f>IF(BH195&lt;='Laricio - prairie p.'!$F$18,0,)</f>
        <v>0</v>
      </c>
      <c r="BU195" s="149">
        <f t="shared" si="102"/>
        <v>0</v>
      </c>
      <c r="BV195" s="148">
        <f>IF(BH195&lt;=$BJ$6,'Laricio - prairie p.'!$F$5+('Laricio - prairie p.'!$F$8-'Laricio - prairie p.'!$F$5)*(1-EXP(-0.0175*BH195)),)</f>
        <v>0</v>
      </c>
      <c r="BW195" s="148">
        <f>IF(BH196&lt;='Laricio - prairie p.'!$F$18,0,)</f>
        <v>0</v>
      </c>
      <c r="BX195" s="148">
        <f>IF(BH196&lt;='Laricio - prairie p.'!$F$18,0,)</f>
        <v>0</v>
      </c>
      <c r="BY195" s="150">
        <f t="shared" si="100"/>
        <v>0</v>
      </c>
      <c r="BZ195" s="175">
        <f t="shared" si="103"/>
        <v>0</v>
      </c>
      <c r="CA195" s="178"/>
      <c r="CB195" s="178"/>
      <c r="CD195">
        <f t="shared" si="88"/>
        <v>0</v>
      </c>
      <c r="CE195" s="18">
        <f t="shared" si="101"/>
        <v>22.526560665029365</v>
      </c>
      <c r="CF195">
        <f t="shared" si="96"/>
        <v>0</v>
      </c>
      <c r="CG195" s="11" t="e">
        <f>IF('Laricio - prairie p.'!#REF!="OUI",CE195/CF195,100%)</f>
        <v>#REF!</v>
      </c>
      <c r="CH195" s="122">
        <v>176</v>
      </c>
      <c r="CI195" s="110">
        <f t="shared" si="97"/>
        <v>0</v>
      </c>
      <c r="CJ195" s="110">
        <f t="shared" si="104"/>
        <v>0</v>
      </c>
      <c r="CK195" s="110">
        <f>IF(CH195&lt;=$CJ$6,IF(ISBLANK(CH$5),,VLOOKUP(CH$5,Aerien!$B$23:$C$87,2,FALSE)),)</f>
        <v>0</v>
      </c>
      <c r="CL195" s="110">
        <f t="shared" si="105"/>
        <v>0</v>
      </c>
      <c r="CM195" s="110">
        <f t="shared" si="106"/>
        <v>0</v>
      </c>
      <c r="CN195" s="117">
        <f t="shared" si="107"/>
        <v>0</v>
      </c>
      <c r="CO195" s="110">
        <f>IF(CH195&lt;=$CJ$6,'Laricio - prairie p.'!$F$5+('Laricio - prairie p.'!$F$15-'Laricio - prairie p.'!$F$5)*(1-EXP(-0.0175*CH195)),)</f>
        <v>0</v>
      </c>
      <c r="CP195" s="110">
        <f>IF(CH195&lt;=$CJ$6,IF(CH195&lt;=30,CH195*('Laricio - prairie p.'!$F$16-'Laricio - prairie p.'!#REF!)/30,10),)</f>
        <v>0</v>
      </c>
      <c r="CQ195" s="110">
        <v>0</v>
      </c>
      <c r="CR195" s="110">
        <f t="shared" si="108"/>
        <v>0</v>
      </c>
      <c r="CT195" s="110">
        <f t="shared" si="109"/>
        <v>0</v>
      </c>
      <c r="CU195" s="110">
        <f>IF(CH195&lt;='Laricio - prairie p.'!$F$18,0,)</f>
        <v>0</v>
      </c>
      <c r="CV195" s="117">
        <f t="shared" si="110"/>
        <v>0</v>
      </c>
      <c r="CW195" s="110">
        <f>IF(CH195&lt;=$CJ$6,'Laricio - prairie p.'!$F$5+('Laricio - prairie p.'!$F$8-'Laricio - prairie p.'!$F$5)*(1-EXP(-0.0175*CH195)),)</f>
        <v>0</v>
      </c>
      <c r="CX195" s="110">
        <f>IF(CH196&lt;='Laricio - prairie p.'!$F$18,0,)</f>
        <v>0</v>
      </c>
      <c r="CY195" s="110">
        <f>IF(CH196&lt;='Laricio - prairie p.'!$F$18,0,)</f>
        <v>0</v>
      </c>
      <c r="CZ195" s="110">
        <f t="shared" si="111"/>
        <v>0</v>
      </c>
      <c r="DA195" s="38">
        <f t="shared" si="98"/>
        <v>0</v>
      </c>
    </row>
    <row r="196" spans="59:105" x14ac:dyDescent="0.25">
      <c r="BG196" s="11" t="e">
        <f>IF('Laricio - prairie p.'!#REF!="OUI",BE196/BF196,100%)</f>
        <v>#REF!</v>
      </c>
      <c r="BH196" s="155">
        <v>177</v>
      </c>
      <c r="BI196" s="147">
        <f t="shared" si="91"/>
        <v>0</v>
      </c>
      <c r="BJ196" s="148">
        <f t="shared" si="99"/>
        <v>0</v>
      </c>
      <c r="BK196" s="148">
        <f>IF(BH196&lt;=$BJ$6,IF(ISBLANK(BH$5),,VLOOKUP(BH$5,Aerien!$B$23:$C$87,2,FALSE)),)</f>
        <v>0</v>
      </c>
      <c r="BL196" s="148">
        <f t="shared" si="92"/>
        <v>0</v>
      </c>
      <c r="BM196" s="148">
        <f t="shared" si="93"/>
        <v>0</v>
      </c>
      <c r="BN196" s="149">
        <f t="shared" si="94"/>
        <v>0</v>
      </c>
      <c r="BO196" s="148">
        <f>IF(BH196&lt;=$BJ$6,'Laricio - prairie p.'!$F$5+('Laricio - prairie p.'!$F$15-'Laricio - prairie p.'!$F$5)*(1-EXP(-0.0175*BH196)),)</f>
        <v>0</v>
      </c>
      <c r="BP196" s="148">
        <f>IF(BH196&lt;=$BJ$6,IF(BH196&lt;=30,BH196*('Laricio - prairie p.'!$F$16-'Laricio - prairie p.'!#REF!)/30,10),)</f>
        <v>0</v>
      </c>
      <c r="BQ196" s="148">
        <v>0</v>
      </c>
      <c r="BR196" s="150">
        <f t="shared" si="95"/>
        <v>0</v>
      </c>
      <c r="BS196" s="147">
        <f>IF(BH196&lt;='Laricio - prairie p.'!$F$18,0,)</f>
        <v>0</v>
      </c>
      <c r="BT196" s="148">
        <f>IF(BH196&lt;='Laricio - prairie p.'!$F$18,0,)</f>
        <v>0</v>
      </c>
      <c r="BU196" s="149">
        <f t="shared" si="102"/>
        <v>0</v>
      </c>
      <c r="BV196" s="148">
        <f>IF(BH196&lt;=$BJ$6,'Laricio - prairie p.'!$F$5+('Laricio - prairie p.'!$F$8-'Laricio - prairie p.'!$F$5)*(1-EXP(-0.0175*BH196)),)</f>
        <v>0</v>
      </c>
      <c r="BW196" s="148">
        <f>IF(BH197&lt;='Laricio - prairie p.'!$F$18,0,)</f>
        <v>0</v>
      </c>
      <c r="BX196" s="148">
        <f>IF(BH197&lt;='Laricio - prairie p.'!$F$18,0,)</f>
        <v>0</v>
      </c>
      <c r="BY196" s="150">
        <f t="shared" si="100"/>
        <v>0</v>
      </c>
      <c r="BZ196" s="175">
        <f t="shared" si="103"/>
        <v>0</v>
      </c>
      <c r="CA196" s="178"/>
      <c r="CB196" s="178"/>
      <c r="CD196">
        <f t="shared" si="88"/>
        <v>0</v>
      </c>
      <c r="CE196" s="18">
        <f t="shared" si="101"/>
        <v>22.526560665029365</v>
      </c>
      <c r="CF196">
        <f t="shared" si="96"/>
        <v>0</v>
      </c>
      <c r="CG196" s="11" t="e">
        <f>IF('Laricio - prairie p.'!#REF!="OUI",CE196/CF196,100%)</f>
        <v>#REF!</v>
      </c>
      <c r="CH196" s="122">
        <v>177</v>
      </c>
      <c r="CI196" s="110">
        <f t="shared" si="97"/>
        <v>0</v>
      </c>
      <c r="CJ196" s="110">
        <f t="shared" si="104"/>
        <v>0</v>
      </c>
      <c r="CK196" s="110">
        <f>IF(CH196&lt;=$CJ$6,IF(ISBLANK(CH$5),,VLOOKUP(CH$5,Aerien!$B$23:$C$87,2,FALSE)),)</f>
        <v>0</v>
      </c>
      <c r="CL196" s="110">
        <f t="shared" si="105"/>
        <v>0</v>
      </c>
      <c r="CM196" s="110">
        <f t="shared" si="106"/>
        <v>0</v>
      </c>
      <c r="CN196" s="117">
        <f t="shared" si="107"/>
        <v>0</v>
      </c>
      <c r="CO196" s="110">
        <f>IF(CH196&lt;=$CJ$6,'Laricio - prairie p.'!$F$5+('Laricio - prairie p.'!$F$15-'Laricio - prairie p.'!$F$5)*(1-EXP(-0.0175*CH196)),)</f>
        <v>0</v>
      </c>
      <c r="CP196" s="110">
        <f>IF(CH196&lt;=$CJ$6,IF(CH196&lt;=30,CH196*('Laricio - prairie p.'!$F$16-'Laricio - prairie p.'!#REF!)/30,10),)</f>
        <v>0</v>
      </c>
      <c r="CQ196" s="110">
        <v>0</v>
      </c>
      <c r="CR196" s="110">
        <f t="shared" si="108"/>
        <v>0</v>
      </c>
      <c r="CT196" s="110">
        <f t="shared" si="109"/>
        <v>0</v>
      </c>
      <c r="CU196" s="110">
        <f>IF(CH196&lt;='Laricio - prairie p.'!$F$18,0,)</f>
        <v>0</v>
      </c>
      <c r="CV196" s="117">
        <f t="shared" si="110"/>
        <v>0</v>
      </c>
      <c r="CW196" s="110">
        <f>IF(CH196&lt;=$CJ$6,'Laricio - prairie p.'!$F$5+('Laricio - prairie p.'!$F$8-'Laricio - prairie p.'!$F$5)*(1-EXP(-0.0175*CH196)),)</f>
        <v>0</v>
      </c>
      <c r="CX196" s="110">
        <f>IF(CH197&lt;='Laricio - prairie p.'!$F$18,0,)</f>
        <v>0</v>
      </c>
      <c r="CY196" s="110">
        <f>IF(CH197&lt;='Laricio - prairie p.'!$F$18,0,)</f>
        <v>0</v>
      </c>
      <c r="CZ196" s="110">
        <f t="shared" si="111"/>
        <v>0</v>
      </c>
      <c r="DA196" s="38">
        <f t="shared" si="98"/>
        <v>0</v>
      </c>
    </row>
    <row r="197" spans="59:105" x14ac:dyDescent="0.25">
      <c r="BG197" s="11" t="e">
        <f>IF('Laricio - prairie p.'!#REF!="OUI",BE197/BF197,100%)</f>
        <v>#REF!</v>
      </c>
      <c r="BH197" s="155">
        <v>178</v>
      </c>
      <c r="BI197" s="147">
        <f t="shared" si="91"/>
        <v>0</v>
      </c>
      <c r="BJ197" s="148">
        <f t="shared" si="99"/>
        <v>0</v>
      </c>
      <c r="BK197" s="148">
        <f>IF(BH197&lt;=$BJ$6,IF(ISBLANK(BH$5),,VLOOKUP(BH$5,Aerien!$B$23:$C$87,2,FALSE)),)</f>
        <v>0</v>
      </c>
      <c r="BL197" s="148">
        <f t="shared" si="92"/>
        <v>0</v>
      </c>
      <c r="BM197" s="148">
        <f t="shared" si="93"/>
        <v>0</v>
      </c>
      <c r="BN197" s="149">
        <f t="shared" si="94"/>
        <v>0</v>
      </c>
      <c r="BO197" s="148">
        <f>IF(BH197&lt;=$BJ$6,'Laricio - prairie p.'!$F$5+('Laricio - prairie p.'!$F$15-'Laricio - prairie p.'!$F$5)*(1-EXP(-0.0175*BH197)),)</f>
        <v>0</v>
      </c>
      <c r="BP197" s="148">
        <f>IF(BH197&lt;=$BJ$6,IF(BH197&lt;=30,BH197*('Laricio - prairie p.'!$F$16-'Laricio - prairie p.'!#REF!)/30,10),)</f>
        <v>0</v>
      </c>
      <c r="BQ197" s="148">
        <v>0</v>
      </c>
      <c r="BR197" s="150">
        <f t="shared" si="95"/>
        <v>0</v>
      </c>
      <c r="BS197" s="147">
        <f>IF(BH197&lt;='Laricio - prairie p.'!$F$18,0,)</f>
        <v>0</v>
      </c>
      <c r="BT197" s="148">
        <f>IF(BH197&lt;='Laricio - prairie p.'!$F$18,0,)</f>
        <v>0</v>
      </c>
      <c r="BU197" s="149">
        <f t="shared" si="102"/>
        <v>0</v>
      </c>
      <c r="BV197" s="148">
        <f>IF(BH197&lt;=$BJ$6,'Laricio - prairie p.'!$F$5+('Laricio - prairie p.'!$F$8-'Laricio - prairie p.'!$F$5)*(1-EXP(-0.0175*BH197)),)</f>
        <v>0</v>
      </c>
      <c r="BW197" s="148">
        <f>IF(BH198&lt;='Laricio - prairie p.'!$F$18,0,)</f>
        <v>0</v>
      </c>
      <c r="BX197" s="148">
        <f>IF(BH198&lt;='Laricio - prairie p.'!$F$18,0,)</f>
        <v>0</v>
      </c>
      <c r="BY197" s="150">
        <f t="shared" si="100"/>
        <v>0</v>
      </c>
      <c r="BZ197" s="175">
        <f t="shared" si="103"/>
        <v>0</v>
      </c>
      <c r="CA197" s="178"/>
      <c r="CB197" s="178"/>
      <c r="CD197">
        <f t="shared" si="88"/>
        <v>0</v>
      </c>
      <c r="CE197" s="18">
        <f t="shared" si="101"/>
        <v>22.526560665029365</v>
      </c>
      <c r="CF197">
        <f t="shared" si="96"/>
        <v>0</v>
      </c>
      <c r="CG197" s="11" t="e">
        <f>IF('Laricio - prairie p.'!#REF!="OUI",CE197/CF197,100%)</f>
        <v>#REF!</v>
      </c>
      <c r="CH197" s="122">
        <v>178</v>
      </c>
      <c r="CI197" s="110">
        <f t="shared" si="97"/>
        <v>0</v>
      </c>
      <c r="CJ197" s="110">
        <f t="shared" si="104"/>
        <v>0</v>
      </c>
      <c r="CK197" s="110">
        <f>IF(CH197&lt;=$CJ$6,IF(ISBLANK(CH$5),,VLOOKUP(CH$5,Aerien!$B$23:$C$87,2,FALSE)),)</f>
        <v>0</v>
      </c>
      <c r="CL197" s="110">
        <f t="shared" si="105"/>
        <v>0</v>
      </c>
      <c r="CM197" s="110">
        <f t="shared" si="106"/>
        <v>0</v>
      </c>
      <c r="CN197" s="117">
        <f t="shared" si="107"/>
        <v>0</v>
      </c>
      <c r="CO197" s="110">
        <f>IF(CH197&lt;=$CJ$6,'Laricio - prairie p.'!$F$5+('Laricio - prairie p.'!$F$15-'Laricio - prairie p.'!$F$5)*(1-EXP(-0.0175*CH197)),)</f>
        <v>0</v>
      </c>
      <c r="CP197" s="110">
        <f>IF(CH197&lt;=$CJ$6,IF(CH197&lt;=30,CH197*('Laricio - prairie p.'!$F$16-'Laricio - prairie p.'!#REF!)/30,10),)</f>
        <v>0</v>
      </c>
      <c r="CQ197" s="110">
        <v>0</v>
      </c>
      <c r="CR197" s="110">
        <f t="shared" si="108"/>
        <v>0</v>
      </c>
      <c r="CT197" s="110">
        <f t="shared" si="109"/>
        <v>0</v>
      </c>
      <c r="CU197" s="110">
        <f>IF(CH197&lt;='Laricio - prairie p.'!$F$18,0,)</f>
        <v>0</v>
      </c>
      <c r="CV197" s="117">
        <f t="shared" si="110"/>
        <v>0</v>
      </c>
      <c r="CW197" s="110">
        <f>IF(CH197&lt;=$CJ$6,'Laricio - prairie p.'!$F$5+('Laricio - prairie p.'!$F$8-'Laricio - prairie p.'!$F$5)*(1-EXP(-0.0175*CH197)),)</f>
        <v>0</v>
      </c>
      <c r="CX197" s="110">
        <f>IF(CH198&lt;='Laricio - prairie p.'!$F$18,0,)</f>
        <v>0</v>
      </c>
      <c r="CY197" s="110">
        <f>IF(CH198&lt;='Laricio - prairie p.'!$F$18,0,)</f>
        <v>0</v>
      </c>
      <c r="CZ197" s="110">
        <f t="shared" si="111"/>
        <v>0</v>
      </c>
      <c r="DA197" s="38">
        <f t="shared" si="98"/>
        <v>0</v>
      </c>
    </row>
    <row r="198" spans="59:105" x14ac:dyDescent="0.25">
      <c r="BG198" s="11" t="e">
        <f>IF('Laricio - prairie p.'!#REF!="OUI",BE198/BF198,100%)</f>
        <v>#REF!</v>
      </c>
      <c r="BH198" s="155">
        <v>179</v>
      </c>
      <c r="BI198" s="147">
        <f t="shared" si="91"/>
        <v>0</v>
      </c>
      <c r="BJ198" s="148">
        <f t="shared" si="99"/>
        <v>0</v>
      </c>
      <c r="BK198" s="148">
        <f>IF(BH198&lt;=$BJ$6,IF(ISBLANK(BH$5),,VLOOKUP(BH$5,Aerien!$B$23:$C$87,2,FALSE)),)</f>
        <v>0</v>
      </c>
      <c r="BL198" s="148">
        <f t="shared" si="92"/>
        <v>0</v>
      </c>
      <c r="BM198" s="148">
        <f t="shared" si="93"/>
        <v>0</v>
      </c>
      <c r="BN198" s="149">
        <f t="shared" si="94"/>
        <v>0</v>
      </c>
      <c r="BO198" s="148">
        <f>IF(BH198&lt;=$BJ$6,'Laricio - prairie p.'!$F$5+('Laricio - prairie p.'!$F$15-'Laricio - prairie p.'!$F$5)*(1-EXP(-0.0175*BH198)),)</f>
        <v>0</v>
      </c>
      <c r="BP198" s="148">
        <f>IF(BH198&lt;=$BJ$6,IF(BH198&lt;=30,BH198*('Laricio - prairie p.'!$F$16-'Laricio - prairie p.'!#REF!)/30,10),)</f>
        <v>0</v>
      </c>
      <c r="BQ198" s="148">
        <v>0</v>
      </c>
      <c r="BR198" s="150">
        <f t="shared" si="95"/>
        <v>0</v>
      </c>
      <c r="BS198" s="147">
        <f>IF(BH198&lt;='Laricio - prairie p.'!$F$18,0,)</f>
        <v>0</v>
      </c>
      <c r="BT198" s="148">
        <f>IF(BH198&lt;='Laricio - prairie p.'!$F$18,0,)</f>
        <v>0</v>
      </c>
      <c r="BU198" s="149">
        <f t="shared" si="102"/>
        <v>0</v>
      </c>
      <c r="BV198" s="148">
        <f>IF(BH198&lt;=$BJ$6,'Laricio - prairie p.'!$F$5+('Laricio - prairie p.'!$F$8-'Laricio - prairie p.'!$F$5)*(1-EXP(-0.0175*BH198)),)</f>
        <v>0</v>
      </c>
      <c r="BW198" s="148">
        <f>IF(BH199&lt;='Laricio - prairie p.'!$F$18,0,)</f>
        <v>0</v>
      </c>
      <c r="BX198" s="148">
        <f>IF(BH199&lt;='Laricio - prairie p.'!$F$18,0,)</f>
        <v>0</v>
      </c>
      <c r="BY198" s="150">
        <f t="shared" si="100"/>
        <v>0</v>
      </c>
      <c r="BZ198" s="175">
        <f t="shared" si="103"/>
        <v>0</v>
      </c>
      <c r="CA198" s="178"/>
      <c r="CB198" s="178"/>
      <c r="CD198">
        <f t="shared" si="88"/>
        <v>0</v>
      </c>
      <c r="CE198" s="18">
        <f t="shared" si="101"/>
        <v>22.526560665029365</v>
      </c>
      <c r="CF198">
        <f t="shared" si="96"/>
        <v>0</v>
      </c>
      <c r="CG198" s="11" t="e">
        <f>IF('Laricio - prairie p.'!#REF!="OUI",CE198/CF198,100%)</f>
        <v>#REF!</v>
      </c>
      <c r="CH198" s="122">
        <v>179</v>
      </c>
      <c r="CI198" s="110">
        <f t="shared" si="97"/>
        <v>0</v>
      </c>
      <c r="CJ198" s="110">
        <f t="shared" si="104"/>
        <v>0</v>
      </c>
      <c r="CK198" s="110">
        <f>IF(CH198&lt;=$CJ$6,IF(ISBLANK(CH$5),,VLOOKUP(CH$5,Aerien!$B$23:$C$87,2,FALSE)),)</f>
        <v>0</v>
      </c>
      <c r="CL198" s="110">
        <f t="shared" si="105"/>
        <v>0</v>
      </c>
      <c r="CM198" s="110">
        <f t="shared" si="106"/>
        <v>0</v>
      </c>
      <c r="CN198" s="117">
        <f t="shared" si="107"/>
        <v>0</v>
      </c>
      <c r="CO198" s="110">
        <f>IF(CH198&lt;=$CJ$6,'Laricio - prairie p.'!$F$5+('Laricio - prairie p.'!$F$15-'Laricio - prairie p.'!$F$5)*(1-EXP(-0.0175*CH198)),)</f>
        <v>0</v>
      </c>
      <c r="CP198" s="110">
        <f>IF(CH198&lt;=$CJ$6,IF(CH198&lt;=30,CH198*('Laricio - prairie p.'!$F$16-'Laricio - prairie p.'!#REF!)/30,10),)</f>
        <v>0</v>
      </c>
      <c r="CQ198" s="110">
        <v>0</v>
      </c>
      <c r="CR198" s="110">
        <f t="shared" si="108"/>
        <v>0</v>
      </c>
      <c r="CT198" s="110">
        <f t="shared" si="109"/>
        <v>0</v>
      </c>
      <c r="CU198" s="110">
        <f>IF(CH198&lt;='Laricio - prairie p.'!$F$18,0,)</f>
        <v>0</v>
      </c>
      <c r="CV198" s="117">
        <f t="shared" si="110"/>
        <v>0</v>
      </c>
      <c r="CW198" s="110">
        <f>IF(CH198&lt;=$CJ$6,'Laricio - prairie p.'!$F$5+('Laricio - prairie p.'!$F$8-'Laricio - prairie p.'!$F$5)*(1-EXP(-0.0175*CH198)),)</f>
        <v>0</v>
      </c>
      <c r="CX198" s="110">
        <f>IF(CH199&lt;='Laricio - prairie p.'!$F$18,0,)</f>
        <v>0</v>
      </c>
      <c r="CY198" s="110">
        <f>IF(CH199&lt;='Laricio - prairie p.'!$F$18,0,)</f>
        <v>0</v>
      </c>
      <c r="CZ198" s="110">
        <f t="shared" si="111"/>
        <v>0</v>
      </c>
      <c r="DA198" s="38">
        <f t="shared" si="98"/>
        <v>0</v>
      </c>
    </row>
    <row r="199" spans="59:105" x14ac:dyDescent="0.25">
      <c r="BG199" s="11" t="e">
        <f>IF('Laricio - prairie p.'!#REF!="OUI",BE199/BF199,100%)</f>
        <v>#REF!</v>
      </c>
      <c r="BH199" s="155">
        <v>180</v>
      </c>
      <c r="BI199" s="147">
        <f t="shared" si="91"/>
        <v>0</v>
      </c>
      <c r="BJ199" s="148">
        <f t="shared" si="99"/>
        <v>0</v>
      </c>
      <c r="BK199" s="148">
        <f>IF(BH199&lt;=$BJ$6,IF(ISBLANK(BH$5),,VLOOKUP(BH$5,Aerien!$B$23:$C$87,2,FALSE)),)</f>
        <v>0</v>
      </c>
      <c r="BL199" s="148">
        <f t="shared" si="92"/>
        <v>0</v>
      </c>
      <c r="BM199" s="148">
        <f t="shared" si="93"/>
        <v>0</v>
      </c>
      <c r="BN199" s="149">
        <f t="shared" si="94"/>
        <v>0</v>
      </c>
      <c r="BO199" s="148">
        <f>IF(BH199&lt;=$BJ$6,'Laricio - prairie p.'!$F$5+('Laricio - prairie p.'!$F$15-'Laricio - prairie p.'!$F$5)*(1-EXP(-0.0175*BH199)),)</f>
        <v>0</v>
      </c>
      <c r="BP199" s="148">
        <f>IF(BH199&lt;=$BJ$6,IF(BH199&lt;=30,BH199*('Laricio - prairie p.'!$F$16-'Laricio - prairie p.'!#REF!)/30,10),)</f>
        <v>0</v>
      </c>
      <c r="BQ199" s="148">
        <v>0</v>
      </c>
      <c r="BR199" s="150">
        <f t="shared" si="95"/>
        <v>0</v>
      </c>
      <c r="BS199" s="147">
        <f>IF(BH199&lt;='Laricio - prairie p.'!$F$18,0,)</f>
        <v>0</v>
      </c>
      <c r="BT199" s="148">
        <f>IF(BH199&lt;='Laricio - prairie p.'!$F$18,0,)</f>
        <v>0</v>
      </c>
      <c r="BU199" s="149">
        <f t="shared" si="102"/>
        <v>0</v>
      </c>
      <c r="BV199" s="148">
        <f>IF(BH199&lt;=$BJ$6,'Laricio - prairie p.'!$F$5+('Laricio - prairie p.'!$F$8-'Laricio - prairie p.'!$F$5)*(1-EXP(-0.0175*BH199)),)</f>
        <v>0</v>
      </c>
      <c r="BW199" s="148">
        <f>IF(BH200&lt;='Laricio - prairie p.'!$F$18,0,)</f>
        <v>0</v>
      </c>
      <c r="BX199" s="148">
        <f>IF(BH200&lt;='Laricio - prairie p.'!$F$18,0,)</f>
        <v>0</v>
      </c>
      <c r="BY199" s="150">
        <f t="shared" si="100"/>
        <v>0</v>
      </c>
      <c r="BZ199" s="175">
        <f t="shared" si="103"/>
        <v>0</v>
      </c>
      <c r="CA199" s="178"/>
      <c r="CB199" s="178"/>
      <c r="CD199">
        <f t="shared" si="88"/>
        <v>0</v>
      </c>
      <c r="CE199" s="18">
        <f t="shared" si="101"/>
        <v>22.526560665029365</v>
      </c>
      <c r="CF199">
        <f t="shared" si="96"/>
        <v>0</v>
      </c>
      <c r="CG199" s="11" t="e">
        <f>IF('Laricio - prairie p.'!#REF!="OUI",CE199/CF199,100%)</f>
        <v>#REF!</v>
      </c>
      <c r="CH199" s="122">
        <v>180</v>
      </c>
      <c r="CI199" s="110">
        <f t="shared" si="97"/>
        <v>0</v>
      </c>
      <c r="CJ199" s="110">
        <f t="shared" si="104"/>
        <v>0</v>
      </c>
      <c r="CK199" s="110">
        <f>IF(CH199&lt;=$CJ$6,IF(ISBLANK(CH$5),,VLOOKUP(CH$5,Aerien!$B$23:$C$87,2,FALSE)),)</f>
        <v>0</v>
      </c>
      <c r="CL199" s="110">
        <f t="shared" si="105"/>
        <v>0</v>
      </c>
      <c r="CM199" s="110">
        <f t="shared" si="106"/>
        <v>0</v>
      </c>
      <c r="CN199" s="117">
        <f t="shared" si="107"/>
        <v>0</v>
      </c>
      <c r="CO199" s="110">
        <f>IF(CH199&lt;=$CJ$6,'Laricio - prairie p.'!$F$5+('Laricio - prairie p.'!$F$15-'Laricio - prairie p.'!$F$5)*(1-EXP(-0.0175*CH199)),)</f>
        <v>0</v>
      </c>
      <c r="CP199" s="110">
        <f>IF(CH199&lt;=$CJ$6,IF(CH199&lt;=30,CH199*('Laricio - prairie p.'!$F$16-'Laricio - prairie p.'!#REF!)/30,10),)</f>
        <v>0</v>
      </c>
      <c r="CQ199" s="110">
        <v>0</v>
      </c>
      <c r="CR199" s="110">
        <f t="shared" si="108"/>
        <v>0</v>
      </c>
      <c r="CT199" s="110">
        <f t="shared" si="109"/>
        <v>0</v>
      </c>
      <c r="CU199" s="110">
        <f>IF(CH199&lt;='Laricio - prairie p.'!$F$18,0,)</f>
        <v>0</v>
      </c>
      <c r="CV199" s="117">
        <f t="shared" si="110"/>
        <v>0</v>
      </c>
      <c r="CW199" s="110">
        <f>IF(CH199&lt;=$CJ$6,'Laricio - prairie p.'!$F$5+('Laricio - prairie p.'!$F$8-'Laricio - prairie p.'!$F$5)*(1-EXP(-0.0175*CH199)),)</f>
        <v>0</v>
      </c>
      <c r="CX199" s="110">
        <f>IF(CH200&lt;='Laricio - prairie p.'!$F$18,0,)</f>
        <v>0</v>
      </c>
      <c r="CY199" s="110">
        <f>IF(CH200&lt;='Laricio - prairie p.'!$F$18,0,)</f>
        <v>0</v>
      </c>
      <c r="CZ199" s="110">
        <f t="shared" si="111"/>
        <v>0</v>
      </c>
      <c r="DA199" s="38">
        <f t="shared" si="98"/>
        <v>0</v>
      </c>
    </row>
    <row r="200" spans="59:105" x14ac:dyDescent="0.25">
      <c r="BG200" s="11" t="e">
        <f>IF('Laricio - prairie p.'!#REF!="OUI",BE200/BF200,100%)</f>
        <v>#REF!</v>
      </c>
      <c r="BH200" s="155">
        <v>181</v>
      </c>
      <c r="BI200" s="147">
        <f t="shared" si="91"/>
        <v>0</v>
      </c>
      <c r="BJ200" s="148">
        <f t="shared" si="99"/>
        <v>0</v>
      </c>
      <c r="BK200" s="148">
        <f>IF(BH200&lt;=$BJ$6,IF(ISBLANK(BH$5),,VLOOKUP(BH$5,Aerien!$B$23:$C$87,2,FALSE)),)</f>
        <v>0</v>
      </c>
      <c r="BL200" s="148">
        <f t="shared" si="92"/>
        <v>0</v>
      </c>
      <c r="BM200" s="148">
        <f t="shared" si="93"/>
        <v>0</v>
      </c>
      <c r="BN200" s="149">
        <f t="shared" si="94"/>
        <v>0</v>
      </c>
      <c r="BO200" s="148">
        <f>IF(BH200&lt;=$BJ$6,'Laricio - prairie p.'!$F$5+('Laricio - prairie p.'!$F$15-'Laricio - prairie p.'!$F$5)*(1-EXP(-0.0175*BH200)),)</f>
        <v>0</v>
      </c>
      <c r="BP200" s="148">
        <f>IF(BH200&lt;=$BJ$6,IF(BH200&lt;=30,BH200*('Laricio - prairie p.'!$F$16-'Laricio - prairie p.'!#REF!)/30,10),)</f>
        <v>0</v>
      </c>
      <c r="BQ200" s="148">
        <v>0</v>
      </c>
      <c r="BR200" s="150">
        <f t="shared" si="95"/>
        <v>0</v>
      </c>
      <c r="BS200" s="147">
        <f>IF(BH200&lt;='Laricio - prairie p.'!$F$18,0,)</f>
        <v>0</v>
      </c>
      <c r="BT200" s="148">
        <f>IF(BH200&lt;='Laricio - prairie p.'!$F$18,0,)</f>
        <v>0</v>
      </c>
      <c r="BU200" s="149">
        <f t="shared" si="102"/>
        <v>0</v>
      </c>
      <c r="BV200" s="148">
        <f>IF(BH200&lt;=$BJ$6,'Laricio - prairie p.'!$F$5+('Laricio - prairie p.'!$F$8-'Laricio - prairie p.'!$F$5)*(1-EXP(-0.0175*BH200)),)</f>
        <v>0</v>
      </c>
      <c r="BW200" s="148">
        <f>IF(BH201&lt;='Laricio - prairie p.'!$F$18,0,)</f>
        <v>0</v>
      </c>
      <c r="BX200" s="148">
        <f>IF(BH201&lt;='Laricio - prairie p.'!$F$18,0,)</f>
        <v>0</v>
      </c>
      <c r="BY200" s="150">
        <f t="shared" si="100"/>
        <v>0</v>
      </c>
      <c r="BZ200" s="175">
        <f t="shared" si="103"/>
        <v>0</v>
      </c>
      <c r="CA200" s="178"/>
      <c r="CB200" s="178"/>
      <c r="CD200">
        <f t="shared" si="88"/>
        <v>0</v>
      </c>
      <c r="CE200" s="18">
        <f t="shared" si="101"/>
        <v>22.526560665029365</v>
      </c>
      <c r="CF200">
        <f t="shared" si="96"/>
        <v>0</v>
      </c>
      <c r="CG200" s="11" t="e">
        <f>IF('Laricio - prairie p.'!#REF!="OUI",CE200/CF200,100%)</f>
        <v>#REF!</v>
      </c>
      <c r="CH200" s="122">
        <v>181</v>
      </c>
      <c r="CI200" s="110">
        <f t="shared" si="97"/>
        <v>0</v>
      </c>
      <c r="CJ200" s="110">
        <f t="shared" si="104"/>
        <v>0</v>
      </c>
      <c r="CK200" s="110">
        <f>IF(CH200&lt;=$CJ$6,IF(ISBLANK(CH$5),,VLOOKUP(CH$5,Aerien!$B$23:$C$87,2,FALSE)),)</f>
        <v>0</v>
      </c>
      <c r="CL200" s="110">
        <f t="shared" si="105"/>
        <v>0</v>
      </c>
      <c r="CM200" s="110">
        <f t="shared" si="106"/>
        <v>0</v>
      </c>
      <c r="CN200" s="117">
        <f t="shared" si="107"/>
        <v>0</v>
      </c>
      <c r="CO200" s="110">
        <f>IF(CH200&lt;=$CJ$6,'Laricio - prairie p.'!$F$5+('Laricio - prairie p.'!$F$15-'Laricio - prairie p.'!$F$5)*(1-EXP(-0.0175*CH200)),)</f>
        <v>0</v>
      </c>
      <c r="CP200" s="110">
        <f>IF(CH200&lt;=$CJ$6,IF(CH200&lt;=30,CH200*('Laricio - prairie p.'!$F$16-'Laricio - prairie p.'!#REF!)/30,10),)</f>
        <v>0</v>
      </c>
      <c r="CQ200" s="110">
        <v>0</v>
      </c>
      <c r="CR200" s="110">
        <f t="shared" si="108"/>
        <v>0</v>
      </c>
      <c r="CT200" s="110">
        <f t="shared" si="109"/>
        <v>0</v>
      </c>
      <c r="CU200" s="110">
        <f>IF(CH200&lt;='Laricio - prairie p.'!$F$18,0,)</f>
        <v>0</v>
      </c>
      <c r="CV200" s="117">
        <f t="shared" si="110"/>
        <v>0</v>
      </c>
      <c r="CW200" s="110">
        <f>IF(CH200&lt;=$CJ$6,'Laricio - prairie p.'!$F$5+('Laricio - prairie p.'!$F$8-'Laricio - prairie p.'!$F$5)*(1-EXP(-0.0175*CH200)),)</f>
        <v>0</v>
      </c>
      <c r="CX200" s="110">
        <f>IF(CH201&lt;='Laricio - prairie p.'!$F$18,0,)</f>
        <v>0</v>
      </c>
      <c r="CY200" s="110">
        <f>IF(CH201&lt;='Laricio - prairie p.'!$F$18,0,)</f>
        <v>0</v>
      </c>
      <c r="CZ200" s="110">
        <f t="shared" si="111"/>
        <v>0</v>
      </c>
      <c r="DA200" s="38">
        <f t="shared" si="98"/>
        <v>0</v>
      </c>
    </row>
    <row r="201" spans="59:105" x14ac:dyDescent="0.25">
      <c r="BG201" s="11" t="e">
        <f>IF('Laricio - prairie p.'!#REF!="OUI",BE201/BF201,100%)</f>
        <v>#REF!</v>
      </c>
      <c r="BH201" s="155">
        <v>182</v>
      </c>
      <c r="BI201" s="147">
        <f t="shared" si="91"/>
        <v>0</v>
      </c>
      <c r="BJ201" s="148">
        <f t="shared" si="99"/>
        <v>0</v>
      </c>
      <c r="BK201" s="148">
        <f>IF(BH201&lt;=$BJ$6,IF(ISBLANK(BH$5),,VLOOKUP(BH$5,Aerien!$B$23:$C$87,2,FALSE)),)</f>
        <v>0</v>
      </c>
      <c r="BL201" s="148">
        <f t="shared" si="92"/>
        <v>0</v>
      </c>
      <c r="BM201" s="148">
        <f t="shared" si="93"/>
        <v>0</v>
      </c>
      <c r="BN201" s="149">
        <f t="shared" si="94"/>
        <v>0</v>
      </c>
      <c r="BO201" s="148">
        <f>IF(BH201&lt;=$BJ$6,'Laricio - prairie p.'!$F$5+('Laricio - prairie p.'!$F$15-'Laricio - prairie p.'!$F$5)*(1-EXP(-0.0175*BH201)),)</f>
        <v>0</v>
      </c>
      <c r="BP201" s="148">
        <f>IF(BH201&lt;=$BJ$6,IF(BH201&lt;=30,BH201*('Laricio - prairie p.'!$F$16-'Laricio - prairie p.'!#REF!)/30,10),)</f>
        <v>0</v>
      </c>
      <c r="BQ201" s="148">
        <v>0</v>
      </c>
      <c r="BR201" s="150">
        <f t="shared" si="95"/>
        <v>0</v>
      </c>
      <c r="BS201" s="147">
        <f>IF(BH201&lt;='Laricio - prairie p.'!$F$18,0,)</f>
        <v>0</v>
      </c>
      <c r="BT201" s="148">
        <f>IF(BH201&lt;='Laricio - prairie p.'!$F$18,0,)</f>
        <v>0</v>
      </c>
      <c r="BU201" s="149">
        <f t="shared" si="102"/>
        <v>0</v>
      </c>
      <c r="BV201" s="148">
        <f>IF(BH201&lt;=$BJ$6,'Laricio - prairie p.'!$F$5+('Laricio - prairie p.'!$F$8-'Laricio - prairie p.'!$F$5)*(1-EXP(-0.0175*BH201)),)</f>
        <v>0</v>
      </c>
      <c r="BW201" s="148">
        <f>IF(BH202&lt;='Laricio - prairie p.'!$F$18,0,)</f>
        <v>0</v>
      </c>
      <c r="BX201" s="148">
        <f>IF(BH202&lt;='Laricio - prairie p.'!$F$18,0,)</f>
        <v>0</v>
      </c>
      <c r="BY201" s="150">
        <f t="shared" si="100"/>
        <v>0</v>
      </c>
      <c r="BZ201" s="175">
        <f t="shared" si="103"/>
        <v>0</v>
      </c>
      <c r="CA201" s="178"/>
      <c r="CB201" s="178"/>
      <c r="CD201">
        <f t="shared" si="88"/>
        <v>0</v>
      </c>
      <c r="CE201" s="18">
        <f t="shared" si="101"/>
        <v>22.526560665029365</v>
      </c>
      <c r="CF201">
        <f t="shared" si="96"/>
        <v>0</v>
      </c>
      <c r="CG201" s="11" t="e">
        <f>IF('Laricio - prairie p.'!#REF!="OUI",CE201/CF201,100%)</f>
        <v>#REF!</v>
      </c>
      <c r="CH201" s="122">
        <v>182</v>
      </c>
      <c r="CI201" s="110">
        <f t="shared" si="97"/>
        <v>0</v>
      </c>
      <c r="CJ201" s="110">
        <f t="shared" si="104"/>
        <v>0</v>
      </c>
      <c r="CK201" s="110">
        <f>IF(CH201&lt;=$CJ$6,IF(ISBLANK(CH$5),,VLOOKUP(CH$5,Aerien!$B$23:$C$87,2,FALSE)),)</f>
        <v>0</v>
      </c>
      <c r="CL201" s="110">
        <f t="shared" si="105"/>
        <v>0</v>
      </c>
      <c r="CM201" s="110">
        <f t="shared" si="106"/>
        <v>0</v>
      </c>
      <c r="CN201" s="117">
        <f t="shared" si="107"/>
        <v>0</v>
      </c>
      <c r="CO201" s="110">
        <f>IF(CH201&lt;=$CJ$6,'Laricio - prairie p.'!$F$5+('Laricio - prairie p.'!$F$15-'Laricio - prairie p.'!$F$5)*(1-EXP(-0.0175*CH201)),)</f>
        <v>0</v>
      </c>
      <c r="CP201" s="110">
        <f>IF(CH201&lt;=$CJ$6,IF(CH201&lt;=30,CH201*('Laricio - prairie p.'!$F$16-'Laricio - prairie p.'!#REF!)/30,10),)</f>
        <v>0</v>
      </c>
      <c r="CQ201" s="110">
        <v>0</v>
      </c>
      <c r="CR201" s="110">
        <f t="shared" si="108"/>
        <v>0</v>
      </c>
      <c r="CT201" s="110">
        <f t="shared" si="109"/>
        <v>0</v>
      </c>
      <c r="CU201" s="110">
        <f>IF(CH201&lt;='Laricio - prairie p.'!$F$18,0,)</f>
        <v>0</v>
      </c>
      <c r="CV201" s="117">
        <f t="shared" si="110"/>
        <v>0</v>
      </c>
      <c r="CW201" s="110">
        <f>IF(CH201&lt;=$CJ$6,'Laricio - prairie p.'!$F$5+('Laricio - prairie p.'!$F$8-'Laricio - prairie p.'!$F$5)*(1-EXP(-0.0175*CH201)),)</f>
        <v>0</v>
      </c>
      <c r="CX201" s="110">
        <f>IF(CH202&lt;='Laricio - prairie p.'!$F$18,0,)</f>
        <v>0</v>
      </c>
      <c r="CY201" s="110">
        <f>IF(CH202&lt;='Laricio - prairie p.'!$F$18,0,)</f>
        <v>0</v>
      </c>
      <c r="CZ201" s="110">
        <f t="shared" si="111"/>
        <v>0</v>
      </c>
      <c r="DA201" s="38">
        <f t="shared" si="98"/>
        <v>0</v>
      </c>
    </row>
    <row r="202" spans="59:105" x14ac:dyDescent="0.25">
      <c r="BG202" s="11" t="e">
        <f>IF('Laricio - prairie p.'!#REF!="OUI",BE202/BF202,100%)</f>
        <v>#REF!</v>
      </c>
      <c r="BH202" s="155">
        <v>183</v>
      </c>
      <c r="BI202" s="147">
        <f t="shared" si="91"/>
        <v>0</v>
      </c>
      <c r="BJ202" s="148">
        <f t="shared" si="99"/>
        <v>0</v>
      </c>
      <c r="BK202" s="148">
        <f>IF(BH202&lt;=$BJ$6,IF(ISBLANK(BH$5),,VLOOKUP(BH$5,Aerien!$B$23:$C$87,2,FALSE)),)</f>
        <v>0</v>
      </c>
      <c r="BL202" s="148">
        <f t="shared" si="92"/>
        <v>0</v>
      </c>
      <c r="BM202" s="148">
        <f t="shared" si="93"/>
        <v>0</v>
      </c>
      <c r="BN202" s="149">
        <f t="shared" si="94"/>
        <v>0</v>
      </c>
      <c r="BO202" s="148">
        <f>IF(BH202&lt;=$BJ$6,'Laricio - prairie p.'!$F$5+('Laricio - prairie p.'!$F$15-'Laricio - prairie p.'!$F$5)*(1-EXP(-0.0175*BH202)),)</f>
        <v>0</v>
      </c>
      <c r="BP202" s="148">
        <f>IF(BH202&lt;=$BJ$6,IF(BH202&lt;=30,BH202*('Laricio - prairie p.'!$F$16-'Laricio - prairie p.'!#REF!)/30,10),)</f>
        <v>0</v>
      </c>
      <c r="BQ202" s="148">
        <v>0</v>
      </c>
      <c r="BR202" s="150">
        <f t="shared" si="95"/>
        <v>0</v>
      </c>
      <c r="BS202" s="147">
        <f>IF(BH202&lt;='Laricio - prairie p.'!$F$18,0,)</f>
        <v>0</v>
      </c>
      <c r="BT202" s="148">
        <f>IF(BH202&lt;='Laricio - prairie p.'!$F$18,0,)</f>
        <v>0</v>
      </c>
      <c r="BU202" s="149">
        <f t="shared" si="102"/>
        <v>0</v>
      </c>
      <c r="BV202" s="148">
        <f>IF(BH202&lt;=$BJ$6,'Laricio - prairie p.'!$F$5+('Laricio - prairie p.'!$F$8-'Laricio - prairie p.'!$F$5)*(1-EXP(-0.0175*BH202)),)</f>
        <v>0</v>
      </c>
      <c r="BW202" s="148">
        <f>IF(BH203&lt;='Laricio - prairie p.'!$F$18,0,)</f>
        <v>0</v>
      </c>
      <c r="BX202" s="148">
        <f>IF(BH203&lt;='Laricio - prairie p.'!$F$18,0,)</f>
        <v>0</v>
      </c>
      <c r="BY202" s="150">
        <f t="shared" si="100"/>
        <v>0</v>
      </c>
      <c r="BZ202" s="175">
        <f t="shared" si="103"/>
        <v>0</v>
      </c>
      <c r="CA202" s="178"/>
      <c r="CB202" s="178"/>
      <c r="CD202">
        <f t="shared" si="88"/>
        <v>0</v>
      </c>
      <c r="CE202" s="18">
        <f t="shared" si="101"/>
        <v>22.526560665029365</v>
      </c>
      <c r="CF202">
        <f t="shared" si="96"/>
        <v>0</v>
      </c>
      <c r="CG202" s="11" t="e">
        <f>IF('Laricio - prairie p.'!#REF!="OUI",CE202/CF202,100%)</f>
        <v>#REF!</v>
      </c>
      <c r="CH202" s="122">
        <v>183</v>
      </c>
      <c r="CI202" s="110">
        <f t="shared" si="97"/>
        <v>0</v>
      </c>
      <c r="CJ202" s="110">
        <f t="shared" si="104"/>
        <v>0</v>
      </c>
      <c r="CK202" s="110">
        <f>IF(CH202&lt;=$CJ$6,IF(ISBLANK(CH$5),,VLOOKUP(CH$5,Aerien!$B$23:$C$87,2,FALSE)),)</f>
        <v>0</v>
      </c>
      <c r="CL202" s="110">
        <f t="shared" si="105"/>
        <v>0</v>
      </c>
      <c r="CM202" s="110">
        <f t="shared" si="106"/>
        <v>0</v>
      </c>
      <c r="CN202" s="117">
        <f t="shared" si="107"/>
        <v>0</v>
      </c>
      <c r="CO202" s="110">
        <f>IF(CH202&lt;=$CJ$6,'Laricio - prairie p.'!$F$5+('Laricio - prairie p.'!$F$15-'Laricio - prairie p.'!$F$5)*(1-EXP(-0.0175*CH202)),)</f>
        <v>0</v>
      </c>
      <c r="CP202" s="110">
        <f>IF(CH202&lt;=$CJ$6,IF(CH202&lt;=30,CH202*('Laricio - prairie p.'!$F$16-'Laricio - prairie p.'!#REF!)/30,10),)</f>
        <v>0</v>
      </c>
      <c r="CQ202" s="110">
        <v>0</v>
      </c>
      <c r="CR202" s="110">
        <f t="shared" si="108"/>
        <v>0</v>
      </c>
      <c r="CT202" s="110">
        <f t="shared" si="109"/>
        <v>0</v>
      </c>
      <c r="CU202" s="110">
        <f>IF(CH202&lt;='Laricio - prairie p.'!$F$18,0,)</f>
        <v>0</v>
      </c>
      <c r="CV202" s="117">
        <f t="shared" si="110"/>
        <v>0</v>
      </c>
      <c r="CW202" s="110">
        <f>IF(CH202&lt;=$CJ$6,'Laricio - prairie p.'!$F$5+('Laricio - prairie p.'!$F$8-'Laricio - prairie p.'!$F$5)*(1-EXP(-0.0175*CH202)),)</f>
        <v>0</v>
      </c>
      <c r="CX202" s="110">
        <f>IF(CH203&lt;='Laricio - prairie p.'!$F$18,0,)</f>
        <v>0</v>
      </c>
      <c r="CY202" s="110">
        <f>IF(CH203&lt;='Laricio - prairie p.'!$F$18,0,)</f>
        <v>0</v>
      </c>
      <c r="CZ202" s="110">
        <f t="shared" si="111"/>
        <v>0</v>
      </c>
      <c r="DA202" s="38">
        <f t="shared" si="98"/>
        <v>0</v>
      </c>
    </row>
    <row r="203" spans="59:105" x14ac:dyDescent="0.25">
      <c r="BG203" s="11" t="e">
        <f>IF('Laricio - prairie p.'!#REF!="OUI",BE203/BF203,100%)</f>
        <v>#REF!</v>
      </c>
      <c r="BH203" s="155">
        <v>184</v>
      </c>
      <c r="BI203" s="147">
        <f t="shared" si="91"/>
        <v>0</v>
      </c>
      <c r="BJ203" s="148">
        <f t="shared" si="99"/>
        <v>0</v>
      </c>
      <c r="BK203" s="148">
        <f>IF(BH203&lt;=$BJ$6,IF(ISBLANK(BH$5),,VLOOKUP(BH$5,Aerien!$B$23:$C$87,2,FALSE)),)</f>
        <v>0</v>
      </c>
      <c r="BL203" s="148">
        <f t="shared" si="92"/>
        <v>0</v>
      </c>
      <c r="BM203" s="148">
        <f t="shared" si="93"/>
        <v>0</v>
      </c>
      <c r="BN203" s="149">
        <f t="shared" si="94"/>
        <v>0</v>
      </c>
      <c r="BO203" s="148">
        <f>IF(BH203&lt;=$BJ$6,'Laricio - prairie p.'!$F$5+('Laricio - prairie p.'!$F$15-'Laricio - prairie p.'!$F$5)*(1-EXP(-0.0175*BH203)),)</f>
        <v>0</v>
      </c>
      <c r="BP203" s="148">
        <f>IF(BH203&lt;=$BJ$6,IF(BH203&lt;=30,BH203*('Laricio - prairie p.'!$F$16-'Laricio - prairie p.'!#REF!)/30,10),)</f>
        <v>0</v>
      </c>
      <c r="BQ203" s="148">
        <v>0</v>
      </c>
      <c r="BR203" s="150">
        <f t="shared" si="95"/>
        <v>0</v>
      </c>
      <c r="BS203" s="147">
        <f>IF(BH203&lt;='Laricio - prairie p.'!$F$18,0,)</f>
        <v>0</v>
      </c>
      <c r="BT203" s="148">
        <f>IF(BH203&lt;='Laricio - prairie p.'!$F$18,0,)</f>
        <v>0</v>
      </c>
      <c r="BU203" s="149">
        <f t="shared" si="102"/>
        <v>0</v>
      </c>
      <c r="BV203" s="148">
        <f>IF(BH203&lt;=$BJ$6,'Laricio - prairie p.'!$F$5+('Laricio - prairie p.'!$F$8-'Laricio - prairie p.'!$F$5)*(1-EXP(-0.0175*BH203)),)</f>
        <v>0</v>
      </c>
      <c r="BW203" s="148">
        <f>IF(BH204&lt;='Laricio - prairie p.'!$F$18,0,)</f>
        <v>0</v>
      </c>
      <c r="BX203" s="148">
        <f>IF(BH204&lt;='Laricio - prairie p.'!$F$18,0,)</f>
        <v>0</v>
      </c>
      <c r="BY203" s="150">
        <f t="shared" si="100"/>
        <v>0</v>
      </c>
      <c r="BZ203" s="175">
        <f t="shared" si="103"/>
        <v>0</v>
      </c>
      <c r="CA203" s="178"/>
      <c r="CB203" s="178"/>
      <c r="CD203">
        <f t="shared" si="88"/>
        <v>0</v>
      </c>
      <c r="CE203" s="18">
        <f t="shared" si="101"/>
        <v>22.526560665029365</v>
      </c>
      <c r="CF203">
        <f t="shared" si="96"/>
        <v>0</v>
      </c>
      <c r="CG203" s="11" t="e">
        <f>IF('Laricio - prairie p.'!#REF!="OUI",CE203/CF203,100%)</f>
        <v>#REF!</v>
      </c>
      <c r="CH203" s="122">
        <v>184</v>
      </c>
      <c r="CI203" s="110">
        <f t="shared" si="97"/>
        <v>0</v>
      </c>
      <c r="CJ203" s="110">
        <f t="shared" si="104"/>
        <v>0</v>
      </c>
      <c r="CK203" s="110">
        <f>IF(CH203&lt;=$CJ$6,IF(ISBLANK(CH$5),,VLOOKUP(CH$5,Aerien!$B$23:$C$87,2,FALSE)),)</f>
        <v>0</v>
      </c>
      <c r="CL203" s="110">
        <f t="shared" si="105"/>
        <v>0</v>
      </c>
      <c r="CM203" s="110">
        <f t="shared" si="106"/>
        <v>0</v>
      </c>
      <c r="CN203" s="117">
        <f t="shared" si="107"/>
        <v>0</v>
      </c>
      <c r="CO203" s="110">
        <f>IF(CH203&lt;=$CJ$6,'Laricio - prairie p.'!$F$5+('Laricio - prairie p.'!$F$15-'Laricio - prairie p.'!$F$5)*(1-EXP(-0.0175*CH203)),)</f>
        <v>0</v>
      </c>
      <c r="CP203" s="110">
        <f>IF(CH203&lt;=$CJ$6,IF(CH203&lt;=30,CH203*('Laricio - prairie p.'!$F$16-'Laricio - prairie p.'!#REF!)/30,10),)</f>
        <v>0</v>
      </c>
      <c r="CQ203" s="110">
        <v>0</v>
      </c>
      <c r="CR203" s="110">
        <f t="shared" si="108"/>
        <v>0</v>
      </c>
      <c r="CT203" s="110">
        <f t="shared" si="109"/>
        <v>0</v>
      </c>
      <c r="CU203" s="110">
        <f>IF(CH203&lt;='Laricio - prairie p.'!$F$18,0,)</f>
        <v>0</v>
      </c>
      <c r="CV203" s="117">
        <f t="shared" si="110"/>
        <v>0</v>
      </c>
      <c r="CW203" s="110">
        <f>IF(CH203&lt;=$CJ$6,'Laricio - prairie p.'!$F$5+('Laricio - prairie p.'!$F$8-'Laricio - prairie p.'!$F$5)*(1-EXP(-0.0175*CH203)),)</f>
        <v>0</v>
      </c>
      <c r="CX203" s="110">
        <f>IF(CH204&lt;='Laricio - prairie p.'!$F$18,0,)</f>
        <v>0</v>
      </c>
      <c r="CY203" s="110">
        <f>IF(CH204&lt;='Laricio - prairie p.'!$F$18,0,)</f>
        <v>0</v>
      </c>
      <c r="CZ203" s="110">
        <f t="shared" si="111"/>
        <v>0</v>
      </c>
      <c r="DA203" s="38">
        <f t="shared" si="98"/>
        <v>0</v>
      </c>
    </row>
    <row r="204" spans="59:105" x14ac:dyDescent="0.25">
      <c r="BG204" s="11" t="e">
        <f>IF('Laricio - prairie p.'!#REF!="OUI",BE204/BF204,100%)</f>
        <v>#REF!</v>
      </c>
      <c r="BH204" s="155">
        <v>185</v>
      </c>
      <c r="BI204" s="147">
        <f t="shared" si="91"/>
        <v>0</v>
      </c>
      <c r="BJ204" s="148">
        <f t="shared" si="99"/>
        <v>0</v>
      </c>
      <c r="BK204" s="148">
        <f>IF(BH204&lt;=$BJ$6,IF(ISBLANK(BH$5),,VLOOKUP(BH$5,Aerien!$B$23:$C$87,2,FALSE)),)</f>
        <v>0</v>
      </c>
      <c r="BL204" s="148">
        <f t="shared" si="92"/>
        <v>0</v>
      </c>
      <c r="BM204" s="148">
        <f t="shared" si="93"/>
        <v>0</v>
      </c>
      <c r="BN204" s="149">
        <f t="shared" si="94"/>
        <v>0</v>
      </c>
      <c r="BO204" s="148">
        <f>IF(BH204&lt;=$BJ$6,'Laricio - prairie p.'!$F$5+('Laricio - prairie p.'!$F$15-'Laricio - prairie p.'!$F$5)*(1-EXP(-0.0175*BH204)),)</f>
        <v>0</v>
      </c>
      <c r="BP204" s="148">
        <f>IF(BH204&lt;=$BJ$6,IF(BH204&lt;=30,BH204*('Laricio - prairie p.'!$F$16-'Laricio - prairie p.'!#REF!)/30,10),)</f>
        <v>0</v>
      </c>
      <c r="BQ204" s="148">
        <v>0</v>
      </c>
      <c r="BR204" s="150">
        <f t="shared" si="95"/>
        <v>0</v>
      </c>
      <c r="BS204" s="147">
        <f>IF(BH204&lt;='Laricio - prairie p.'!$F$18,0,)</f>
        <v>0</v>
      </c>
      <c r="BT204" s="148">
        <f>IF(BH204&lt;='Laricio - prairie p.'!$F$18,0,)</f>
        <v>0</v>
      </c>
      <c r="BU204" s="149">
        <f t="shared" si="102"/>
        <v>0</v>
      </c>
      <c r="BV204" s="148">
        <f>IF(BH204&lt;=$BJ$6,'Laricio - prairie p.'!$F$5+('Laricio - prairie p.'!$F$8-'Laricio - prairie p.'!$F$5)*(1-EXP(-0.0175*BH204)),)</f>
        <v>0</v>
      </c>
      <c r="BW204" s="148">
        <f>IF(BH205&lt;='Laricio - prairie p.'!$F$18,0,)</f>
        <v>0</v>
      </c>
      <c r="BX204" s="148">
        <f>IF(BH205&lt;='Laricio - prairie p.'!$F$18,0,)</f>
        <v>0</v>
      </c>
      <c r="BY204" s="150">
        <f t="shared" si="100"/>
        <v>0</v>
      </c>
      <c r="BZ204" s="175">
        <f t="shared" si="103"/>
        <v>0</v>
      </c>
      <c r="CA204" s="178"/>
      <c r="CB204" s="178"/>
      <c r="CD204" t="str">
        <f t="shared" si="88"/>
        <v>OUI</v>
      </c>
      <c r="CE204" s="18">
        <f t="shared" si="101"/>
        <v>17.570717318722906</v>
      </c>
      <c r="CF204">
        <f t="shared" si="96"/>
        <v>0</v>
      </c>
      <c r="CG204" s="11" t="e">
        <f>IF('Laricio - prairie p.'!#REF!="OUI",CE204/CF204,100%)</f>
        <v>#REF!</v>
      </c>
      <c r="CH204" s="122">
        <v>185</v>
      </c>
      <c r="CI204" s="110">
        <f t="shared" si="97"/>
        <v>0</v>
      </c>
      <c r="CJ204" s="110">
        <f t="shared" si="104"/>
        <v>0</v>
      </c>
      <c r="CK204" s="110">
        <f>IF(CH204&lt;=$CJ$6,IF(ISBLANK(CH$5),,VLOOKUP(CH$5,Aerien!$B$23:$C$87,2,FALSE)),)</f>
        <v>0</v>
      </c>
      <c r="CL204" s="110">
        <f t="shared" si="105"/>
        <v>0</v>
      </c>
      <c r="CM204" s="110">
        <f t="shared" si="106"/>
        <v>0</v>
      </c>
      <c r="CN204" s="117">
        <f t="shared" si="107"/>
        <v>0</v>
      </c>
      <c r="CO204" s="110">
        <f>IF(CH204&lt;=$CJ$6,'Laricio - prairie p.'!$F$5+('Laricio - prairie p.'!$F$15-'Laricio - prairie p.'!$F$5)*(1-EXP(-0.0175*CH204)),)</f>
        <v>0</v>
      </c>
      <c r="CP204" s="110">
        <f>IF(CH204&lt;=$CJ$6,IF(CH204&lt;=30,CH204*('Laricio - prairie p.'!$F$16-'Laricio - prairie p.'!#REF!)/30,10),)</f>
        <v>0</v>
      </c>
      <c r="CQ204" s="110">
        <v>0</v>
      </c>
      <c r="CR204" s="110">
        <f t="shared" si="108"/>
        <v>0</v>
      </c>
      <c r="CT204" s="110">
        <f t="shared" si="109"/>
        <v>0</v>
      </c>
      <c r="CU204" s="110">
        <f>IF(CH204&lt;='Laricio - prairie p.'!$F$18,0,)</f>
        <v>0</v>
      </c>
      <c r="CV204" s="117">
        <f t="shared" si="110"/>
        <v>0</v>
      </c>
      <c r="CW204" s="110">
        <f>IF(CH204&lt;=$CJ$6,'Laricio - prairie p.'!$F$5+('Laricio - prairie p.'!$F$8-'Laricio - prairie p.'!$F$5)*(1-EXP(-0.0175*CH204)),)</f>
        <v>0</v>
      </c>
      <c r="CX204" s="110">
        <f>IF(CH205&lt;='Laricio - prairie p.'!$F$18,0,)</f>
        <v>0</v>
      </c>
      <c r="CY204" s="110">
        <f>IF(CH205&lt;='Laricio - prairie p.'!$F$18,0,)</f>
        <v>0</v>
      </c>
      <c r="CZ204" s="110">
        <f t="shared" si="111"/>
        <v>0</v>
      </c>
      <c r="DA204" s="38">
        <f t="shared" si="98"/>
        <v>0</v>
      </c>
    </row>
    <row r="205" spans="59:105" x14ac:dyDescent="0.25">
      <c r="BG205" s="11" t="e">
        <f>IF('Laricio - prairie p.'!#REF!="OUI",BE205/BF205,100%)</f>
        <v>#REF!</v>
      </c>
      <c r="BH205" s="155">
        <v>186</v>
      </c>
      <c r="BI205" s="147">
        <f t="shared" si="91"/>
        <v>0</v>
      </c>
      <c r="BJ205" s="148">
        <f t="shared" si="99"/>
        <v>0</v>
      </c>
      <c r="BK205" s="148">
        <f>IF(BH205&lt;=$BJ$6,IF(ISBLANK(BH$5),,VLOOKUP(BH$5,Aerien!$B$23:$C$87,2,FALSE)),)</f>
        <v>0</v>
      </c>
      <c r="BL205" s="148">
        <f t="shared" si="92"/>
        <v>0</v>
      </c>
      <c r="BM205" s="148">
        <f t="shared" si="93"/>
        <v>0</v>
      </c>
      <c r="BN205" s="149">
        <f t="shared" si="94"/>
        <v>0</v>
      </c>
      <c r="BO205" s="148">
        <f>IF(BH205&lt;=$BJ$6,'Laricio - prairie p.'!$F$5+('Laricio - prairie p.'!$F$15-'Laricio - prairie p.'!$F$5)*(1-EXP(-0.0175*BH205)),)</f>
        <v>0</v>
      </c>
      <c r="BP205" s="148">
        <f>IF(BH205&lt;=$BJ$6,IF(BH205&lt;=30,BH205*('Laricio - prairie p.'!$F$16-'Laricio - prairie p.'!#REF!)/30,10),)</f>
        <v>0</v>
      </c>
      <c r="BQ205" s="148">
        <v>0</v>
      </c>
      <c r="BR205" s="150">
        <f t="shared" si="95"/>
        <v>0</v>
      </c>
      <c r="BS205" s="147">
        <f>IF(BH205&lt;='Laricio - prairie p.'!$F$18,0,)</f>
        <v>0</v>
      </c>
      <c r="BT205" s="148">
        <f>IF(BH205&lt;='Laricio - prairie p.'!$F$18,0,)</f>
        <v>0</v>
      </c>
      <c r="BU205" s="149">
        <f t="shared" si="102"/>
        <v>0</v>
      </c>
      <c r="BV205" s="148">
        <f>IF(BH205&lt;=$BJ$6,'Laricio - prairie p.'!$F$5+('Laricio - prairie p.'!$F$8-'Laricio - prairie p.'!$F$5)*(1-EXP(-0.0175*BH205)),)</f>
        <v>0</v>
      </c>
      <c r="BW205" s="148">
        <f>IF(BH206&lt;='Laricio - prairie p.'!$F$18,0,)</f>
        <v>0</v>
      </c>
      <c r="BX205" s="148">
        <f>IF(BH206&lt;='Laricio - prairie p.'!$F$18,0,)</f>
        <v>0</v>
      </c>
      <c r="BY205" s="150">
        <f t="shared" si="100"/>
        <v>0</v>
      </c>
      <c r="BZ205" s="175">
        <f t="shared" si="103"/>
        <v>0</v>
      </c>
      <c r="CA205" s="178"/>
      <c r="CB205" s="178"/>
      <c r="CD205">
        <f t="shared" si="88"/>
        <v>0</v>
      </c>
      <c r="CE205" s="18">
        <f t="shared" si="101"/>
        <v>17.570717318722906</v>
      </c>
      <c r="CF205">
        <f t="shared" si="96"/>
        <v>0</v>
      </c>
      <c r="CG205" s="11" t="e">
        <f>IF('Laricio - prairie p.'!#REF!="OUI",CE205/CF205,100%)</f>
        <v>#REF!</v>
      </c>
      <c r="CH205" s="122">
        <v>186</v>
      </c>
      <c r="CI205" s="110">
        <f t="shared" si="97"/>
        <v>0</v>
      </c>
      <c r="CJ205" s="110">
        <f t="shared" si="104"/>
        <v>0</v>
      </c>
      <c r="CK205" s="110">
        <f>IF(CH205&lt;=$CJ$6,IF(ISBLANK(CH$5),,VLOOKUP(CH$5,Aerien!$B$23:$C$87,2,FALSE)),)</f>
        <v>0</v>
      </c>
      <c r="CL205" s="110">
        <f t="shared" si="105"/>
        <v>0</v>
      </c>
      <c r="CM205" s="110">
        <f t="shared" si="106"/>
        <v>0</v>
      </c>
      <c r="CN205" s="117">
        <f t="shared" si="107"/>
        <v>0</v>
      </c>
      <c r="CO205" s="110">
        <f>IF(CH205&lt;=$CJ$6,'Laricio - prairie p.'!$F$5+('Laricio - prairie p.'!$F$15-'Laricio - prairie p.'!$F$5)*(1-EXP(-0.0175*CH205)),)</f>
        <v>0</v>
      </c>
      <c r="CP205" s="110">
        <f>IF(CH205&lt;=$CJ$6,IF(CH205&lt;=30,CH205*('Laricio - prairie p.'!$F$16-'Laricio - prairie p.'!#REF!)/30,10),)</f>
        <v>0</v>
      </c>
      <c r="CQ205" s="110">
        <v>0</v>
      </c>
      <c r="CR205" s="110">
        <f t="shared" si="108"/>
        <v>0</v>
      </c>
      <c r="CT205" s="110">
        <f t="shared" si="109"/>
        <v>0</v>
      </c>
      <c r="CU205" s="110">
        <f>IF(CH205&lt;='Laricio - prairie p.'!$F$18,0,)</f>
        <v>0</v>
      </c>
      <c r="CV205" s="117">
        <f t="shared" si="110"/>
        <v>0</v>
      </c>
      <c r="CW205" s="110">
        <f>IF(CH205&lt;=$CJ$6,'Laricio - prairie p.'!$F$5+('Laricio - prairie p.'!$F$8-'Laricio - prairie p.'!$F$5)*(1-EXP(-0.0175*CH205)),)</f>
        <v>0</v>
      </c>
      <c r="CX205" s="110">
        <f>IF(CH206&lt;='Laricio - prairie p.'!$F$18,0,)</f>
        <v>0</v>
      </c>
      <c r="CY205" s="110">
        <f>IF(CH206&lt;='Laricio - prairie p.'!$F$18,0,)</f>
        <v>0</v>
      </c>
      <c r="CZ205" s="110">
        <f t="shared" si="111"/>
        <v>0</v>
      </c>
      <c r="DA205" s="38">
        <f t="shared" si="98"/>
        <v>0</v>
      </c>
    </row>
    <row r="206" spans="59:105" x14ac:dyDescent="0.25">
      <c r="BG206" s="11" t="e">
        <f>IF('Laricio - prairie p.'!#REF!="OUI",BE206/BF206,100%)</f>
        <v>#REF!</v>
      </c>
      <c r="BH206" s="155">
        <v>187</v>
      </c>
      <c r="BI206" s="147">
        <f t="shared" si="91"/>
        <v>0</v>
      </c>
      <c r="BJ206" s="148">
        <f t="shared" si="99"/>
        <v>0</v>
      </c>
      <c r="BK206" s="148">
        <f>IF(BH206&lt;=$BJ$6,IF(ISBLANK(BH$5),,VLOOKUP(BH$5,Aerien!$B$23:$C$87,2,FALSE)),)</f>
        <v>0</v>
      </c>
      <c r="BL206" s="148">
        <f t="shared" si="92"/>
        <v>0</v>
      </c>
      <c r="BM206" s="148">
        <f t="shared" si="93"/>
        <v>0</v>
      </c>
      <c r="BN206" s="149">
        <f t="shared" si="94"/>
        <v>0</v>
      </c>
      <c r="BO206" s="148">
        <f>IF(BH206&lt;=$BJ$6,'Laricio - prairie p.'!$F$5+('Laricio - prairie p.'!$F$15-'Laricio - prairie p.'!$F$5)*(1-EXP(-0.0175*BH206)),)</f>
        <v>0</v>
      </c>
      <c r="BP206" s="148">
        <f>IF(BH206&lt;=$BJ$6,IF(BH206&lt;=30,BH206*('Laricio - prairie p.'!$F$16-'Laricio - prairie p.'!#REF!)/30,10),)</f>
        <v>0</v>
      </c>
      <c r="BQ206" s="148">
        <v>0</v>
      </c>
      <c r="BR206" s="150">
        <f t="shared" si="95"/>
        <v>0</v>
      </c>
      <c r="BS206" s="147">
        <f>IF(BH206&lt;='Laricio - prairie p.'!$F$18,0,)</f>
        <v>0</v>
      </c>
      <c r="BT206" s="148">
        <f>IF(BH206&lt;='Laricio - prairie p.'!$F$18,0,)</f>
        <v>0</v>
      </c>
      <c r="BU206" s="149">
        <f t="shared" si="102"/>
        <v>0</v>
      </c>
      <c r="BV206" s="148">
        <f>IF(BH206&lt;=$BJ$6,'Laricio - prairie p.'!$F$5+('Laricio - prairie p.'!$F$8-'Laricio - prairie p.'!$F$5)*(1-EXP(-0.0175*BH206)),)</f>
        <v>0</v>
      </c>
      <c r="BW206" s="148">
        <f>IF(BH207&lt;='Laricio - prairie p.'!$F$18,0,)</f>
        <v>0</v>
      </c>
      <c r="BX206" s="148">
        <f>IF(BH207&lt;='Laricio - prairie p.'!$F$18,0,)</f>
        <v>0</v>
      </c>
      <c r="BY206" s="150">
        <f t="shared" si="100"/>
        <v>0</v>
      </c>
      <c r="BZ206" s="175">
        <f t="shared" si="103"/>
        <v>0</v>
      </c>
      <c r="CA206" s="178"/>
      <c r="CB206" s="178"/>
      <c r="CD206">
        <f t="shared" si="88"/>
        <v>0</v>
      </c>
      <c r="CE206" s="18">
        <f t="shared" si="101"/>
        <v>17.570717318722906</v>
      </c>
      <c r="CF206">
        <f t="shared" si="96"/>
        <v>0</v>
      </c>
      <c r="CG206" s="11" t="e">
        <f>IF('Laricio - prairie p.'!#REF!="OUI",CE206/CF206,100%)</f>
        <v>#REF!</v>
      </c>
      <c r="CH206" s="122">
        <v>187</v>
      </c>
      <c r="CI206" s="110">
        <f t="shared" si="97"/>
        <v>0</v>
      </c>
      <c r="CJ206" s="110">
        <f t="shared" si="104"/>
        <v>0</v>
      </c>
      <c r="CK206" s="110">
        <f>IF(CH206&lt;=$CJ$6,IF(ISBLANK(CH$5),,VLOOKUP(CH$5,Aerien!$B$23:$C$87,2,FALSE)),)</f>
        <v>0</v>
      </c>
      <c r="CL206" s="110">
        <f t="shared" si="105"/>
        <v>0</v>
      </c>
      <c r="CM206" s="110">
        <f t="shared" si="106"/>
        <v>0</v>
      </c>
      <c r="CN206" s="117">
        <f t="shared" si="107"/>
        <v>0</v>
      </c>
      <c r="CO206" s="110">
        <f>IF(CH206&lt;=$CJ$6,'Laricio - prairie p.'!$F$5+('Laricio - prairie p.'!$F$15-'Laricio - prairie p.'!$F$5)*(1-EXP(-0.0175*CH206)),)</f>
        <v>0</v>
      </c>
      <c r="CP206" s="110">
        <f>IF(CH206&lt;=$CJ$6,IF(CH206&lt;=30,CH206*('Laricio - prairie p.'!$F$16-'Laricio - prairie p.'!#REF!)/30,10),)</f>
        <v>0</v>
      </c>
      <c r="CQ206" s="110">
        <v>0</v>
      </c>
      <c r="CR206" s="110">
        <f t="shared" si="108"/>
        <v>0</v>
      </c>
      <c r="CT206" s="110">
        <f t="shared" si="109"/>
        <v>0</v>
      </c>
      <c r="CU206" s="110">
        <f>IF(CH206&lt;='Laricio - prairie p.'!$F$18,0,)</f>
        <v>0</v>
      </c>
      <c r="CV206" s="117">
        <f t="shared" si="110"/>
        <v>0</v>
      </c>
      <c r="CW206" s="110">
        <f>IF(CH206&lt;=$CJ$6,'Laricio - prairie p.'!$F$5+('Laricio - prairie p.'!$F$8-'Laricio - prairie p.'!$F$5)*(1-EXP(-0.0175*CH206)),)</f>
        <v>0</v>
      </c>
      <c r="CX206" s="110">
        <f>IF(CH207&lt;='Laricio - prairie p.'!$F$18,0,)</f>
        <v>0</v>
      </c>
      <c r="CY206" s="110">
        <f>IF(CH207&lt;='Laricio - prairie p.'!$F$18,0,)</f>
        <v>0</v>
      </c>
      <c r="CZ206" s="110">
        <f t="shared" si="111"/>
        <v>0</v>
      </c>
      <c r="DA206" s="38">
        <f t="shared" si="98"/>
        <v>0</v>
      </c>
    </row>
    <row r="207" spans="59:105" x14ac:dyDescent="0.25">
      <c r="BG207" s="11" t="e">
        <f>IF('Laricio - prairie p.'!#REF!="OUI",BE207/BF207,100%)</f>
        <v>#REF!</v>
      </c>
      <c r="BH207" s="155">
        <v>188</v>
      </c>
      <c r="BI207" s="147">
        <f t="shared" si="91"/>
        <v>0</v>
      </c>
      <c r="BJ207" s="148">
        <f t="shared" si="99"/>
        <v>0</v>
      </c>
      <c r="BK207" s="148">
        <f>IF(BH207&lt;=$BJ$6,IF(ISBLANK(BH$5),,VLOOKUP(BH$5,Aerien!$B$23:$C$87,2,FALSE)),)</f>
        <v>0</v>
      </c>
      <c r="BL207" s="148">
        <f t="shared" si="92"/>
        <v>0</v>
      </c>
      <c r="BM207" s="148">
        <f t="shared" si="93"/>
        <v>0</v>
      </c>
      <c r="BN207" s="149">
        <f t="shared" si="94"/>
        <v>0</v>
      </c>
      <c r="BO207" s="148">
        <f>IF(BH207&lt;=$BJ$6,'Laricio - prairie p.'!$F$5+('Laricio - prairie p.'!$F$15-'Laricio - prairie p.'!$F$5)*(1-EXP(-0.0175*BH207)),)</f>
        <v>0</v>
      </c>
      <c r="BP207" s="148">
        <f>IF(BH207&lt;=$BJ$6,IF(BH207&lt;=30,BH207*('Laricio - prairie p.'!$F$16-'Laricio - prairie p.'!#REF!)/30,10),)</f>
        <v>0</v>
      </c>
      <c r="BQ207" s="148">
        <v>0</v>
      </c>
      <c r="BR207" s="150">
        <f t="shared" si="95"/>
        <v>0</v>
      </c>
      <c r="BS207" s="147">
        <f>IF(BH207&lt;='Laricio - prairie p.'!$F$18,0,)</f>
        <v>0</v>
      </c>
      <c r="BT207" s="148">
        <f>IF(BH207&lt;='Laricio - prairie p.'!$F$18,0,)</f>
        <v>0</v>
      </c>
      <c r="BU207" s="149">
        <f t="shared" si="102"/>
        <v>0</v>
      </c>
      <c r="BV207" s="148">
        <f>IF(BH207&lt;=$BJ$6,'Laricio - prairie p.'!$F$5+('Laricio - prairie p.'!$F$8-'Laricio - prairie p.'!$F$5)*(1-EXP(-0.0175*BH207)),)</f>
        <v>0</v>
      </c>
      <c r="BW207" s="148">
        <f>IF(BH208&lt;='Laricio - prairie p.'!$F$18,0,)</f>
        <v>0</v>
      </c>
      <c r="BX207" s="148">
        <f>IF(BH208&lt;='Laricio - prairie p.'!$F$18,0,)</f>
        <v>0</v>
      </c>
      <c r="BY207" s="150">
        <f t="shared" si="100"/>
        <v>0</v>
      </c>
      <c r="BZ207" s="175">
        <f t="shared" si="103"/>
        <v>0</v>
      </c>
      <c r="CA207" s="178"/>
      <c r="CB207" s="178"/>
      <c r="CD207">
        <f t="shared" si="88"/>
        <v>0</v>
      </c>
      <c r="CE207" s="18">
        <f t="shared" si="101"/>
        <v>17.570717318722906</v>
      </c>
      <c r="CF207">
        <f t="shared" si="96"/>
        <v>0</v>
      </c>
      <c r="CG207" s="11" t="e">
        <f>IF('Laricio - prairie p.'!#REF!="OUI",CE207/CF207,100%)</f>
        <v>#REF!</v>
      </c>
      <c r="CH207" s="122">
        <v>188</v>
      </c>
      <c r="CI207" s="110">
        <f t="shared" si="97"/>
        <v>0</v>
      </c>
      <c r="CJ207" s="110">
        <f t="shared" si="104"/>
        <v>0</v>
      </c>
      <c r="CK207" s="110">
        <f>IF(CH207&lt;=$CJ$6,IF(ISBLANK(CH$5),,VLOOKUP(CH$5,Aerien!$B$23:$C$87,2,FALSE)),)</f>
        <v>0</v>
      </c>
      <c r="CL207" s="110">
        <f t="shared" si="105"/>
        <v>0</v>
      </c>
      <c r="CM207" s="110">
        <f t="shared" si="106"/>
        <v>0</v>
      </c>
      <c r="CN207" s="117">
        <f t="shared" si="107"/>
        <v>0</v>
      </c>
      <c r="CO207" s="110">
        <f>IF(CH207&lt;=$CJ$6,'Laricio - prairie p.'!$F$5+('Laricio - prairie p.'!$F$15-'Laricio - prairie p.'!$F$5)*(1-EXP(-0.0175*CH207)),)</f>
        <v>0</v>
      </c>
      <c r="CP207" s="110">
        <f>IF(CH207&lt;=$CJ$6,IF(CH207&lt;=30,CH207*('Laricio - prairie p.'!$F$16-'Laricio - prairie p.'!#REF!)/30,10),)</f>
        <v>0</v>
      </c>
      <c r="CQ207" s="110">
        <v>0</v>
      </c>
      <c r="CR207" s="110">
        <f t="shared" si="108"/>
        <v>0</v>
      </c>
      <c r="CT207" s="110">
        <f t="shared" si="109"/>
        <v>0</v>
      </c>
      <c r="CU207" s="110">
        <f>IF(CH207&lt;='Laricio - prairie p.'!$F$18,0,)</f>
        <v>0</v>
      </c>
      <c r="CV207" s="117">
        <f t="shared" si="110"/>
        <v>0</v>
      </c>
      <c r="CW207" s="110">
        <f>IF(CH207&lt;=$CJ$6,'Laricio - prairie p.'!$F$5+('Laricio - prairie p.'!$F$8-'Laricio - prairie p.'!$F$5)*(1-EXP(-0.0175*CH207)),)</f>
        <v>0</v>
      </c>
      <c r="CX207" s="110">
        <f>IF(CH208&lt;='Laricio - prairie p.'!$F$18,0,)</f>
        <v>0</v>
      </c>
      <c r="CY207" s="110">
        <f>IF(CH208&lt;='Laricio - prairie p.'!$F$18,0,)</f>
        <v>0</v>
      </c>
      <c r="CZ207" s="110">
        <f t="shared" si="111"/>
        <v>0</v>
      </c>
      <c r="DA207" s="38">
        <f t="shared" si="98"/>
        <v>0</v>
      </c>
    </row>
    <row r="208" spans="59:105" x14ac:dyDescent="0.25">
      <c r="BG208" s="11" t="e">
        <f>IF('Laricio - prairie p.'!#REF!="OUI",BE208/BF208,100%)</f>
        <v>#REF!</v>
      </c>
      <c r="BH208" s="155">
        <v>189</v>
      </c>
      <c r="BI208" s="147">
        <f t="shared" si="91"/>
        <v>0</v>
      </c>
      <c r="BJ208" s="148">
        <f t="shared" si="99"/>
        <v>0</v>
      </c>
      <c r="BK208" s="148">
        <f>IF(BH208&lt;=$BJ$6,IF(ISBLANK(BH$5),,VLOOKUP(BH$5,Aerien!$B$23:$C$87,2,FALSE)),)</f>
        <v>0</v>
      </c>
      <c r="BL208" s="148">
        <f t="shared" si="92"/>
        <v>0</v>
      </c>
      <c r="BM208" s="148">
        <f t="shared" si="93"/>
        <v>0</v>
      </c>
      <c r="BN208" s="149">
        <f t="shared" si="94"/>
        <v>0</v>
      </c>
      <c r="BO208" s="148">
        <f>IF(BH208&lt;=$BJ$6,'Laricio - prairie p.'!$F$5+('Laricio - prairie p.'!$F$15-'Laricio - prairie p.'!$F$5)*(1-EXP(-0.0175*BH208)),)</f>
        <v>0</v>
      </c>
      <c r="BP208" s="148">
        <f>IF(BH208&lt;=$BJ$6,IF(BH208&lt;=30,BH208*('Laricio - prairie p.'!$F$16-'Laricio - prairie p.'!#REF!)/30,10),)</f>
        <v>0</v>
      </c>
      <c r="BQ208" s="148">
        <v>0</v>
      </c>
      <c r="BR208" s="150">
        <f t="shared" si="95"/>
        <v>0</v>
      </c>
      <c r="BS208" s="147">
        <f>IF(BH208&lt;='Laricio - prairie p.'!$F$18,0,)</f>
        <v>0</v>
      </c>
      <c r="BT208" s="148">
        <f>IF(BH208&lt;='Laricio - prairie p.'!$F$18,0,)</f>
        <v>0</v>
      </c>
      <c r="BU208" s="149">
        <f t="shared" si="102"/>
        <v>0</v>
      </c>
      <c r="BV208" s="148">
        <f>IF(BH208&lt;=$BJ$6,'Laricio - prairie p.'!$F$5+('Laricio - prairie p.'!$F$8-'Laricio - prairie p.'!$F$5)*(1-EXP(-0.0175*BH208)),)</f>
        <v>0</v>
      </c>
      <c r="BW208" s="148">
        <f>IF(BH209&lt;='Laricio - prairie p.'!$F$18,0,)</f>
        <v>0</v>
      </c>
      <c r="BX208" s="148">
        <f>IF(BH209&lt;='Laricio - prairie p.'!$F$18,0,)</f>
        <v>0</v>
      </c>
      <c r="BY208" s="150">
        <f t="shared" si="100"/>
        <v>0</v>
      </c>
      <c r="BZ208" s="175">
        <f t="shared" si="103"/>
        <v>0</v>
      </c>
      <c r="CA208" s="178"/>
      <c r="CB208" s="178"/>
      <c r="CD208">
        <f t="shared" si="88"/>
        <v>0</v>
      </c>
      <c r="CE208" s="18">
        <f t="shared" si="101"/>
        <v>17.570717318722906</v>
      </c>
      <c r="CF208">
        <f t="shared" si="96"/>
        <v>0</v>
      </c>
      <c r="CG208" s="11" t="e">
        <f>IF('Laricio - prairie p.'!#REF!="OUI",CE208/CF208,100%)</f>
        <v>#REF!</v>
      </c>
      <c r="CH208" s="122">
        <v>189</v>
      </c>
      <c r="CI208" s="110">
        <f t="shared" si="97"/>
        <v>0</v>
      </c>
      <c r="CJ208" s="110">
        <f t="shared" si="104"/>
        <v>0</v>
      </c>
      <c r="CK208" s="110">
        <f>IF(CH208&lt;=$CJ$6,IF(ISBLANK(CH$5),,VLOOKUP(CH$5,Aerien!$B$23:$C$87,2,FALSE)),)</f>
        <v>0</v>
      </c>
      <c r="CL208" s="110">
        <f t="shared" si="105"/>
        <v>0</v>
      </c>
      <c r="CM208" s="110">
        <f t="shared" si="106"/>
        <v>0</v>
      </c>
      <c r="CN208" s="117">
        <f t="shared" si="107"/>
        <v>0</v>
      </c>
      <c r="CO208" s="110">
        <f>IF(CH208&lt;=$CJ$6,'Laricio - prairie p.'!$F$5+('Laricio - prairie p.'!$F$15-'Laricio - prairie p.'!$F$5)*(1-EXP(-0.0175*CH208)),)</f>
        <v>0</v>
      </c>
      <c r="CP208" s="110">
        <f>IF(CH208&lt;=$CJ$6,IF(CH208&lt;=30,CH208*('Laricio - prairie p.'!$F$16-'Laricio - prairie p.'!#REF!)/30,10),)</f>
        <v>0</v>
      </c>
      <c r="CQ208" s="110">
        <v>0</v>
      </c>
      <c r="CR208" s="110">
        <f t="shared" si="108"/>
        <v>0</v>
      </c>
      <c r="CT208" s="110">
        <f t="shared" si="109"/>
        <v>0</v>
      </c>
      <c r="CU208" s="110">
        <f>IF(CH208&lt;='Laricio - prairie p.'!$F$18,0,)</f>
        <v>0</v>
      </c>
      <c r="CV208" s="117">
        <f t="shared" si="110"/>
        <v>0</v>
      </c>
      <c r="CW208" s="110">
        <f>IF(CH208&lt;=$CJ$6,'Laricio - prairie p.'!$F$5+('Laricio - prairie p.'!$F$8-'Laricio - prairie p.'!$F$5)*(1-EXP(-0.0175*CH208)),)</f>
        <v>0</v>
      </c>
      <c r="CX208" s="110">
        <f>IF(CH209&lt;='Laricio - prairie p.'!$F$18,0,)</f>
        <v>0</v>
      </c>
      <c r="CY208" s="110">
        <f>IF(CH209&lt;='Laricio - prairie p.'!$F$18,0,)</f>
        <v>0</v>
      </c>
      <c r="CZ208" s="110">
        <f t="shared" si="111"/>
        <v>0</v>
      </c>
      <c r="DA208" s="38">
        <f t="shared" si="98"/>
        <v>0</v>
      </c>
    </row>
    <row r="209" spans="59:105" x14ac:dyDescent="0.25">
      <c r="BG209" s="11" t="e">
        <f>IF('Laricio - prairie p.'!#REF!="OUI",BE209/BF209,100%)</f>
        <v>#REF!</v>
      </c>
      <c r="BH209" s="155">
        <v>190</v>
      </c>
      <c r="BI209" s="147">
        <f t="shared" si="91"/>
        <v>0</v>
      </c>
      <c r="BJ209" s="148">
        <f t="shared" si="99"/>
        <v>0</v>
      </c>
      <c r="BK209" s="148">
        <f>IF(BH209&lt;=$BJ$6,IF(ISBLANK(BH$5),,VLOOKUP(BH$5,Aerien!$B$23:$C$87,2,FALSE)),)</f>
        <v>0</v>
      </c>
      <c r="BL209" s="148">
        <f t="shared" si="92"/>
        <v>0</v>
      </c>
      <c r="BM209" s="148">
        <f t="shared" si="93"/>
        <v>0</v>
      </c>
      <c r="BN209" s="149">
        <f t="shared" si="94"/>
        <v>0</v>
      </c>
      <c r="BO209" s="148">
        <f>IF(BH209&lt;=$BJ$6,'Laricio - prairie p.'!$F$5+('Laricio - prairie p.'!$F$15-'Laricio - prairie p.'!$F$5)*(1-EXP(-0.0175*BH209)),)</f>
        <v>0</v>
      </c>
      <c r="BP209" s="148">
        <f>IF(BH209&lt;=$BJ$6,IF(BH209&lt;=30,BH209*('Laricio - prairie p.'!$F$16-'Laricio - prairie p.'!#REF!)/30,10),)</f>
        <v>0</v>
      </c>
      <c r="BQ209" s="148">
        <v>0</v>
      </c>
      <c r="BR209" s="150">
        <f t="shared" si="95"/>
        <v>0</v>
      </c>
      <c r="BS209" s="147">
        <f>IF(BH209&lt;='Laricio - prairie p.'!$F$18,0,)</f>
        <v>0</v>
      </c>
      <c r="BT209" s="148">
        <f>IF(BH209&lt;='Laricio - prairie p.'!$F$18,0,)</f>
        <v>0</v>
      </c>
      <c r="BU209" s="149">
        <f t="shared" si="102"/>
        <v>0</v>
      </c>
      <c r="BV209" s="148">
        <f>IF(BH209&lt;=$BJ$6,'Laricio - prairie p.'!$F$5+('Laricio - prairie p.'!$F$8-'Laricio - prairie p.'!$F$5)*(1-EXP(-0.0175*BH209)),)</f>
        <v>0</v>
      </c>
      <c r="BW209" s="148">
        <f>IF(BH210&lt;='Laricio - prairie p.'!$F$18,0,)</f>
        <v>0</v>
      </c>
      <c r="BX209" s="148">
        <f>IF(BH210&lt;='Laricio - prairie p.'!$F$18,0,)</f>
        <v>0</v>
      </c>
      <c r="BY209" s="150">
        <f t="shared" si="100"/>
        <v>0</v>
      </c>
      <c r="BZ209" s="175">
        <f t="shared" si="103"/>
        <v>0</v>
      </c>
      <c r="CA209" s="178"/>
      <c r="CB209" s="178"/>
      <c r="CD209">
        <f t="shared" si="88"/>
        <v>0</v>
      </c>
      <c r="CE209" s="18">
        <f t="shared" si="101"/>
        <v>17.570717318722906</v>
      </c>
      <c r="CF209">
        <f t="shared" si="96"/>
        <v>0</v>
      </c>
      <c r="CG209" s="11" t="e">
        <f>IF('Laricio - prairie p.'!#REF!="OUI",CE209/CF209,100%)</f>
        <v>#REF!</v>
      </c>
      <c r="CH209" s="122">
        <v>190</v>
      </c>
      <c r="CI209" s="110">
        <f t="shared" si="97"/>
        <v>0</v>
      </c>
      <c r="CJ209" s="110">
        <f t="shared" si="104"/>
        <v>0</v>
      </c>
      <c r="CK209" s="110">
        <f>IF(CH209&lt;=$CJ$6,IF(ISBLANK(CH$5),,VLOOKUP(CH$5,Aerien!$B$23:$C$87,2,FALSE)),)</f>
        <v>0</v>
      </c>
      <c r="CL209" s="110">
        <f t="shared" si="105"/>
        <v>0</v>
      </c>
      <c r="CM209" s="110">
        <f t="shared" si="106"/>
        <v>0</v>
      </c>
      <c r="CN209" s="117">
        <f t="shared" si="107"/>
        <v>0</v>
      </c>
      <c r="CO209" s="110">
        <f>IF(CH209&lt;=$CJ$6,'Laricio - prairie p.'!$F$5+('Laricio - prairie p.'!$F$15-'Laricio - prairie p.'!$F$5)*(1-EXP(-0.0175*CH209)),)</f>
        <v>0</v>
      </c>
      <c r="CP209" s="110">
        <f>IF(CH209&lt;=$CJ$6,IF(CH209&lt;=30,CH209*('Laricio - prairie p.'!$F$16-'Laricio - prairie p.'!#REF!)/30,10),)</f>
        <v>0</v>
      </c>
      <c r="CQ209" s="110">
        <v>0</v>
      </c>
      <c r="CR209" s="110">
        <f t="shared" si="108"/>
        <v>0</v>
      </c>
      <c r="CT209" s="110">
        <f t="shared" si="109"/>
        <v>0</v>
      </c>
      <c r="CU209" s="110">
        <f>IF(CH209&lt;='Laricio - prairie p.'!$F$18,0,)</f>
        <v>0</v>
      </c>
      <c r="CV209" s="117">
        <f t="shared" si="110"/>
        <v>0</v>
      </c>
      <c r="CW209" s="110">
        <f>IF(CH209&lt;=$CJ$6,'Laricio - prairie p.'!$F$5+('Laricio - prairie p.'!$F$8-'Laricio - prairie p.'!$F$5)*(1-EXP(-0.0175*CH209)),)</f>
        <v>0</v>
      </c>
      <c r="CX209" s="110">
        <f>IF(CH210&lt;='Laricio - prairie p.'!$F$18,0,)</f>
        <v>0</v>
      </c>
      <c r="CY209" s="110">
        <f>IF(CH210&lt;='Laricio - prairie p.'!$F$18,0,)</f>
        <v>0</v>
      </c>
      <c r="CZ209" s="110">
        <f t="shared" si="111"/>
        <v>0</v>
      </c>
      <c r="DA209" s="38">
        <f t="shared" si="98"/>
        <v>0</v>
      </c>
    </row>
    <row r="210" spans="59:105" x14ac:dyDescent="0.25">
      <c r="BG210" s="11" t="e">
        <f>IF('Laricio - prairie p.'!#REF!="OUI",BE210/BF210,100%)</f>
        <v>#REF!</v>
      </c>
      <c r="BH210" s="155">
        <v>191</v>
      </c>
      <c r="BI210" s="147">
        <f t="shared" si="91"/>
        <v>0</v>
      </c>
      <c r="BJ210" s="148">
        <f t="shared" si="99"/>
        <v>0</v>
      </c>
      <c r="BK210" s="148">
        <f>IF(BH210&lt;=$BJ$6,IF(ISBLANK(BH$5),,VLOOKUP(BH$5,Aerien!$B$23:$C$87,2,FALSE)),)</f>
        <v>0</v>
      </c>
      <c r="BL210" s="148">
        <f t="shared" si="92"/>
        <v>0</v>
      </c>
      <c r="BM210" s="148">
        <f t="shared" si="93"/>
        <v>0</v>
      </c>
      <c r="BN210" s="149">
        <f t="shared" si="94"/>
        <v>0</v>
      </c>
      <c r="BO210" s="148">
        <f>IF(BH210&lt;=$BJ$6,'Laricio - prairie p.'!$F$5+('Laricio - prairie p.'!$F$15-'Laricio - prairie p.'!$F$5)*(1-EXP(-0.0175*BH210)),)</f>
        <v>0</v>
      </c>
      <c r="BP210" s="148">
        <f>IF(BH210&lt;=$BJ$6,IF(BH210&lt;=30,BH210*('Laricio - prairie p.'!$F$16-'Laricio - prairie p.'!#REF!)/30,10),)</f>
        <v>0</v>
      </c>
      <c r="BQ210" s="148">
        <v>0</v>
      </c>
      <c r="BR210" s="150">
        <f t="shared" si="95"/>
        <v>0</v>
      </c>
      <c r="BS210" s="147">
        <f>IF(BH210&lt;='Laricio - prairie p.'!$F$18,0,)</f>
        <v>0</v>
      </c>
      <c r="BT210" s="148">
        <f>IF(BH210&lt;='Laricio - prairie p.'!$F$18,0,)</f>
        <v>0</v>
      </c>
      <c r="BU210" s="149">
        <f t="shared" si="102"/>
        <v>0</v>
      </c>
      <c r="BV210" s="148">
        <f>IF(BH210&lt;=$BJ$6,'Laricio - prairie p.'!$F$5+('Laricio - prairie p.'!$F$8-'Laricio - prairie p.'!$F$5)*(1-EXP(-0.0175*BH210)),)</f>
        <v>0</v>
      </c>
      <c r="BW210" s="148">
        <f>IF(BH211&lt;='Laricio - prairie p.'!$F$18,0,)</f>
        <v>0</v>
      </c>
      <c r="BX210" s="148">
        <f>IF(BH211&lt;='Laricio - prairie p.'!$F$18,0,)</f>
        <v>0</v>
      </c>
      <c r="BY210" s="150">
        <f t="shared" si="100"/>
        <v>0</v>
      </c>
      <c r="BZ210" s="175">
        <f t="shared" si="103"/>
        <v>0</v>
      </c>
      <c r="CA210" s="178"/>
      <c r="CB210" s="178"/>
      <c r="CD210">
        <f t="shared" si="88"/>
        <v>0</v>
      </c>
      <c r="CE210" s="18">
        <f t="shared" si="101"/>
        <v>17.570717318722906</v>
      </c>
      <c r="CF210">
        <f t="shared" si="96"/>
        <v>0</v>
      </c>
      <c r="CG210" s="11" t="e">
        <f>IF('Laricio - prairie p.'!#REF!="OUI",CE210/CF210,100%)</f>
        <v>#REF!</v>
      </c>
      <c r="CH210" s="122">
        <v>191</v>
      </c>
      <c r="CI210" s="110">
        <f t="shared" si="97"/>
        <v>0</v>
      </c>
      <c r="CJ210" s="110">
        <f t="shared" si="104"/>
        <v>0</v>
      </c>
      <c r="CK210" s="110">
        <f>IF(CH210&lt;=$CJ$6,IF(ISBLANK(CH$5),,VLOOKUP(CH$5,Aerien!$B$23:$C$87,2,FALSE)),)</f>
        <v>0</v>
      </c>
      <c r="CL210" s="110">
        <f t="shared" si="105"/>
        <v>0</v>
      </c>
      <c r="CM210" s="110">
        <f t="shared" si="106"/>
        <v>0</v>
      </c>
      <c r="CN210" s="117">
        <f t="shared" si="107"/>
        <v>0</v>
      </c>
      <c r="CO210" s="110">
        <f>IF(CH210&lt;=$CJ$6,'Laricio - prairie p.'!$F$5+('Laricio - prairie p.'!$F$15-'Laricio - prairie p.'!$F$5)*(1-EXP(-0.0175*CH210)),)</f>
        <v>0</v>
      </c>
      <c r="CP210" s="110">
        <f>IF(CH210&lt;=$CJ$6,IF(CH210&lt;=30,CH210*('Laricio - prairie p.'!$F$16-'Laricio - prairie p.'!#REF!)/30,10),)</f>
        <v>0</v>
      </c>
      <c r="CQ210" s="110">
        <v>0</v>
      </c>
      <c r="CR210" s="110">
        <f t="shared" si="108"/>
        <v>0</v>
      </c>
      <c r="CT210" s="110">
        <f t="shared" si="109"/>
        <v>0</v>
      </c>
      <c r="CU210" s="110">
        <f>IF(CH210&lt;='Laricio - prairie p.'!$F$18,0,)</f>
        <v>0</v>
      </c>
      <c r="CV210" s="117">
        <f t="shared" si="110"/>
        <v>0</v>
      </c>
      <c r="CW210" s="110">
        <f>IF(CH210&lt;=$CJ$6,'Laricio - prairie p.'!$F$5+('Laricio - prairie p.'!$F$8-'Laricio - prairie p.'!$F$5)*(1-EXP(-0.0175*CH210)),)</f>
        <v>0</v>
      </c>
      <c r="CX210" s="110">
        <f>IF(CH211&lt;='Laricio - prairie p.'!$F$18,0,)</f>
        <v>0</v>
      </c>
      <c r="CY210" s="110">
        <f>IF(CH211&lt;='Laricio - prairie p.'!$F$18,0,)</f>
        <v>0</v>
      </c>
      <c r="CZ210" s="110">
        <f t="shared" si="111"/>
        <v>0</v>
      </c>
      <c r="DA210" s="38">
        <f t="shared" si="98"/>
        <v>0</v>
      </c>
    </row>
    <row r="211" spans="59:105" x14ac:dyDescent="0.25">
      <c r="BG211" s="11" t="e">
        <f>IF('Laricio - prairie p.'!#REF!="OUI",BE211/BF211,100%)</f>
        <v>#REF!</v>
      </c>
      <c r="BH211" s="155">
        <v>192</v>
      </c>
      <c r="BI211" s="147">
        <f t="shared" si="91"/>
        <v>0</v>
      </c>
      <c r="BJ211" s="148">
        <f t="shared" si="99"/>
        <v>0</v>
      </c>
      <c r="BK211" s="148">
        <f>IF(BH211&lt;=$BJ$6,IF(ISBLANK(BH$5),,VLOOKUP(BH$5,Aerien!$B$23:$C$87,2,FALSE)),)</f>
        <v>0</v>
      </c>
      <c r="BL211" s="148">
        <f t="shared" si="92"/>
        <v>0</v>
      </c>
      <c r="BM211" s="148">
        <f t="shared" si="93"/>
        <v>0</v>
      </c>
      <c r="BN211" s="149">
        <f t="shared" si="94"/>
        <v>0</v>
      </c>
      <c r="BO211" s="148">
        <f>IF(BH211&lt;=$BJ$6,'Laricio - prairie p.'!$F$5+('Laricio - prairie p.'!$F$15-'Laricio - prairie p.'!$F$5)*(1-EXP(-0.0175*BH211)),)</f>
        <v>0</v>
      </c>
      <c r="BP211" s="148">
        <f>IF(BH211&lt;=$BJ$6,IF(BH211&lt;=30,BH211*('Laricio - prairie p.'!$F$16-'Laricio - prairie p.'!#REF!)/30,10),)</f>
        <v>0</v>
      </c>
      <c r="BQ211" s="148">
        <v>0</v>
      </c>
      <c r="BR211" s="150">
        <f t="shared" si="95"/>
        <v>0</v>
      </c>
      <c r="BS211" s="147">
        <f>IF(BH211&lt;='Laricio - prairie p.'!$F$18,0,)</f>
        <v>0</v>
      </c>
      <c r="BT211" s="148">
        <f>IF(BH211&lt;='Laricio - prairie p.'!$F$18,0,)</f>
        <v>0</v>
      </c>
      <c r="BU211" s="149">
        <f t="shared" si="102"/>
        <v>0</v>
      </c>
      <c r="BV211" s="148">
        <f>IF(BH211&lt;=$BJ$6,'Laricio - prairie p.'!$F$5+('Laricio - prairie p.'!$F$8-'Laricio - prairie p.'!$F$5)*(1-EXP(-0.0175*BH211)),)</f>
        <v>0</v>
      </c>
      <c r="BW211" s="148">
        <f>IF(BH212&lt;='Laricio - prairie p.'!$F$18,0,)</f>
        <v>0</v>
      </c>
      <c r="BX211" s="148">
        <f>IF(BH212&lt;='Laricio - prairie p.'!$F$18,0,)</f>
        <v>0</v>
      </c>
      <c r="BY211" s="150">
        <f t="shared" si="100"/>
        <v>0</v>
      </c>
      <c r="BZ211" s="175">
        <f t="shared" si="103"/>
        <v>0</v>
      </c>
      <c r="CA211" s="178"/>
      <c r="CB211" s="178"/>
      <c r="CD211">
        <f t="shared" ref="CD211:CD219" si="112">IF(OR(CH211=CO$10,CH211=CO$10+CO$11,CH211=CO$10+2*CO$11,CH211=CO$10+3*CO$11,CH211=CO$10+4*CO$11,CH211=CO$10+5*CO$11,CH211=CO$10+6*CO$11,CH211=CO$10+7*CO$11,CH211=CO$10+8*CO$11,CH211=CO$10+9*CO$11,CH211=CO$10+10*CO$11,CH211=CO$10+11*CO$11,CH211=CO$10+12*CO$11,CH211=CO$10+13*CO$11,CH211=CO$10+14*CO$11,CH211=CO$10+15*CO$11,CH211=CO$10+16*CO$11,CH211=CO$10+17*CO$11,CH211=CO$10+18*CO$11,CH211=CO$10+19*CO$11,CH211=CO$10+20*CO$11),"OUI",)</f>
        <v>0</v>
      </c>
      <c r="CE211" s="18">
        <f t="shared" si="101"/>
        <v>17.570717318722906</v>
      </c>
      <c r="CF211">
        <f t="shared" si="96"/>
        <v>0</v>
      </c>
      <c r="CG211" s="11" t="e">
        <f>IF('Laricio - prairie p.'!#REF!="OUI",CE211/CF211,100%)</f>
        <v>#REF!</v>
      </c>
      <c r="CH211" s="122">
        <v>192</v>
      </c>
      <c r="CI211" s="110">
        <f t="shared" si="97"/>
        <v>0</v>
      </c>
      <c r="CJ211" s="110">
        <f t="shared" si="104"/>
        <v>0</v>
      </c>
      <c r="CK211" s="110">
        <f>IF(CH211&lt;=$CJ$6,IF(ISBLANK(CH$5),,VLOOKUP(CH$5,Aerien!$B$23:$C$87,2,FALSE)),)</f>
        <v>0</v>
      </c>
      <c r="CL211" s="110">
        <f t="shared" si="105"/>
        <v>0</v>
      </c>
      <c r="CM211" s="110">
        <f t="shared" si="106"/>
        <v>0</v>
      </c>
      <c r="CN211" s="117">
        <f t="shared" si="107"/>
        <v>0</v>
      </c>
      <c r="CO211" s="110">
        <f>IF(CH211&lt;=$CJ$6,'Laricio - prairie p.'!$F$5+('Laricio - prairie p.'!$F$15-'Laricio - prairie p.'!$F$5)*(1-EXP(-0.0175*CH211)),)</f>
        <v>0</v>
      </c>
      <c r="CP211" s="110">
        <f>IF(CH211&lt;=$CJ$6,IF(CH211&lt;=30,CH211*('Laricio - prairie p.'!$F$16-'Laricio - prairie p.'!#REF!)/30,10),)</f>
        <v>0</v>
      </c>
      <c r="CQ211" s="110">
        <v>0</v>
      </c>
      <c r="CR211" s="110">
        <f t="shared" si="108"/>
        <v>0</v>
      </c>
      <c r="CT211" s="110">
        <f t="shared" si="109"/>
        <v>0</v>
      </c>
      <c r="CU211" s="110">
        <f>IF(CH211&lt;='Laricio - prairie p.'!$F$18,0,)</f>
        <v>0</v>
      </c>
      <c r="CV211" s="117">
        <f t="shared" si="110"/>
        <v>0</v>
      </c>
      <c r="CW211" s="110">
        <f>IF(CH211&lt;=$CJ$6,'Laricio - prairie p.'!$F$5+('Laricio - prairie p.'!$F$8-'Laricio - prairie p.'!$F$5)*(1-EXP(-0.0175*CH211)),)</f>
        <v>0</v>
      </c>
      <c r="CX211" s="110">
        <f>IF(CH212&lt;='Laricio - prairie p.'!$F$18,0,)</f>
        <v>0</v>
      </c>
      <c r="CY211" s="110">
        <f>IF(CH212&lt;='Laricio - prairie p.'!$F$18,0,)</f>
        <v>0</v>
      </c>
      <c r="CZ211" s="110">
        <f t="shared" si="111"/>
        <v>0</v>
      </c>
      <c r="DA211" s="38">
        <f t="shared" si="98"/>
        <v>0</v>
      </c>
    </row>
    <row r="212" spans="59:105" x14ac:dyDescent="0.25">
      <c r="BG212" s="11" t="e">
        <f>IF('Laricio - prairie p.'!#REF!="OUI",BE212/BF212,100%)</f>
        <v>#REF!</v>
      </c>
      <c r="BH212" s="155">
        <v>193</v>
      </c>
      <c r="BI212" s="147">
        <f t="shared" si="91"/>
        <v>0</v>
      </c>
      <c r="BJ212" s="148">
        <f t="shared" si="99"/>
        <v>0</v>
      </c>
      <c r="BK212" s="148">
        <f>IF(BH212&lt;=$BJ$6,IF(ISBLANK(BH$5),,VLOOKUP(BH$5,Aerien!$B$23:$C$87,2,FALSE)),)</f>
        <v>0</v>
      </c>
      <c r="BL212" s="148">
        <f t="shared" si="92"/>
        <v>0</v>
      </c>
      <c r="BM212" s="148">
        <f t="shared" si="93"/>
        <v>0</v>
      </c>
      <c r="BN212" s="149">
        <f t="shared" si="94"/>
        <v>0</v>
      </c>
      <c r="BO212" s="148">
        <f>IF(BH212&lt;=$BJ$6,'Laricio - prairie p.'!$F$5+('Laricio - prairie p.'!$F$15-'Laricio - prairie p.'!$F$5)*(1-EXP(-0.0175*BH212)),)</f>
        <v>0</v>
      </c>
      <c r="BP212" s="148">
        <f>IF(BH212&lt;=$BJ$6,IF(BH212&lt;=30,BH212*('Laricio - prairie p.'!$F$16-'Laricio - prairie p.'!#REF!)/30,10),)</f>
        <v>0</v>
      </c>
      <c r="BQ212" s="148">
        <v>0</v>
      </c>
      <c r="BR212" s="150">
        <f t="shared" si="95"/>
        <v>0</v>
      </c>
      <c r="BS212" s="147">
        <f>IF(BH212&lt;='Laricio - prairie p.'!$F$18,0,)</f>
        <v>0</v>
      </c>
      <c r="BT212" s="148">
        <f>IF(BH212&lt;='Laricio - prairie p.'!$F$18,0,)</f>
        <v>0</v>
      </c>
      <c r="BU212" s="149">
        <f t="shared" ref="BU212:BU219" si="113">IF(BH212&lt;=$BJ$6,0.475,)</f>
        <v>0</v>
      </c>
      <c r="BV212" s="148">
        <f>IF(BH212&lt;=$BJ$6,'Laricio - prairie p.'!$F$5+('Laricio - prairie p.'!$F$8-'Laricio - prairie p.'!$F$5)*(1-EXP(-0.0175*BH212)),)</f>
        <v>0</v>
      </c>
      <c r="BW212" s="148">
        <f>IF(BH213&lt;='Laricio - prairie p.'!$F$18,0,)</f>
        <v>0</v>
      </c>
      <c r="BX212" s="148">
        <f>IF(BH213&lt;='Laricio - prairie p.'!$F$18,0,)</f>
        <v>0</v>
      </c>
      <c r="BY212" s="150">
        <f t="shared" si="100"/>
        <v>0</v>
      </c>
      <c r="BZ212" s="175">
        <f t="shared" ref="BZ212:BZ219" si="114">IF(BH212&lt;=$BJ$6,BR212-BY212,)</f>
        <v>0</v>
      </c>
      <c r="CA212" s="178"/>
      <c r="CB212" s="178"/>
      <c r="CD212">
        <f t="shared" si="112"/>
        <v>0</v>
      </c>
      <c r="CE212" s="18">
        <f t="shared" si="101"/>
        <v>17.570717318722906</v>
      </c>
      <c r="CF212">
        <f t="shared" si="96"/>
        <v>0</v>
      </c>
      <c r="CG212" s="11" t="e">
        <f>IF('Laricio - prairie p.'!#REF!="OUI",CE212/CF212,100%)</f>
        <v>#REF!</v>
      </c>
      <c r="CH212" s="122">
        <v>193</v>
      </c>
      <c r="CI212" s="110">
        <f t="shared" si="97"/>
        <v>0</v>
      </c>
      <c r="CJ212" s="110">
        <f t="shared" si="104"/>
        <v>0</v>
      </c>
      <c r="CK212" s="110">
        <f>IF(CH212&lt;=$CJ$6,IF(ISBLANK(CH$5),,VLOOKUP(CH$5,Aerien!$B$23:$C$87,2,FALSE)),)</f>
        <v>0</v>
      </c>
      <c r="CL212" s="110">
        <f t="shared" si="105"/>
        <v>0</v>
      </c>
      <c r="CM212" s="110">
        <f t="shared" si="106"/>
        <v>0</v>
      </c>
      <c r="CN212" s="117">
        <f t="shared" si="107"/>
        <v>0</v>
      </c>
      <c r="CO212" s="110">
        <f>IF(CH212&lt;=$CJ$6,'Laricio - prairie p.'!$F$5+('Laricio - prairie p.'!$F$15-'Laricio - prairie p.'!$F$5)*(1-EXP(-0.0175*CH212)),)</f>
        <v>0</v>
      </c>
      <c r="CP212" s="110">
        <f>IF(CH212&lt;=$CJ$6,IF(CH212&lt;=30,CH212*('Laricio - prairie p.'!$F$16-'Laricio - prairie p.'!#REF!)/30,10),)</f>
        <v>0</v>
      </c>
      <c r="CQ212" s="110">
        <v>0</v>
      </c>
      <c r="CR212" s="110">
        <f t="shared" si="108"/>
        <v>0</v>
      </c>
      <c r="CT212" s="110">
        <f t="shared" si="109"/>
        <v>0</v>
      </c>
      <c r="CU212" s="110">
        <f>IF(CH212&lt;='Laricio - prairie p.'!$F$18,0,)</f>
        <v>0</v>
      </c>
      <c r="CV212" s="117">
        <f t="shared" si="110"/>
        <v>0</v>
      </c>
      <c r="CW212" s="110">
        <f>IF(CH212&lt;=$CJ$6,'Laricio - prairie p.'!$F$5+('Laricio - prairie p.'!$F$8-'Laricio - prairie p.'!$F$5)*(1-EXP(-0.0175*CH212)),)</f>
        <v>0</v>
      </c>
      <c r="CX212" s="110">
        <f>IF(CH213&lt;='Laricio - prairie p.'!$F$18,0,)</f>
        <v>0</v>
      </c>
      <c r="CY212" s="110">
        <f>IF(CH213&lt;='Laricio - prairie p.'!$F$18,0,)</f>
        <v>0</v>
      </c>
      <c r="CZ212" s="110">
        <f t="shared" si="111"/>
        <v>0</v>
      </c>
      <c r="DA212" s="38">
        <f t="shared" si="98"/>
        <v>0</v>
      </c>
    </row>
    <row r="213" spans="59:105" x14ac:dyDescent="0.25">
      <c r="BG213" s="11" t="e">
        <f>IF('Laricio - prairie p.'!#REF!="OUI",BE213/BF213,100%)</f>
        <v>#REF!</v>
      </c>
      <c r="BH213" s="155">
        <v>194</v>
      </c>
      <c r="BI213" s="147">
        <f t="shared" ref="BI213:BI219" si="115">IF(BH213&lt;=$BJ$6,LOOKUP(BH213-1,$BP$3:$BP$16,$BU$3:$BU$16)*BG213,)</f>
        <v>0</v>
      </c>
      <c r="BJ213" s="148">
        <f t="shared" si="99"/>
        <v>0</v>
      </c>
      <c r="BK213" s="148">
        <f>IF(BH213&lt;=$BJ$6,IF(ISBLANK(BH$5),,VLOOKUP(BH$5,Aerien!$B$23:$C$87,2,FALSE)),)</f>
        <v>0</v>
      </c>
      <c r="BL213" s="148">
        <f t="shared" ref="BL213:BL219" si="116">BK213*BJ213</f>
        <v>0</v>
      </c>
      <c r="BM213" s="148">
        <f t="shared" ref="BM213:BM219" si="117">IF(BL213=0,0,EXP(-1.0587+0.8836*LN(BL213)+0.284))</f>
        <v>0</v>
      </c>
      <c r="BN213" s="149">
        <f t="shared" ref="BN213:BN219" si="118">IF(BH213&lt;=$BJ$6,0.475,)</f>
        <v>0</v>
      </c>
      <c r="BO213" s="148">
        <f>IF(BH213&lt;=$BJ$6,'Laricio - prairie p.'!$F$5+('Laricio - prairie p.'!$F$15-'Laricio - prairie p.'!$F$5)*(1-EXP(-0.0175*BH213)),)</f>
        <v>0</v>
      </c>
      <c r="BP213" s="148">
        <f>IF(BH213&lt;=$BJ$6,IF(BH213&lt;=30,BH213*('Laricio - prairie p.'!$F$16-'Laricio - prairie p.'!#REF!)/30,10),)</f>
        <v>0</v>
      </c>
      <c r="BQ213" s="148">
        <v>0</v>
      </c>
      <c r="BR213" s="150">
        <f t="shared" ref="BR213:BR219" si="119">((BL213+BM213)*BN213+BO213+BP213+BQ213)*44/12</f>
        <v>0</v>
      </c>
      <c r="BS213" s="147">
        <f>IF(BH213&lt;='Laricio - prairie p.'!$F$18,0,)</f>
        <v>0</v>
      </c>
      <c r="BT213" s="148">
        <f>IF(BH213&lt;='Laricio - prairie p.'!$F$18,0,)</f>
        <v>0</v>
      </c>
      <c r="BU213" s="149">
        <f t="shared" si="113"/>
        <v>0</v>
      </c>
      <c r="BV213" s="148">
        <f>IF(BH213&lt;=$BJ$6,'Laricio - prairie p.'!$F$5+('Laricio - prairie p.'!$F$8-'Laricio - prairie p.'!$F$5)*(1-EXP(-0.0175*BH213)),)</f>
        <v>0</v>
      </c>
      <c r="BW213" s="148">
        <f>IF(BH214&lt;='Laricio - prairie p.'!$F$18,0,)</f>
        <v>0</v>
      </c>
      <c r="BX213" s="148">
        <f>IF(BH214&lt;='Laricio - prairie p.'!$F$18,0,)</f>
        <v>0</v>
      </c>
      <c r="BY213" s="150">
        <f t="shared" si="100"/>
        <v>0</v>
      </c>
      <c r="BZ213" s="175">
        <f t="shared" si="114"/>
        <v>0</v>
      </c>
      <c r="CA213" s="178"/>
      <c r="CB213" s="178"/>
      <c r="CD213">
        <f t="shared" si="112"/>
        <v>0</v>
      </c>
      <c r="CE213" s="18">
        <f t="shared" si="101"/>
        <v>17.570717318722906</v>
      </c>
      <c r="CF213">
        <f t="shared" ref="CF213:CF219" si="120">IF(CH213&lt;=$CJ$6,LOOKUP(CH213-1,$DC$22:$DC$48,$DE$22:$DE$48),)</f>
        <v>0</v>
      </c>
      <c r="CG213" s="11" t="e">
        <f>IF('Laricio - prairie p.'!#REF!="OUI",CE213/CF213,100%)</f>
        <v>#REF!</v>
      </c>
      <c r="CH213" s="122">
        <v>194</v>
      </c>
      <c r="CI213" s="110">
        <f t="shared" ref="CI213:CI219" si="121">IF(CH213&lt;=$CJ$6,LOOKUP(CH213-1,$DC$22:$DC$48,$DJ$22:$DJ$48)*CG213,)</f>
        <v>0</v>
      </c>
      <c r="CJ213" s="110">
        <f t="shared" si="104"/>
        <v>0</v>
      </c>
      <c r="CK213" s="110">
        <f>IF(CH213&lt;=$CJ$6,IF(ISBLANK(CH$5),,VLOOKUP(CH$5,Aerien!$B$23:$C$87,2,FALSE)),)</f>
        <v>0</v>
      </c>
      <c r="CL213" s="110">
        <f t="shared" si="105"/>
        <v>0</v>
      </c>
      <c r="CM213" s="110">
        <f t="shared" si="106"/>
        <v>0</v>
      </c>
      <c r="CN213" s="117">
        <f t="shared" si="107"/>
        <v>0</v>
      </c>
      <c r="CO213" s="110">
        <f>IF(CH213&lt;=$CJ$6,'Laricio - prairie p.'!$F$5+('Laricio - prairie p.'!$F$15-'Laricio - prairie p.'!$F$5)*(1-EXP(-0.0175*CH213)),)</f>
        <v>0</v>
      </c>
      <c r="CP213" s="110">
        <f>IF(CH213&lt;=$CJ$6,IF(CH213&lt;=30,CH213*('Laricio - prairie p.'!$F$16-'Laricio - prairie p.'!#REF!)/30,10),)</f>
        <v>0</v>
      </c>
      <c r="CQ213" s="110">
        <v>0</v>
      </c>
      <c r="CR213" s="110">
        <f t="shared" si="108"/>
        <v>0</v>
      </c>
      <c r="CT213" s="110">
        <f t="shared" si="109"/>
        <v>0</v>
      </c>
      <c r="CU213" s="110">
        <f>IF(CH213&lt;='Laricio - prairie p.'!$F$18,0,)</f>
        <v>0</v>
      </c>
      <c r="CV213" s="117">
        <f t="shared" si="110"/>
        <v>0</v>
      </c>
      <c r="CW213" s="110">
        <f>IF(CH213&lt;=$CJ$6,'Laricio - prairie p.'!$F$5+('Laricio - prairie p.'!$F$8-'Laricio - prairie p.'!$F$5)*(1-EXP(-0.0175*CH213)),)</f>
        <v>0</v>
      </c>
      <c r="CX213" s="110">
        <f>IF(CH214&lt;='Laricio - prairie p.'!$F$18,0,)</f>
        <v>0</v>
      </c>
      <c r="CY213" s="110">
        <f>IF(CH214&lt;='Laricio - prairie p.'!$F$18,0,)</f>
        <v>0</v>
      </c>
      <c r="CZ213" s="110">
        <f t="shared" si="111"/>
        <v>0</v>
      </c>
      <c r="DA213" s="38">
        <f t="shared" ref="DA213:DA219" si="122">IF(CH213&lt;=$BJ$6,CR213-CZ213,)</f>
        <v>0</v>
      </c>
    </row>
    <row r="214" spans="59:105" x14ac:dyDescent="0.25">
      <c r="BG214" s="11" t="e">
        <f>IF('Laricio - prairie p.'!#REF!="OUI",BE214/BF214,100%)</f>
        <v>#REF!</v>
      </c>
      <c r="BH214" s="155">
        <v>195</v>
      </c>
      <c r="BI214" s="147">
        <f t="shared" si="115"/>
        <v>0</v>
      </c>
      <c r="BJ214" s="148">
        <f t="shared" si="99"/>
        <v>0</v>
      </c>
      <c r="BK214" s="148">
        <f>IF(BH214&lt;=$BJ$6,IF(ISBLANK(BH$5),,VLOOKUP(BH$5,Aerien!$B$23:$C$87,2,FALSE)),)</f>
        <v>0</v>
      </c>
      <c r="BL214" s="148">
        <f t="shared" si="116"/>
        <v>0</v>
      </c>
      <c r="BM214" s="148">
        <f t="shared" si="117"/>
        <v>0</v>
      </c>
      <c r="BN214" s="149">
        <f t="shared" si="118"/>
        <v>0</v>
      </c>
      <c r="BO214" s="148">
        <f>IF(BH214&lt;=$BJ$6,'Laricio - prairie p.'!$F$5+('Laricio - prairie p.'!$F$15-'Laricio - prairie p.'!$F$5)*(1-EXP(-0.0175*BH214)),)</f>
        <v>0</v>
      </c>
      <c r="BP214" s="148">
        <f>IF(BH214&lt;=$BJ$6,IF(BH214&lt;=30,BH214*('Laricio - prairie p.'!$F$16-'Laricio - prairie p.'!#REF!)/30,10),)</f>
        <v>0</v>
      </c>
      <c r="BQ214" s="148">
        <v>0</v>
      </c>
      <c r="BR214" s="150">
        <f t="shared" si="119"/>
        <v>0</v>
      </c>
      <c r="BS214" s="147">
        <f>IF(BH214&lt;='Laricio - prairie p.'!$F$18,0,)</f>
        <v>0</v>
      </c>
      <c r="BT214" s="148">
        <f>IF(BH214&lt;='Laricio - prairie p.'!$F$18,0,)</f>
        <v>0</v>
      </c>
      <c r="BU214" s="149">
        <f t="shared" si="113"/>
        <v>0</v>
      </c>
      <c r="BV214" s="148">
        <f>IF(BH214&lt;=$BJ$6,'Laricio - prairie p.'!$F$5+('Laricio - prairie p.'!$F$8-'Laricio - prairie p.'!$F$5)*(1-EXP(-0.0175*BH214)),)</f>
        <v>0</v>
      </c>
      <c r="BW214" s="148">
        <f>IF(BH215&lt;='Laricio - prairie p.'!$F$18,0,)</f>
        <v>0</v>
      </c>
      <c r="BX214" s="148">
        <f>IF(BH215&lt;='Laricio - prairie p.'!$F$18,0,)</f>
        <v>0</v>
      </c>
      <c r="BY214" s="150">
        <f t="shared" si="100"/>
        <v>0</v>
      </c>
      <c r="BZ214" s="175">
        <f t="shared" si="114"/>
        <v>0</v>
      </c>
      <c r="CA214" s="178"/>
      <c r="CB214" s="178"/>
      <c r="CD214" t="str">
        <f t="shared" si="112"/>
        <v>OUI</v>
      </c>
      <c r="CE214" s="18">
        <f t="shared" si="101"/>
        <v>13.705159508603867</v>
      </c>
      <c r="CF214">
        <f t="shared" si="120"/>
        <v>0</v>
      </c>
      <c r="CG214" s="11" t="e">
        <f>IF('Laricio - prairie p.'!#REF!="OUI",CE214/CF214,100%)</f>
        <v>#REF!</v>
      </c>
      <c r="CH214" s="122">
        <v>195</v>
      </c>
      <c r="CI214" s="110">
        <f t="shared" si="121"/>
        <v>0</v>
      </c>
      <c r="CJ214" s="110">
        <f t="shared" si="104"/>
        <v>0</v>
      </c>
      <c r="CK214" s="110">
        <f>IF(CH214&lt;=$CJ$6,IF(ISBLANK(CH$5),,VLOOKUP(CH$5,Aerien!$B$23:$C$87,2,FALSE)),)</f>
        <v>0</v>
      </c>
      <c r="CL214" s="110">
        <f t="shared" si="105"/>
        <v>0</v>
      </c>
      <c r="CM214" s="110">
        <f t="shared" si="106"/>
        <v>0</v>
      </c>
      <c r="CN214" s="117">
        <f t="shared" si="107"/>
        <v>0</v>
      </c>
      <c r="CO214" s="110">
        <f>IF(CH214&lt;=$CJ$6,'Laricio - prairie p.'!$F$5+('Laricio - prairie p.'!$F$15-'Laricio - prairie p.'!$F$5)*(1-EXP(-0.0175*CH214)),)</f>
        <v>0</v>
      </c>
      <c r="CP214" s="110">
        <f>IF(CH214&lt;=$CJ$6,IF(CH214&lt;=30,CH214*('Laricio - prairie p.'!$F$16-'Laricio - prairie p.'!#REF!)/30,10),)</f>
        <v>0</v>
      </c>
      <c r="CQ214" s="110">
        <v>0</v>
      </c>
      <c r="CR214" s="110">
        <f t="shared" si="108"/>
        <v>0</v>
      </c>
      <c r="CT214" s="110">
        <f t="shared" si="109"/>
        <v>0</v>
      </c>
      <c r="CU214" s="110">
        <f>IF(CH214&lt;='Laricio - prairie p.'!$F$18,0,)</f>
        <v>0</v>
      </c>
      <c r="CV214" s="117">
        <f t="shared" si="110"/>
        <v>0</v>
      </c>
      <c r="CW214" s="110">
        <f>IF(CH214&lt;=$CJ$6,'Laricio - prairie p.'!$F$5+('Laricio - prairie p.'!$F$8-'Laricio - prairie p.'!$F$5)*(1-EXP(-0.0175*CH214)),)</f>
        <v>0</v>
      </c>
      <c r="CX214" s="110">
        <f>IF(CH215&lt;='Laricio - prairie p.'!$F$18,0,)</f>
        <v>0</v>
      </c>
      <c r="CY214" s="110">
        <f>IF(CH215&lt;='Laricio - prairie p.'!$F$18,0,)</f>
        <v>0</v>
      </c>
      <c r="CZ214" s="110">
        <f t="shared" si="111"/>
        <v>0</v>
      </c>
      <c r="DA214" s="38">
        <f t="shared" si="122"/>
        <v>0</v>
      </c>
    </row>
    <row r="215" spans="59:105" x14ac:dyDescent="0.25">
      <c r="BG215" s="11" t="e">
        <f>IF('Laricio - prairie p.'!#REF!="OUI",BE215/BF215,100%)</f>
        <v>#REF!</v>
      </c>
      <c r="BH215" s="155">
        <v>196</v>
      </c>
      <c r="BI215" s="147">
        <f t="shared" si="115"/>
        <v>0</v>
      </c>
      <c r="BJ215" s="148">
        <f t="shared" si="99"/>
        <v>0</v>
      </c>
      <c r="BK215" s="148">
        <f>IF(BH215&lt;=$BJ$6,IF(ISBLANK(BH$5),,VLOOKUP(BH$5,Aerien!$B$23:$C$87,2,FALSE)),)</f>
        <v>0</v>
      </c>
      <c r="BL215" s="148">
        <f t="shared" si="116"/>
        <v>0</v>
      </c>
      <c r="BM215" s="148">
        <f t="shared" si="117"/>
        <v>0</v>
      </c>
      <c r="BN215" s="149">
        <f t="shared" si="118"/>
        <v>0</v>
      </c>
      <c r="BO215" s="148">
        <f>IF(BH215&lt;=$BJ$6,'Laricio - prairie p.'!$F$5+('Laricio - prairie p.'!$F$15-'Laricio - prairie p.'!$F$5)*(1-EXP(-0.0175*BH215)),)</f>
        <v>0</v>
      </c>
      <c r="BP215" s="148">
        <f>IF(BH215&lt;=$BJ$6,IF(BH215&lt;=30,BH215*('Laricio - prairie p.'!$F$16-'Laricio - prairie p.'!#REF!)/30,10),)</f>
        <v>0</v>
      </c>
      <c r="BQ215" s="148">
        <v>0</v>
      </c>
      <c r="BR215" s="150">
        <f t="shared" si="119"/>
        <v>0</v>
      </c>
      <c r="BS215" s="147">
        <f>IF(BH215&lt;='Laricio - prairie p.'!$F$18,0,)</f>
        <v>0</v>
      </c>
      <c r="BT215" s="148">
        <f>IF(BH215&lt;='Laricio - prairie p.'!$F$18,0,)</f>
        <v>0</v>
      </c>
      <c r="BU215" s="149">
        <f t="shared" si="113"/>
        <v>0</v>
      </c>
      <c r="BV215" s="148">
        <f>IF(BH215&lt;=$BJ$6,'Laricio - prairie p.'!$F$5+('Laricio - prairie p.'!$F$8-'Laricio - prairie p.'!$F$5)*(1-EXP(-0.0175*BH215)),)</f>
        <v>0</v>
      </c>
      <c r="BW215" s="148">
        <f>IF(BH216&lt;='Laricio - prairie p.'!$F$18,0,)</f>
        <v>0</v>
      </c>
      <c r="BX215" s="148">
        <f>IF(BH216&lt;='Laricio - prairie p.'!$F$18,0,)</f>
        <v>0</v>
      </c>
      <c r="BY215" s="150">
        <f t="shared" si="100"/>
        <v>0</v>
      </c>
      <c r="BZ215" s="175">
        <f t="shared" si="114"/>
        <v>0</v>
      </c>
      <c r="CA215" s="178"/>
      <c r="CB215" s="178"/>
      <c r="CD215">
        <f t="shared" si="112"/>
        <v>0</v>
      </c>
      <c r="CE215" s="18">
        <f t="shared" si="101"/>
        <v>13.705159508603867</v>
      </c>
      <c r="CF215">
        <f t="shared" si="120"/>
        <v>0</v>
      </c>
      <c r="CG215" s="11" t="e">
        <f>IF('Laricio - prairie p.'!#REF!="OUI",CE215/CF215,100%)</f>
        <v>#REF!</v>
      </c>
      <c r="CH215" s="122">
        <v>196</v>
      </c>
      <c r="CI215" s="110">
        <f t="shared" si="121"/>
        <v>0</v>
      </c>
      <c r="CJ215" s="110">
        <f t="shared" si="104"/>
        <v>0</v>
      </c>
      <c r="CK215" s="110">
        <f>IF(CH215&lt;=$CJ$6,IF(ISBLANK(CH$5),,VLOOKUP(CH$5,Aerien!$B$23:$C$87,2,FALSE)),)</f>
        <v>0</v>
      </c>
      <c r="CL215" s="110">
        <f t="shared" si="105"/>
        <v>0</v>
      </c>
      <c r="CM215" s="110">
        <f t="shared" si="106"/>
        <v>0</v>
      </c>
      <c r="CN215" s="117">
        <f t="shared" si="107"/>
        <v>0</v>
      </c>
      <c r="CO215" s="110">
        <f>IF(CH215&lt;=$CJ$6,'Laricio - prairie p.'!$F$5+('Laricio - prairie p.'!$F$15-'Laricio - prairie p.'!$F$5)*(1-EXP(-0.0175*CH215)),)</f>
        <v>0</v>
      </c>
      <c r="CP215" s="110">
        <f>IF(CH215&lt;=$CJ$6,IF(CH215&lt;=30,CH215*('Laricio - prairie p.'!$F$16-'Laricio - prairie p.'!#REF!)/30,10),)</f>
        <v>0</v>
      </c>
      <c r="CQ215" s="110">
        <v>0</v>
      </c>
      <c r="CR215" s="110">
        <f t="shared" si="108"/>
        <v>0</v>
      </c>
      <c r="CT215" s="110">
        <f t="shared" si="109"/>
        <v>0</v>
      </c>
      <c r="CU215" s="110">
        <f>IF(CH215&lt;='Laricio - prairie p.'!$F$18,0,)</f>
        <v>0</v>
      </c>
      <c r="CV215" s="117">
        <f t="shared" si="110"/>
        <v>0</v>
      </c>
      <c r="CW215" s="110">
        <f>IF(CH215&lt;=$CJ$6,'Laricio - prairie p.'!$F$5+('Laricio - prairie p.'!$F$8-'Laricio - prairie p.'!$F$5)*(1-EXP(-0.0175*CH215)),)</f>
        <v>0</v>
      </c>
      <c r="CX215" s="110">
        <f>IF(CH216&lt;='Laricio - prairie p.'!$F$18,0,)</f>
        <v>0</v>
      </c>
      <c r="CY215" s="110">
        <f>IF(CH216&lt;='Laricio - prairie p.'!$F$18,0,)</f>
        <v>0</v>
      </c>
      <c r="CZ215" s="110">
        <f t="shared" si="111"/>
        <v>0</v>
      </c>
      <c r="DA215" s="38">
        <f t="shared" si="122"/>
        <v>0</v>
      </c>
    </row>
    <row r="216" spans="59:105" x14ac:dyDescent="0.25">
      <c r="BG216" s="11" t="e">
        <f>IF('Laricio - prairie p.'!#REF!="OUI",BE216/BF216,100%)</f>
        <v>#REF!</v>
      </c>
      <c r="BH216" s="155">
        <v>197</v>
      </c>
      <c r="BI216" s="147">
        <f t="shared" si="115"/>
        <v>0</v>
      </c>
      <c r="BJ216" s="148">
        <f t="shared" si="99"/>
        <v>0</v>
      </c>
      <c r="BK216" s="148">
        <f>IF(BH216&lt;=$BJ$6,IF(ISBLANK(BH$5),,VLOOKUP(BH$5,Aerien!$B$23:$C$87,2,FALSE)),)</f>
        <v>0</v>
      </c>
      <c r="BL216" s="148">
        <f t="shared" si="116"/>
        <v>0</v>
      </c>
      <c r="BM216" s="148">
        <f t="shared" si="117"/>
        <v>0</v>
      </c>
      <c r="BN216" s="149">
        <f t="shared" si="118"/>
        <v>0</v>
      </c>
      <c r="BO216" s="148">
        <f>IF(BH216&lt;=$BJ$6,'Laricio - prairie p.'!$F$5+('Laricio - prairie p.'!$F$15-'Laricio - prairie p.'!$F$5)*(1-EXP(-0.0175*BH216)),)</f>
        <v>0</v>
      </c>
      <c r="BP216" s="148">
        <f>IF(BH216&lt;=$BJ$6,IF(BH216&lt;=30,BH216*('Laricio - prairie p.'!$F$16-'Laricio - prairie p.'!#REF!)/30,10),)</f>
        <v>0</v>
      </c>
      <c r="BQ216" s="148">
        <v>0</v>
      </c>
      <c r="BR216" s="150">
        <f t="shared" si="119"/>
        <v>0</v>
      </c>
      <c r="BS216" s="147">
        <f>IF(BH216&lt;='Laricio - prairie p.'!$F$18,0,)</f>
        <v>0</v>
      </c>
      <c r="BT216" s="148">
        <f>IF(BH216&lt;='Laricio - prairie p.'!$F$18,0,)</f>
        <v>0</v>
      </c>
      <c r="BU216" s="149">
        <f t="shared" si="113"/>
        <v>0</v>
      </c>
      <c r="BV216" s="148">
        <f>IF(BH216&lt;=$BJ$6,'Laricio - prairie p.'!$F$5+('Laricio - prairie p.'!$F$8-'Laricio - prairie p.'!$F$5)*(1-EXP(-0.0175*BH216)),)</f>
        <v>0</v>
      </c>
      <c r="BW216" s="148">
        <f>IF(BH217&lt;='Laricio - prairie p.'!$F$18,0,)</f>
        <v>0</v>
      </c>
      <c r="BX216" s="148">
        <f>IF(BH217&lt;='Laricio - prairie p.'!$F$18,0,)</f>
        <v>0</v>
      </c>
      <c r="BY216" s="150">
        <f t="shared" si="100"/>
        <v>0</v>
      </c>
      <c r="BZ216" s="175">
        <f t="shared" si="114"/>
        <v>0</v>
      </c>
      <c r="CA216" s="178"/>
      <c r="CB216" s="178"/>
      <c r="CD216">
        <f t="shared" si="112"/>
        <v>0</v>
      </c>
      <c r="CE216" s="18">
        <f t="shared" si="101"/>
        <v>13.705159508603867</v>
      </c>
      <c r="CF216">
        <f t="shared" si="120"/>
        <v>0</v>
      </c>
      <c r="CG216" s="11" t="e">
        <f>IF('Laricio - prairie p.'!#REF!="OUI",CE216/CF216,100%)</f>
        <v>#REF!</v>
      </c>
      <c r="CH216" s="122">
        <v>197</v>
      </c>
      <c r="CI216" s="110">
        <f t="shared" si="121"/>
        <v>0</v>
      </c>
      <c r="CJ216" s="110">
        <f t="shared" si="104"/>
        <v>0</v>
      </c>
      <c r="CK216" s="110">
        <f>IF(CH216&lt;=$CJ$6,IF(ISBLANK(CH$5),,VLOOKUP(CH$5,Aerien!$B$23:$C$87,2,FALSE)),)</f>
        <v>0</v>
      </c>
      <c r="CL216" s="110">
        <f t="shared" si="105"/>
        <v>0</v>
      </c>
      <c r="CM216" s="110">
        <f t="shared" si="106"/>
        <v>0</v>
      </c>
      <c r="CN216" s="117">
        <f t="shared" si="107"/>
        <v>0</v>
      </c>
      <c r="CO216" s="110">
        <f>IF(CH216&lt;=$CJ$6,'Laricio - prairie p.'!$F$5+('Laricio - prairie p.'!$F$15-'Laricio - prairie p.'!$F$5)*(1-EXP(-0.0175*CH216)),)</f>
        <v>0</v>
      </c>
      <c r="CP216" s="110">
        <f>IF(CH216&lt;=$CJ$6,IF(CH216&lt;=30,CH216*('Laricio - prairie p.'!$F$16-'Laricio - prairie p.'!#REF!)/30,10),)</f>
        <v>0</v>
      </c>
      <c r="CQ216" s="110">
        <v>0</v>
      </c>
      <c r="CR216" s="110">
        <f t="shared" si="108"/>
        <v>0</v>
      </c>
      <c r="CT216" s="110">
        <f t="shared" si="109"/>
        <v>0</v>
      </c>
      <c r="CU216" s="110">
        <f>IF(CH216&lt;='Laricio - prairie p.'!$F$18,0,)</f>
        <v>0</v>
      </c>
      <c r="CV216" s="117">
        <f t="shared" si="110"/>
        <v>0</v>
      </c>
      <c r="CW216" s="110">
        <f>IF(CH216&lt;=$CJ$6,'Laricio - prairie p.'!$F$5+('Laricio - prairie p.'!$F$8-'Laricio - prairie p.'!$F$5)*(1-EXP(-0.0175*CH216)),)</f>
        <v>0</v>
      </c>
      <c r="CX216" s="110">
        <f>IF(CH217&lt;='Laricio - prairie p.'!$F$18,0,)</f>
        <v>0</v>
      </c>
      <c r="CY216" s="110">
        <f>IF(CH217&lt;='Laricio - prairie p.'!$F$18,0,)</f>
        <v>0</v>
      </c>
      <c r="CZ216" s="110">
        <f t="shared" si="111"/>
        <v>0</v>
      </c>
      <c r="DA216" s="38">
        <f t="shared" si="122"/>
        <v>0</v>
      </c>
    </row>
    <row r="217" spans="59:105" x14ac:dyDescent="0.25">
      <c r="BG217" s="11" t="e">
        <f>IF('Laricio - prairie p.'!#REF!="OUI",BE217/BF217,100%)</f>
        <v>#REF!</v>
      </c>
      <c r="BH217" s="155">
        <v>198</v>
      </c>
      <c r="BI217" s="147">
        <f t="shared" si="115"/>
        <v>0</v>
      </c>
      <c r="BJ217" s="148">
        <f t="shared" si="99"/>
        <v>0</v>
      </c>
      <c r="BK217" s="148">
        <f>IF(BH217&lt;=$BJ$6,IF(ISBLANK(BH$5),,VLOOKUP(BH$5,Aerien!$B$23:$C$87,2,FALSE)),)</f>
        <v>0</v>
      </c>
      <c r="BL217" s="148">
        <f t="shared" si="116"/>
        <v>0</v>
      </c>
      <c r="BM217" s="148">
        <f t="shared" si="117"/>
        <v>0</v>
      </c>
      <c r="BN217" s="149">
        <f t="shared" si="118"/>
        <v>0</v>
      </c>
      <c r="BO217" s="148">
        <f>IF(BH217&lt;=$BJ$6,'Laricio - prairie p.'!$F$5+('Laricio - prairie p.'!$F$15-'Laricio - prairie p.'!$F$5)*(1-EXP(-0.0175*BH217)),)</f>
        <v>0</v>
      </c>
      <c r="BP217" s="148">
        <f>IF(BH217&lt;=$BJ$6,IF(BH217&lt;=30,BH217*('Laricio - prairie p.'!$F$16-'Laricio - prairie p.'!#REF!)/30,10),)</f>
        <v>0</v>
      </c>
      <c r="BQ217" s="148">
        <v>0</v>
      </c>
      <c r="BR217" s="150">
        <f t="shared" si="119"/>
        <v>0</v>
      </c>
      <c r="BS217" s="147">
        <f>IF(BH217&lt;='Laricio - prairie p.'!$F$18,0,)</f>
        <v>0</v>
      </c>
      <c r="BT217" s="148">
        <f>IF(BH217&lt;='Laricio - prairie p.'!$F$18,0,)</f>
        <v>0</v>
      </c>
      <c r="BU217" s="149">
        <f t="shared" si="113"/>
        <v>0</v>
      </c>
      <c r="BV217" s="148">
        <f>IF(BH217&lt;=$BJ$6,'Laricio - prairie p.'!$F$5+('Laricio - prairie p.'!$F$8-'Laricio - prairie p.'!$F$5)*(1-EXP(-0.0175*BH217)),)</f>
        <v>0</v>
      </c>
      <c r="BW217" s="148">
        <f>IF(BH218&lt;='Laricio - prairie p.'!$F$18,0,)</f>
        <v>0</v>
      </c>
      <c r="BX217" s="148">
        <f>IF(BH218&lt;='Laricio - prairie p.'!$F$18,0,)</f>
        <v>0</v>
      </c>
      <c r="BY217" s="150">
        <f t="shared" si="100"/>
        <v>0</v>
      </c>
      <c r="BZ217" s="175">
        <f t="shared" si="114"/>
        <v>0</v>
      </c>
      <c r="CA217" s="178"/>
      <c r="CB217" s="178"/>
      <c r="CD217">
        <f t="shared" si="112"/>
        <v>0</v>
      </c>
      <c r="CE217" s="18">
        <f t="shared" si="101"/>
        <v>13.705159508603867</v>
      </c>
      <c r="CF217">
        <f t="shared" si="120"/>
        <v>0</v>
      </c>
      <c r="CG217" s="11" t="e">
        <f>IF('Laricio - prairie p.'!#REF!="OUI",CE217/CF217,100%)</f>
        <v>#REF!</v>
      </c>
      <c r="CH217" s="122">
        <v>198</v>
      </c>
      <c r="CI217" s="110">
        <f t="shared" si="121"/>
        <v>0</v>
      </c>
      <c r="CJ217" s="110">
        <f t="shared" si="104"/>
        <v>0</v>
      </c>
      <c r="CK217" s="110">
        <f>IF(CH217&lt;=$CJ$6,IF(ISBLANK(CH$5),,VLOOKUP(CH$5,Aerien!$B$23:$C$87,2,FALSE)),)</f>
        <v>0</v>
      </c>
      <c r="CL217" s="110">
        <f t="shared" si="105"/>
        <v>0</v>
      </c>
      <c r="CM217" s="110">
        <f t="shared" si="106"/>
        <v>0</v>
      </c>
      <c r="CN217" s="117">
        <f t="shared" si="107"/>
        <v>0</v>
      </c>
      <c r="CO217" s="110">
        <f>IF(CH217&lt;=$CJ$6,'Laricio - prairie p.'!$F$5+('Laricio - prairie p.'!$F$15-'Laricio - prairie p.'!$F$5)*(1-EXP(-0.0175*CH217)),)</f>
        <v>0</v>
      </c>
      <c r="CP217" s="110">
        <f>IF(CH217&lt;=$CJ$6,IF(CH217&lt;=30,CH217*('Laricio - prairie p.'!$F$16-'Laricio - prairie p.'!#REF!)/30,10),)</f>
        <v>0</v>
      </c>
      <c r="CQ217" s="110">
        <v>0</v>
      </c>
      <c r="CR217" s="110">
        <f t="shared" si="108"/>
        <v>0</v>
      </c>
      <c r="CT217" s="110">
        <f t="shared" si="109"/>
        <v>0</v>
      </c>
      <c r="CU217" s="110">
        <f>IF(CH217&lt;='Laricio - prairie p.'!$F$18,0,)</f>
        <v>0</v>
      </c>
      <c r="CV217" s="117">
        <f t="shared" si="110"/>
        <v>0</v>
      </c>
      <c r="CW217" s="110">
        <f>IF(CH217&lt;=$CJ$6,'Laricio - prairie p.'!$F$5+('Laricio - prairie p.'!$F$8-'Laricio - prairie p.'!$F$5)*(1-EXP(-0.0175*CH217)),)</f>
        <v>0</v>
      </c>
      <c r="CX217" s="110">
        <f>IF(CH218&lt;='Laricio - prairie p.'!$F$18,0,)</f>
        <v>0</v>
      </c>
      <c r="CY217" s="110">
        <f>IF(CH218&lt;='Laricio - prairie p.'!$F$18,0,)</f>
        <v>0</v>
      </c>
      <c r="CZ217" s="110">
        <f t="shared" si="111"/>
        <v>0</v>
      </c>
      <c r="DA217" s="38">
        <f t="shared" si="122"/>
        <v>0</v>
      </c>
    </row>
    <row r="218" spans="59:105" x14ac:dyDescent="0.25">
      <c r="BG218" s="11" t="e">
        <f>IF('Laricio - prairie p.'!#REF!="OUI",BE218/BF218,100%)</f>
        <v>#REF!</v>
      </c>
      <c r="BH218" s="155">
        <v>199</v>
      </c>
      <c r="BI218" s="147">
        <f t="shared" si="115"/>
        <v>0</v>
      </c>
      <c r="BJ218" s="148">
        <f t="shared" ref="BJ218:BJ219" si="123">IF(BH218&lt;=$BJ$6,BI218+BJ217,)</f>
        <v>0</v>
      </c>
      <c r="BK218" s="148">
        <f>IF(BH218&lt;=$BJ$6,IF(ISBLANK(BH$5),,VLOOKUP(BH$5,Aerien!$B$23:$C$87,2,FALSE)),)</f>
        <v>0</v>
      </c>
      <c r="BL218" s="148">
        <f t="shared" si="116"/>
        <v>0</v>
      </c>
      <c r="BM218" s="148">
        <f t="shared" si="117"/>
        <v>0</v>
      </c>
      <c r="BN218" s="149">
        <f t="shared" si="118"/>
        <v>0</v>
      </c>
      <c r="BO218" s="148">
        <f>IF(BH218&lt;=$BJ$6,'Laricio - prairie p.'!$F$5+('Laricio - prairie p.'!$F$15-'Laricio - prairie p.'!$F$5)*(1-EXP(-0.0175*BH218)),)</f>
        <v>0</v>
      </c>
      <c r="BP218" s="148">
        <f>IF(BH218&lt;=$BJ$6,IF(BH218&lt;=30,BH218*('Laricio - prairie p.'!$F$16-'Laricio - prairie p.'!#REF!)/30,10),)</f>
        <v>0</v>
      </c>
      <c r="BQ218" s="148">
        <v>0</v>
      </c>
      <c r="BR218" s="150">
        <f t="shared" si="119"/>
        <v>0</v>
      </c>
      <c r="BS218" s="147">
        <f>IF(BH218&lt;='Laricio - prairie p.'!$F$18,0,)</f>
        <v>0</v>
      </c>
      <c r="BT218" s="148">
        <f>IF(BH218&lt;='Laricio - prairie p.'!$F$18,0,)</f>
        <v>0</v>
      </c>
      <c r="BU218" s="149">
        <f t="shared" si="113"/>
        <v>0</v>
      </c>
      <c r="BV218" s="148">
        <f>IF(BH218&lt;=$BJ$6,'Laricio - prairie p.'!$F$5+('Laricio - prairie p.'!$F$8-'Laricio - prairie p.'!$F$5)*(1-EXP(-0.0175*BH218)),)</f>
        <v>0</v>
      </c>
      <c r="BW218" s="148">
        <f>IF(BH219&lt;='Laricio - prairie p.'!$F$18,0,)</f>
        <v>0</v>
      </c>
      <c r="BX218" s="148">
        <f>IF(BH219&lt;='Laricio - prairie p.'!$F$18,0,)</f>
        <v>0</v>
      </c>
      <c r="BY218" s="150">
        <f t="shared" ref="BY218:BY219" si="124">((BS218+BT218)*BU218+BV218+BW218+BX218)*44/12</f>
        <v>0</v>
      </c>
      <c r="BZ218" s="175">
        <f t="shared" si="114"/>
        <v>0</v>
      </c>
      <c r="CA218" s="178"/>
      <c r="CB218" s="178"/>
      <c r="CD218">
        <f t="shared" si="112"/>
        <v>0</v>
      </c>
      <c r="CE218" s="18">
        <f t="shared" ref="CE218:CE219" si="125">IF(CD218="OUI",CE217*(1-CO$12),CE217)</f>
        <v>13.705159508603867</v>
      </c>
      <c r="CF218">
        <f t="shared" si="120"/>
        <v>0</v>
      </c>
      <c r="CG218" s="11" t="e">
        <f>IF('Laricio - prairie p.'!#REF!="OUI",CE218/CF218,100%)</f>
        <v>#REF!</v>
      </c>
      <c r="CH218" s="122">
        <v>199</v>
      </c>
      <c r="CI218" s="110">
        <f t="shared" si="121"/>
        <v>0</v>
      </c>
      <c r="CJ218" s="110">
        <f t="shared" si="104"/>
        <v>0</v>
      </c>
      <c r="CK218" s="110">
        <f>IF(CH218&lt;=$CJ$6,IF(ISBLANK(CH$5),,VLOOKUP(CH$5,Aerien!$B$23:$C$87,2,FALSE)),)</f>
        <v>0</v>
      </c>
      <c r="CL218" s="110">
        <f t="shared" si="105"/>
        <v>0</v>
      </c>
      <c r="CM218" s="110">
        <f t="shared" si="106"/>
        <v>0</v>
      </c>
      <c r="CN218" s="117">
        <f t="shared" si="107"/>
        <v>0</v>
      </c>
      <c r="CO218" s="110">
        <f>IF(CH218&lt;=$CJ$6,'Laricio - prairie p.'!$F$5+('Laricio - prairie p.'!$F$15-'Laricio - prairie p.'!$F$5)*(1-EXP(-0.0175*CH218)),)</f>
        <v>0</v>
      </c>
      <c r="CP218" s="110">
        <f>IF(CH218&lt;=$CJ$6,IF(CH218&lt;=30,CH218*('Laricio - prairie p.'!$F$16-'Laricio - prairie p.'!#REF!)/30,10),)</f>
        <v>0</v>
      </c>
      <c r="CQ218" s="110">
        <v>0</v>
      </c>
      <c r="CR218" s="110">
        <f t="shared" si="108"/>
        <v>0</v>
      </c>
      <c r="CT218" s="110">
        <f t="shared" si="109"/>
        <v>0</v>
      </c>
      <c r="CU218" s="110">
        <f>IF(CH218&lt;='Laricio - prairie p.'!$F$18,0,)</f>
        <v>0</v>
      </c>
      <c r="CV218" s="117">
        <f t="shared" si="110"/>
        <v>0</v>
      </c>
      <c r="CW218" s="110">
        <f>IF(CH218&lt;=$CJ$6,'Laricio - prairie p.'!$F$5+('Laricio - prairie p.'!$F$8-'Laricio - prairie p.'!$F$5)*(1-EXP(-0.0175*CH218)),)</f>
        <v>0</v>
      </c>
      <c r="CX218" s="110">
        <f>IF(CH219&lt;='Laricio - prairie p.'!$F$18,0,)</f>
        <v>0</v>
      </c>
      <c r="CY218" s="110">
        <f>IF(CH219&lt;='Laricio - prairie p.'!$F$18,0,)</f>
        <v>0</v>
      </c>
      <c r="CZ218" s="110">
        <f t="shared" si="111"/>
        <v>0</v>
      </c>
      <c r="DA218" s="38">
        <f t="shared" si="122"/>
        <v>0</v>
      </c>
    </row>
    <row r="219" spans="59:105" x14ac:dyDescent="0.25">
      <c r="BG219" s="11" t="e">
        <f>IF('Laricio - prairie p.'!#REF!="OUI",BE219/BF219,100%)</f>
        <v>#REF!</v>
      </c>
      <c r="BH219" s="157">
        <v>200</v>
      </c>
      <c r="BI219" s="151">
        <f t="shared" si="115"/>
        <v>0</v>
      </c>
      <c r="BJ219" s="152">
        <f t="shared" si="123"/>
        <v>0</v>
      </c>
      <c r="BK219" s="152">
        <f>IF(BH219&lt;=$BJ$6,IF(ISBLANK(BH$5),,VLOOKUP(BH$5,Aerien!$B$23:$C$87,2,FALSE)),)</f>
        <v>0</v>
      </c>
      <c r="BL219" s="152">
        <f t="shared" si="116"/>
        <v>0</v>
      </c>
      <c r="BM219" s="152">
        <f t="shared" si="117"/>
        <v>0</v>
      </c>
      <c r="BN219" s="153">
        <f t="shared" si="118"/>
        <v>0</v>
      </c>
      <c r="BO219" s="152">
        <f>IF(BH219&lt;=$BJ$6,'Laricio - prairie p.'!$F$5+('Laricio - prairie p.'!$F$15-'Laricio - prairie p.'!$F$5)*(1-EXP(-0.0175*BH219)),)</f>
        <v>0</v>
      </c>
      <c r="BP219" s="152">
        <f>IF(BH219&lt;=$BJ$6,IF(BH219&lt;=30,BH219*('Laricio - prairie p.'!$F$16-'Laricio - prairie p.'!#REF!)/30,10),)</f>
        <v>0</v>
      </c>
      <c r="BQ219" s="152">
        <v>0</v>
      </c>
      <c r="BR219" s="154">
        <f t="shared" si="119"/>
        <v>0</v>
      </c>
      <c r="BS219" s="151">
        <f>IF(BH219&lt;='Laricio - prairie p.'!$F$18,0,)</f>
        <v>0</v>
      </c>
      <c r="BT219" s="152">
        <f>IF(BH219&lt;='Laricio - prairie p.'!$F$18,0,)</f>
        <v>0</v>
      </c>
      <c r="BU219" s="153">
        <f t="shared" si="113"/>
        <v>0</v>
      </c>
      <c r="BV219" s="152">
        <f>IF(BH219&lt;=$BJ$6,'Laricio - prairie p.'!$F$5+('Laricio - prairie p.'!$F$8-'Laricio - prairie p.'!$F$5)*(1-EXP(-0.0175*BH219)),)</f>
        <v>0</v>
      </c>
      <c r="BW219" s="152">
        <f>IF(BH220&lt;='Laricio - prairie p.'!$F$18,0,)</f>
        <v>0</v>
      </c>
      <c r="BX219" s="152">
        <f>IF(BH220&lt;='Laricio - prairie p.'!$F$18,0,)</f>
        <v>0</v>
      </c>
      <c r="BY219" s="154">
        <f t="shared" si="124"/>
        <v>0</v>
      </c>
      <c r="BZ219" s="176">
        <f t="shared" si="114"/>
        <v>0</v>
      </c>
      <c r="CA219" s="178"/>
      <c r="CB219" s="178"/>
      <c r="CD219">
        <f t="shared" si="112"/>
        <v>0</v>
      </c>
      <c r="CE219" s="18">
        <f t="shared" si="125"/>
        <v>13.705159508603867</v>
      </c>
      <c r="CF219">
        <f t="shared" si="120"/>
        <v>0</v>
      </c>
      <c r="CG219" s="11" t="e">
        <f>IF('Laricio - prairie p.'!#REF!="OUI",CE219/CF219,100%)</f>
        <v>#REF!</v>
      </c>
      <c r="CH219" s="122">
        <v>200</v>
      </c>
      <c r="CI219" s="110">
        <f t="shared" si="121"/>
        <v>0</v>
      </c>
      <c r="CJ219" s="110">
        <f t="shared" si="104"/>
        <v>0</v>
      </c>
      <c r="CK219" s="110">
        <f>IF(CH219&lt;=$CJ$6,IF(ISBLANK(CH$5),,VLOOKUP(CH$5,Aerien!$B$23:$C$87,2,FALSE)),)</f>
        <v>0</v>
      </c>
      <c r="CL219" s="110">
        <f t="shared" si="105"/>
        <v>0</v>
      </c>
      <c r="CM219" s="110">
        <f t="shared" si="106"/>
        <v>0</v>
      </c>
      <c r="CN219" s="117">
        <f t="shared" si="107"/>
        <v>0</v>
      </c>
      <c r="CO219" s="110">
        <f>IF(CH219&lt;=$CJ$6,'Laricio - prairie p.'!$F$5+('Laricio - prairie p.'!$F$15-'Laricio - prairie p.'!$F$5)*(1-EXP(-0.0175*CH219)),)</f>
        <v>0</v>
      </c>
      <c r="CP219" s="110">
        <f>IF(CH219&lt;=$CJ$6,IF(CH219&lt;=30,CH219*('Laricio - prairie p.'!$F$16-'Laricio - prairie p.'!#REF!)/30,10),)</f>
        <v>0</v>
      </c>
      <c r="CQ219" s="110">
        <v>0</v>
      </c>
      <c r="CR219" s="110">
        <f t="shared" si="108"/>
        <v>0</v>
      </c>
      <c r="CT219" s="110">
        <f t="shared" si="109"/>
        <v>0</v>
      </c>
      <c r="CU219" s="110">
        <f>IF(CH219&lt;='Laricio - prairie p.'!$F$18,0,)</f>
        <v>0</v>
      </c>
      <c r="CV219" s="117">
        <f t="shared" si="110"/>
        <v>0</v>
      </c>
      <c r="CW219" s="110">
        <f>IF(CH219&lt;=$CJ$6,'Laricio - prairie p.'!$F$5+('Laricio - prairie p.'!$F$8-'Laricio - prairie p.'!$F$5)*(1-EXP(-0.0175*CH219)),)</f>
        <v>0</v>
      </c>
      <c r="CX219" s="110">
        <f>IF(CH220&lt;='Laricio - prairie p.'!$F$18,0,)</f>
        <v>0</v>
      </c>
      <c r="CY219" s="110">
        <f>IF(CH220&lt;='Laricio - prairie p.'!$F$18,0,)</f>
        <v>0</v>
      </c>
      <c r="CZ219" s="110">
        <f t="shared" si="111"/>
        <v>0</v>
      </c>
      <c r="DA219" s="38">
        <f t="shared" si="122"/>
        <v>0</v>
      </c>
    </row>
  </sheetData>
  <mergeCells count="10">
    <mergeCell ref="B11:C11"/>
    <mergeCell ref="E29:F29"/>
    <mergeCell ref="H29:I29"/>
    <mergeCell ref="K29:L29"/>
    <mergeCell ref="N29:O29"/>
    <mergeCell ref="BI17:BR17"/>
    <mergeCell ref="CI17:CR17"/>
    <mergeCell ref="CT17:CZ17"/>
    <mergeCell ref="BS17:BY17"/>
    <mergeCell ref="Q29:R29"/>
  </mergeCells>
  <dataValidations count="3">
    <dataValidation type="list" allowBlank="1" showInputMessage="1" showErrorMessage="1" sqref="G11:P11">
      <formula1>$B$12:$B$16</formula1>
    </dataValidation>
    <dataValidation type="list" allowBlank="1" showInputMessage="1" showErrorMessage="1" sqref="BG19 CG19">
      <formula1>"OUI,NON"</formula1>
    </dataValidation>
    <dataValidation type="list" allowBlank="1" showInputMessage="1" showErrorMessage="1" sqref="F31 I31 L31 O31 R31">
      <formula1>$G$16:$P$16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Sols!$C$3:$C$6</xm:f>
          </x14:formula1>
          <xm:sqref>G10:P10</xm:sqref>
        </x14:dataValidation>
        <x14:dataValidation type="list" allowBlank="1" showInputMessage="1" showErrorMessage="1">
          <x14:formula1>
            <xm:f>'Laricio - prairie p.'!$B$52:$B$55</xm:f>
          </x14:formula1>
          <xm:sqref>BI9:BI11 CI9:CI11</xm:sqref>
        </x14:dataValidation>
        <x14:dataValidation type="list" allowBlank="1" showInputMessage="1" showErrorMessage="1">
          <x14:formula1>
            <xm:f>'Laricio - prairie p.'!$B$59:$B$63</xm:f>
          </x14:formula1>
          <xm:sqref>E36:E37 Q36:Q37 N36:N37 K36:K37 H36:H37</xm:sqref>
        </x14:dataValidation>
        <x14:dataValidation type="list" allowBlank="1" showInputMessage="1" showErrorMessage="1">
          <x14:formula1>
            <xm:f>Aerien!$B$23:$B$87</xm:f>
          </x14:formula1>
          <xm:sqref>G16:P16</xm:sqref>
        </x14:dataValidation>
        <x14:dataValidation type="list" allowBlank="1" showInputMessage="1" showErrorMessage="1">
          <x14:formula1>
            <xm:f>Aerien!$B$23:$B$87</xm:f>
          </x14:formula1>
          <xm:sqref>BH5:BK5</xm:sqref>
        </x14:dataValidation>
        <x14:dataValidation type="list" allowBlank="1" showInputMessage="1" showErrorMessage="1">
          <x14:formula1>
            <xm:f>Aerien!$B$23:$B$87</xm:f>
          </x14:formula1>
          <xm:sqref>CH5:CK5</xm:sqref>
        </x14:dataValidation>
      </x14:dataValidation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'Données d''entrée'!DG22:DG22</xm:f>
              <xm:sqref>DC22</xm:sqref>
            </x14:sparkline>
            <x14:sparkline>
              <xm:f>'Données d''entrée'!DG23:DG23</xm:f>
              <xm:sqref>DC23</xm:sqref>
            </x14:sparkline>
            <x14:sparkline>
              <xm:f>'Données d''entrée'!DG24:DG24</xm:f>
              <xm:sqref>DC24</xm:sqref>
            </x14:sparkline>
            <x14:sparkline>
              <xm:f>'Données d''entrée'!DG25:DG25</xm:f>
              <xm:sqref>DC25</xm:sqref>
            </x14:sparkline>
            <x14:sparkline>
              <xm:f>'Données d''entrée'!DG26:DG26</xm:f>
              <xm:sqref>DC26</xm:sqref>
            </x14:sparkline>
            <x14:sparkline>
              <xm:f>'Données d''entrée'!DG27:DG27</xm:f>
              <xm:sqref>DC27</xm:sqref>
            </x14:sparkline>
            <x14:sparkline>
              <xm:f>'Données d''entrée'!DG28:DG28</xm:f>
              <xm:sqref>DC28</xm:sqref>
            </x14:sparkline>
            <x14:sparkline>
              <xm:f>'Données d''entrée'!DG29:DG29</xm:f>
              <xm:sqref>DC29</xm:sqref>
            </x14:sparkline>
            <x14:sparkline>
              <xm:f>'Données d''entrée'!DG30:DG30</xm:f>
              <xm:sqref>DC30</xm:sqref>
            </x14:sparkline>
            <x14:sparkline>
              <xm:f>'Données d''entrée'!DG31:DG31</xm:f>
              <xm:sqref>DC31</xm:sqref>
            </x14:sparkline>
            <x14:sparkline>
              <xm:f>'Données d''entrée'!DG32:DG32</xm:f>
              <xm:sqref>DC32</xm:sqref>
            </x14:sparkline>
            <x14:sparkline>
              <xm:f>'Données d''entrée'!DG33:DG33</xm:f>
              <xm:sqref>DC33</xm:sqref>
            </x14:sparkline>
            <x14:sparkline>
              <xm:f>'Données d''entrée'!DG34:DG34</xm:f>
              <xm:sqref>DC34</xm:sqref>
            </x14:sparkline>
            <x14:sparkline>
              <xm:f>'Données d''entrée'!DG35:DG35</xm:f>
              <xm:sqref>DC35</xm:sqref>
            </x14:sparkline>
            <x14:sparkline>
              <xm:f>'Données d''entrée'!DG36:DG36</xm:f>
              <xm:sqref>DC36</xm:sqref>
            </x14:sparkline>
            <x14:sparkline>
              <xm:f>'Données d''entrée'!DG37:DG37</xm:f>
              <xm:sqref>DC37</xm:sqref>
            </x14:sparkline>
            <x14:sparkline>
              <xm:f>'Données d''entrée'!DG38:DG38</xm:f>
              <xm:sqref>DC38</xm:sqref>
            </x14:sparkline>
            <x14:sparkline>
              <xm:f>'Données d''entrée'!DG39:DG39</xm:f>
              <xm:sqref>DC39</xm:sqref>
            </x14:sparkline>
            <x14:sparkline>
              <xm:f>'Données d''entrée'!DG40:DG40</xm:f>
              <xm:sqref>DC40</xm:sqref>
            </x14:sparkline>
            <x14:sparkline>
              <xm:f>'Données d''entrée'!DG41:DG41</xm:f>
              <xm:sqref>DC41</xm:sqref>
            </x14:sparkline>
            <x14:sparkline>
              <xm:f>'Données d''entrée'!DG42:DG42</xm:f>
              <xm:sqref>DC42</xm:sqref>
            </x14:sparkline>
            <x14:sparkline>
              <xm:f>'Données d''entrée'!DG43:DG43</xm:f>
              <xm:sqref>DC43</xm:sqref>
            </x14:sparkline>
            <x14:sparkline>
              <xm:f>'Données d''entrée'!DG44:DG44</xm:f>
              <xm:sqref>DC44</xm:sqref>
            </x14:sparkline>
            <x14:sparkline>
              <xm:f>'Données d''entrée'!DG45:DG45</xm:f>
              <xm:sqref>DC45</xm:sqref>
            </x14:sparkline>
            <x14:sparkline>
              <xm:f>'Données d''entrée'!DG46:DG46</xm:f>
              <xm:sqref>DC46</xm:sqref>
            </x14:sparkline>
            <x14:sparkline>
              <xm:f>'Données d''entrée'!DG47:DG47</xm:f>
              <xm:sqref>DC47</xm:sqref>
            </x14:sparkline>
            <x14:sparkline>
              <xm:f>'Données d''entrée'!DG48:DG48</xm:f>
              <xm:sqref>DC48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</vt:i4>
      </vt:variant>
    </vt:vector>
  </HeadingPairs>
  <TitlesOfParts>
    <vt:vector size="17" baseType="lpstr">
      <vt:lpstr>Données Projet</vt:lpstr>
      <vt:lpstr>Tables de production employées</vt:lpstr>
      <vt:lpstr>Récapitulatif des résultats</vt:lpstr>
      <vt:lpstr>Laricio - prairie p.</vt:lpstr>
      <vt:lpstr>Laricio - culture</vt:lpstr>
      <vt:lpstr>Chene rouge - prairie p.</vt:lpstr>
      <vt:lpstr>Chene sessile - prairie p.</vt:lpstr>
      <vt:lpstr>Charme - prairie p.</vt:lpstr>
      <vt:lpstr>Données d'entrée</vt:lpstr>
      <vt:lpstr>Aerien</vt:lpstr>
      <vt:lpstr>Racinaire</vt:lpstr>
      <vt:lpstr>Sols</vt:lpstr>
      <vt:lpstr>Litiere</vt:lpstr>
      <vt:lpstr>Stockage carbone - produits</vt:lpstr>
      <vt:lpstr>Substitution énergie - produits</vt:lpstr>
      <vt:lpstr>Liens utiles</vt:lpstr>
      <vt:lpstr>'Données Projet'!Zone_d_impression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MARTAL Thomas</cp:lastModifiedBy>
  <cp:lastPrinted>2020-07-08T09:56:32Z</cp:lastPrinted>
  <dcterms:created xsi:type="dcterms:W3CDTF">2020-02-20T14:47:46Z</dcterms:created>
  <dcterms:modified xsi:type="dcterms:W3CDTF">2020-10-23T07:47:15Z</dcterms:modified>
</cp:coreProperties>
</file>