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xl/comments3.xml" ContentType="application/vnd.openxmlformats-officedocument.spreadsheetml.comments+xml"/>
  <Override PartName="/xl/comments4.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Q:\GCF\ENVIRONNEMENT\7_CARBONE\Coopératives\AFB\Projets_Tests_LBC\Agence du Périgord\Projet Hellier_032020\"/>
    </mc:Choice>
  </mc:AlternateContent>
  <workbookProtection workbookAlgorithmName="SHA-512" workbookHashValue="Emftbo81N7yeYK1emaKoEK6163Kcxv9op26PrDFUxBTnbYxXXF3iTbv8iVcJ1gTXypVZo4xOapqxxbXpo4dBVA==" workbookSaltValue="UUS0qtpEVvW9yC9G/IO21g==" workbookSpinCount="100000" lockStructure="1"/>
  <bookViews>
    <workbookView xWindow="0" yWindow="0" windowWidth="19200" windowHeight="7310" activeTab="3"/>
  </bookViews>
  <sheets>
    <sheet name="REAforêtMReboisement" sheetId="1" r:id="rId1"/>
    <sheet name="REAproduitsMReboisement" sheetId="3" r:id="rId2"/>
    <sheet name="REEsubsMReboisement" sheetId="5" r:id="rId3"/>
    <sheet name="REG&amp;Rabais" sheetId="4" r:id="rId4"/>
    <sheet name="Listes choix" sheetId="2" state="hidden" r:id="rId5"/>
  </sheets>
  <calcPr calcId="152511"/>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B5" i="3" l="1"/>
  <c r="B67" i="3"/>
  <c r="B65" i="3"/>
  <c r="B66" i="3" l="1"/>
  <c r="C20" i="4"/>
  <c r="B5" i="1"/>
  <c r="O25" i="3" l="1"/>
  <c r="N25" i="3"/>
  <c r="E23" i="1"/>
  <c r="D23" i="1"/>
  <c r="C23" i="1"/>
  <c r="F23" i="1"/>
  <c r="G23" i="1"/>
  <c r="H23" i="1"/>
  <c r="I23" i="1"/>
  <c r="J23" i="1"/>
  <c r="K23" i="1"/>
  <c r="L23" i="1"/>
  <c r="C25" i="5" l="1"/>
  <c r="C20" i="5"/>
  <c r="B20" i="5"/>
  <c r="M27" i="3"/>
  <c r="N18" i="3" s="1"/>
  <c r="R19" i="3"/>
  <c r="B46" i="1"/>
  <c r="B45" i="1"/>
  <c r="B22" i="1"/>
  <c r="E22" i="1"/>
  <c r="B23" i="5" l="1"/>
  <c r="B25" i="5" s="1"/>
  <c r="AF38" i="3"/>
  <c r="AF36" i="3"/>
  <c r="AO38" i="3"/>
  <c r="N20" i="5"/>
  <c r="O27" i="3"/>
  <c r="L23" i="5" l="1"/>
  <c r="L20" i="5"/>
  <c r="M21" i="3" l="1"/>
  <c r="M20" i="3"/>
  <c r="M19" i="3"/>
  <c r="M18" i="3"/>
  <c r="M22" i="1"/>
  <c r="M24" i="1" s="1"/>
  <c r="D19" i="3"/>
  <c r="C19" i="3"/>
  <c r="C18" i="3"/>
  <c r="C25" i="3"/>
  <c r="D25" i="3"/>
  <c r="Q21" i="3"/>
  <c r="C22" i="1"/>
  <c r="C24" i="1" s="1"/>
  <c r="D22" i="1"/>
  <c r="F22" i="1"/>
  <c r="F24" i="1" s="1"/>
  <c r="F21" i="1" s="1"/>
  <c r="G22" i="1"/>
  <c r="G24" i="1" s="1"/>
  <c r="H22" i="1"/>
  <c r="H24" i="1" s="1"/>
  <c r="I22" i="1"/>
  <c r="J22" i="1"/>
  <c r="J24" i="1" s="1"/>
  <c r="J21" i="1" s="1"/>
  <c r="K22" i="1"/>
  <c r="K24" i="1" s="1"/>
  <c r="L22" i="1"/>
  <c r="N22" i="1"/>
  <c r="O22" i="1"/>
  <c r="P22" i="1"/>
  <c r="Q22" i="1"/>
  <c r="R22" i="1"/>
  <c r="S22" i="1"/>
  <c r="T22" i="1"/>
  <c r="U22" i="1"/>
  <c r="V22" i="1"/>
  <c r="W22" i="1"/>
  <c r="X22" i="1"/>
  <c r="Y22" i="1"/>
  <c r="Z22" i="1"/>
  <c r="AA22" i="1"/>
  <c r="AB22" i="1"/>
  <c r="AC22" i="1"/>
  <c r="AD22" i="1"/>
  <c r="AE22" i="1"/>
  <c r="AF22" i="1"/>
  <c r="H21" i="1" l="1"/>
  <c r="I24" i="1"/>
  <c r="I21" i="1" s="1"/>
  <c r="D24" i="1"/>
  <c r="D21" i="1" s="1"/>
  <c r="M21" i="1"/>
  <c r="E24" i="1"/>
  <c r="E21" i="1" s="1"/>
  <c r="G21" i="1"/>
  <c r="K21" i="1"/>
  <c r="C21" i="1"/>
  <c r="AO32" i="1" l="1"/>
  <c r="AP32" i="1"/>
  <c r="AG32" i="1"/>
  <c r="AH32" i="1"/>
  <c r="AI32" i="1"/>
  <c r="AJ32" i="1"/>
  <c r="AK32" i="1"/>
  <c r="AL32" i="1"/>
  <c r="AM32" i="1"/>
  <c r="AN32" i="1"/>
  <c r="B32" i="1" l="1"/>
  <c r="B53" i="3" l="1"/>
  <c r="C41" i="3"/>
  <c r="B18" i="3"/>
  <c r="AF32" i="1"/>
  <c r="C32" i="1"/>
  <c r="D32" i="1"/>
  <c r="E32" i="1"/>
  <c r="F32" i="1"/>
  <c r="G32" i="1"/>
  <c r="H32" i="1"/>
  <c r="I32" i="1"/>
  <c r="J32" i="1"/>
  <c r="K32" i="1"/>
  <c r="L32" i="1"/>
  <c r="M32" i="1"/>
  <c r="N32" i="1"/>
  <c r="O32" i="1"/>
  <c r="P32" i="1"/>
  <c r="Q32" i="1"/>
  <c r="R32" i="1"/>
  <c r="S32" i="1"/>
  <c r="T32" i="1"/>
  <c r="U32" i="1"/>
  <c r="V32" i="1"/>
  <c r="W32" i="1"/>
  <c r="X32" i="1"/>
  <c r="Y32" i="1"/>
  <c r="Z32" i="1"/>
  <c r="AA32" i="1"/>
  <c r="AB32" i="1"/>
  <c r="AC32" i="1"/>
  <c r="AD32" i="1"/>
  <c r="AE32" i="1"/>
  <c r="AF25" i="1"/>
  <c r="D25" i="1"/>
  <c r="E25" i="1"/>
  <c r="F25" i="1"/>
  <c r="G25" i="1"/>
  <c r="H25" i="1"/>
  <c r="I25" i="1"/>
  <c r="J25" i="1"/>
  <c r="K25" i="1"/>
  <c r="L25" i="1"/>
  <c r="M25" i="1"/>
  <c r="N25" i="1"/>
  <c r="O25" i="1"/>
  <c r="P25" i="1"/>
  <c r="Q25" i="1"/>
  <c r="R25" i="1"/>
  <c r="S25" i="1"/>
  <c r="T25" i="1"/>
  <c r="U25" i="1"/>
  <c r="V25" i="1"/>
  <c r="W25" i="1"/>
  <c r="X25" i="1"/>
  <c r="Y25" i="1"/>
  <c r="Z25" i="1"/>
  <c r="AA25" i="1"/>
  <c r="AB25" i="1"/>
  <c r="AC25" i="1"/>
  <c r="AD25" i="1"/>
  <c r="AE25" i="1"/>
  <c r="C25" i="1"/>
  <c r="B25" i="1"/>
  <c r="B36" i="3" l="1"/>
  <c r="C21" i="4" l="1"/>
  <c r="C62" i="3" l="1"/>
  <c r="C23" i="3" l="1"/>
  <c r="C25" i="4" l="1"/>
  <c r="C24" i="4"/>
  <c r="C64" i="3"/>
  <c r="C29" i="3" l="1"/>
  <c r="C47" i="3"/>
  <c r="B15" i="5" l="1"/>
  <c r="C23" i="5" s="1"/>
  <c r="B14" i="5"/>
  <c r="C63" i="3"/>
  <c r="C61" i="3"/>
  <c r="D20" i="5" l="1"/>
  <c r="C26" i="3"/>
  <c r="C44" i="3"/>
  <c r="C20" i="3"/>
  <c r="C38" i="3"/>
  <c r="J23" i="5"/>
  <c r="R23" i="5"/>
  <c r="Z23" i="5"/>
  <c r="AE23" i="5"/>
  <c r="K23" i="5"/>
  <c r="S23" i="5"/>
  <c r="AA23" i="5"/>
  <c r="Q23" i="5"/>
  <c r="D23" i="5"/>
  <c r="T23" i="5"/>
  <c r="AB23" i="5"/>
  <c r="V23" i="5"/>
  <c r="Y23" i="5"/>
  <c r="E23" i="5"/>
  <c r="M23" i="5"/>
  <c r="U23" i="5"/>
  <c r="AC23" i="5"/>
  <c r="F23" i="5"/>
  <c r="N23" i="5"/>
  <c r="AD23" i="5"/>
  <c r="I23" i="5"/>
  <c r="G23" i="5"/>
  <c r="O23" i="5"/>
  <c r="W23" i="5"/>
  <c r="H23" i="5"/>
  <c r="P23" i="5"/>
  <c r="X23" i="5"/>
  <c r="E20" i="5"/>
  <c r="M20" i="5"/>
  <c r="U20" i="5"/>
  <c r="AC20" i="5"/>
  <c r="O20" i="5"/>
  <c r="L25" i="5"/>
  <c r="F20" i="5"/>
  <c r="F25" i="5" s="1"/>
  <c r="V20" i="5"/>
  <c r="V25" i="5" s="1"/>
  <c r="AD20" i="5"/>
  <c r="AD25" i="5" s="1"/>
  <c r="G20" i="5"/>
  <c r="W20" i="5"/>
  <c r="H20" i="5"/>
  <c r="P20" i="5"/>
  <c r="X20" i="5"/>
  <c r="R20" i="5"/>
  <c r="R25" i="5" s="1"/>
  <c r="AE20" i="5"/>
  <c r="AA20" i="5"/>
  <c r="T20" i="5"/>
  <c r="I20" i="5"/>
  <c r="I25" i="5" s="1"/>
  <c r="Q20" i="5"/>
  <c r="Y20" i="5"/>
  <c r="J20" i="5"/>
  <c r="Z20" i="5"/>
  <c r="K20" i="5"/>
  <c r="K25" i="5" s="1"/>
  <c r="S20" i="5"/>
  <c r="S25" i="5" s="1"/>
  <c r="AB20" i="5"/>
  <c r="C26" i="4"/>
  <c r="C22" i="4"/>
  <c r="B5" i="5" l="1"/>
  <c r="M25" i="5"/>
  <c r="Y25" i="5"/>
  <c r="AC25" i="5"/>
  <c r="AB25" i="5"/>
  <c r="P25" i="5"/>
  <c r="H25" i="5"/>
  <c r="T25" i="5"/>
  <c r="G25" i="5"/>
  <c r="U25" i="5"/>
  <c r="AA25" i="5"/>
  <c r="E25" i="5"/>
  <c r="AE25" i="5"/>
  <c r="Z25" i="5"/>
  <c r="N25" i="5"/>
  <c r="D25" i="5"/>
  <c r="J25" i="5"/>
  <c r="X25" i="5"/>
  <c r="Q25" i="5"/>
  <c r="O25" i="5"/>
  <c r="W25" i="5"/>
  <c r="E56" i="3"/>
  <c r="C56" i="3"/>
  <c r="E36" i="1"/>
  <c r="C36" i="1"/>
  <c r="C35" i="1"/>
  <c r="C29" i="1" s="1"/>
  <c r="C31" i="1" s="1"/>
  <c r="B35" i="1"/>
  <c r="B6" i="5" l="1"/>
  <c r="B8" i="4" s="1"/>
  <c r="B9" i="4" s="1"/>
  <c r="AL39" i="3"/>
  <c r="AM42" i="3"/>
  <c r="AM45" i="3"/>
  <c r="AN48" i="3"/>
  <c r="AG24" i="3"/>
  <c r="AG27" i="3"/>
  <c r="AM39" i="3"/>
  <c r="AN42" i="3"/>
  <c r="AN45" i="3"/>
  <c r="AG48" i="3"/>
  <c r="AO48" i="3"/>
  <c r="AJ42" i="3"/>
  <c r="AN39" i="3"/>
  <c r="AG42" i="3"/>
  <c r="AO42" i="3"/>
  <c r="AG45" i="3"/>
  <c r="AO45" i="3"/>
  <c r="AH48" i="3"/>
  <c r="AP48" i="3"/>
  <c r="AQ46" i="3" s="1"/>
  <c r="AG30" i="3"/>
  <c r="AP45" i="3"/>
  <c r="AI48" i="3"/>
  <c r="AK48" i="3"/>
  <c r="AG39" i="3"/>
  <c r="AO39" i="3"/>
  <c r="AH42" i="3"/>
  <c r="AP42" i="3"/>
  <c r="AH45" i="3"/>
  <c r="AQ48" i="3"/>
  <c r="AJ45" i="3"/>
  <c r="AH39" i="3"/>
  <c r="AP39" i="3"/>
  <c r="AI42" i="3"/>
  <c r="AQ42" i="3"/>
  <c r="AI45" i="3"/>
  <c r="AQ45" i="3"/>
  <c r="AJ48" i="3"/>
  <c r="AI39" i="3"/>
  <c r="AQ39" i="3"/>
  <c r="AJ39" i="3"/>
  <c r="AK42" i="3"/>
  <c r="AK45" i="3"/>
  <c r="AL48" i="3"/>
  <c r="AG21" i="3"/>
  <c r="AK39" i="3"/>
  <c r="AL42" i="3"/>
  <c r="AL45" i="3"/>
  <c r="AM48" i="3"/>
  <c r="B48" i="3"/>
  <c r="B45" i="3"/>
  <c r="B42" i="3"/>
  <c r="B39" i="3"/>
  <c r="C42" i="3"/>
  <c r="AK29" i="1"/>
  <c r="AL29" i="1"/>
  <c r="AM29" i="1"/>
  <c r="AN29" i="1"/>
  <c r="B29" i="1"/>
  <c r="AG29" i="1"/>
  <c r="AO29" i="1"/>
  <c r="AO31" i="1" s="1"/>
  <c r="AO28" i="1" s="1"/>
  <c r="AH29" i="1"/>
  <c r="AP29" i="1"/>
  <c r="AP31" i="1" s="1"/>
  <c r="AP28" i="1" s="1"/>
  <c r="AI29" i="1"/>
  <c r="AJ29" i="1"/>
  <c r="B21" i="1"/>
  <c r="AF29" i="1"/>
  <c r="J29" i="1"/>
  <c r="R29" i="1"/>
  <c r="Z29" i="1"/>
  <c r="K29" i="1"/>
  <c r="AA29" i="1"/>
  <c r="L29" i="1"/>
  <c r="AB29" i="1"/>
  <c r="E29" i="1"/>
  <c r="U29" i="1"/>
  <c r="S29" i="1"/>
  <c r="D29" i="1"/>
  <c r="T29" i="1"/>
  <c r="M29" i="1"/>
  <c r="AC29" i="1"/>
  <c r="I29" i="1"/>
  <c r="Y29" i="1"/>
  <c r="F29" i="1"/>
  <c r="N29" i="1"/>
  <c r="V29" i="1"/>
  <c r="AD29" i="1"/>
  <c r="G29" i="1"/>
  <c r="O29" i="1"/>
  <c r="W29" i="1"/>
  <c r="AE29" i="1"/>
  <c r="H29" i="1"/>
  <c r="P29" i="1"/>
  <c r="X29" i="1"/>
  <c r="Q29" i="1"/>
  <c r="L42" i="3"/>
  <c r="E42" i="3"/>
  <c r="AD24" i="3"/>
  <c r="V42" i="3"/>
  <c r="W42" i="3"/>
  <c r="L24" i="3"/>
  <c r="Y24" i="3"/>
  <c r="J42" i="3"/>
  <c r="M24" i="3"/>
  <c r="AE24" i="3"/>
  <c r="J24" i="3"/>
  <c r="U24" i="3"/>
  <c r="F42" i="3"/>
  <c r="I24" i="3"/>
  <c r="O42" i="3"/>
  <c r="Z24" i="3"/>
  <c r="T42" i="3"/>
  <c r="M42" i="3"/>
  <c r="X24" i="3"/>
  <c r="AD42" i="3"/>
  <c r="AE42" i="3"/>
  <c r="H42" i="3"/>
  <c r="R42" i="3"/>
  <c r="AC42" i="3"/>
  <c r="O24" i="3"/>
  <c r="X42" i="3"/>
  <c r="S24" i="3"/>
  <c r="F24" i="3"/>
  <c r="T24" i="3"/>
  <c r="AF24" i="3"/>
  <c r="AA42" i="3"/>
  <c r="N24" i="3"/>
  <c r="G42" i="3"/>
  <c r="R24" i="3"/>
  <c r="AC24" i="3"/>
  <c r="N42" i="3"/>
  <c r="Q24" i="3"/>
  <c r="AB42" i="3"/>
  <c r="U42" i="3"/>
  <c r="Z42" i="3"/>
  <c r="G24" i="3"/>
  <c r="H24" i="3"/>
  <c r="P42" i="3"/>
  <c r="I42" i="3"/>
  <c r="C40" i="3"/>
  <c r="D41" i="3" s="1"/>
  <c r="D42" i="3"/>
  <c r="P24" i="3"/>
  <c r="Q42" i="3"/>
  <c r="E24" i="3"/>
  <c r="K24" i="3"/>
  <c r="W24" i="3"/>
  <c r="D24" i="3"/>
  <c r="AF42" i="3"/>
  <c r="Y42" i="3"/>
  <c r="K42" i="3"/>
  <c r="C24" i="3"/>
  <c r="D22" i="3" s="1"/>
  <c r="E23" i="3" s="1"/>
  <c r="AA24" i="3"/>
  <c r="B24" i="3"/>
  <c r="C22" i="3" s="1"/>
  <c r="D23" i="3" s="1"/>
  <c r="E22" i="3" s="1"/>
  <c r="F23" i="3" s="1"/>
  <c r="G22" i="3" s="1"/>
  <c r="H23" i="3" s="1"/>
  <c r="I22" i="3" s="1"/>
  <c r="J23" i="3" s="1"/>
  <c r="S42" i="3"/>
  <c r="V24" i="3"/>
  <c r="D40" i="3"/>
  <c r="E41" i="3" s="1"/>
  <c r="AB24" i="3"/>
  <c r="C30" i="3"/>
  <c r="D28" i="3" s="1"/>
  <c r="E29" i="3" s="1"/>
  <c r="F30" i="3"/>
  <c r="P30" i="3"/>
  <c r="R48" i="3"/>
  <c r="AC48" i="3"/>
  <c r="X30" i="3"/>
  <c r="AB30" i="3"/>
  <c r="AE48" i="3"/>
  <c r="K30" i="3"/>
  <c r="I30" i="3"/>
  <c r="Y30" i="3"/>
  <c r="H30" i="3"/>
  <c r="Z30" i="3"/>
  <c r="B30" i="3"/>
  <c r="C28" i="3" s="1"/>
  <c r="D29" i="3" s="1"/>
  <c r="N30" i="3"/>
  <c r="H48" i="3"/>
  <c r="D30" i="3"/>
  <c r="K48" i="3"/>
  <c r="J48" i="3"/>
  <c r="AA30" i="3"/>
  <c r="V30" i="3"/>
  <c r="X48" i="3"/>
  <c r="T30" i="3"/>
  <c r="G30" i="3"/>
  <c r="Q48" i="3"/>
  <c r="C46" i="3"/>
  <c r="D47" i="3" s="1"/>
  <c r="Q30" i="3"/>
  <c r="V48" i="3"/>
  <c r="D48" i="3"/>
  <c r="AD30" i="3"/>
  <c r="J30" i="3"/>
  <c r="S48" i="3"/>
  <c r="O30" i="3"/>
  <c r="U30" i="3"/>
  <c r="AA48" i="3"/>
  <c r="W48" i="3"/>
  <c r="L48" i="3"/>
  <c r="AF48" i="3"/>
  <c r="I48" i="3"/>
  <c r="M30" i="3"/>
  <c r="W30" i="3"/>
  <c r="S30" i="3"/>
  <c r="P48" i="3"/>
  <c r="E30" i="3"/>
  <c r="T48" i="3"/>
  <c r="N48" i="3"/>
  <c r="Y48" i="3"/>
  <c r="E48" i="3"/>
  <c r="AE30" i="3"/>
  <c r="G48" i="3"/>
  <c r="C48" i="3"/>
  <c r="D46" i="3" s="1"/>
  <c r="E47" i="3" s="1"/>
  <c r="AC30" i="3"/>
  <c r="AF30" i="3"/>
  <c r="L30" i="3"/>
  <c r="AB48" i="3"/>
  <c r="AD48" i="3"/>
  <c r="M48" i="3"/>
  <c r="F48" i="3"/>
  <c r="Z48" i="3"/>
  <c r="O48" i="3"/>
  <c r="R30" i="3"/>
  <c r="U48" i="3"/>
  <c r="V45" i="3"/>
  <c r="W45" i="3"/>
  <c r="E45" i="3"/>
  <c r="J27" i="3"/>
  <c r="S27" i="3"/>
  <c r="Z45" i="3"/>
  <c r="AA45" i="3"/>
  <c r="AB45" i="3"/>
  <c r="I21" i="3"/>
  <c r="P39" i="3"/>
  <c r="R21" i="3"/>
  <c r="AA21" i="3"/>
  <c r="AC39" i="3"/>
  <c r="AD39" i="3"/>
  <c r="X39" i="3"/>
  <c r="K27" i="3"/>
  <c r="C21" i="3"/>
  <c r="AD45" i="3"/>
  <c r="AE45" i="3"/>
  <c r="AC45" i="3"/>
  <c r="R27" i="3"/>
  <c r="S25" i="3" s="1"/>
  <c r="AA27" i="3"/>
  <c r="C45" i="3"/>
  <c r="D43" i="3" s="1"/>
  <c r="E44" i="3" s="1"/>
  <c r="F43" i="3" s="1"/>
  <c r="G44" i="3" s="1"/>
  <c r="F27" i="3"/>
  <c r="H21" i="3"/>
  <c r="O21" i="3"/>
  <c r="Z21" i="3"/>
  <c r="O39" i="3"/>
  <c r="C37" i="3"/>
  <c r="C36" i="3" s="1"/>
  <c r="D39" i="3"/>
  <c r="AF45" i="3"/>
  <c r="S21" i="3"/>
  <c r="C27" i="3"/>
  <c r="E26" i="3" s="1"/>
  <c r="E25" i="3" s="1"/>
  <c r="H27" i="3"/>
  <c r="I27" i="3"/>
  <c r="G27" i="3"/>
  <c r="Z27" i="3"/>
  <c r="L45" i="3"/>
  <c r="E27" i="3"/>
  <c r="N27" i="3"/>
  <c r="G21" i="3"/>
  <c r="P21" i="3"/>
  <c r="Y21" i="3"/>
  <c r="AE21" i="3"/>
  <c r="V21" i="3"/>
  <c r="L21" i="3"/>
  <c r="U21" i="3"/>
  <c r="W21" i="3"/>
  <c r="V27" i="3"/>
  <c r="U39" i="3"/>
  <c r="P27" i="3"/>
  <c r="Q27" i="3"/>
  <c r="AE27" i="3"/>
  <c r="I45" i="3"/>
  <c r="AD27" i="3"/>
  <c r="L27" i="3"/>
  <c r="U45" i="3"/>
  <c r="B21" i="3"/>
  <c r="X21" i="3"/>
  <c r="D21" i="3"/>
  <c r="K39" i="3"/>
  <c r="L39" i="3"/>
  <c r="H39" i="3"/>
  <c r="T21" i="3"/>
  <c r="AC21" i="3"/>
  <c r="R45" i="3"/>
  <c r="AD21" i="3"/>
  <c r="B27" i="3"/>
  <c r="D26" i="3" s="1"/>
  <c r="X27" i="3"/>
  <c r="Y27" i="3"/>
  <c r="H45" i="3"/>
  <c r="Q45" i="3"/>
  <c r="M45" i="3"/>
  <c r="T27" i="3"/>
  <c r="U27" i="3"/>
  <c r="E21" i="3"/>
  <c r="K21" i="3"/>
  <c r="S39" i="3"/>
  <c r="T39" i="3"/>
  <c r="F21" i="3"/>
  <c r="AB21" i="3"/>
  <c r="G39" i="3"/>
  <c r="J21" i="3"/>
  <c r="C43" i="3"/>
  <c r="D44" i="3" s="1"/>
  <c r="AF27" i="3"/>
  <c r="D27" i="3"/>
  <c r="P45" i="3"/>
  <c r="Y45" i="3"/>
  <c r="W27" i="3"/>
  <c r="AB27" i="3"/>
  <c r="AC27" i="3"/>
  <c r="I39" i="3"/>
  <c r="J39" i="3"/>
  <c r="W39" i="3"/>
  <c r="AA39" i="3"/>
  <c r="AB39" i="3"/>
  <c r="E39" i="3"/>
  <c r="F39" i="3"/>
  <c r="AE39" i="3"/>
  <c r="N45" i="3"/>
  <c r="S45" i="3"/>
  <c r="Y39" i="3"/>
  <c r="V39" i="3"/>
  <c r="F45" i="3"/>
  <c r="G45" i="3"/>
  <c r="T45" i="3"/>
  <c r="X45" i="3"/>
  <c r="D45" i="3"/>
  <c r="J45" i="3"/>
  <c r="K45" i="3"/>
  <c r="Q39" i="3"/>
  <c r="R39" i="3"/>
  <c r="AF21" i="3"/>
  <c r="C39" i="3"/>
  <c r="D37" i="3" s="1"/>
  <c r="M39" i="3"/>
  <c r="N39" i="3"/>
  <c r="N21" i="3"/>
  <c r="O45" i="3"/>
  <c r="Z39" i="3"/>
  <c r="AF39" i="3"/>
  <c r="H28" i="1" l="1"/>
  <c r="K22" i="3"/>
  <c r="L23" i="3" s="1"/>
  <c r="M22" i="3" s="1"/>
  <c r="N23" i="3" s="1"/>
  <c r="O22" i="3" s="1"/>
  <c r="P23" i="3" s="1"/>
  <c r="Q22" i="3" s="1"/>
  <c r="R23" i="3" s="1"/>
  <c r="S22" i="3" s="1"/>
  <c r="T23" i="3" s="1"/>
  <c r="U22" i="3" s="1"/>
  <c r="V23" i="3" s="1"/>
  <c r="W22" i="3" s="1"/>
  <c r="X23" i="3" s="1"/>
  <c r="Y22" i="3" s="1"/>
  <c r="Z23" i="3" s="1"/>
  <c r="AA22" i="3" s="1"/>
  <c r="AB23" i="3" s="1"/>
  <c r="AC22" i="3" s="1"/>
  <c r="AD23" i="3" s="1"/>
  <c r="AE22" i="3" s="1"/>
  <c r="AF23" i="3" s="1"/>
  <c r="AG22" i="3" s="1"/>
  <c r="E46" i="3"/>
  <c r="F47" i="3" s="1"/>
  <c r="AN31" i="1"/>
  <c r="AN28" i="1" s="1"/>
  <c r="AK31" i="1"/>
  <c r="AK28" i="1" s="1"/>
  <c r="AI31" i="1"/>
  <c r="AI28" i="1" s="1"/>
  <c r="AM31" i="1"/>
  <c r="AM28" i="1" s="1"/>
  <c r="AJ31" i="1"/>
  <c r="AJ28" i="1" s="1"/>
  <c r="AL31" i="1"/>
  <c r="AL28" i="1" s="1"/>
  <c r="AH31" i="1"/>
  <c r="AH28" i="1" s="1"/>
  <c r="AG31" i="1"/>
  <c r="AG28" i="1" s="1"/>
  <c r="C28" i="1"/>
  <c r="U31" i="1"/>
  <c r="U28" i="1" s="1"/>
  <c r="I31" i="1"/>
  <c r="I28" i="1" s="1"/>
  <c r="B28" i="1"/>
  <c r="AD24" i="1"/>
  <c r="AD21" i="1" s="1"/>
  <c r="AA24" i="1"/>
  <c r="AA21" i="1" s="1"/>
  <c r="V24" i="1"/>
  <c r="V21" i="1" s="1"/>
  <c r="AF24" i="1"/>
  <c r="AF21" i="1" s="1"/>
  <c r="B41" i="1" s="1"/>
  <c r="Q24" i="1"/>
  <c r="Q21" i="1" s="1"/>
  <c r="S24" i="1"/>
  <c r="S21" i="1" s="1"/>
  <c r="L24" i="1"/>
  <c r="L21" i="1" s="1"/>
  <c r="W24" i="1"/>
  <c r="W21" i="1" s="1"/>
  <c r="AC24" i="1"/>
  <c r="AC21" i="1" s="1"/>
  <c r="N24" i="1"/>
  <c r="N21" i="1" s="1"/>
  <c r="T24" i="1"/>
  <c r="T21" i="1" s="1"/>
  <c r="AB24" i="1"/>
  <c r="AB21" i="1" s="1"/>
  <c r="Y24" i="1"/>
  <c r="Y21" i="1" s="1"/>
  <c r="O24" i="1"/>
  <c r="O21" i="1" s="1"/>
  <c r="U24" i="1"/>
  <c r="U21" i="1" s="1"/>
  <c r="AE24" i="1"/>
  <c r="AE21" i="1" s="1"/>
  <c r="X24" i="1"/>
  <c r="X21" i="1" s="1"/>
  <c r="P24" i="1"/>
  <c r="P21" i="1" s="1"/>
  <c r="F22" i="3"/>
  <c r="G23" i="3" s="1"/>
  <c r="H22" i="3" s="1"/>
  <c r="I23" i="3" s="1"/>
  <c r="J22" i="3" s="1"/>
  <c r="K23" i="3" s="1"/>
  <c r="L22" i="3" s="1"/>
  <c r="M23" i="3" s="1"/>
  <c r="N22" i="3" s="1"/>
  <c r="O23" i="3" s="1"/>
  <c r="P22" i="3" s="1"/>
  <c r="Q23" i="3" s="1"/>
  <c r="R22" i="3" s="1"/>
  <c r="S23" i="3" s="1"/>
  <c r="T22" i="3" s="1"/>
  <c r="U23" i="3" s="1"/>
  <c r="V22" i="3" s="1"/>
  <c r="W23" i="3" s="1"/>
  <c r="X22" i="3" s="1"/>
  <c r="Y23" i="3" s="1"/>
  <c r="Z22" i="3" s="1"/>
  <c r="AA23" i="3" s="1"/>
  <c r="AB22" i="3" s="1"/>
  <c r="AC23" i="3" s="1"/>
  <c r="AD22" i="3" s="1"/>
  <c r="AE23" i="3" s="1"/>
  <c r="AF22" i="3" s="1"/>
  <c r="AG23" i="3" s="1"/>
  <c r="F40" i="3"/>
  <c r="G41" i="3" s="1"/>
  <c r="H40" i="3" s="1"/>
  <c r="I41" i="3" s="1"/>
  <c r="J40" i="3" s="1"/>
  <c r="K41" i="3" s="1"/>
  <c r="L40" i="3" s="1"/>
  <c r="M41" i="3" s="1"/>
  <c r="N40" i="3" s="1"/>
  <c r="O41" i="3" s="1"/>
  <c r="P40" i="3" s="1"/>
  <c r="Q41" i="3" s="1"/>
  <c r="R40" i="3" s="1"/>
  <c r="S41" i="3" s="1"/>
  <c r="T40" i="3" s="1"/>
  <c r="U41" i="3" s="1"/>
  <c r="V40" i="3" s="1"/>
  <c r="W41" i="3" s="1"/>
  <c r="X40" i="3" s="1"/>
  <c r="Y41" i="3" s="1"/>
  <c r="Z40" i="3" s="1"/>
  <c r="AA41" i="3" s="1"/>
  <c r="AB40" i="3" s="1"/>
  <c r="AC41" i="3" s="1"/>
  <c r="AD40" i="3" s="1"/>
  <c r="AE41" i="3" s="1"/>
  <c r="AF40" i="3" s="1"/>
  <c r="AG41" i="3" s="1"/>
  <c r="AH40" i="3" s="1"/>
  <c r="AI41" i="3" s="1"/>
  <c r="AJ40" i="3" s="1"/>
  <c r="AK41" i="3" s="1"/>
  <c r="AL40" i="3" s="1"/>
  <c r="AM41" i="3" s="1"/>
  <c r="AN40" i="3" s="1"/>
  <c r="AO41" i="3" s="1"/>
  <c r="AP40" i="3" s="1"/>
  <c r="AQ41" i="3" s="1"/>
  <c r="E40" i="3"/>
  <c r="F41" i="3" s="1"/>
  <c r="G40" i="3" s="1"/>
  <c r="H41" i="3" s="1"/>
  <c r="I40" i="3" s="1"/>
  <c r="J41" i="3" s="1"/>
  <c r="K40" i="3" s="1"/>
  <c r="L41" i="3" s="1"/>
  <c r="M40" i="3" s="1"/>
  <c r="N41" i="3" s="1"/>
  <c r="O40" i="3" s="1"/>
  <c r="P41" i="3" s="1"/>
  <c r="Q40" i="3" s="1"/>
  <c r="R41" i="3" s="1"/>
  <c r="S40" i="3" s="1"/>
  <c r="T41" i="3" s="1"/>
  <c r="U40" i="3" s="1"/>
  <c r="V41" i="3" s="1"/>
  <c r="W40" i="3" s="1"/>
  <c r="X41" i="3" s="1"/>
  <c r="Y40" i="3" s="1"/>
  <c r="Z41" i="3" s="1"/>
  <c r="AA40" i="3" s="1"/>
  <c r="AB41" i="3" s="1"/>
  <c r="AC40" i="3" s="1"/>
  <c r="AD41" i="3" s="1"/>
  <c r="AE40" i="3" s="1"/>
  <c r="AF41" i="3" s="1"/>
  <c r="AG40" i="3" s="1"/>
  <c r="AH41" i="3" s="1"/>
  <c r="AI40" i="3" s="1"/>
  <c r="AJ41" i="3" s="1"/>
  <c r="AK40" i="3" s="1"/>
  <c r="AL41" i="3" s="1"/>
  <c r="AM40" i="3" s="1"/>
  <c r="AN41" i="3" s="1"/>
  <c r="AO40" i="3" s="1"/>
  <c r="AP41" i="3" s="1"/>
  <c r="AQ40" i="3" s="1"/>
  <c r="G46" i="3"/>
  <c r="H47" i="3" s="1"/>
  <c r="I46" i="3" s="1"/>
  <c r="J47" i="3" s="1"/>
  <c r="K46" i="3" s="1"/>
  <c r="L47" i="3" s="1"/>
  <c r="M46" i="3" s="1"/>
  <c r="N47" i="3" s="1"/>
  <c r="O46" i="3" s="1"/>
  <c r="P47" i="3" s="1"/>
  <c r="Q46" i="3" s="1"/>
  <c r="R47" i="3" s="1"/>
  <c r="S46" i="3" s="1"/>
  <c r="T47" i="3" s="1"/>
  <c r="U46" i="3" s="1"/>
  <c r="V47" i="3" s="1"/>
  <c r="W46" i="3" s="1"/>
  <c r="X47" i="3" s="1"/>
  <c r="Y46" i="3" s="1"/>
  <c r="Z47" i="3" s="1"/>
  <c r="AA46" i="3" s="1"/>
  <c r="AB47" i="3" s="1"/>
  <c r="AC46" i="3" s="1"/>
  <c r="AD47" i="3" s="1"/>
  <c r="AE46" i="3" s="1"/>
  <c r="AF47" i="3" s="1"/>
  <c r="AG46" i="3" s="1"/>
  <c r="AH47" i="3" s="1"/>
  <c r="AI46" i="3" s="1"/>
  <c r="AJ47" i="3" s="1"/>
  <c r="AK46" i="3" s="1"/>
  <c r="AL47" i="3" s="1"/>
  <c r="AM46" i="3" s="1"/>
  <c r="AN47" i="3" s="1"/>
  <c r="AO46" i="3" s="1"/>
  <c r="AP47" i="3" s="1"/>
  <c r="F28" i="3"/>
  <c r="G29" i="3" s="1"/>
  <c r="H28" i="3" s="1"/>
  <c r="I29" i="3" s="1"/>
  <c r="J28" i="3" s="1"/>
  <c r="K29" i="3" s="1"/>
  <c r="L28" i="3" s="1"/>
  <c r="M29" i="3" s="1"/>
  <c r="N28" i="3" s="1"/>
  <c r="O29" i="3" s="1"/>
  <c r="P28" i="3" s="1"/>
  <c r="Q29" i="3" s="1"/>
  <c r="R28" i="3" s="1"/>
  <c r="S29" i="3" s="1"/>
  <c r="T28" i="3" s="1"/>
  <c r="U29" i="3" s="1"/>
  <c r="V28" i="3" s="1"/>
  <c r="W29" i="3" s="1"/>
  <c r="X28" i="3" s="1"/>
  <c r="Y29" i="3" s="1"/>
  <c r="Z28" i="3" s="1"/>
  <c r="AA29" i="3" s="1"/>
  <c r="AB28" i="3" s="1"/>
  <c r="AC29" i="3" s="1"/>
  <c r="AD28" i="3" s="1"/>
  <c r="AE29" i="3" s="1"/>
  <c r="AF28" i="3" s="1"/>
  <c r="AG29" i="3" s="1"/>
  <c r="D18" i="3"/>
  <c r="E20" i="3"/>
  <c r="E19" i="3" s="1"/>
  <c r="E43" i="3"/>
  <c r="F44" i="3" s="1"/>
  <c r="G43" i="3" s="1"/>
  <c r="H44" i="3" s="1"/>
  <c r="I43" i="3" s="1"/>
  <c r="J44" i="3" s="1"/>
  <c r="K43" i="3" s="1"/>
  <c r="L44" i="3" s="1"/>
  <c r="M43" i="3" s="1"/>
  <c r="N44" i="3" s="1"/>
  <c r="O43" i="3" s="1"/>
  <c r="P44" i="3" s="1"/>
  <c r="Q43" i="3" s="1"/>
  <c r="R44" i="3" s="1"/>
  <c r="S43" i="3" s="1"/>
  <c r="T44" i="3" s="1"/>
  <c r="U43" i="3" s="1"/>
  <c r="V44" i="3" s="1"/>
  <c r="W43" i="3" s="1"/>
  <c r="X44" i="3" s="1"/>
  <c r="Y43" i="3" s="1"/>
  <c r="Z44" i="3" s="1"/>
  <c r="AA43" i="3" s="1"/>
  <c r="AB44" i="3" s="1"/>
  <c r="AC43" i="3" s="1"/>
  <c r="AD44" i="3" s="1"/>
  <c r="AE43" i="3" s="1"/>
  <c r="AF44" i="3" s="1"/>
  <c r="AG43" i="3" s="1"/>
  <c r="AH44" i="3" s="1"/>
  <c r="AI43" i="3" s="1"/>
  <c r="AJ44" i="3" s="1"/>
  <c r="AK43" i="3" s="1"/>
  <c r="AL44" i="3" s="1"/>
  <c r="AM43" i="3" s="1"/>
  <c r="AN44" i="3" s="1"/>
  <c r="AO43" i="3" s="1"/>
  <c r="AP44" i="3" s="1"/>
  <c r="AQ43" i="3" s="1"/>
  <c r="E28" i="3"/>
  <c r="F29" i="3" s="1"/>
  <c r="G28" i="3" s="1"/>
  <c r="H29" i="3" s="1"/>
  <c r="I28" i="3" s="1"/>
  <c r="J29" i="3" s="1"/>
  <c r="K28" i="3" s="1"/>
  <c r="L29" i="3" s="1"/>
  <c r="M28" i="3" s="1"/>
  <c r="N29" i="3" s="1"/>
  <c r="O28" i="3" s="1"/>
  <c r="P29" i="3" s="1"/>
  <c r="Q28" i="3" s="1"/>
  <c r="R29" i="3" s="1"/>
  <c r="S28" i="3" s="1"/>
  <c r="T29" i="3" s="1"/>
  <c r="U28" i="3" s="1"/>
  <c r="V29" i="3" s="1"/>
  <c r="W28" i="3" s="1"/>
  <c r="X29" i="3" s="1"/>
  <c r="Y28" i="3" s="1"/>
  <c r="Z29" i="3" s="1"/>
  <c r="AA28" i="3" s="1"/>
  <c r="AB29" i="3" s="1"/>
  <c r="AC28" i="3" s="1"/>
  <c r="AD29" i="3" s="1"/>
  <c r="AE28" i="3" s="1"/>
  <c r="AF29" i="3" s="1"/>
  <c r="AG28" i="3" s="1"/>
  <c r="F26" i="3"/>
  <c r="H43" i="3"/>
  <c r="I44" i="3" s="1"/>
  <c r="J43" i="3" s="1"/>
  <c r="K44" i="3" s="1"/>
  <c r="L43" i="3" s="1"/>
  <c r="M44" i="3" s="1"/>
  <c r="N43" i="3" s="1"/>
  <c r="O44" i="3" s="1"/>
  <c r="P43" i="3" s="1"/>
  <c r="Q44" i="3" s="1"/>
  <c r="R43" i="3" s="1"/>
  <c r="S44" i="3" s="1"/>
  <c r="T43" i="3" s="1"/>
  <c r="U44" i="3" s="1"/>
  <c r="V43" i="3" s="1"/>
  <c r="W44" i="3" s="1"/>
  <c r="X43" i="3" s="1"/>
  <c r="Y44" i="3" s="1"/>
  <c r="Z43" i="3" s="1"/>
  <c r="AA44" i="3" s="1"/>
  <c r="AB43" i="3" s="1"/>
  <c r="AC44" i="3" s="1"/>
  <c r="AD43" i="3" s="1"/>
  <c r="AE44" i="3" s="1"/>
  <c r="AF43" i="3" s="1"/>
  <c r="AG44" i="3" s="1"/>
  <c r="AH43" i="3" s="1"/>
  <c r="AI44" i="3" s="1"/>
  <c r="AJ43" i="3" s="1"/>
  <c r="AK44" i="3" s="1"/>
  <c r="AL43" i="3" s="1"/>
  <c r="AM44" i="3" s="1"/>
  <c r="AN43" i="3" s="1"/>
  <c r="AO44" i="3" s="1"/>
  <c r="AP43" i="3" s="1"/>
  <c r="AQ44" i="3" s="1"/>
  <c r="D36" i="3"/>
  <c r="E38" i="3"/>
  <c r="F37" i="3" s="1"/>
  <c r="D38" i="3"/>
  <c r="E37" i="3" s="1"/>
  <c r="D20" i="3"/>
  <c r="F46" i="3"/>
  <c r="G47" i="3" s="1"/>
  <c r="H46" i="3" s="1"/>
  <c r="I47" i="3" s="1"/>
  <c r="J46" i="3" s="1"/>
  <c r="K47" i="3" s="1"/>
  <c r="L46" i="3" s="1"/>
  <c r="M47" i="3" s="1"/>
  <c r="N46" i="3" s="1"/>
  <c r="O47" i="3" s="1"/>
  <c r="P46" i="3" s="1"/>
  <c r="Q47" i="3" s="1"/>
  <c r="R46" i="3" s="1"/>
  <c r="S47" i="3" s="1"/>
  <c r="T46" i="3" s="1"/>
  <c r="U47" i="3" s="1"/>
  <c r="V46" i="3" s="1"/>
  <c r="W47" i="3" s="1"/>
  <c r="X46" i="3" s="1"/>
  <c r="Y47" i="3" s="1"/>
  <c r="Z46" i="3" s="1"/>
  <c r="AA47" i="3" s="1"/>
  <c r="AB46" i="3" s="1"/>
  <c r="AC47" i="3" s="1"/>
  <c r="AD46" i="3" s="1"/>
  <c r="AE47" i="3" s="1"/>
  <c r="AF46" i="3" s="1"/>
  <c r="AG47" i="3" s="1"/>
  <c r="AH46" i="3" s="1"/>
  <c r="AI47" i="3" s="1"/>
  <c r="AJ46" i="3" s="1"/>
  <c r="AK47" i="3" s="1"/>
  <c r="AL46" i="3" s="1"/>
  <c r="AM47" i="3" s="1"/>
  <c r="AN46" i="3" s="1"/>
  <c r="AO47" i="3" s="1"/>
  <c r="AP46" i="3" s="1"/>
  <c r="AQ47" i="3" s="1"/>
  <c r="AC31" i="1"/>
  <c r="AC28" i="1" s="1"/>
  <c r="AF31" i="1"/>
  <c r="AF28" i="1" s="1"/>
  <c r="Y31" i="1"/>
  <c r="Y28" i="1" s="1"/>
  <c r="P31" i="1"/>
  <c r="P28" i="1" s="1"/>
  <c r="F31" i="1"/>
  <c r="F28" i="1" s="1"/>
  <c r="M31" i="1"/>
  <c r="M28" i="1" s="1"/>
  <c r="G31" i="1"/>
  <c r="G28" i="1" s="1"/>
  <c r="E31" i="1"/>
  <c r="E28" i="1" s="1"/>
  <c r="X31" i="1"/>
  <c r="X28" i="1" s="1"/>
  <c r="AA31" i="1"/>
  <c r="AA28" i="1" s="1"/>
  <c r="Q31" i="1"/>
  <c r="Q28" i="1" s="1"/>
  <c r="S31" i="1"/>
  <c r="S28" i="1" s="1"/>
  <c r="O31" i="1"/>
  <c r="O28" i="1" s="1"/>
  <c r="H31" i="1"/>
  <c r="K31" i="1"/>
  <c r="K28" i="1" s="1"/>
  <c r="W31" i="1"/>
  <c r="W28" i="1" s="1"/>
  <c r="AE31" i="1"/>
  <c r="AE28" i="1" s="1"/>
  <c r="D31" i="1"/>
  <c r="D28" i="1" s="1"/>
  <c r="T31" i="1"/>
  <c r="T28" i="1" s="1"/>
  <c r="R31" i="1"/>
  <c r="R28" i="1" s="1"/>
  <c r="AB31" i="1"/>
  <c r="AB28" i="1" s="1"/>
  <c r="R24" i="1"/>
  <c r="R21" i="1" s="1"/>
  <c r="Z31" i="1"/>
  <c r="Z28" i="1" s="1"/>
  <c r="L31" i="1"/>
  <c r="L28" i="1" s="1"/>
  <c r="J31" i="1"/>
  <c r="J28" i="1" s="1"/>
  <c r="N31" i="1"/>
  <c r="N28" i="1" s="1"/>
  <c r="Z24" i="1"/>
  <c r="Z21" i="1" s="1"/>
  <c r="V31" i="1"/>
  <c r="V28" i="1" s="1"/>
  <c r="AD31" i="1"/>
  <c r="AD28" i="1" s="1"/>
  <c r="B6" i="1" l="1"/>
  <c r="B4" i="4" s="1"/>
  <c r="B43" i="1"/>
  <c r="B42" i="1"/>
  <c r="F25" i="3"/>
  <c r="G26" i="3" s="1"/>
  <c r="D53" i="3"/>
  <c r="E18" i="3"/>
  <c r="F20" i="3"/>
  <c r="F19" i="3" s="1"/>
  <c r="G20" i="3" s="1"/>
  <c r="G19" i="3" s="1"/>
  <c r="F18" i="3"/>
  <c r="F38" i="3"/>
  <c r="G37" i="3" s="1"/>
  <c r="E36" i="3"/>
  <c r="F36" i="3"/>
  <c r="G38" i="3"/>
  <c r="H37" i="3" s="1"/>
  <c r="C53" i="3"/>
  <c r="B47" i="1" l="1"/>
  <c r="B48" i="1" s="1"/>
  <c r="B44" i="1"/>
  <c r="G25" i="3"/>
  <c r="H26" i="3" s="1"/>
  <c r="F53" i="3"/>
  <c r="B5" i="4"/>
  <c r="G36" i="3"/>
  <c r="H38" i="3"/>
  <c r="I37" i="3" s="1"/>
  <c r="G18" i="3"/>
  <c r="H20" i="3"/>
  <c r="H19" i="3" s="1"/>
  <c r="I20" i="3" s="1"/>
  <c r="I19" i="3" s="1"/>
  <c r="H36" i="3"/>
  <c r="I38" i="3"/>
  <c r="J37" i="3" s="1"/>
  <c r="E53" i="3"/>
  <c r="H25" i="3" l="1"/>
  <c r="G53" i="3"/>
  <c r="J20" i="3"/>
  <c r="J19" i="3" s="1"/>
  <c r="K20" i="3" s="1"/>
  <c r="K19" i="3" s="1"/>
  <c r="J36" i="3"/>
  <c r="K38" i="3"/>
  <c r="L37" i="3" s="1"/>
  <c r="I36" i="3"/>
  <c r="J38" i="3"/>
  <c r="K37" i="3" s="1"/>
  <c r="I26" i="3" l="1"/>
  <c r="H18" i="3"/>
  <c r="H53" i="3" s="1"/>
  <c r="L36" i="3"/>
  <c r="M38" i="3"/>
  <c r="N37" i="3" s="1"/>
  <c r="L20" i="3"/>
  <c r="L19" i="3" s="1"/>
  <c r="K36" i="3"/>
  <c r="L38" i="3"/>
  <c r="M37" i="3" s="1"/>
  <c r="I25" i="3" l="1"/>
  <c r="N36" i="3"/>
  <c r="O38" i="3"/>
  <c r="P37" i="3" s="1"/>
  <c r="N20" i="3"/>
  <c r="N19" i="3" s="1"/>
  <c r="O20" i="3"/>
  <c r="O19" i="3" s="1"/>
  <c r="M36" i="3"/>
  <c r="N38" i="3"/>
  <c r="O37" i="3" s="1"/>
  <c r="I18" i="3" l="1"/>
  <c r="I53" i="3" s="1"/>
  <c r="J26" i="3"/>
  <c r="P20" i="3"/>
  <c r="P19" i="3" s="1"/>
  <c r="Q20" i="3" s="1"/>
  <c r="Q19" i="3" s="1"/>
  <c r="O36" i="3"/>
  <c r="P38" i="3"/>
  <c r="Q37" i="3" s="1"/>
  <c r="P36" i="3"/>
  <c r="Q38" i="3"/>
  <c r="R37" i="3" s="1"/>
  <c r="J25" i="3" l="1"/>
  <c r="R20" i="3"/>
  <c r="Q36" i="3"/>
  <c r="R38" i="3"/>
  <c r="S37" i="3" s="1"/>
  <c r="S20" i="3"/>
  <c r="S19" i="3" s="1"/>
  <c r="R36" i="3"/>
  <c r="S38" i="3"/>
  <c r="T37" i="3" s="1"/>
  <c r="J18" i="3" l="1"/>
  <c r="J53" i="3" s="1"/>
  <c r="K26" i="3"/>
  <c r="S36" i="3"/>
  <c r="T38" i="3"/>
  <c r="U37" i="3" s="1"/>
  <c r="T20" i="3"/>
  <c r="T19" i="3" s="1"/>
  <c r="U20" i="3" s="1"/>
  <c r="U19" i="3" s="1"/>
  <c r="T36" i="3"/>
  <c r="U38" i="3"/>
  <c r="V37" i="3" s="1"/>
  <c r="K25" i="3" l="1"/>
  <c r="V20" i="3"/>
  <c r="V19" i="3" s="1"/>
  <c r="W20" i="3" s="1"/>
  <c r="W19" i="3" s="1"/>
  <c r="V36" i="3"/>
  <c r="W38" i="3"/>
  <c r="X37" i="3" s="1"/>
  <c r="U36" i="3"/>
  <c r="V38" i="3"/>
  <c r="W37" i="3" s="1"/>
  <c r="K18" i="3" l="1"/>
  <c r="K53" i="3" s="1"/>
  <c r="L26" i="3"/>
  <c r="L25" i="3" s="1"/>
  <c r="X36" i="3"/>
  <c r="Y38" i="3"/>
  <c r="Z37" i="3" s="1"/>
  <c r="X20" i="3"/>
  <c r="X19" i="3" s="1"/>
  <c r="Y20" i="3" s="1"/>
  <c r="Y19" i="3" s="1"/>
  <c r="W36" i="3"/>
  <c r="X38" i="3"/>
  <c r="Y37" i="3" s="1"/>
  <c r="L18" i="3" l="1"/>
  <c r="L53" i="3" s="1"/>
  <c r="M26" i="3"/>
  <c r="Y36" i="3"/>
  <c r="Z38" i="3"/>
  <c r="AA37" i="3" s="1"/>
  <c r="Z36" i="3"/>
  <c r="AA38" i="3"/>
  <c r="AB37" i="3" s="1"/>
  <c r="Z20" i="3"/>
  <c r="Z19" i="3" s="1"/>
  <c r="AA20" i="3" s="1"/>
  <c r="AA19" i="3" s="1"/>
  <c r="M25" i="3" l="1"/>
  <c r="AB20" i="3"/>
  <c r="AB19" i="3" s="1"/>
  <c r="AC20" i="3" s="1"/>
  <c r="AC19" i="3" s="1"/>
  <c r="AB36" i="3"/>
  <c r="AC38" i="3"/>
  <c r="AD37" i="3" s="1"/>
  <c r="AA36" i="3"/>
  <c r="AB38" i="3"/>
  <c r="AC37" i="3" s="1"/>
  <c r="N26" i="3" l="1"/>
  <c r="M53" i="3"/>
  <c r="AD36" i="3"/>
  <c r="AE38" i="3"/>
  <c r="AF37" i="3" s="1"/>
  <c r="AD20" i="3"/>
  <c r="AD19" i="3" s="1"/>
  <c r="AE20" i="3" s="1"/>
  <c r="AE19" i="3" s="1"/>
  <c r="AC36" i="3"/>
  <c r="AD38" i="3"/>
  <c r="AE37" i="3" s="1"/>
  <c r="AG38" i="3" l="1"/>
  <c r="AH37" i="3" s="1"/>
  <c r="AF20" i="3"/>
  <c r="AE36" i="3"/>
  <c r="AG37" i="3"/>
  <c r="AF19" i="3" l="1"/>
  <c r="AG20" i="3" s="1"/>
  <c r="AG19" i="3" s="1"/>
  <c r="O26" i="3"/>
  <c r="P26" i="3" s="1"/>
  <c r="P25" i="3" s="1"/>
  <c r="Q26" i="3" s="1"/>
  <c r="Q25" i="3" s="1"/>
  <c r="N53" i="3"/>
  <c r="AG36" i="3"/>
  <c r="AH38" i="3"/>
  <c r="AI37" i="3" s="1"/>
  <c r="AH36" i="3"/>
  <c r="AI38" i="3"/>
  <c r="AJ37" i="3" s="1"/>
  <c r="O18" i="3" l="1"/>
  <c r="O53" i="3" s="1"/>
  <c r="AJ38" i="3"/>
  <c r="AK37" i="3" s="1"/>
  <c r="AI36" i="3"/>
  <c r="AK38" i="3"/>
  <c r="AL37" i="3" s="1"/>
  <c r="AJ36" i="3"/>
  <c r="AL36" i="3" l="1"/>
  <c r="AM38" i="3"/>
  <c r="AN37" i="3" s="1"/>
  <c r="AL38" i="3"/>
  <c r="AM37" i="3" s="1"/>
  <c r="AK36" i="3"/>
  <c r="P18" i="3" l="1"/>
  <c r="P53" i="3" s="1"/>
  <c r="Q18" i="3"/>
  <c r="AM36" i="3"/>
  <c r="AN38" i="3"/>
  <c r="AO37" i="3" s="1"/>
  <c r="AP37" i="3"/>
  <c r="AN36" i="3"/>
  <c r="Q53" i="3" l="1"/>
  <c r="R26" i="3"/>
  <c r="R25" i="3" s="1"/>
  <c r="S26" i="3" s="1"/>
  <c r="S18" i="3" s="1"/>
  <c r="AP36" i="3"/>
  <c r="AQ38" i="3"/>
  <c r="AO36" i="3"/>
  <c r="AP38" i="3"/>
  <c r="AQ37" i="3" s="1"/>
  <c r="AQ36" i="3" l="1"/>
  <c r="R18" i="3" l="1"/>
  <c r="R53" i="3" s="1"/>
  <c r="S53" i="3" l="1"/>
  <c r="T26" i="3"/>
  <c r="T25" i="3" l="1"/>
  <c r="U26" i="3" s="1"/>
  <c r="T18" i="3" l="1"/>
  <c r="T53" i="3" s="1"/>
  <c r="U25" i="3" l="1"/>
  <c r="U18" i="3" l="1"/>
  <c r="U53" i="3" s="1"/>
  <c r="V26" i="3"/>
  <c r="V25" i="3" l="1"/>
  <c r="V18" i="3" l="1"/>
  <c r="V53" i="3" s="1"/>
  <c r="W26" i="3"/>
  <c r="W25" i="3" s="1"/>
  <c r="W18" i="3" l="1"/>
  <c r="W53" i="3" s="1"/>
  <c r="X26" i="3"/>
  <c r="X25" i="3" l="1"/>
  <c r="Y26" i="3" l="1"/>
  <c r="Y25" i="3" s="1"/>
  <c r="X18" i="3"/>
  <c r="X53" i="3" s="1"/>
  <c r="Y18" i="3" l="1"/>
  <c r="Y53" i="3" s="1"/>
  <c r="Z26" i="3"/>
  <c r="Z25" i="3" l="1"/>
  <c r="Z18" i="3" l="1"/>
  <c r="Z53" i="3" s="1"/>
  <c r="AA26" i="3"/>
  <c r="AA25" i="3" l="1"/>
  <c r="AA18" i="3" l="1"/>
  <c r="AA53" i="3" s="1"/>
  <c r="AB26" i="3"/>
  <c r="AB25" i="3" l="1"/>
  <c r="AC26" i="3" s="1"/>
  <c r="AC25" i="3" s="1"/>
  <c r="AD26" i="3" s="1"/>
  <c r="AB18" i="3" l="1"/>
  <c r="AB53" i="3" s="1"/>
  <c r="AC18" i="3" l="1"/>
  <c r="AC53" i="3" s="1"/>
  <c r="AD25" i="3" l="1"/>
  <c r="AD18" i="3" l="1"/>
  <c r="AD53" i="3" s="1"/>
  <c r="AE26" i="3"/>
  <c r="AE25" i="3" l="1"/>
  <c r="AE18" i="3" l="1"/>
  <c r="AE53" i="3" s="1"/>
  <c r="AF26" i="3"/>
  <c r="AF25" i="3" l="1"/>
  <c r="AF18" i="3" l="1"/>
  <c r="AF53" i="3" s="1"/>
  <c r="AG26" i="3"/>
  <c r="AG25" i="3" l="1"/>
  <c r="AG18" i="3" l="1"/>
  <c r="B68" i="3" l="1"/>
  <c r="AG53" i="3"/>
  <c r="B6" i="3" l="1"/>
  <c r="B6" i="4" s="1"/>
  <c r="B7" i="4" s="1"/>
  <c r="B11" i="4" s="1"/>
  <c r="B3" i="4" l="1"/>
  <c r="B10" i="4" s="1"/>
</calcChain>
</file>

<file path=xl/comments1.xml><?xml version="1.0" encoding="utf-8"?>
<comments xmlns="http://schemas.openxmlformats.org/spreadsheetml/2006/main">
  <authors>
    <author>Florence HEUSCHMIDT</author>
  </authors>
  <commentList>
    <comment ref="A16" authorId="0" shapeId="0">
      <text>
        <r>
          <rPr>
            <b/>
            <sz val="9"/>
            <color indexed="81"/>
            <rFont val="Tahoma"/>
            <family val="2"/>
          </rPr>
          <t xml:space="preserve">Pour les projets issus du reboisement d’un peuplement incendié ou du reboisement avec perturbation du sol (au moment du nettoyage et de la préparation du sol), on fera l’hypothèse que le carbone de la litière a été entièrement minéralisé ; on repartira alors d’une valeur nulle (hypothèse conservatrice).
Dans le cas du nettoyage partiel de la parcelle (pratique la plus vertueuse pour le sol), on fera l’hypothèse que la litière n’a pas été perturbée sur 50 % de la surface tandis qu’elle l’aura été sur les 50 % restants. Par conséquent, on appliquera l’équation 14 sur 50 % de la surface et on affectera sur les 50 % non impactés la constante de 10 tC/ha telle que préconisée par Arrouays et al. (2002) pour le compartiment de la litière. 
 </t>
        </r>
      </text>
    </comment>
  </commentList>
</comments>
</file>

<file path=xl/comments2.xml><?xml version="1.0" encoding="utf-8"?>
<comments xmlns="http://schemas.openxmlformats.org/spreadsheetml/2006/main">
  <authors>
    <author>Florence HEUSCHMIDT</author>
  </authors>
  <commentList>
    <comment ref="A18" authorId="0" shapeId="0">
      <text>
        <r>
          <rPr>
            <b/>
            <sz val="9"/>
            <color indexed="81"/>
            <rFont val="Tahoma"/>
            <family val="2"/>
          </rPr>
          <t>Stock de carbone au début de l'année n dans les produits bois déjà récoltés</t>
        </r>
      </text>
    </comment>
    <comment ref="A36" authorId="0" shapeId="0">
      <text>
        <r>
          <rPr>
            <b/>
            <sz val="9"/>
            <color indexed="81"/>
            <rFont val="Tahoma"/>
            <family val="2"/>
          </rPr>
          <t>Stock de carbone au début de l'année n dans les produits bois déjà récoltés</t>
        </r>
      </text>
    </comment>
  </commentList>
</comments>
</file>

<file path=xl/comments3.xml><?xml version="1.0" encoding="utf-8"?>
<comments xmlns="http://schemas.openxmlformats.org/spreadsheetml/2006/main">
  <authors>
    <author>Florence HEUSCHMIDT</author>
  </authors>
  <commentList>
    <comment ref="A21" authorId="0" shapeId="0">
      <text>
        <r>
          <rPr>
            <b/>
            <sz val="9"/>
            <color indexed="81"/>
            <rFont val="Tahoma"/>
            <family val="2"/>
          </rPr>
          <t>Flux entrant issu des produits bois récoltés au cours de l’année n (sur la période entre l’année n et l’année n+1) dans le scénario de projet</t>
        </r>
      </text>
    </comment>
    <comment ref="A24" authorId="0" shapeId="0">
      <text>
        <r>
          <rPr>
            <b/>
            <sz val="9"/>
            <color indexed="81"/>
            <rFont val="Tahoma"/>
            <family val="2"/>
          </rPr>
          <t>Flux entrant issu des produits bois récoltés au cours de l’année n (sur la période entre l’année n et l’année n+1) dans le scénario de référence</t>
        </r>
      </text>
    </comment>
  </commentList>
</comments>
</file>

<file path=xl/comments4.xml><?xml version="1.0" encoding="utf-8"?>
<comments xmlns="http://schemas.openxmlformats.org/spreadsheetml/2006/main">
  <authors>
    <author>Florence HEUSCHMIDT</author>
  </authors>
  <commentList>
    <comment ref="A1" authorId="0" shapeId="0">
      <text>
        <r>
          <rPr>
            <b/>
            <sz val="9"/>
            <color indexed="81"/>
            <rFont val="Tahoma"/>
            <family val="2"/>
          </rPr>
          <t xml:space="preserve">Pour les projets issus du reboisement d’un peuplement incendié ou du reboisement avec perturbation du sol (au moment du nettoyage et de la préparation du sol), on fera l’hypothèse que le carbone de la litière a été entièrement minéralisé ; on repartira alors d’une valeur nulle (hypothèse conservatrice).
Dans le cas du nettoyage partiel de la parcelle (pratique la plus vertueuse pour le sol), on fera l’hypothèse que la litière n’a pas été perturbée sur 50 % de la surface tandis qu’elle l’aura été sur les 50 % restants. Par conséquent, on appliquera l’équation 14 sur 50 % de la surface et on affectera sur les 50 % non impactés la constante de 10 tC/ha telle que préconisée par Arrouays et al. (2002) pour le compartiment de la litière. 
 </t>
        </r>
      </text>
    </comment>
  </commentList>
</comments>
</file>

<file path=xl/sharedStrings.xml><?xml version="1.0" encoding="utf-8"?>
<sst xmlns="http://schemas.openxmlformats.org/spreadsheetml/2006/main" count="336" uniqueCount="241">
  <si>
    <t>REA forêt</t>
  </si>
  <si>
    <t>REA produits</t>
  </si>
  <si>
    <t>Variables scénario de référence</t>
  </si>
  <si>
    <t>Variables scénario de projet</t>
  </si>
  <si>
    <t>Taux de carbone dans la matière sèche (en tC/tMS)</t>
  </si>
  <si>
    <t>FEB (facteur d'expansion "branches")</t>
  </si>
  <si>
    <t>di (infrandensité de l'essence) (en tMS/m3)</t>
  </si>
  <si>
    <t>Surface (ha)</t>
  </si>
  <si>
    <t>Litière à l'équilibre (en tC/ha)</t>
  </si>
  <si>
    <t>Peuplement incendié ou nettoyage et préparation du sol total</t>
  </si>
  <si>
    <t>L0 (carbone de la litière avant le projet de reboisement) (en tC/ha)</t>
  </si>
  <si>
    <t xml:space="preserve">Constantes </t>
  </si>
  <si>
    <t>Carbone organique du sol (n) (en tC/ha)</t>
  </si>
  <si>
    <t>Volume bois fort tige (n) (en m3/ha)</t>
  </si>
  <si>
    <t>Informations générales :</t>
  </si>
  <si>
    <t>R essence plantée  (ans)</t>
  </si>
  <si>
    <t>R' essence scénario référence (ans)</t>
  </si>
  <si>
    <t>Durée du projet (ans)</t>
  </si>
  <si>
    <t>n (années à partir du début du projet)</t>
  </si>
  <si>
    <t>Essence plantée</t>
  </si>
  <si>
    <t>Feuillus</t>
  </si>
  <si>
    <t>Conifères</t>
  </si>
  <si>
    <t xml:space="preserve">Infradensité (tMS/m3) </t>
  </si>
  <si>
    <t>Alisier torminal</t>
  </si>
  <si>
    <t>Aulne vert</t>
  </si>
  <si>
    <t>Cèdre de l’Atlas</t>
  </si>
  <si>
    <t>Charme</t>
  </si>
  <si>
    <t>Charme-houblon</t>
  </si>
  <si>
    <t>Châtaignier</t>
  </si>
  <si>
    <t>Chêne chevelu</t>
  </si>
  <si>
    <t>Chêne-liège</t>
  </si>
  <si>
    <t>Chêne pédonculé</t>
  </si>
  <si>
    <t>Chêne pubescent</t>
  </si>
  <si>
    <t>Chêne rouvre (sessile)</t>
  </si>
  <si>
    <t>Chêne tauzin</t>
  </si>
  <si>
    <t>Chêne vert</t>
  </si>
  <si>
    <t>Chênes indifférenciés</t>
  </si>
  <si>
    <t>Cornouiller mâle</t>
  </si>
  <si>
    <t>Cyprès</t>
  </si>
  <si>
    <t>Cytise aubour</t>
  </si>
  <si>
    <t>Douglas</t>
  </si>
  <si>
    <t>Epicéa commun</t>
  </si>
  <si>
    <t>Epicéa de Sitka</t>
  </si>
  <si>
    <t>Grands érables</t>
  </si>
  <si>
    <t>Petits érables</t>
  </si>
  <si>
    <t>Eucalyptus</t>
  </si>
  <si>
    <t>Hêtre</t>
  </si>
  <si>
    <t>Fruitiers</t>
  </si>
  <si>
    <t>If</t>
  </si>
  <si>
    <t>Mélèze d’Europe</t>
  </si>
  <si>
    <t>Mélèze du Japon</t>
  </si>
  <si>
    <t>Micocoulier</t>
  </si>
  <si>
    <t>Noyer</t>
  </si>
  <si>
    <t>Olivier</t>
  </si>
  <si>
    <t>Ormes</t>
  </si>
  <si>
    <t>Peupliers cultivés</t>
  </si>
  <si>
    <t>Peupliers non cultivés</t>
  </si>
  <si>
    <t>Essence</t>
  </si>
  <si>
    <t>Pin d'Alep</t>
  </si>
  <si>
    <t>Pin cembro</t>
  </si>
  <si>
    <t>Pin à crochets</t>
  </si>
  <si>
    <t>Pin laricio</t>
  </si>
  <si>
    <t>Pin maritime</t>
  </si>
  <si>
    <t>Pin mugho</t>
  </si>
  <si>
    <t>Pin noir d'Autriche</t>
  </si>
  <si>
    <t>Pin sylvestre</t>
  </si>
  <si>
    <t>Pin Weymouth</t>
  </si>
  <si>
    <t>Platanes</t>
  </si>
  <si>
    <t>Sapin méditerranéen</t>
  </si>
  <si>
    <t>Sapin de Nordmann</t>
  </si>
  <si>
    <t>Sapin pectiné</t>
  </si>
  <si>
    <t>Sapin de Vancouver</t>
  </si>
  <si>
    <t>Saules</t>
  </si>
  <si>
    <t>Tamaris</t>
  </si>
  <si>
    <t>Tilleuls</t>
  </si>
  <si>
    <t>Tremble</t>
  </si>
  <si>
    <t>Conifères (moyenne)</t>
  </si>
  <si>
    <t>Feuillus (moyenne)</t>
  </si>
  <si>
    <t>Pin pignon</t>
  </si>
  <si>
    <t>Arbousier</t>
  </si>
  <si>
    <t>Grands aulnes</t>
  </si>
  <si>
    <t>Bouleaux</t>
  </si>
  <si>
    <t>Chêne rouge d’Amérique</t>
  </si>
  <si>
    <t>Genévrier thurifère</t>
  </si>
  <si>
    <t>Frênes</t>
  </si>
  <si>
    <t>Merisier</t>
  </si>
  <si>
    <t>Mûrier</t>
  </si>
  <si>
    <t>Noisetier</t>
  </si>
  <si>
    <t>Robinier faux acacia</t>
  </si>
  <si>
    <t>Essence accrus</t>
  </si>
  <si>
    <t xml:space="preserve">REA produits (produits bois) (en tCO2) = </t>
  </si>
  <si>
    <t>t1/2 (temps de demi-vie des produits bois) (en années)</t>
  </si>
  <si>
    <t>Produits</t>
  </si>
  <si>
    <t>t1/2</t>
  </si>
  <si>
    <t>Bois de sciage</t>
  </si>
  <si>
    <t>Panneaux de bois</t>
  </si>
  <si>
    <t>Papier</t>
  </si>
  <si>
    <t>k (constante de décomposition pour une décomposition du premier ordre (en an-1)</t>
  </si>
  <si>
    <t xml:space="preserve">REE substitution (en tCO2) = </t>
  </si>
  <si>
    <t>REE substitution</t>
  </si>
  <si>
    <t>n (années à partir du début du projet) (égal au max entre R et R')</t>
  </si>
  <si>
    <r>
      <t xml:space="preserve">CS (en tCO2/m3) </t>
    </r>
    <r>
      <rPr>
        <sz val="9"/>
        <color theme="1"/>
        <rFont val="Calibri"/>
        <family val="2"/>
        <scheme val="minor"/>
      </rPr>
      <t>(Valade et al., 2017)</t>
    </r>
  </si>
  <si>
    <t>BO</t>
  </si>
  <si>
    <t>BE</t>
  </si>
  <si>
    <t>BI (papier)</t>
  </si>
  <si>
    <t>BI (panneaux)</t>
  </si>
  <si>
    <t>CS  (pour quatre situations de reboisements durant les 30 premières années) (en tCO2/m3)</t>
  </si>
  <si>
    <t>Tous les feuillus</t>
  </si>
  <si>
    <t>Peuplier</t>
  </si>
  <si>
    <t>Pin maritime en gestion dynamique</t>
  </si>
  <si>
    <t>Résineux</t>
  </si>
  <si>
    <t xml:space="preserve">Type de reboisement </t>
  </si>
  <si>
    <t>Type de reboisement</t>
  </si>
  <si>
    <t>Pin maritime en gestion dynamique (3 éclaircies durant les 30 1ères années)</t>
  </si>
  <si>
    <t>Scénario projet : Volume de bois récolté suite à la tempête, incendie ou au dépérissement intense</t>
  </si>
  <si>
    <t>Année 0</t>
  </si>
  <si>
    <t>Scénario référence : Cas tempête et incendie : Récolte des bois ayant été détruits par la tempête ou l'incendie; Cas de dépérissement intense : Récolte des bois à l'âge de récolte prévu</t>
  </si>
  <si>
    <t>CS (coefficient de substitution) (en tCO2/m3) scénario référence après récolte</t>
  </si>
  <si>
    <t>Enfrichement de la parcelle par des :</t>
  </si>
  <si>
    <t>Type de friches</t>
  </si>
  <si>
    <t>Résineux pionniers (PM, PA, PS…)</t>
  </si>
  <si>
    <t>Reboisement</t>
  </si>
  <si>
    <t>RE (Réductions d'émissions) (en tCO2)</t>
  </si>
  <si>
    <t>REA (Réductions d'émissions anticipées)</t>
  </si>
  <si>
    <t>REA forêt (compartiments forestiers)</t>
  </si>
  <si>
    <t>REA produits (produits bois)</t>
  </si>
  <si>
    <t>REE substitution (Réductions d'émissions de l'empreinte)</t>
  </si>
  <si>
    <t>RE totales</t>
  </si>
  <si>
    <t>REA forêt générables (avec rabais)</t>
  </si>
  <si>
    <t>REA produits générables (avec rabais)</t>
  </si>
  <si>
    <t>REE substitution générables (avec rabais)</t>
  </si>
  <si>
    <t>RE totales générables (avec rabais)</t>
  </si>
  <si>
    <t xml:space="preserve">Rabais </t>
  </si>
  <si>
    <t>Applicabilité</t>
  </si>
  <si>
    <t xml:space="preserve">Analyse économique de l’additionnalité </t>
  </si>
  <si>
    <t>Estimation des coûts et recettes dans le calcul de VAN</t>
  </si>
  <si>
    <t xml:space="preserve">Risques généraux difficilement maîtrisables </t>
  </si>
  <si>
    <t>Obligatoire</t>
  </si>
  <si>
    <t xml:space="preserve">Risque incendie </t>
  </si>
  <si>
    <t>Non justification de la classe de production</t>
  </si>
  <si>
    <t xml:space="preserve">Valeur </t>
  </si>
  <si>
    <t>Réalisée</t>
  </si>
  <si>
    <t>Départements avec risque très faible ou faible</t>
  </si>
  <si>
    <t>Départements avec risque moyen</t>
  </si>
  <si>
    <t>Départements avec risque fort ou très fort</t>
  </si>
  <si>
    <t>Non démontrée</t>
  </si>
  <si>
    <t>Démontrée</t>
  </si>
  <si>
    <t>Effectuée par un professionnel forestier</t>
  </si>
  <si>
    <t>Départements sans risque ou risque négligeable</t>
  </si>
  <si>
    <t>Effectuée par le propriétaire</t>
  </si>
  <si>
    <t>deltaS(30) (différence de stock de C à l’année 30 entre le projet et le scénario de référence) (en tCO2 à 30 ans)</t>
  </si>
  <si>
    <t>Situation de référence</t>
  </si>
  <si>
    <t>Embroussaillement</t>
  </si>
  <si>
    <t>Culture agricole</t>
  </si>
  <si>
    <t>Nature de prairie ou pâture</t>
  </si>
  <si>
    <t>Volume total (n) (en m3/ha)</t>
  </si>
  <si>
    <t>di (infradensité de l'essence) (en tMS/m3)</t>
  </si>
  <si>
    <t>R essence projet  (ans)</t>
  </si>
  <si>
    <t>Piquet</t>
  </si>
  <si>
    <t>Essence Balivable</t>
  </si>
  <si>
    <t>Charme, chênes, hêtre, autres feuillus</t>
  </si>
  <si>
    <t>Robinier</t>
  </si>
  <si>
    <t>Analyse économique de l’additionnalité (Toutes les méthodes)</t>
  </si>
  <si>
    <t xml:space="preserve">Risques généraux difficilement maîtrisables (Toutes les méthodes) </t>
  </si>
  <si>
    <t>Estimation des coûts et recettes dans le calcul de VAN (Méthode Reboisement)</t>
  </si>
  <si>
    <t>Non justification de la classe de production (Méthodes boisement et Reboisement)</t>
  </si>
  <si>
    <t>Risque incendie (Toutes les méthodes)</t>
  </si>
  <si>
    <t>Risque incendie</t>
  </si>
  <si>
    <t>Départements avec risque négligeable, très faible, faible ou moyen</t>
  </si>
  <si>
    <t>REA forêt (compartiments forestiers) (en tCO2) =</t>
  </si>
  <si>
    <t>Incendié</t>
  </si>
  <si>
    <t>Nettoyage et préparation du sol total</t>
  </si>
  <si>
    <t>Incendié et nettoyage et préparation du sol total</t>
  </si>
  <si>
    <t xml:space="preserve">Peuplement incendié ou nettoyage et préparation du sol </t>
  </si>
  <si>
    <t>Nettoyage partiel</t>
  </si>
  <si>
    <t>n (années civiles à partir du début du projet) (égal au max entre R et R')</t>
  </si>
  <si>
    <t>CS (coefficient de substitution) (en tCO2/m3) scénario projet (après récolte à l'année 0)</t>
  </si>
  <si>
    <t>Essences</t>
  </si>
  <si>
    <t>Vérification terrain à n+5</t>
  </si>
  <si>
    <t>Régions</t>
  </si>
  <si>
    <t>Type de projets</t>
  </si>
  <si>
    <t>Essence objectif (hors feuillus précieux, peupliers et noyers)</t>
  </si>
  <si>
    <t>Feuillus précieux</t>
  </si>
  <si>
    <t>Autres</t>
  </si>
  <si>
    <t>Prévention des risques naturels</t>
  </si>
  <si>
    <t>Difficulté technique (ex: plantation sur pente &gt; 30%)</t>
  </si>
  <si>
    <t>Restauration écologique</t>
  </si>
  <si>
    <t>Conservation des ressources génétiques forestières</t>
  </si>
  <si>
    <t>Expérimentation sylvicole avec un suivi par un organisme de R&amp;D</t>
  </si>
  <si>
    <t>Peupliers ou noyers</t>
  </si>
  <si>
    <t>Méditerranée ou Corse</t>
  </si>
  <si>
    <t>Autre</t>
  </si>
  <si>
    <t>Pas réalisée</t>
  </si>
  <si>
    <t>REA forêt (compartiments forestiers) (en tCO2/ha) =</t>
  </si>
  <si>
    <t xml:space="preserve">moyenne du carbone stocké dans le projet pendant sa durée de vie (en tCO2/an) </t>
  </si>
  <si>
    <t xml:space="preserve">moyenne du carbone stocké dans le scénario de référence pendant sa durée de vie (en tCO2/an) </t>
  </si>
  <si>
    <t xml:space="preserve">différence de la moyenne du carbone stocké dans le projet par rapport au scénario de référence pendant sa durée de vie (en tCO2/an) </t>
  </si>
  <si>
    <t xml:space="preserve">REA produits (produits bois) (en tCO2/ha) = </t>
  </si>
  <si>
    <t>stockage carbone sur 30 ans dans les produits dans le projet par rapport au scénario de référence (tCO2)</t>
  </si>
  <si>
    <t>stockage carbone sur la durée de révolutions des essences dans les produits dans le projet par rapport au scénario de référence (tCO2)</t>
  </si>
  <si>
    <t>deltaS(30) (différence de stock de C à l’année 30 entre le projet et le scénario de référence) (en tCO2/ha à 30 ans)</t>
  </si>
  <si>
    <t xml:space="preserve">REE substitution (en tCO2/ha) = </t>
  </si>
  <si>
    <t>Biomasse Aérienne (n) (en tMS/ha)</t>
  </si>
  <si>
    <t>Biomasse Racinaire (n) (en tMS/ha)</t>
  </si>
  <si>
    <t>Litière (n) (en tC/ha)</t>
  </si>
  <si>
    <t>Bois Mort (n) (en tC/ha)</t>
  </si>
  <si>
    <t>S projet (n) (en tCO2/ha)</t>
  </si>
  <si>
    <t>S réf (n) (en tCO2/ha)</t>
  </si>
  <si>
    <t xml:space="preserve">moyenne du carbone stocké dans le projet pendant sa durée de vie (en tCO2/ha/an) </t>
  </si>
  <si>
    <t xml:space="preserve">moyenne du carbone stocké dans le scénario de référence pendant sa durée de vie (en tCO2/ha/an) </t>
  </si>
  <si>
    <t xml:space="preserve">différence de la moyenne du carbone stocké dans le projet par rapport au scénario de référence pendant sa durée de vie (en tCO2/ha/an) </t>
  </si>
  <si>
    <t>Volume total Bois de sciage (n) (en m3/ha)</t>
  </si>
  <si>
    <t>Volume total Panneaux de bois (n) (en m3/ha)</t>
  </si>
  <si>
    <t>Volume total Papier (n) (en m3/ha)</t>
  </si>
  <si>
    <t>Volume total Piquet (n) (en m3/ha)</t>
  </si>
  <si>
    <t>Flux entrant de carbone en bois de sciage au cours de l'année n et dégradation (en tC/ha)</t>
  </si>
  <si>
    <t>Dégradation du bois de sciage déjà récoltés (en tC/ha)</t>
  </si>
  <si>
    <t>C projet Bois de sciage (n) (en tC/ha)</t>
  </si>
  <si>
    <t>C projet Panneaux de bois (n) (en tC/ha)</t>
  </si>
  <si>
    <t>Dégradation des panneaux de bois déjà récoltés (en tC/ha)</t>
  </si>
  <si>
    <t>Flux entrant de carbone en panneaux de bois  au cours de l'année n et dégradation (en tC/ha)</t>
  </si>
  <si>
    <t>C projet Papier (n) (en tC/ha)</t>
  </si>
  <si>
    <t>Dégradation des papiers déjà récoltés (en tC/ha)</t>
  </si>
  <si>
    <t>Flux entrant de carbone en papiers au cours de l'année n et dégradation (en tC/ha)</t>
  </si>
  <si>
    <t>C projet Piquet (n) (en tC/ha)</t>
  </si>
  <si>
    <t>Dégradation des piquets déjà récoltés (en tC/ha)</t>
  </si>
  <si>
    <t>Flux entrant de carbone en piquets au cours de l'année n et dégradation (en tC/ha)</t>
  </si>
  <si>
    <t>C projet (n) (en tC/ha)</t>
  </si>
  <si>
    <t>C réf (n) (en tC/ha)</t>
  </si>
  <si>
    <t>C projet (n) - C réf (n) (en tC/ha)</t>
  </si>
  <si>
    <t>stockage carbone sur 30 ans dans les produits dans le projet par rapport au scénario de référence (tCO2/ha)</t>
  </si>
  <si>
    <t>stockage carbone sur la durée de révolutions des essences dans les produits dans le projet par rapport au scénario de référence (tCO2/ha)</t>
  </si>
  <si>
    <t>Volume bois BO (en m3/ha)</t>
  </si>
  <si>
    <t>Volume bois BI (papier) (en m3/ha)</t>
  </si>
  <si>
    <t>Volume bois BI (panneaux) (en m3/ha)</t>
  </si>
  <si>
    <t>Volume bois BE (en m3/ha)</t>
  </si>
  <si>
    <t>CS*Flux projet (n) (en TCO2/ha)</t>
  </si>
  <si>
    <t>Flux projet (n) (en m3/ha)</t>
  </si>
  <si>
    <t>Flux réf (n) (en m3/ha)</t>
  </si>
  <si>
    <t>CS*Flux réf (n) (en TCO2/ha)</t>
  </si>
  <si>
    <t>CSp*Flux projet (n) - CSr*Flux réf (n) (en tCO2/ha)</t>
  </si>
</sst>
</file>

<file path=xl/styles.xml><?xml version="1.0" encoding="utf-8"?>
<styleSheet xmlns="http://schemas.openxmlformats.org/spreadsheetml/2006/main" xmlns:mc="http://schemas.openxmlformats.org/markup-compatibility/2006" xmlns:x14ac="http://schemas.microsoft.com/office/spreadsheetml/2009/9/ac" mc:Ignorable="x14ac">
  <numFmts count="2">
    <numFmt numFmtId="164" formatCode="0.000"/>
    <numFmt numFmtId="165" formatCode="0.0"/>
  </numFmts>
  <fonts count="8" x14ac:knownFonts="1">
    <font>
      <sz val="11"/>
      <color theme="1"/>
      <name val="Calibri"/>
      <family val="2"/>
      <scheme val="minor"/>
    </font>
    <font>
      <b/>
      <sz val="11"/>
      <color theme="1"/>
      <name val="Calibri"/>
      <family val="2"/>
      <scheme val="minor"/>
    </font>
    <font>
      <b/>
      <sz val="9"/>
      <color indexed="81"/>
      <name val="Tahoma"/>
      <family val="2"/>
    </font>
    <font>
      <b/>
      <sz val="12"/>
      <color theme="1"/>
      <name val="Calibri"/>
      <family val="2"/>
      <scheme val="minor"/>
    </font>
    <font>
      <b/>
      <sz val="14"/>
      <color theme="1"/>
      <name val="Calibri"/>
      <family val="2"/>
      <scheme val="minor"/>
    </font>
    <font>
      <sz val="14"/>
      <color theme="1"/>
      <name val="Calibri"/>
      <family val="2"/>
      <scheme val="minor"/>
    </font>
    <font>
      <sz val="9"/>
      <color theme="1"/>
      <name val="Calibri"/>
      <family val="2"/>
      <scheme val="minor"/>
    </font>
    <font>
      <sz val="11"/>
      <name val="Calibri"/>
      <family val="2"/>
      <scheme val="minor"/>
    </font>
  </fonts>
  <fills count="17">
    <fill>
      <patternFill patternType="none"/>
    </fill>
    <fill>
      <patternFill patternType="gray125"/>
    </fill>
    <fill>
      <patternFill patternType="solid">
        <fgColor theme="7" tint="0.59999389629810485"/>
        <bgColor indexed="64"/>
      </patternFill>
    </fill>
    <fill>
      <patternFill patternType="solid">
        <fgColor theme="2" tint="-9.9978637043366805E-2"/>
        <bgColor indexed="64"/>
      </patternFill>
    </fill>
    <fill>
      <patternFill patternType="solid">
        <fgColor theme="7" tint="0.79998168889431442"/>
        <bgColor indexed="64"/>
      </patternFill>
    </fill>
    <fill>
      <patternFill patternType="solid">
        <fgColor theme="5" tint="0.39997558519241921"/>
        <bgColor indexed="64"/>
      </patternFill>
    </fill>
    <fill>
      <patternFill patternType="solid">
        <fgColor rgb="FFFFFAEB"/>
        <bgColor indexed="64"/>
      </patternFill>
    </fill>
    <fill>
      <patternFill patternType="solid">
        <fgColor theme="0" tint="-4.9989318521683403E-2"/>
        <bgColor indexed="64"/>
      </patternFill>
    </fill>
    <fill>
      <patternFill patternType="solid">
        <fgColor rgb="FFFFC000"/>
        <bgColor indexed="64"/>
      </patternFill>
    </fill>
    <fill>
      <patternFill patternType="solid">
        <fgColor theme="9" tint="0.79998168889431442"/>
        <bgColor indexed="64"/>
      </patternFill>
    </fill>
    <fill>
      <patternFill patternType="solid">
        <fgColor theme="7" tint="0.39997558519241921"/>
        <bgColor indexed="64"/>
      </patternFill>
    </fill>
    <fill>
      <patternFill patternType="solid">
        <fgColor theme="9" tint="0.59999389629810485"/>
        <bgColor indexed="64"/>
      </patternFill>
    </fill>
    <fill>
      <patternFill patternType="solid">
        <fgColor rgb="FF99FF99"/>
        <bgColor indexed="64"/>
      </patternFill>
    </fill>
    <fill>
      <patternFill patternType="solid">
        <fgColor rgb="FFD5FFD5"/>
        <bgColor indexed="64"/>
      </patternFill>
    </fill>
    <fill>
      <patternFill patternType="solid">
        <fgColor rgb="FFFFFF00"/>
        <bgColor indexed="64"/>
      </patternFill>
    </fill>
    <fill>
      <patternFill patternType="solid">
        <fgColor theme="5" tint="0.79998168889431442"/>
        <bgColor indexed="64"/>
      </patternFill>
    </fill>
    <fill>
      <patternFill patternType="solid">
        <fgColor theme="0" tint="-0.14999847407452621"/>
        <bgColor indexed="64"/>
      </patternFill>
    </fill>
  </fills>
  <borders count="59">
    <border>
      <left/>
      <right/>
      <top/>
      <bottom/>
      <diagonal/>
    </border>
    <border>
      <left style="medium">
        <color indexed="64"/>
      </left>
      <right/>
      <top style="medium">
        <color indexed="64"/>
      </top>
      <bottom/>
      <diagonal/>
    </border>
    <border>
      <left/>
      <right style="medium">
        <color indexed="64"/>
      </right>
      <top style="medium">
        <color indexed="64"/>
      </top>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style="medium">
        <color indexed="64"/>
      </left>
      <right/>
      <top style="thin">
        <color indexed="64"/>
      </top>
      <bottom style="thin">
        <color indexed="64"/>
      </bottom>
      <diagonal/>
    </border>
    <border>
      <left/>
      <right/>
      <top style="thin">
        <color indexed="64"/>
      </top>
      <bottom style="thin">
        <color indexed="64"/>
      </bottom>
      <diagonal/>
    </border>
    <border>
      <left/>
      <right style="medium">
        <color indexed="64"/>
      </right>
      <top/>
      <bottom style="thin">
        <color indexed="64"/>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style="medium">
        <color indexed="64"/>
      </left>
      <right style="thin">
        <color indexed="64"/>
      </right>
      <top style="medium">
        <color indexed="64"/>
      </top>
      <bottom style="medium">
        <color indexed="64"/>
      </bottom>
      <diagonal/>
    </border>
    <border>
      <left style="thin">
        <color indexed="64"/>
      </left>
      <right style="medium">
        <color indexed="64"/>
      </right>
      <top/>
      <bottom style="thin">
        <color indexed="64"/>
      </bottom>
      <diagonal/>
    </border>
    <border>
      <left style="medium">
        <color indexed="64"/>
      </left>
      <right style="thin">
        <color indexed="64"/>
      </right>
      <top/>
      <bottom/>
      <diagonal/>
    </border>
    <border>
      <left style="thin">
        <color indexed="64"/>
      </left>
      <right style="medium">
        <color indexed="64"/>
      </right>
      <top style="medium">
        <color indexed="64"/>
      </top>
      <bottom style="medium">
        <color indexed="64"/>
      </bottom>
      <diagonal/>
    </border>
    <border>
      <left style="thin">
        <color indexed="64"/>
      </left>
      <right style="thin">
        <color indexed="64"/>
      </right>
      <top style="medium">
        <color indexed="64"/>
      </top>
      <bottom/>
      <diagonal/>
    </border>
    <border>
      <left style="thin">
        <color indexed="64"/>
      </left>
      <right/>
      <top style="medium">
        <color indexed="64"/>
      </top>
      <bottom style="medium">
        <color indexed="64"/>
      </bottom>
      <diagonal/>
    </border>
    <border>
      <left style="thin">
        <color indexed="64"/>
      </left>
      <right style="thin">
        <color indexed="64"/>
      </right>
      <top/>
      <bottom style="thin">
        <color indexed="64"/>
      </bottom>
      <diagonal/>
    </border>
    <border>
      <left style="thin">
        <color indexed="64"/>
      </left>
      <right style="medium">
        <color indexed="64"/>
      </right>
      <top style="thin">
        <color indexed="64"/>
      </top>
      <bottom/>
      <diagonal/>
    </border>
    <border>
      <left style="medium">
        <color indexed="64"/>
      </left>
      <right style="thin">
        <color indexed="64"/>
      </right>
      <top/>
      <bottom style="thin">
        <color indexed="64"/>
      </bottom>
      <diagonal/>
    </border>
    <border>
      <left/>
      <right style="medium">
        <color indexed="64"/>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medium">
        <color indexed="64"/>
      </bottom>
      <diagonal/>
    </border>
    <border>
      <left/>
      <right style="thin">
        <color indexed="64"/>
      </right>
      <top style="medium">
        <color indexed="64"/>
      </top>
      <bottom style="medium">
        <color indexed="64"/>
      </bottom>
      <diagonal/>
    </border>
    <border>
      <left style="thin">
        <color indexed="64"/>
      </left>
      <right/>
      <top style="thin">
        <color indexed="64"/>
      </top>
      <bottom style="medium">
        <color indexed="64"/>
      </bottom>
      <diagonal/>
    </border>
    <border>
      <left style="medium">
        <color indexed="64"/>
      </left>
      <right/>
      <top/>
      <bottom style="thin">
        <color indexed="64"/>
      </bottom>
      <diagonal/>
    </border>
    <border>
      <left/>
      <right/>
      <top/>
      <bottom style="thin">
        <color indexed="64"/>
      </bottom>
      <diagonal/>
    </border>
    <border>
      <left/>
      <right style="medium">
        <color indexed="64"/>
      </right>
      <top style="medium">
        <color indexed="64"/>
      </top>
      <bottom style="thin">
        <color indexed="64"/>
      </bottom>
      <diagonal/>
    </border>
    <border>
      <left style="medium">
        <color indexed="64"/>
      </left>
      <right style="thin">
        <color indexed="64"/>
      </right>
      <top style="medium">
        <color indexed="64"/>
      </top>
      <bottom/>
      <diagonal/>
    </border>
    <border>
      <left style="medium">
        <color indexed="64"/>
      </left>
      <right style="thin">
        <color indexed="64"/>
      </right>
      <top/>
      <bottom style="medium">
        <color indexed="64"/>
      </bottom>
      <diagonal/>
    </border>
    <border>
      <left style="medium">
        <color indexed="64"/>
      </left>
      <right style="medium">
        <color indexed="64"/>
      </right>
      <top style="thin">
        <color indexed="64"/>
      </top>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top style="thin">
        <color indexed="64"/>
      </top>
      <bottom style="medium">
        <color indexed="64"/>
      </bottom>
      <diagonal/>
    </border>
    <border>
      <left style="medium">
        <color indexed="64"/>
      </left>
      <right style="medium">
        <color indexed="64"/>
      </right>
      <top style="medium">
        <color indexed="64"/>
      </top>
      <bottom/>
      <diagonal/>
    </border>
    <border>
      <left style="thin">
        <color indexed="64"/>
      </left>
      <right/>
      <top style="medium">
        <color indexed="64"/>
      </top>
      <bottom style="thin">
        <color indexed="64"/>
      </bottom>
      <diagonal/>
    </border>
    <border>
      <left style="medium">
        <color indexed="64"/>
      </left>
      <right/>
      <top style="medium">
        <color indexed="64"/>
      </top>
      <bottom style="medium">
        <color indexed="64"/>
      </bottom>
      <diagonal/>
    </border>
    <border>
      <left style="thin">
        <color indexed="64"/>
      </left>
      <right style="medium">
        <color indexed="64"/>
      </right>
      <top style="medium">
        <color indexed="64"/>
      </top>
      <bottom/>
      <diagonal/>
    </border>
    <border>
      <left/>
      <right style="medium">
        <color indexed="64"/>
      </right>
      <top style="thin">
        <color indexed="64"/>
      </top>
      <bottom style="medium">
        <color indexed="64"/>
      </bottom>
      <diagonal/>
    </border>
    <border>
      <left/>
      <right/>
      <top/>
      <bottom style="medium">
        <color indexed="64"/>
      </bottom>
      <diagonal/>
    </border>
    <border>
      <left style="medium">
        <color indexed="64"/>
      </left>
      <right/>
      <top style="thin">
        <color indexed="64"/>
      </top>
      <bottom/>
      <diagonal/>
    </border>
    <border>
      <left/>
      <right/>
      <top style="thin">
        <color indexed="64"/>
      </top>
      <bottom/>
      <diagonal/>
    </border>
    <border>
      <left style="medium">
        <color indexed="64"/>
      </left>
      <right/>
      <top/>
      <bottom/>
      <diagonal/>
    </border>
    <border>
      <left/>
      <right/>
      <top style="medium">
        <color indexed="64"/>
      </top>
      <bottom/>
      <diagonal/>
    </border>
    <border>
      <left style="medium">
        <color indexed="64"/>
      </left>
      <right/>
      <top/>
      <bottom style="medium">
        <color indexed="64"/>
      </bottom>
      <diagonal/>
    </border>
  </borders>
  <cellStyleXfs count="1">
    <xf numFmtId="0" fontId="0" fillId="0" borderId="0"/>
  </cellStyleXfs>
  <cellXfs count="210">
    <xf numFmtId="0" fontId="0" fillId="0" borderId="0" xfId="0"/>
    <xf numFmtId="0" fontId="0" fillId="0" borderId="0" xfId="0" applyAlignment="1">
      <alignment vertical="center" wrapText="1"/>
    </xf>
    <xf numFmtId="0" fontId="0" fillId="4" borderId="4" xfId="0" applyFill="1" applyBorder="1" applyAlignment="1">
      <alignment vertical="center" wrapText="1"/>
    </xf>
    <xf numFmtId="0" fontId="0" fillId="4" borderId="6" xfId="0" applyFill="1" applyBorder="1" applyAlignment="1">
      <alignment vertical="center" wrapText="1"/>
    </xf>
    <xf numFmtId="0" fontId="0" fillId="4" borderId="8" xfId="0" applyFill="1" applyBorder="1" applyAlignment="1">
      <alignment vertical="center" wrapText="1"/>
    </xf>
    <xf numFmtId="0" fontId="0" fillId="6" borderId="0" xfId="0" applyFill="1"/>
    <xf numFmtId="0" fontId="1" fillId="0" borderId="0" xfId="0" applyFont="1" applyFill="1" applyBorder="1" applyAlignment="1">
      <alignment vertical="center" wrapText="1"/>
    </xf>
    <xf numFmtId="0" fontId="0" fillId="0" borderId="0" xfId="0" applyFill="1" applyBorder="1"/>
    <xf numFmtId="0" fontId="0" fillId="0" borderId="0" xfId="0" applyFill="1" applyBorder="1" applyAlignment="1">
      <alignment vertical="center" wrapText="1"/>
    </xf>
    <xf numFmtId="0" fontId="0" fillId="0" borderId="0" xfId="0" applyAlignment="1">
      <alignment vertical="center"/>
    </xf>
    <xf numFmtId="0" fontId="0" fillId="0" borderId="0" xfId="0" applyAlignment="1">
      <alignment horizontal="center" vertical="center" wrapText="1"/>
    </xf>
    <xf numFmtId="0" fontId="0" fillId="4" borderId="14" xfId="0" applyFill="1" applyBorder="1" applyAlignment="1">
      <alignment vertical="center" wrapText="1"/>
    </xf>
    <xf numFmtId="0" fontId="0" fillId="0" borderId="3" xfId="0" applyFill="1" applyBorder="1"/>
    <xf numFmtId="0" fontId="0" fillId="7" borderId="3" xfId="0" applyFill="1" applyBorder="1" applyAlignment="1">
      <alignment horizontal="center" vertical="center"/>
    </xf>
    <xf numFmtId="0" fontId="0" fillId="7" borderId="10" xfId="0" applyFill="1" applyBorder="1" applyAlignment="1">
      <alignment horizontal="center" vertical="center"/>
    </xf>
    <xf numFmtId="0" fontId="0" fillId="7" borderId="19" xfId="0" applyFill="1" applyBorder="1" applyAlignment="1">
      <alignment horizontal="center" vertical="center"/>
    </xf>
    <xf numFmtId="0" fontId="0" fillId="0" borderId="0" xfId="0" applyFill="1" applyBorder="1" applyAlignment="1">
      <alignment horizontal="center" vertical="center"/>
    </xf>
    <xf numFmtId="0" fontId="0" fillId="0" borderId="0" xfId="0" applyFill="1"/>
    <xf numFmtId="0" fontId="0" fillId="0" borderId="3" xfId="0" applyFill="1" applyBorder="1" applyAlignment="1">
      <alignment horizontal="center" vertical="center"/>
    </xf>
    <xf numFmtId="0" fontId="0" fillId="2" borderId="6" xfId="0" applyFill="1" applyBorder="1" applyAlignment="1">
      <alignment vertical="center" wrapText="1"/>
    </xf>
    <xf numFmtId="0" fontId="3" fillId="0" borderId="0" xfId="0" applyFont="1" applyFill="1" applyBorder="1" applyAlignment="1">
      <alignment vertical="center" wrapText="1"/>
    </xf>
    <xf numFmtId="0" fontId="3" fillId="5" borderId="20" xfId="0" applyFont="1" applyFill="1" applyBorder="1" applyAlignment="1">
      <alignment vertical="center" wrapText="1"/>
    </xf>
    <xf numFmtId="0" fontId="0" fillId="7" borderId="9" xfId="0" applyFill="1" applyBorder="1" applyAlignment="1">
      <alignment horizontal="center"/>
    </xf>
    <xf numFmtId="0" fontId="0" fillId="0" borderId="10" xfId="0" applyFill="1" applyBorder="1"/>
    <xf numFmtId="0" fontId="0" fillId="4" borderId="6" xfId="0" applyFill="1" applyBorder="1" applyAlignment="1">
      <alignment horizontal="center" vertical="center" wrapText="1"/>
    </xf>
    <xf numFmtId="0" fontId="0" fillId="0" borderId="18" xfId="0" applyFill="1" applyBorder="1" applyAlignment="1">
      <alignment horizontal="center" vertical="center"/>
    </xf>
    <xf numFmtId="0" fontId="0" fillId="7" borderId="11" xfId="0" applyFill="1" applyBorder="1" applyAlignment="1">
      <alignment horizontal="center" vertical="center"/>
    </xf>
    <xf numFmtId="0" fontId="0" fillId="7" borderId="24" xfId="0" applyFill="1" applyBorder="1" applyAlignment="1">
      <alignment horizontal="center" vertical="center"/>
    </xf>
    <xf numFmtId="0" fontId="0" fillId="0" borderId="25" xfId="0" applyFill="1" applyBorder="1" applyAlignment="1">
      <alignment horizontal="center" vertical="center"/>
    </xf>
    <xf numFmtId="0" fontId="0" fillId="3" borderId="23" xfId="0" applyFill="1" applyBorder="1" applyAlignment="1">
      <alignment horizontal="center" vertical="center"/>
    </xf>
    <xf numFmtId="0" fontId="0" fillId="7" borderId="7" xfId="0" applyFill="1" applyBorder="1" applyAlignment="1">
      <alignment horizontal="center" vertical="center"/>
    </xf>
    <xf numFmtId="0" fontId="0" fillId="7" borderId="26" xfId="0" applyFill="1" applyBorder="1" applyAlignment="1">
      <alignment horizontal="center" vertical="center"/>
    </xf>
    <xf numFmtId="164" fontId="0" fillId="7" borderId="21" xfId="0" applyNumberFormat="1" applyFill="1" applyBorder="1" applyAlignment="1">
      <alignment horizontal="center" vertical="center"/>
    </xf>
    <xf numFmtId="164" fontId="0" fillId="7" borderId="9" xfId="0" applyNumberFormat="1" applyFill="1" applyBorder="1" applyAlignment="1">
      <alignment horizontal="center" vertical="center"/>
    </xf>
    <xf numFmtId="164" fontId="0" fillId="7" borderId="3" xfId="0" applyNumberFormat="1" applyFill="1" applyBorder="1" applyAlignment="1">
      <alignment horizontal="center" vertical="center"/>
    </xf>
    <xf numFmtId="0" fontId="0" fillId="8" borderId="14" xfId="0" applyFill="1" applyBorder="1" applyAlignment="1">
      <alignment vertical="center" wrapText="1"/>
    </xf>
    <xf numFmtId="164" fontId="0" fillId="7" borderId="11" xfId="0" applyNumberFormat="1" applyFill="1" applyBorder="1" applyAlignment="1">
      <alignment horizontal="center" vertical="center"/>
    </xf>
    <xf numFmtId="0" fontId="3" fillId="5" borderId="4" xfId="0" applyFont="1" applyFill="1" applyBorder="1" applyAlignment="1">
      <alignment horizontal="center" vertical="center" wrapText="1"/>
    </xf>
    <xf numFmtId="0" fontId="4" fillId="5" borderId="20" xfId="0" applyFont="1" applyFill="1" applyBorder="1" applyAlignment="1">
      <alignment vertical="center" wrapText="1"/>
    </xf>
    <xf numFmtId="0" fontId="0" fillId="7" borderId="5" xfId="0" applyFill="1" applyBorder="1" applyAlignment="1">
      <alignment horizontal="center" vertical="center"/>
    </xf>
    <xf numFmtId="0" fontId="0" fillId="7" borderId="3" xfId="0" applyFill="1" applyBorder="1" applyAlignment="1">
      <alignment horizontal="center" vertical="center" wrapText="1"/>
    </xf>
    <xf numFmtId="164" fontId="0" fillId="0" borderId="3" xfId="0" applyNumberFormat="1" applyFill="1" applyBorder="1" applyAlignment="1">
      <alignment horizontal="center" vertical="center"/>
    </xf>
    <xf numFmtId="0" fontId="0" fillId="0" borderId="7" xfId="0" applyBorder="1" applyAlignment="1">
      <alignment horizontal="center" vertical="center" wrapText="1"/>
    </xf>
    <xf numFmtId="2" fontId="0" fillId="7" borderId="21" xfId="0" applyNumberFormat="1" applyFill="1" applyBorder="1" applyAlignment="1">
      <alignment horizontal="center" vertical="center"/>
    </xf>
    <xf numFmtId="2" fontId="0" fillId="7" borderId="9" xfId="0" applyNumberFormat="1" applyFill="1" applyBorder="1" applyAlignment="1">
      <alignment horizontal="center" vertical="center"/>
    </xf>
    <xf numFmtId="164" fontId="0" fillId="0" borderId="0" xfId="0" applyNumberFormat="1" applyFill="1" applyBorder="1" applyAlignment="1">
      <alignment horizontal="center" vertical="center"/>
    </xf>
    <xf numFmtId="0" fontId="0" fillId="8" borderId="6" xfId="0" applyFill="1" applyBorder="1" applyAlignment="1">
      <alignment vertical="center" wrapText="1"/>
    </xf>
    <xf numFmtId="0" fontId="1" fillId="8" borderId="6" xfId="0" applyFont="1" applyFill="1" applyBorder="1" applyAlignment="1">
      <alignment horizontal="center" vertical="center" wrapText="1"/>
    </xf>
    <xf numFmtId="0" fontId="0" fillId="0" borderId="29" xfId="0" applyFill="1" applyBorder="1" applyAlignment="1">
      <alignment horizontal="center" vertical="center"/>
    </xf>
    <xf numFmtId="0" fontId="0" fillId="7" borderId="9" xfId="0" applyFill="1" applyBorder="1" applyAlignment="1">
      <alignment horizontal="center" vertical="center"/>
    </xf>
    <xf numFmtId="0" fontId="0" fillId="10" borderId="6" xfId="0" applyFill="1" applyBorder="1" applyAlignment="1">
      <alignment vertical="center" wrapText="1"/>
    </xf>
    <xf numFmtId="0" fontId="1" fillId="7" borderId="16" xfId="0" applyFont="1" applyFill="1" applyBorder="1" applyAlignment="1">
      <alignment horizontal="center" vertical="center"/>
    </xf>
    <xf numFmtId="0" fontId="3" fillId="0" borderId="30" xfId="0" applyFont="1" applyBorder="1" applyAlignment="1">
      <alignment horizontal="center" vertical="center" wrapText="1"/>
    </xf>
    <xf numFmtId="0" fontId="3" fillId="5" borderId="6" xfId="0" applyFont="1" applyFill="1" applyBorder="1" applyAlignment="1">
      <alignment horizontal="center" vertical="center" wrapText="1"/>
    </xf>
    <xf numFmtId="0" fontId="0" fillId="0" borderId="0" xfId="0" applyAlignment="1">
      <alignment wrapText="1"/>
    </xf>
    <xf numFmtId="0" fontId="3" fillId="2" borderId="20" xfId="0" applyFont="1" applyFill="1" applyBorder="1" applyAlignment="1">
      <alignment horizontal="center" vertical="center" wrapText="1"/>
    </xf>
    <xf numFmtId="0" fontId="0" fillId="4" borderId="3" xfId="0" applyFill="1" applyBorder="1" applyAlignment="1">
      <alignment horizontal="center" vertical="center" wrapText="1"/>
    </xf>
    <xf numFmtId="0" fontId="1" fillId="4" borderId="3" xfId="0" applyFont="1" applyFill="1" applyBorder="1" applyAlignment="1">
      <alignment horizontal="center" vertical="center" wrapText="1"/>
    </xf>
    <xf numFmtId="0" fontId="0" fillId="0" borderId="31" xfId="0" applyFill="1" applyBorder="1" applyAlignment="1">
      <alignment horizontal="center" vertical="center" wrapText="1"/>
    </xf>
    <xf numFmtId="0" fontId="0" fillId="0" borderId="3" xfId="0" applyFill="1" applyBorder="1" applyAlignment="1">
      <alignment horizontal="center" vertical="center" wrapText="1"/>
    </xf>
    <xf numFmtId="0" fontId="0" fillId="7" borderId="5" xfId="0" applyFill="1" applyBorder="1" applyAlignment="1">
      <alignment horizontal="center" vertical="center" wrapText="1"/>
    </xf>
    <xf numFmtId="0" fontId="0" fillId="7" borderId="7" xfId="0" applyFill="1" applyBorder="1" applyAlignment="1">
      <alignment horizontal="center" vertical="center" wrapText="1"/>
    </xf>
    <xf numFmtId="0" fontId="0" fillId="0" borderId="0" xfId="0" applyFill="1" applyBorder="1" applyAlignment="1"/>
    <xf numFmtId="0" fontId="0" fillId="0" borderId="0" xfId="0" applyFill="1" applyBorder="1" applyAlignment="1">
      <alignment vertical="center"/>
    </xf>
    <xf numFmtId="164" fontId="0" fillId="0" borderId="7" xfId="0" applyNumberFormat="1" applyFill="1" applyBorder="1" applyAlignment="1">
      <alignment horizontal="center" vertical="center"/>
    </xf>
    <xf numFmtId="0" fontId="0" fillId="0" borderId="26" xfId="0" applyFill="1" applyBorder="1" applyAlignment="1">
      <alignment horizontal="center" vertical="center" wrapText="1"/>
    </xf>
    <xf numFmtId="0" fontId="0" fillId="7" borderId="21" xfId="0" applyFill="1" applyBorder="1" applyAlignment="1">
      <alignment horizontal="center" vertical="center" wrapText="1"/>
    </xf>
    <xf numFmtId="0" fontId="0" fillId="7" borderId="21" xfId="0" applyFill="1" applyBorder="1" applyAlignment="1">
      <alignment horizontal="center" vertical="center"/>
    </xf>
    <xf numFmtId="0" fontId="0" fillId="7" borderId="18" xfId="0" applyFill="1" applyBorder="1" applyAlignment="1">
      <alignment horizontal="center" vertical="center"/>
    </xf>
    <xf numFmtId="164" fontId="0" fillId="7" borderId="27" xfId="0" applyNumberFormat="1" applyFill="1" applyBorder="1" applyAlignment="1">
      <alignment horizontal="center" vertical="center"/>
    </xf>
    <xf numFmtId="0" fontId="0" fillId="0" borderId="18" xfId="0" applyFill="1" applyBorder="1" applyAlignment="1">
      <alignment horizontal="center" vertical="center" wrapText="1"/>
    </xf>
    <xf numFmtId="0" fontId="0" fillId="7" borderId="27" xfId="0" applyFill="1" applyBorder="1" applyAlignment="1">
      <alignment horizontal="center" vertical="center" wrapText="1"/>
    </xf>
    <xf numFmtId="0" fontId="0" fillId="4" borderId="17" xfId="0" applyFill="1" applyBorder="1" applyAlignment="1">
      <alignment horizontal="center" vertical="center" wrapText="1"/>
    </xf>
    <xf numFmtId="0" fontId="0" fillId="4" borderId="6" xfId="0" applyFill="1" applyBorder="1" applyAlignment="1">
      <alignment horizontal="center" vertical="center" wrapText="1"/>
    </xf>
    <xf numFmtId="0" fontId="0" fillId="4" borderId="8" xfId="0" applyFill="1" applyBorder="1" applyAlignment="1">
      <alignment horizontal="center" vertical="center" wrapText="1"/>
    </xf>
    <xf numFmtId="0" fontId="0" fillId="9" borderId="6" xfId="0" applyFill="1" applyBorder="1" applyAlignment="1">
      <alignment vertical="center" wrapText="1"/>
    </xf>
    <xf numFmtId="0" fontId="0" fillId="11" borderId="6" xfId="0" applyFill="1" applyBorder="1" applyAlignment="1">
      <alignment vertical="center" wrapText="1"/>
    </xf>
    <xf numFmtId="0" fontId="0" fillId="12" borderId="6" xfId="0" applyFill="1" applyBorder="1" applyAlignment="1">
      <alignment vertical="center" wrapText="1"/>
    </xf>
    <xf numFmtId="0" fontId="0" fillId="7" borderId="3" xfId="0" applyFont="1" applyFill="1" applyBorder="1" applyAlignment="1">
      <alignment horizontal="center" vertical="center" wrapText="1"/>
    </xf>
    <xf numFmtId="0" fontId="0" fillId="4" borderId="14" xfId="0" applyFont="1" applyFill="1" applyBorder="1" applyAlignment="1">
      <alignment horizontal="left" vertical="center" wrapText="1"/>
    </xf>
    <xf numFmtId="0" fontId="0" fillId="7" borderId="7" xfId="0" applyFont="1" applyFill="1" applyBorder="1" applyAlignment="1">
      <alignment horizontal="center" vertical="center" wrapText="1"/>
    </xf>
    <xf numFmtId="0" fontId="3" fillId="2" borderId="32" xfId="0" applyFont="1" applyFill="1" applyBorder="1" applyAlignment="1">
      <alignment horizontal="center" vertical="center"/>
    </xf>
    <xf numFmtId="0" fontId="0" fillId="4" borderId="43" xfId="0" applyFill="1" applyBorder="1" applyAlignment="1">
      <alignment horizontal="center" vertical="center" wrapText="1"/>
    </xf>
    <xf numFmtId="0" fontId="0" fillId="4" borderId="44" xfId="0" applyFill="1" applyBorder="1" applyAlignment="1">
      <alignment horizontal="center" vertical="center" wrapText="1"/>
    </xf>
    <xf numFmtId="0" fontId="0" fillId="4" borderId="45" xfId="0" applyFill="1" applyBorder="1" applyAlignment="1">
      <alignment horizontal="center" vertical="center" wrapText="1"/>
    </xf>
    <xf numFmtId="0" fontId="1" fillId="10" borderId="30" xfId="0" applyFont="1" applyFill="1" applyBorder="1" applyAlignment="1">
      <alignment horizontal="center" vertical="center" wrapText="1"/>
    </xf>
    <xf numFmtId="0" fontId="0" fillId="4" borderId="46" xfId="0" applyFill="1" applyBorder="1" applyAlignment="1">
      <alignment horizontal="center" vertical="center" wrapText="1"/>
    </xf>
    <xf numFmtId="0" fontId="0" fillId="4" borderId="12" xfId="0" applyFill="1" applyBorder="1" applyAlignment="1">
      <alignment horizontal="center" vertical="center" wrapText="1"/>
    </xf>
    <xf numFmtId="0" fontId="0" fillId="4" borderId="47" xfId="0" applyFill="1" applyBorder="1" applyAlignment="1">
      <alignment horizontal="center" vertical="center" wrapText="1"/>
    </xf>
    <xf numFmtId="0" fontId="1" fillId="10" borderId="48" xfId="0" applyFont="1" applyFill="1" applyBorder="1" applyAlignment="1">
      <alignment horizontal="center" vertical="center" wrapText="1"/>
    </xf>
    <xf numFmtId="0" fontId="1" fillId="10" borderId="2" xfId="0" applyFont="1" applyFill="1" applyBorder="1" applyAlignment="1">
      <alignment horizontal="center" vertical="center" wrapText="1"/>
    </xf>
    <xf numFmtId="0" fontId="0" fillId="4" borderId="4" xfId="0" applyFill="1" applyBorder="1" applyAlignment="1">
      <alignment horizontal="center" vertical="center" wrapText="1"/>
    </xf>
    <xf numFmtId="0" fontId="0" fillId="4" borderId="7" xfId="0" applyFill="1" applyBorder="1" applyAlignment="1">
      <alignment horizontal="center" vertical="center" wrapText="1"/>
    </xf>
    <xf numFmtId="0" fontId="0" fillId="4" borderId="9" xfId="0" applyFill="1" applyBorder="1" applyAlignment="1">
      <alignment horizontal="center" vertical="center" wrapText="1"/>
    </xf>
    <xf numFmtId="0" fontId="0" fillId="4" borderId="49" xfId="0" applyFill="1" applyBorder="1" applyAlignment="1">
      <alignment horizontal="center" vertical="center" wrapText="1"/>
    </xf>
    <xf numFmtId="0" fontId="0" fillId="4" borderId="10" xfId="0" applyFill="1" applyBorder="1" applyAlignment="1">
      <alignment horizontal="center" vertical="center" wrapText="1"/>
    </xf>
    <xf numFmtId="0" fontId="0" fillId="4" borderId="34" xfId="0" applyFill="1" applyBorder="1" applyAlignment="1">
      <alignment horizontal="center" vertical="center" wrapText="1"/>
    </xf>
    <xf numFmtId="0" fontId="0" fillId="4" borderId="14" xfId="0" applyFill="1" applyBorder="1" applyAlignment="1">
      <alignment horizontal="center" vertical="center" wrapText="1"/>
    </xf>
    <xf numFmtId="0" fontId="3" fillId="2" borderId="30" xfId="0" applyFont="1" applyFill="1" applyBorder="1" applyAlignment="1">
      <alignment horizontal="center" vertical="center" wrapText="1"/>
    </xf>
    <xf numFmtId="0" fontId="0" fillId="4" borderId="31" xfId="0" applyFill="1" applyBorder="1" applyAlignment="1">
      <alignment horizontal="center" vertical="center" wrapText="1"/>
    </xf>
    <xf numFmtId="0" fontId="0" fillId="4" borderId="11" xfId="0" applyFill="1" applyBorder="1" applyAlignment="1">
      <alignment horizontal="center" vertical="center" wrapText="1"/>
    </xf>
    <xf numFmtId="0" fontId="0" fillId="4" borderId="25" xfId="0" applyFill="1" applyBorder="1" applyAlignment="1">
      <alignment horizontal="center" vertical="center" wrapText="1"/>
    </xf>
    <xf numFmtId="0" fontId="0" fillId="4" borderId="33" xfId="0" applyFill="1" applyBorder="1" applyAlignment="1">
      <alignment horizontal="center" vertical="center" wrapText="1"/>
    </xf>
    <xf numFmtId="0" fontId="0" fillId="0" borderId="0" xfId="0" applyFill="1" applyBorder="1" applyAlignment="1">
      <alignment horizontal="center" vertical="center" wrapText="1"/>
    </xf>
    <xf numFmtId="0" fontId="0" fillId="4" borderId="40" xfId="0" applyFill="1" applyBorder="1" applyAlignment="1">
      <alignment horizontal="center" vertical="center" wrapText="1"/>
    </xf>
    <xf numFmtId="0" fontId="3" fillId="2" borderId="23" xfId="0" applyFont="1" applyFill="1" applyBorder="1" applyAlignment="1">
      <alignment horizontal="center" vertical="center"/>
    </xf>
    <xf numFmtId="0" fontId="0" fillId="13" borderId="6" xfId="0" applyFill="1" applyBorder="1" applyAlignment="1">
      <alignment vertical="center" wrapText="1"/>
    </xf>
    <xf numFmtId="0" fontId="0" fillId="0" borderId="5" xfId="0" applyBorder="1" applyAlignment="1">
      <alignment horizontal="center" vertical="center"/>
    </xf>
    <xf numFmtId="0" fontId="0" fillId="0" borderId="7" xfId="0" applyBorder="1" applyAlignment="1">
      <alignment horizontal="center" vertical="center"/>
    </xf>
    <xf numFmtId="0" fontId="0" fillId="0" borderId="3" xfId="0" applyBorder="1" applyAlignment="1">
      <alignment horizontal="center" vertical="center"/>
    </xf>
    <xf numFmtId="165" fontId="0" fillId="7" borderId="5" xfId="0" applyNumberFormat="1" applyFill="1" applyBorder="1" applyAlignment="1">
      <alignment horizontal="center" vertical="center"/>
    </xf>
    <xf numFmtId="165" fontId="0" fillId="7" borderId="9" xfId="0" applyNumberFormat="1" applyFill="1" applyBorder="1" applyAlignment="1">
      <alignment horizontal="center" vertical="center"/>
    </xf>
    <xf numFmtId="165" fontId="0" fillId="7" borderId="3" xfId="0" applyNumberFormat="1" applyFill="1" applyBorder="1" applyAlignment="1">
      <alignment horizontal="center" vertical="center"/>
    </xf>
    <xf numFmtId="1" fontId="0" fillId="7" borderId="5" xfId="0" applyNumberFormat="1" applyFill="1" applyBorder="1" applyAlignment="1">
      <alignment horizontal="center" vertical="center"/>
    </xf>
    <xf numFmtId="0" fontId="0" fillId="4" borderId="28" xfId="0" applyFill="1" applyBorder="1" applyAlignment="1">
      <alignment vertical="center" wrapText="1"/>
    </xf>
    <xf numFmtId="1" fontId="0" fillId="7" borderId="9" xfId="0" applyNumberFormat="1" applyFill="1" applyBorder="1" applyAlignment="1">
      <alignment horizontal="center" vertical="center"/>
    </xf>
    <xf numFmtId="165" fontId="0" fillId="7" borderId="11" xfId="0" applyNumberFormat="1" applyFill="1" applyBorder="1" applyAlignment="1">
      <alignment horizontal="center" vertical="center"/>
    </xf>
    <xf numFmtId="0" fontId="0" fillId="3" borderId="5" xfId="0" applyFill="1" applyBorder="1" applyAlignment="1">
      <alignment horizontal="center" vertical="center"/>
    </xf>
    <xf numFmtId="1" fontId="0" fillId="7" borderId="21" xfId="0" applyNumberFormat="1" applyFill="1" applyBorder="1" applyAlignment="1">
      <alignment horizontal="center" vertical="center"/>
    </xf>
    <xf numFmtId="0" fontId="0" fillId="0" borderId="0" xfId="0" applyBorder="1"/>
    <xf numFmtId="0" fontId="0" fillId="7" borderId="21" xfId="0" applyFill="1" applyBorder="1" applyAlignment="1">
      <alignment horizontal="center"/>
    </xf>
    <xf numFmtId="0" fontId="0" fillId="0" borderId="9" xfId="0" applyBorder="1" applyAlignment="1">
      <alignment horizontal="center" vertical="center" wrapText="1"/>
    </xf>
    <xf numFmtId="0" fontId="0" fillId="14" borderId="3" xfId="0" applyFill="1" applyBorder="1" applyAlignment="1">
      <alignment horizontal="center" vertical="center"/>
    </xf>
    <xf numFmtId="0" fontId="0" fillId="0" borderId="10" xfId="0" applyFill="1" applyBorder="1" applyAlignment="1">
      <alignment horizontal="center" vertical="center"/>
    </xf>
    <xf numFmtId="165" fontId="0" fillId="9" borderId="23" xfId="0" applyNumberFormat="1" applyFill="1" applyBorder="1" applyAlignment="1">
      <alignment horizontal="center" vertical="center"/>
    </xf>
    <xf numFmtId="0" fontId="3" fillId="0" borderId="0" xfId="0" applyFont="1" applyFill="1" applyBorder="1" applyAlignment="1">
      <alignment horizontal="center" vertical="center" wrapText="1"/>
    </xf>
    <xf numFmtId="0" fontId="3" fillId="0" borderId="42" xfId="0" applyFont="1" applyBorder="1" applyAlignment="1">
      <alignment horizontal="center" vertical="center" wrapText="1"/>
    </xf>
    <xf numFmtId="165" fontId="0" fillId="0" borderId="0" xfId="0" applyNumberFormat="1" applyFill="1" applyBorder="1" applyAlignment="1">
      <alignment horizontal="center" vertical="center"/>
    </xf>
    <xf numFmtId="164" fontId="0" fillId="7" borderId="10" xfId="0" applyNumberFormat="1" applyFill="1" applyBorder="1" applyAlignment="1">
      <alignment horizontal="center" vertical="center"/>
    </xf>
    <xf numFmtId="0" fontId="0" fillId="0" borderId="0" xfId="0" applyFill="1" applyAlignment="1">
      <alignment wrapText="1"/>
    </xf>
    <xf numFmtId="165" fontId="5" fillId="9" borderId="23" xfId="0" applyNumberFormat="1" applyFont="1" applyFill="1" applyBorder="1" applyAlignment="1">
      <alignment horizontal="left" vertical="center" indent="4"/>
    </xf>
    <xf numFmtId="165" fontId="0" fillId="0" borderId="3" xfId="0" applyNumberFormat="1" applyBorder="1" applyAlignment="1">
      <alignment horizontal="center" vertical="center"/>
    </xf>
    <xf numFmtId="165" fontId="0" fillId="0" borderId="10" xfId="0" applyNumberFormat="1" applyBorder="1" applyAlignment="1">
      <alignment horizontal="center" vertical="center"/>
    </xf>
    <xf numFmtId="165" fontId="0" fillId="7" borderId="7" xfId="0" applyNumberFormat="1" applyFill="1" applyBorder="1" applyAlignment="1">
      <alignment horizontal="center" vertical="center"/>
    </xf>
    <xf numFmtId="0" fontId="0" fillId="0" borderId="53" xfId="0" applyBorder="1"/>
    <xf numFmtId="1" fontId="0" fillId="0" borderId="3" xfId="0" applyNumberFormat="1" applyFill="1" applyBorder="1" applyAlignment="1">
      <alignment horizontal="center" vertical="center"/>
    </xf>
    <xf numFmtId="1" fontId="0" fillId="0" borderId="7" xfId="0" applyNumberFormat="1" applyFill="1" applyBorder="1" applyAlignment="1">
      <alignment horizontal="center" vertical="center"/>
    </xf>
    <xf numFmtId="165" fontId="3" fillId="9" borderId="5" xfId="0" applyNumberFormat="1" applyFont="1" applyFill="1" applyBorder="1" applyAlignment="1">
      <alignment horizontal="center" vertical="center" wrapText="1"/>
    </xf>
    <xf numFmtId="165" fontId="3" fillId="9" borderId="7" xfId="0" applyNumberFormat="1" applyFont="1" applyFill="1" applyBorder="1" applyAlignment="1">
      <alignment horizontal="center" vertical="center" wrapText="1"/>
    </xf>
    <xf numFmtId="0" fontId="3" fillId="15" borderId="6" xfId="0" applyFont="1" applyFill="1" applyBorder="1" applyAlignment="1">
      <alignment horizontal="center" vertical="center" wrapText="1"/>
    </xf>
    <xf numFmtId="165" fontId="3" fillId="15" borderId="7" xfId="0" applyNumberFormat="1" applyFont="1" applyFill="1" applyBorder="1" applyAlignment="1">
      <alignment horizontal="center" vertical="center" wrapText="1"/>
    </xf>
    <xf numFmtId="0" fontId="3" fillId="15" borderId="8" xfId="0" applyFont="1" applyFill="1" applyBorder="1" applyAlignment="1">
      <alignment horizontal="center" vertical="center" wrapText="1"/>
    </xf>
    <xf numFmtId="165" fontId="3" fillId="15" borderId="9" xfId="0" applyNumberFormat="1" applyFont="1" applyFill="1" applyBorder="1" applyAlignment="1">
      <alignment horizontal="center" vertical="center" wrapText="1"/>
    </xf>
    <xf numFmtId="0" fontId="7" fillId="7" borderId="3" xfId="0" applyFont="1" applyFill="1" applyBorder="1" applyAlignment="1">
      <alignment horizontal="center" vertical="center"/>
    </xf>
    <xf numFmtId="165" fontId="0" fillId="7" borderId="10" xfId="0" applyNumberFormat="1" applyFill="1" applyBorder="1" applyAlignment="1">
      <alignment horizontal="center" vertical="center"/>
    </xf>
    <xf numFmtId="0" fontId="0" fillId="0" borderId="10" xfId="0" applyBorder="1" applyAlignment="1">
      <alignment horizontal="center" vertical="center"/>
    </xf>
    <xf numFmtId="0" fontId="1" fillId="6" borderId="55" xfId="0" applyFont="1" applyFill="1" applyBorder="1" applyAlignment="1">
      <alignment vertical="center" wrapText="1"/>
    </xf>
    <xf numFmtId="0" fontId="1" fillId="6" borderId="54" xfId="0" applyFont="1" applyFill="1" applyBorder="1" applyAlignment="1">
      <alignment vertical="center" wrapText="1"/>
    </xf>
    <xf numFmtId="165" fontId="0" fillId="0" borderId="56" xfId="0" applyNumberFormat="1" applyFill="1" applyBorder="1" applyAlignment="1">
      <alignment horizontal="center" vertical="center"/>
    </xf>
    <xf numFmtId="0" fontId="1" fillId="0" borderId="1" xfId="0" applyFont="1" applyFill="1" applyBorder="1" applyAlignment="1">
      <alignment vertical="center" wrapText="1"/>
    </xf>
    <xf numFmtId="0" fontId="1" fillId="0" borderId="57" xfId="0" applyFont="1" applyFill="1" applyBorder="1" applyAlignment="1">
      <alignment vertical="center" wrapText="1"/>
    </xf>
    <xf numFmtId="0" fontId="0" fillId="0" borderId="58" xfId="0" applyFill="1" applyBorder="1" applyAlignment="1">
      <alignment horizontal="center" vertical="center"/>
    </xf>
    <xf numFmtId="0" fontId="0" fillId="0" borderId="53" xfId="0" applyFill="1" applyBorder="1" applyAlignment="1">
      <alignment horizontal="center" vertical="center"/>
    </xf>
    <xf numFmtId="1" fontId="0" fillId="16" borderId="9" xfId="0" applyNumberFormat="1" applyFill="1" applyBorder="1" applyAlignment="1">
      <alignment horizontal="center" vertical="center"/>
    </xf>
    <xf numFmtId="165" fontId="0" fillId="16" borderId="5" xfId="0" applyNumberFormat="1" applyFill="1" applyBorder="1" applyAlignment="1">
      <alignment horizontal="center" vertical="center"/>
    </xf>
    <xf numFmtId="0" fontId="0" fillId="0" borderId="57" xfId="0" applyFill="1" applyBorder="1"/>
    <xf numFmtId="164" fontId="0" fillId="0" borderId="56" xfId="0" applyNumberFormat="1" applyFill="1" applyBorder="1" applyAlignment="1">
      <alignment horizontal="center" vertical="center"/>
    </xf>
    <xf numFmtId="0" fontId="0" fillId="0" borderId="56" xfId="0" applyFill="1" applyBorder="1" applyAlignment="1">
      <alignment horizontal="center" vertical="center"/>
    </xf>
    <xf numFmtId="0" fontId="0" fillId="0" borderId="56" xfId="0" applyFill="1" applyBorder="1"/>
    <xf numFmtId="0" fontId="0" fillId="0" borderId="53" xfId="0" applyFill="1" applyBorder="1"/>
    <xf numFmtId="0" fontId="0" fillId="7" borderId="27" xfId="0" applyFill="1" applyBorder="1" applyAlignment="1">
      <alignment horizontal="center" vertical="center"/>
    </xf>
    <xf numFmtId="164" fontId="0" fillId="7" borderId="7" xfId="0" applyNumberFormat="1" applyFill="1" applyBorder="1" applyAlignment="1">
      <alignment horizontal="center" vertical="center"/>
    </xf>
    <xf numFmtId="0" fontId="0" fillId="0" borderId="7" xfId="0" applyFill="1" applyBorder="1" applyAlignment="1">
      <alignment horizontal="center" vertical="center"/>
    </xf>
    <xf numFmtId="164" fontId="0" fillId="7" borderId="34" xfId="0" applyNumberFormat="1" applyFill="1" applyBorder="1" applyAlignment="1">
      <alignment horizontal="center" vertical="center"/>
    </xf>
    <xf numFmtId="0" fontId="0" fillId="0" borderId="27" xfId="0" applyFill="1" applyBorder="1" applyAlignment="1">
      <alignment horizontal="center" vertical="center"/>
    </xf>
    <xf numFmtId="0" fontId="0" fillId="0" borderId="1" xfId="0" applyBorder="1"/>
    <xf numFmtId="0" fontId="0" fillId="0" borderId="57" xfId="0" applyBorder="1"/>
    <xf numFmtId="0" fontId="0" fillId="14" borderId="10" xfId="0" applyFill="1" applyBorder="1" applyAlignment="1">
      <alignment horizontal="center" vertical="center"/>
    </xf>
    <xf numFmtId="0" fontId="0" fillId="14" borderId="7" xfId="0" applyFill="1" applyBorder="1" applyAlignment="1">
      <alignment horizontal="center" vertical="center"/>
    </xf>
    <xf numFmtId="0" fontId="1" fillId="0" borderId="0" xfId="0" applyFont="1" applyFill="1" applyBorder="1" applyAlignment="1">
      <alignment horizontal="center" vertical="center"/>
    </xf>
    <xf numFmtId="0" fontId="3" fillId="0" borderId="0" xfId="0" applyFont="1" applyFill="1" applyBorder="1" applyAlignment="1">
      <alignment vertical="center"/>
    </xf>
    <xf numFmtId="2" fontId="0" fillId="0" borderId="0" xfId="0" applyNumberFormat="1" applyFill="1" applyBorder="1" applyAlignment="1">
      <alignment vertical="center"/>
    </xf>
    <xf numFmtId="0" fontId="3" fillId="8" borderId="38" xfId="0" applyFont="1" applyFill="1" applyBorder="1" applyAlignment="1">
      <alignment horizontal="center" vertical="center" wrapText="1"/>
    </xf>
    <xf numFmtId="165" fontId="0" fillId="11" borderId="51" xfId="0" applyNumberFormat="1" applyFill="1" applyBorder="1" applyAlignment="1">
      <alignment horizontal="center" vertical="center"/>
    </xf>
    <xf numFmtId="0" fontId="3" fillId="8" borderId="20" xfId="0" applyFont="1" applyFill="1" applyBorder="1" applyAlignment="1">
      <alignment horizontal="center" vertical="center" wrapText="1"/>
    </xf>
    <xf numFmtId="165" fontId="0" fillId="11" borderId="23" xfId="0" applyNumberFormat="1" applyFill="1" applyBorder="1" applyAlignment="1">
      <alignment horizontal="center" vertical="center"/>
    </xf>
    <xf numFmtId="0" fontId="0" fillId="6" borderId="47" xfId="0" applyFill="1" applyBorder="1" applyAlignment="1">
      <alignment horizontal="center" vertical="center" wrapText="1"/>
    </xf>
    <xf numFmtId="0" fontId="0" fillId="6" borderId="52" xfId="0" applyFill="1" applyBorder="1" applyAlignment="1">
      <alignment horizontal="center" vertical="center" wrapText="1"/>
    </xf>
    <xf numFmtId="0" fontId="1" fillId="0" borderId="1" xfId="0" applyFont="1" applyBorder="1" applyAlignment="1">
      <alignment horizontal="center" vertical="center" wrapText="1"/>
    </xf>
    <xf numFmtId="0" fontId="1" fillId="0" borderId="2" xfId="0" applyFont="1" applyBorder="1" applyAlignment="1">
      <alignment horizontal="center" vertical="center" wrapText="1"/>
    </xf>
    <xf numFmtId="0" fontId="1" fillId="6" borderId="14" xfId="0" applyFont="1" applyFill="1" applyBorder="1" applyAlignment="1">
      <alignment horizontal="center" vertical="center" wrapText="1"/>
    </xf>
    <xf numFmtId="0" fontId="1" fillId="6" borderId="29" xfId="0" applyFont="1" applyFill="1" applyBorder="1" applyAlignment="1">
      <alignment horizontal="center" vertical="center" wrapText="1"/>
    </xf>
    <xf numFmtId="0" fontId="3" fillId="6" borderId="12" xfId="0" applyFont="1" applyFill="1" applyBorder="1" applyAlignment="1">
      <alignment horizontal="left" vertical="center" wrapText="1"/>
    </xf>
    <xf numFmtId="0" fontId="3" fillId="6" borderId="13" xfId="0" applyFont="1" applyFill="1" applyBorder="1" applyAlignment="1">
      <alignment horizontal="left" vertical="center" wrapText="1"/>
    </xf>
    <xf numFmtId="0" fontId="3" fillId="6" borderId="37" xfId="0" applyFont="1" applyFill="1" applyBorder="1" applyAlignment="1">
      <alignment horizontal="left" vertical="center" wrapText="1"/>
    </xf>
    <xf numFmtId="0" fontId="1" fillId="6" borderId="35" xfId="0" applyFont="1" applyFill="1" applyBorder="1" applyAlignment="1">
      <alignment horizontal="left" vertical="center" wrapText="1"/>
    </xf>
    <xf numFmtId="0" fontId="1" fillId="6" borderId="36" xfId="0" applyFont="1" applyFill="1" applyBorder="1" applyAlignment="1">
      <alignment horizontal="left" vertical="center" wrapText="1"/>
    </xf>
    <xf numFmtId="0" fontId="1" fillId="6" borderId="16" xfId="0" applyFont="1" applyFill="1" applyBorder="1" applyAlignment="1">
      <alignment horizontal="left" vertical="center" wrapText="1"/>
    </xf>
    <xf numFmtId="0" fontId="0" fillId="4" borderId="17" xfId="0" applyFill="1" applyBorder="1" applyAlignment="1">
      <alignment horizontal="center" vertical="center" wrapText="1"/>
    </xf>
    <xf numFmtId="0" fontId="0" fillId="4" borderId="22" xfId="0" applyFill="1" applyBorder="1" applyAlignment="1">
      <alignment horizontal="center" vertical="center" wrapText="1"/>
    </xf>
    <xf numFmtId="0" fontId="0" fillId="4" borderId="39" xfId="0" applyFill="1" applyBorder="1" applyAlignment="1">
      <alignment horizontal="center" vertical="center" wrapText="1"/>
    </xf>
    <xf numFmtId="0" fontId="0" fillId="4" borderId="28" xfId="0" applyFill="1" applyBorder="1" applyAlignment="1">
      <alignment horizontal="center" vertical="center" wrapText="1"/>
    </xf>
    <xf numFmtId="0" fontId="1" fillId="6" borderId="16" xfId="0" applyFont="1" applyFill="1" applyBorder="1" applyAlignment="1">
      <alignment horizontal="center" vertical="center" wrapText="1"/>
    </xf>
    <xf numFmtId="0" fontId="3" fillId="6" borderId="12" xfId="0" applyFont="1" applyFill="1" applyBorder="1" applyAlignment="1">
      <alignment horizontal="center" vertical="center" wrapText="1"/>
    </xf>
    <xf numFmtId="0" fontId="3" fillId="6" borderId="13" xfId="0" applyFont="1" applyFill="1" applyBorder="1" applyAlignment="1">
      <alignment horizontal="center" vertical="center" wrapText="1"/>
    </xf>
    <xf numFmtId="0" fontId="3" fillId="6" borderId="37" xfId="0" applyFont="1" applyFill="1" applyBorder="1" applyAlignment="1">
      <alignment horizontal="center" vertical="center" wrapText="1"/>
    </xf>
    <xf numFmtId="0" fontId="0" fillId="4" borderId="6" xfId="0" applyFill="1" applyBorder="1" applyAlignment="1">
      <alignment horizontal="center" vertical="center" wrapText="1"/>
    </xf>
    <xf numFmtId="0" fontId="0" fillId="4" borderId="8" xfId="0" applyFill="1" applyBorder="1" applyAlignment="1">
      <alignment horizontal="center" vertical="center" wrapText="1"/>
    </xf>
    <xf numFmtId="0" fontId="1" fillId="8" borderId="14" xfId="0" applyFont="1" applyFill="1" applyBorder="1" applyAlignment="1">
      <alignment horizontal="center" vertical="center" wrapText="1"/>
    </xf>
    <xf numFmtId="0" fontId="1" fillId="8" borderId="29" xfId="0" applyFont="1" applyFill="1" applyBorder="1" applyAlignment="1">
      <alignment horizontal="center" vertical="center" wrapText="1"/>
    </xf>
    <xf numFmtId="0" fontId="1" fillId="6" borderId="14" xfId="0" applyFont="1" applyFill="1" applyBorder="1" applyAlignment="1">
      <alignment horizontal="left" vertical="center" wrapText="1"/>
    </xf>
    <xf numFmtId="0" fontId="1" fillId="6" borderId="15" xfId="0" applyFont="1" applyFill="1" applyBorder="1" applyAlignment="1">
      <alignment horizontal="left" vertical="center" wrapText="1"/>
    </xf>
    <xf numFmtId="0" fontId="1" fillId="6" borderId="29" xfId="0" applyFont="1" applyFill="1" applyBorder="1" applyAlignment="1">
      <alignment horizontal="left" vertical="center" wrapText="1"/>
    </xf>
    <xf numFmtId="0" fontId="3" fillId="0" borderId="0" xfId="0" applyFont="1" applyFill="1" applyBorder="1" applyAlignment="1">
      <alignment horizontal="center" vertical="center" wrapText="1"/>
    </xf>
    <xf numFmtId="0" fontId="0" fillId="4" borderId="38" xfId="0" applyFill="1" applyBorder="1" applyAlignment="1">
      <alignment horizontal="center" vertical="center" wrapText="1"/>
    </xf>
    <xf numFmtId="0" fontId="1" fillId="2" borderId="50" xfId="0" applyFont="1" applyFill="1" applyBorder="1" applyAlignment="1">
      <alignment horizontal="center" vertical="center" wrapText="1"/>
    </xf>
    <xf numFmtId="0" fontId="1" fillId="2" borderId="42" xfId="0" applyFont="1" applyFill="1" applyBorder="1" applyAlignment="1">
      <alignment horizontal="center" vertical="center" wrapText="1"/>
    </xf>
    <xf numFmtId="0" fontId="1" fillId="10" borderId="50" xfId="0" applyFont="1" applyFill="1" applyBorder="1" applyAlignment="1">
      <alignment horizontal="center" vertical="center" wrapText="1"/>
    </xf>
    <xf numFmtId="0" fontId="1" fillId="10" borderId="41" xfId="0" applyFont="1" applyFill="1" applyBorder="1" applyAlignment="1">
      <alignment horizontal="center" vertical="center" wrapText="1"/>
    </xf>
    <xf numFmtId="0" fontId="1" fillId="10" borderId="42" xfId="0" applyFont="1" applyFill="1" applyBorder="1" applyAlignment="1">
      <alignment horizontal="center" vertical="center" wrapText="1"/>
    </xf>
  </cellXfs>
  <cellStyles count="1">
    <cellStyle name="Normal" xfId="0" builtinId="0"/>
  </cellStyles>
  <dxfs count="7">
    <dxf>
      <font>
        <color rgb="FF9C0006"/>
      </font>
      <fill>
        <patternFill>
          <bgColor rgb="FFFFC7CE"/>
        </patternFill>
      </fill>
    </dxf>
    <dxf>
      <fill>
        <patternFill>
          <bgColor theme="0" tint="-4.9989318521683403E-2"/>
        </patternFill>
      </fill>
    </dxf>
    <dxf>
      <fill>
        <patternFill>
          <bgColor theme="0" tint="-4.9989318521683403E-2"/>
        </patternFill>
      </fill>
    </dxf>
    <dxf>
      <fill>
        <patternFill>
          <bgColor theme="0" tint="-4.9989318521683403E-2"/>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s>
  <tableStyles count="0" defaultTableStyle="TableStyleMedium2" defaultPivotStyle="PivotStyleLight16"/>
  <colors>
    <mruColors>
      <color rgb="FFD5FFD5"/>
      <color rgb="FF99FF99"/>
      <color rgb="FF66FF33"/>
      <color rgb="FFFFFAEB"/>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calcChain" Target="calcChain.xml"/></Relationships>
</file>

<file path=xl/theme/theme1.xml><?xml version="1.0" encoding="utf-8"?>
<a:theme xmlns:a="http://schemas.openxmlformats.org/drawingml/2006/main" name="Thèm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3.v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3" Type="http://schemas.openxmlformats.org/officeDocument/2006/relationships/comments" Target="../comments4.xml"/><Relationship Id="rId2" Type="http://schemas.openxmlformats.org/officeDocument/2006/relationships/vmlDrawing" Target="../drawings/vmlDrawing4.vml"/><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FU48"/>
  <sheetViews>
    <sheetView zoomScale="73" zoomScaleNormal="78" workbookViewId="0">
      <pane xSplit="1" topLeftCell="B1" activePane="topRight" state="frozen"/>
      <selection activeCell="A7" sqref="A7"/>
      <selection pane="topRight" activeCell="H13" sqref="H13"/>
    </sheetView>
  </sheetViews>
  <sheetFormatPr baseColWidth="10" defaultRowHeight="14.5" x14ac:dyDescent="0.35"/>
  <cols>
    <col min="1" max="1" width="32.08984375" style="1" customWidth="1"/>
    <col min="2" max="2" width="19.90625" customWidth="1"/>
    <col min="4" max="4" width="13.1796875" customWidth="1"/>
    <col min="13" max="14" width="11.81640625" bestFit="1" customWidth="1"/>
    <col min="17" max="17" width="11.81640625" bestFit="1" customWidth="1"/>
  </cols>
  <sheetData>
    <row r="1" spans="1:4" x14ac:dyDescent="0.35">
      <c r="D1" s="129"/>
    </row>
    <row r="4" spans="1:4" ht="15" thickBot="1" x14ac:dyDescent="0.4">
      <c r="B4" s="9"/>
    </row>
    <row r="5" spans="1:4" ht="37.5" thickBot="1" x14ac:dyDescent="0.4">
      <c r="A5" s="38" t="s">
        <v>193</v>
      </c>
      <c r="B5" s="130">
        <f>IF(B11&gt;=30,MIN(B41,((1/B11)*(SUM(C21:AF21)))-((1/B13)*(SUM(C28:AP28)))),((1/B11)*(SUM(C21:AF21)))-((1/B13)*(SUM(C28:AP28))))</f>
        <v>112.25767188683312</v>
      </c>
    </row>
    <row r="6" spans="1:4" ht="37.5" thickBot="1" x14ac:dyDescent="0.4">
      <c r="A6" s="38" t="s">
        <v>169</v>
      </c>
      <c r="B6" s="130">
        <f>B5*B10</f>
        <v>561.28835943416561</v>
      </c>
    </row>
    <row r="8" spans="1:4" ht="15" thickBot="1" x14ac:dyDescent="0.4"/>
    <row r="9" spans="1:4" ht="15" thickBot="1" x14ac:dyDescent="0.4">
      <c r="A9" s="178" t="s">
        <v>14</v>
      </c>
      <c r="B9" s="179"/>
    </row>
    <row r="10" spans="1:4" x14ac:dyDescent="0.35">
      <c r="A10" s="2" t="s">
        <v>7</v>
      </c>
      <c r="B10" s="107">
        <v>5</v>
      </c>
    </row>
    <row r="11" spans="1:4" x14ac:dyDescent="0.35">
      <c r="A11" s="3" t="s">
        <v>15</v>
      </c>
      <c r="B11" s="108">
        <v>30</v>
      </c>
    </row>
    <row r="12" spans="1:4" x14ac:dyDescent="0.35">
      <c r="A12" s="3" t="s">
        <v>19</v>
      </c>
      <c r="B12" s="108" t="s">
        <v>21</v>
      </c>
    </row>
    <row r="13" spans="1:4" ht="18.5" customHeight="1" x14ac:dyDescent="0.35">
      <c r="A13" s="3" t="s">
        <v>16</v>
      </c>
      <c r="B13" s="108">
        <v>40</v>
      </c>
    </row>
    <row r="14" spans="1:4" ht="18.5" customHeight="1" x14ac:dyDescent="0.35">
      <c r="A14" s="3" t="s">
        <v>89</v>
      </c>
      <c r="B14" s="108" t="s">
        <v>20</v>
      </c>
    </row>
    <row r="15" spans="1:4" x14ac:dyDescent="0.35">
      <c r="A15" s="3" t="s">
        <v>17</v>
      </c>
      <c r="B15" s="30">
        <v>30</v>
      </c>
    </row>
    <row r="16" spans="1:4" ht="44" thickBot="1" x14ac:dyDescent="0.4">
      <c r="A16" s="4" t="s">
        <v>173</v>
      </c>
      <c r="B16" s="121" t="s">
        <v>171</v>
      </c>
    </row>
    <row r="17" spans="1:177" ht="15" thickBot="1" x14ac:dyDescent="0.4"/>
    <row r="18" spans="1:177" s="5" customFormat="1" ht="15.5" x14ac:dyDescent="0.35">
      <c r="A18" s="182" t="s">
        <v>0</v>
      </c>
      <c r="B18" s="183"/>
      <c r="C18" s="183"/>
      <c r="D18" s="183"/>
      <c r="E18" s="183"/>
      <c r="F18" s="183"/>
      <c r="G18" s="183"/>
      <c r="H18" s="183"/>
      <c r="I18" s="183"/>
      <c r="J18" s="183"/>
      <c r="K18" s="183"/>
      <c r="L18" s="183"/>
      <c r="M18" s="183"/>
      <c r="N18" s="183"/>
      <c r="O18" s="183"/>
      <c r="P18" s="183"/>
      <c r="Q18" s="183"/>
      <c r="R18" s="183"/>
      <c r="S18" s="183"/>
      <c r="T18" s="183"/>
      <c r="U18" s="183"/>
      <c r="V18" s="183"/>
      <c r="W18" s="183"/>
      <c r="X18" s="183"/>
      <c r="Y18" s="183"/>
      <c r="Z18" s="183"/>
      <c r="AA18" s="183"/>
      <c r="AB18" s="183"/>
      <c r="AC18" s="183"/>
      <c r="AD18" s="183"/>
      <c r="AE18" s="183"/>
      <c r="AF18" s="183"/>
      <c r="AG18" s="183"/>
      <c r="AH18" s="183"/>
      <c r="AI18" s="183"/>
      <c r="AJ18" s="183"/>
      <c r="AK18" s="183"/>
      <c r="AL18" s="183"/>
      <c r="AM18" s="183"/>
      <c r="AN18" s="183"/>
      <c r="AO18" s="183"/>
      <c r="AP18" s="184"/>
      <c r="AQ18" s="20"/>
      <c r="AR18" s="20"/>
      <c r="AS18" s="20"/>
      <c r="AT18" s="20"/>
      <c r="AU18" s="20"/>
      <c r="AV18" s="20"/>
      <c r="AW18" s="20"/>
      <c r="AX18" s="20"/>
      <c r="AY18" s="20"/>
      <c r="AZ18" s="20"/>
      <c r="BA18" s="17"/>
      <c r="BB18" s="17"/>
      <c r="BC18" s="17"/>
      <c r="BD18" s="17"/>
      <c r="BE18" s="17"/>
      <c r="BF18" s="17"/>
      <c r="BG18" s="17"/>
      <c r="BH18" s="17"/>
      <c r="BI18" s="17"/>
      <c r="BJ18" s="17"/>
      <c r="BK18" s="17"/>
      <c r="BL18" s="17"/>
      <c r="BM18" s="17"/>
      <c r="BN18" s="17"/>
      <c r="BO18" s="17"/>
      <c r="BP18" s="17"/>
      <c r="BQ18" s="17"/>
      <c r="BR18" s="17"/>
      <c r="BS18" s="17"/>
      <c r="BT18" s="17"/>
      <c r="BU18" s="17"/>
      <c r="BV18" s="17"/>
      <c r="BW18" s="17"/>
      <c r="BX18" s="17"/>
      <c r="BY18" s="17"/>
      <c r="BZ18" s="17"/>
      <c r="CA18" s="17"/>
      <c r="CB18" s="17"/>
      <c r="CC18" s="17"/>
      <c r="CD18" s="17"/>
      <c r="CE18" s="17"/>
      <c r="CF18" s="17"/>
      <c r="CG18" s="17"/>
      <c r="CH18" s="17"/>
      <c r="CI18" s="17"/>
      <c r="CJ18" s="17"/>
      <c r="CK18" s="17"/>
      <c r="CL18" s="17"/>
      <c r="CM18" s="17"/>
      <c r="CN18" s="17"/>
      <c r="CO18" s="17"/>
      <c r="CP18" s="17"/>
      <c r="CQ18" s="17"/>
      <c r="CR18" s="17"/>
      <c r="CS18" s="17"/>
      <c r="CT18" s="17"/>
      <c r="CU18" s="17"/>
      <c r="CV18" s="17"/>
      <c r="CW18" s="17"/>
      <c r="CX18" s="17"/>
      <c r="CY18" s="17"/>
      <c r="CZ18" s="17"/>
      <c r="DA18" s="17"/>
      <c r="DB18" s="17"/>
      <c r="DC18" s="17"/>
      <c r="DD18" s="17"/>
      <c r="DE18" s="17"/>
      <c r="DF18" s="17"/>
      <c r="DG18" s="17"/>
      <c r="DH18" s="17"/>
      <c r="DI18" s="17"/>
      <c r="DJ18" s="17"/>
      <c r="DK18" s="17"/>
      <c r="DL18" s="17"/>
      <c r="DM18" s="17"/>
      <c r="DN18" s="17"/>
      <c r="DO18" s="17"/>
      <c r="DP18" s="17"/>
      <c r="DQ18" s="17"/>
      <c r="DR18" s="17"/>
      <c r="DS18" s="17"/>
      <c r="DT18" s="17"/>
      <c r="DU18" s="17"/>
      <c r="DV18" s="17"/>
      <c r="DW18" s="17"/>
      <c r="DX18" s="17"/>
      <c r="DY18" s="17"/>
      <c r="DZ18" s="17"/>
      <c r="EA18" s="17"/>
      <c r="EB18" s="17"/>
      <c r="EC18" s="17"/>
      <c r="ED18" s="17"/>
      <c r="EE18" s="17"/>
      <c r="EF18" s="17"/>
      <c r="EG18" s="17"/>
      <c r="EH18" s="17"/>
      <c r="EI18" s="17"/>
      <c r="EJ18" s="17"/>
      <c r="EK18" s="17"/>
      <c r="EL18" s="17"/>
      <c r="EM18" s="17"/>
      <c r="EN18" s="17"/>
      <c r="EO18" s="17"/>
      <c r="EP18" s="17"/>
      <c r="EQ18" s="17"/>
      <c r="ER18" s="17"/>
      <c r="ES18" s="17"/>
      <c r="ET18" s="17"/>
      <c r="EU18" s="17"/>
      <c r="EV18" s="17"/>
      <c r="EW18" s="17"/>
      <c r="EX18" s="17"/>
      <c r="EY18" s="17"/>
      <c r="EZ18" s="17"/>
      <c r="FA18" s="17"/>
      <c r="FB18" s="17"/>
      <c r="FC18" s="17"/>
      <c r="FD18" s="17"/>
      <c r="FE18" s="17"/>
      <c r="FF18" s="17"/>
      <c r="FG18" s="17"/>
      <c r="FH18" s="17"/>
      <c r="FI18" s="17"/>
      <c r="FJ18" s="17"/>
      <c r="FK18" s="17"/>
      <c r="FL18" s="17"/>
      <c r="FM18" s="17"/>
      <c r="FN18" s="17"/>
      <c r="FO18" s="17"/>
      <c r="FP18" s="17"/>
      <c r="FQ18" s="17"/>
      <c r="FR18" s="17"/>
      <c r="FS18" s="17"/>
      <c r="FT18" s="17"/>
      <c r="FU18" s="17"/>
    </row>
    <row r="19" spans="1:177" ht="29.5" thickBot="1" x14ac:dyDescent="0.4">
      <c r="A19" s="3" t="s">
        <v>100</v>
      </c>
      <c r="B19" s="13">
        <v>0</v>
      </c>
      <c r="C19" s="13">
        <v>1</v>
      </c>
      <c r="D19" s="13">
        <v>2</v>
      </c>
      <c r="E19" s="13">
        <v>3</v>
      </c>
      <c r="F19" s="13">
        <v>4</v>
      </c>
      <c r="G19" s="13">
        <v>5</v>
      </c>
      <c r="H19" s="13">
        <v>6</v>
      </c>
      <c r="I19" s="13">
        <v>7</v>
      </c>
      <c r="J19" s="13">
        <v>8</v>
      </c>
      <c r="K19" s="13">
        <v>9</v>
      </c>
      <c r="L19" s="13">
        <v>10</v>
      </c>
      <c r="M19" s="122">
        <v>11</v>
      </c>
      <c r="N19" s="13">
        <v>12</v>
      </c>
      <c r="O19" s="13">
        <v>13</v>
      </c>
      <c r="P19" s="13">
        <v>14</v>
      </c>
      <c r="Q19" s="13">
        <v>15</v>
      </c>
      <c r="R19" s="13">
        <v>16</v>
      </c>
      <c r="S19" s="122">
        <v>17</v>
      </c>
      <c r="T19" s="13">
        <v>18</v>
      </c>
      <c r="U19" s="13">
        <v>19</v>
      </c>
      <c r="V19" s="13">
        <v>20</v>
      </c>
      <c r="W19" s="122">
        <v>21</v>
      </c>
      <c r="X19" s="13">
        <v>22</v>
      </c>
      <c r="Y19" s="13">
        <v>23</v>
      </c>
      <c r="Z19" s="13">
        <v>24</v>
      </c>
      <c r="AA19" s="13">
        <v>25</v>
      </c>
      <c r="AB19" s="13">
        <v>26</v>
      </c>
      <c r="AC19" s="13">
        <v>27</v>
      </c>
      <c r="AD19" s="13">
        <v>28</v>
      </c>
      <c r="AE19" s="13">
        <v>29</v>
      </c>
      <c r="AF19" s="167">
        <v>30</v>
      </c>
      <c r="AG19" s="68">
        <v>31</v>
      </c>
      <c r="AH19" s="15">
        <v>32</v>
      </c>
      <c r="AI19" s="68">
        <v>33</v>
      </c>
      <c r="AJ19" s="15">
        <v>34</v>
      </c>
      <c r="AK19" s="68">
        <v>35</v>
      </c>
      <c r="AL19" s="68">
        <v>36</v>
      </c>
      <c r="AM19" s="68">
        <v>37</v>
      </c>
      <c r="AN19" s="68">
        <v>38</v>
      </c>
      <c r="AO19" s="26">
        <v>39</v>
      </c>
      <c r="AP19" s="49">
        <v>40</v>
      </c>
      <c r="AQ19" s="16"/>
      <c r="AR19" s="16"/>
      <c r="AS19" s="16"/>
      <c r="AT19" s="16"/>
      <c r="AU19" s="16"/>
      <c r="AV19" s="16"/>
      <c r="AW19" s="16"/>
      <c r="AX19" s="16"/>
      <c r="AY19" s="16"/>
      <c r="AZ19" s="16"/>
      <c r="BA19" s="17"/>
      <c r="BB19" s="17"/>
      <c r="BC19" s="17"/>
      <c r="BD19" s="17"/>
      <c r="BE19" s="17"/>
      <c r="BF19" s="17"/>
      <c r="BG19" s="17"/>
      <c r="BH19" s="17"/>
      <c r="BI19" s="17"/>
      <c r="BJ19" s="17"/>
      <c r="BK19" s="17"/>
      <c r="BL19" s="17"/>
      <c r="BM19" s="17"/>
      <c r="BN19" s="17"/>
      <c r="BO19" s="17"/>
      <c r="BP19" s="17"/>
      <c r="BQ19" s="17"/>
      <c r="BR19" s="17"/>
      <c r="BS19" s="17"/>
      <c r="BT19" s="17"/>
      <c r="BU19" s="17"/>
      <c r="BV19" s="17"/>
      <c r="BW19" s="17"/>
      <c r="BX19" s="17"/>
      <c r="BY19" s="17"/>
      <c r="BZ19" s="17"/>
      <c r="CA19" s="17"/>
      <c r="CB19" s="17"/>
      <c r="CC19" s="17"/>
      <c r="CD19" s="17"/>
      <c r="CE19" s="17"/>
      <c r="CF19" s="17"/>
      <c r="CG19" s="17"/>
      <c r="CH19" s="17"/>
      <c r="CI19" s="17"/>
      <c r="CJ19" s="17"/>
      <c r="CK19" s="17"/>
      <c r="CL19" s="17"/>
      <c r="CM19" s="17"/>
      <c r="CN19" s="17"/>
      <c r="CO19" s="17"/>
      <c r="CP19" s="17"/>
      <c r="CQ19" s="17"/>
      <c r="CR19" s="17"/>
      <c r="CS19" s="17"/>
      <c r="CT19" s="17"/>
      <c r="CU19" s="17"/>
      <c r="CV19" s="17"/>
      <c r="CW19" s="17"/>
      <c r="CX19" s="17"/>
      <c r="CY19" s="17"/>
      <c r="CZ19" s="17"/>
      <c r="DA19" s="17"/>
      <c r="DB19" s="17"/>
      <c r="DC19" s="17"/>
      <c r="DD19" s="17"/>
      <c r="DE19" s="17"/>
      <c r="DF19" s="17"/>
      <c r="DG19" s="17"/>
      <c r="DH19" s="17"/>
      <c r="DI19" s="17"/>
      <c r="DJ19" s="17"/>
      <c r="DK19" s="17"/>
      <c r="DL19" s="17"/>
      <c r="DM19" s="17"/>
      <c r="DN19" s="17"/>
      <c r="DO19" s="17"/>
      <c r="DP19" s="17"/>
      <c r="DQ19" s="17"/>
      <c r="DR19" s="17"/>
      <c r="DS19" s="17"/>
      <c r="DT19" s="17"/>
      <c r="DU19" s="17"/>
      <c r="DV19" s="17"/>
      <c r="DW19" s="17"/>
      <c r="DX19" s="17"/>
      <c r="DY19" s="17"/>
      <c r="DZ19" s="17"/>
      <c r="EA19" s="17"/>
      <c r="EB19" s="17"/>
      <c r="EC19" s="17"/>
      <c r="ED19" s="17"/>
      <c r="EE19" s="17"/>
      <c r="EF19" s="17"/>
      <c r="EG19" s="17"/>
      <c r="EH19" s="17"/>
      <c r="EI19" s="17"/>
      <c r="EJ19" s="17"/>
      <c r="EK19" s="17"/>
      <c r="EL19" s="17"/>
      <c r="EM19" s="17"/>
      <c r="EN19" s="17"/>
      <c r="EO19" s="17"/>
      <c r="EP19" s="17"/>
      <c r="EQ19" s="17"/>
      <c r="ER19" s="17"/>
      <c r="ES19" s="17"/>
      <c r="ET19" s="17"/>
      <c r="EU19" s="17"/>
      <c r="EV19" s="17"/>
      <c r="EW19" s="17"/>
      <c r="EX19" s="17"/>
      <c r="EY19" s="17"/>
      <c r="EZ19" s="17"/>
      <c r="FA19" s="17"/>
      <c r="FB19" s="17"/>
      <c r="FC19" s="17"/>
      <c r="FD19" s="17"/>
      <c r="FE19" s="17"/>
      <c r="FF19" s="17"/>
      <c r="FG19" s="17"/>
      <c r="FH19" s="17"/>
      <c r="FI19" s="17"/>
      <c r="FJ19" s="17"/>
      <c r="FK19" s="17"/>
      <c r="FL19" s="17"/>
      <c r="FM19" s="17"/>
      <c r="FN19" s="17"/>
      <c r="FO19" s="17"/>
      <c r="FP19" s="17"/>
      <c r="FQ19" s="17"/>
      <c r="FR19" s="17"/>
      <c r="FS19" s="17"/>
      <c r="FT19" s="17"/>
      <c r="FU19" s="17"/>
    </row>
    <row r="20" spans="1:177" s="5" customFormat="1" x14ac:dyDescent="0.35">
      <c r="A20" s="147" t="s">
        <v>3</v>
      </c>
      <c r="B20" s="146"/>
      <c r="C20" s="146"/>
      <c r="D20" s="146"/>
      <c r="E20" s="146"/>
      <c r="F20" s="146"/>
      <c r="G20" s="146"/>
      <c r="H20" s="146"/>
      <c r="I20" s="146"/>
      <c r="J20" s="146"/>
      <c r="K20" s="146"/>
      <c r="L20" s="146"/>
      <c r="M20" s="146"/>
      <c r="N20" s="146"/>
      <c r="O20" s="146"/>
      <c r="P20" s="146"/>
      <c r="Q20" s="146"/>
      <c r="R20" s="146"/>
      <c r="S20" s="146"/>
      <c r="T20" s="146"/>
      <c r="U20" s="146"/>
      <c r="V20" s="146"/>
      <c r="W20" s="146"/>
      <c r="X20" s="146"/>
      <c r="Y20" s="146"/>
      <c r="Z20" s="146"/>
      <c r="AA20" s="146"/>
      <c r="AB20" s="146"/>
      <c r="AC20" s="146"/>
      <c r="AD20" s="146"/>
      <c r="AE20" s="146"/>
      <c r="AF20" s="146"/>
      <c r="AG20" s="149"/>
      <c r="AH20" s="150"/>
      <c r="AI20" s="150"/>
      <c r="AJ20" s="150"/>
      <c r="AK20" s="150"/>
      <c r="AL20" s="150"/>
      <c r="AM20" s="150"/>
      <c r="AN20" s="150"/>
      <c r="AO20" s="17"/>
      <c r="AP20" s="17"/>
      <c r="AQ20" s="17"/>
      <c r="AR20" s="17"/>
      <c r="AS20" s="17"/>
      <c r="AT20" s="17"/>
      <c r="AU20" s="17"/>
      <c r="AV20" s="17"/>
      <c r="AW20" s="17"/>
      <c r="AX20" s="17"/>
      <c r="AY20" s="17"/>
      <c r="AZ20" s="17"/>
      <c r="BA20" s="17"/>
      <c r="BB20" s="17"/>
      <c r="BC20" s="17"/>
      <c r="BD20" s="17"/>
      <c r="BE20" s="17"/>
      <c r="BF20" s="17"/>
      <c r="BG20" s="17"/>
      <c r="BH20" s="17"/>
      <c r="BI20" s="17"/>
      <c r="BJ20" s="17"/>
      <c r="BK20" s="17"/>
      <c r="BL20" s="17"/>
      <c r="BM20" s="17"/>
      <c r="BN20" s="17"/>
      <c r="BO20" s="17"/>
      <c r="BP20" s="17"/>
      <c r="BQ20" s="17"/>
      <c r="BR20" s="17"/>
      <c r="BS20" s="17"/>
      <c r="BT20" s="17"/>
      <c r="BU20" s="17"/>
      <c r="BV20" s="17"/>
      <c r="BW20" s="17"/>
      <c r="BX20" s="17"/>
      <c r="BY20" s="17"/>
      <c r="BZ20" s="17"/>
      <c r="CA20" s="17"/>
      <c r="CB20" s="17"/>
      <c r="CC20" s="17"/>
      <c r="CD20" s="17"/>
      <c r="CE20" s="17"/>
      <c r="CF20" s="17"/>
      <c r="CG20" s="17"/>
      <c r="CH20" s="17"/>
      <c r="CI20" s="17"/>
      <c r="CJ20" s="17"/>
      <c r="CK20" s="17"/>
      <c r="CL20" s="17"/>
      <c r="CM20" s="17"/>
      <c r="CN20" s="17"/>
      <c r="CO20" s="17"/>
      <c r="CP20" s="17"/>
      <c r="CQ20" s="17"/>
      <c r="CR20" s="17"/>
      <c r="CS20" s="17"/>
      <c r="CT20" s="17"/>
      <c r="CU20" s="17"/>
      <c r="CV20" s="17"/>
      <c r="CW20" s="17"/>
      <c r="CX20" s="17"/>
      <c r="CY20" s="17"/>
      <c r="CZ20" s="17"/>
      <c r="DA20" s="17"/>
      <c r="DB20" s="17"/>
      <c r="DC20" s="17"/>
      <c r="DD20" s="17"/>
      <c r="DE20" s="17"/>
      <c r="DF20" s="17"/>
      <c r="DG20" s="17"/>
      <c r="DH20" s="17"/>
      <c r="DI20" s="17"/>
      <c r="DJ20" s="17"/>
      <c r="DK20" s="17"/>
      <c r="DL20" s="17"/>
      <c r="DM20" s="17"/>
      <c r="DN20" s="17"/>
      <c r="DO20" s="17"/>
      <c r="DP20" s="17"/>
      <c r="DQ20" s="17"/>
      <c r="DR20" s="17"/>
      <c r="DS20" s="17"/>
      <c r="DT20" s="17"/>
      <c r="DU20" s="17"/>
      <c r="DV20" s="17"/>
      <c r="DW20" s="17"/>
      <c r="DX20" s="17"/>
      <c r="DY20" s="17"/>
      <c r="DZ20" s="17"/>
      <c r="EA20" s="17"/>
      <c r="EB20" s="17"/>
      <c r="EC20" s="17"/>
      <c r="ED20" s="17"/>
      <c r="EE20" s="17"/>
      <c r="EF20" s="17"/>
      <c r="EG20" s="17"/>
      <c r="EH20" s="17"/>
      <c r="EI20" s="17"/>
      <c r="EJ20" s="17"/>
      <c r="EK20" s="17"/>
      <c r="EL20" s="17"/>
      <c r="EM20" s="17"/>
      <c r="EN20" s="17"/>
      <c r="EO20" s="17"/>
      <c r="EP20" s="17"/>
      <c r="EQ20" s="17"/>
      <c r="ER20" s="17"/>
      <c r="ES20" s="17"/>
      <c r="ET20" s="17"/>
      <c r="EU20" s="17"/>
      <c r="EV20" s="17"/>
      <c r="EW20" s="17"/>
      <c r="EX20" s="17"/>
      <c r="EY20" s="17"/>
      <c r="EZ20" s="17"/>
      <c r="FA20" s="17"/>
      <c r="FB20" s="17"/>
      <c r="FC20" s="17"/>
      <c r="FD20" s="17"/>
      <c r="FE20" s="17"/>
      <c r="FF20" s="17"/>
      <c r="FG20" s="17"/>
      <c r="FH20" s="17"/>
      <c r="FI20" s="17"/>
      <c r="FJ20" s="17"/>
      <c r="FK20" s="17"/>
      <c r="FL20" s="17"/>
      <c r="FM20" s="17"/>
      <c r="FN20" s="17"/>
      <c r="FO20" s="17"/>
      <c r="FP20" s="17"/>
      <c r="FQ20" s="17"/>
      <c r="FR20" s="17"/>
      <c r="FS20" s="17"/>
      <c r="FT20" s="17"/>
      <c r="FU20" s="17"/>
    </row>
    <row r="21" spans="1:177" x14ac:dyDescent="0.35">
      <c r="A21" s="3" t="s">
        <v>206</v>
      </c>
      <c r="B21" s="112">
        <f t="shared" ref="B21:AF21" si="0">(((B22+B24)*$B$34)+$B$39+B25+B26)*(44/12)</f>
        <v>256.66666666666663</v>
      </c>
      <c r="C21" s="112">
        <f t="shared" si="0"/>
        <v>263.5702044318794</v>
      </c>
      <c r="D21" s="112">
        <f t="shared" si="0"/>
        <v>270.2139978518328</v>
      </c>
      <c r="E21" s="112">
        <f t="shared" si="0"/>
        <v>282.05988541238855</v>
      </c>
      <c r="F21" s="112">
        <f t="shared" si="0"/>
        <v>298.99114875976375</v>
      </c>
      <c r="G21" s="112">
        <f t="shared" si="0"/>
        <v>309.27225097810481</v>
      </c>
      <c r="H21" s="112">
        <f>(((H22+H24)*$B$34)+$B$39+H25+H26)*(44/12)</f>
        <v>319.50607148962092</v>
      </c>
      <c r="I21" s="112">
        <f t="shared" si="0"/>
        <v>329.70141279297388</v>
      </c>
      <c r="J21" s="112">
        <f t="shared" si="0"/>
        <v>339.86440617600442</v>
      </c>
      <c r="K21" s="112">
        <f t="shared" si="0"/>
        <v>349.99955821327131</v>
      </c>
      <c r="L21" s="112">
        <f t="shared" si="0"/>
        <v>360.11031526747962</v>
      </c>
      <c r="M21" s="112">
        <f t="shared" si="0"/>
        <v>370.19939454243377</v>
      </c>
      <c r="N21" s="112">
        <f t="shared" si="0"/>
        <v>365.53625006586924</v>
      </c>
      <c r="O21" s="112">
        <f>(((O22+O24)*$B$34)+$B$39+O25+O26)*(44/12)</f>
        <v>389.49348781199433</v>
      </c>
      <c r="P21" s="112">
        <f t="shared" si="0"/>
        <v>414.6600540030355</v>
      </c>
      <c r="Q21" s="112">
        <f t="shared" si="0"/>
        <v>440.83938057925411</v>
      </c>
      <c r="R21" s="112">
        <f t="shared" si="0"/>
        <v>467.59040846645479</v>
      </c>
      <c r="S21" s="112">
        <f t="shared" si="0"/>
        <v>494.84209034871998</v>
      </c>
      <c r="T21" s="112">
        <f t="shared" si="0"/>
        <v>462.83152622469663</v>
      </c>
      <c r="U21" s="112">
        <f t="shared" si="0"/>
        <v>486.54224226040748</v>
      </c>
      <c r="V21" s="112">
        <f t="shared" si="0"/>
        <v>510.40911836131971</v>
      </c>
      <c r="W21" s="112">
        <f t="shared" si="0"/>
        <v>534.31111088740772</v>
      </c>
      <c r="X21" s="112">
        <f t="shared" si="0"/>
        <v>492.78735761779006</v>
      </c>
      <c r="Y21" s="112">
        <f t="shared" si="0"/>
        <v>513.38661842651845</v>
      </c>
      <c r="Z21" s="112">
        <f t="shared" si="0"/>
        <v>533.89444831589765</v>
      </c>
      <c r="AA21" s="112">
        <f t="shared" si="0"/>
        <v>554.24181105985383</v>
      </c>
      <c r="AB21" s="112">
        <f t="shared" si="0"/>
        <v>573.77517566910262</v>
      </c>
      <c r="AC21" s="112">
        <f t="shared" si="0"/>
        <v>592.98791139320576</v>
      </c>
      <c r="AD21" s="112">
        <f t="shared" si="0"/>
        <v>611.83196043121734</v>
      </c>
      <c r="AE21" s="112">
        <f t="shared" si="0"/>
        <v>630.27625878230003</v>
      </c>
      <c r="AF21" s="144">
        <f t="shared" si="0"/>
        <v>648.29608045205555</v>
      </c>
      <c r="AG21" s="148"/>
      <c r="AH21" s="127"/>
      <c r="AI21" s="127"/>
      <c r="AJ21" s="127"/>
      <c r="AK21" s="127"/>
      <c r="AL21" s="127"/>
      <c r="AM21" s="127"/>
      <c r="AN21" s="127"/>
      <c r="AO21" s="17"/>
      <c r="AP21" s="17"/>
      <c r="AQ21" s="17"/>
      <c r="AR21" s="17"/>
      <c r="AS21" s="17"/>
      <c r="AT21" s="17"/>
      <c r="AU21" s="17"/>
      <c r="AV21" s="17"/>
      <c r="AW21" s="17"/>
      <c r="AX21" s="17"/>
      <c r="AY21" s="17"/>
      <c r="AZ21" s="17"/>
      <c r="BA21" s="17"/>
      <c r="BB21" s="17"/>
      <c r="BC21" s="17"/>
      <c r="BD21" s="17"/>
      <c r="BE21" s="17"/>
      <c r="BF21" s="17"/>
      <c r="BG21" s="17"/>
      <c r="BH21" s="17"/>
      <c r="BI21" s="17"/>
      <c r="BJ21" s="17"/>
      <c r="BK21" s="17"/>
      <c r="BL21" s="17"/>
      <c r="BM21" s="17"/>
      <c r="BN21" s="17"/>
      <c r="BO21" s="17"/>
      <c r="BP21" s="17"/>
      <c r="BQ21" s="17"/>
      <c r="BR21" s="17"/>
      <c r="BS21" s="17"/>
      <c r="BT21" s="17"/>
      <c r="BU21" s="17"/>
      <c r="BV21" s="17"/>
      <c r="BW21" s="17"/>
      <c r="BX21" s="17"/>
      <c r="BY21" s="17"/>
      <c r="BZ21" s="17"/>
      <c r="CA21" s="17"/>
      <c r="CB21" s="17"/>
      <c r="CC21" s="17"/>
      <c r="CD21" s="17"/>
      <c r="CE21" s="17"/>
      <c r="CF21" s="17"/>
      <c r="CG21" s="17"/>
      <c r="CH21" s="17"/>
      <c r="CI21" s="17"/>
      <c r="CJ21" s="17"/>
      <c r="CK21" s="17"/>
      <c r="CL21" s="17"/>
      <c r="CM21" s="17"/>
      <c r="CN21" s="17"/>
      <c r="CO21" s="17"/>
      <c r="CP21" s="17"/>
      <c r="CQ21" s="17"/>
      <c r="CR21" s="17"/>
      <c r="CS21" s="17"/>
      <c r="CT21" s="17"/>
      <c r="CU21" s="17"/>
      <c r="CV21" s="17"/>
      <c r="CW21" s="17"/>
      <c r="CX21" s="17"/>
      <c r="CY21" s="17"/>
      <c r="CZ21" s="17"/>
      <c r="DA21" s="17"/>
      <c r="DB21" s="17"/>
      <c r="DC21" s="17"/>
      <c r="DD21" s="17"/>
      <c r="DE21" s="17"/>
      <c r="DF21" s="17"/>
      <c r="DG21" s="17"/>
      <c r="DH21" s="17"/>
      <c r="DI21" s="17"/>
      <c r="DJ21" s="17"/>
      <c r="DK21" s="17"/>
      <c r="DL21" s="17"/>
      <c r="DM21" s="17"/>
      <c r="DN21" s="17"/>
      <c r="DO21" s="17"/>
      <c r="DP21" s="17"/>
      <c r="DQ21" s="17"/>
      <c r="DR21" s="17"/>
      <c r="DS21" s="17"/>
      <c r="DT21" s="17"/>
      <c r="DU21" s="17"/>
      <c r="DV21" s="17"/>
      <c r="DW21" s="17"/>
      <c r="DX21" s="17"/>
      <c r="DY21" s="17"/>
      <c r="DZ21" s="17"/>
      <c r="EA21" s="17"/>
      <c r="EB21" s="17"/>
      <c r="EC21" s="17"/>
      <c r="ED21" s="17"/>
      <c r="EE21" s="17"/>
      <c r="EF21" s="17"/>
      <c r="EG21" s="17"/>
      <c r="EH21" s="17"/>
      <c r="EI21" s="17"/>
      <c r="EJ21" s="17"/>
      <c r="EK21" s="17"/>
      <c r="EL21" s="17"/>
      <c r="EM21" s="17"/>
      <c r="EN21" s="17"/>
      <c r="EO21" s="17"/>
      <c r="EP21" s="17"/>
      <c r="EQ21" s="17"/>
      <c r="ER21" s="17"/>
      <c r="ES21" s="17"/>
      <c r="ET21" s="17"/>
      <c r="EU21" s="17"/>
      <c r="EV21" s="17"/>
      <c r="EW21" s="17"/>
      <c r="EX21" s="17"/>
      <c r="EY21" s="17"/>
      <c r="EZ21" s="17"/>
      <c r="FA21" s="17"/>
      <c r="FB21" s="17"/>
      <c r="FC21" s="17"/>
      <c r="FD21" s="17"/>
      <c r="FE21" s="17"/>
      <c r="FF21" s="17"/>
      <c r="FG21" s="17"/>
      <c r="FH21" s="17"/>
      <c r="FI21" s="17"/>
      <c r="FJ21" s="17"/>
      <c r="FK21" s="17"/>
      <c r="FL21" s="17"/>
      <c r="FM21" s="17"/>
      <c r="FN21" s="17"/>
      <c r="FO21" s="17"/>
      <c r="FP21" s="17"/>
      <c r="FQ21" s="17"/>
      <c r="FR21" s="17"/>
      <c r="FS21" s="17"/>
      <c r="FT21" s="17"/>
      <c r="FU21" s="17"/>
    </row>
    <row r="22" spans="1:177" x14ac:dyDescent="0.35">
      <c r="A22" s="3" t="s">
        <v>202</v>
      </c>
      <c r="B22" s="112">
        <f>B23*$C$36</f>
        <v>0</v>
      </c>
      <c r="C22" s="112">
        <f t="shared" ref="C22:AF22" si="1">C23*$C$36</f>
        <v>2.3000000000000003</v>
      </c>
      <c r="D22" s="112">
        <f t="shared" si="1"/>
        <v>4.6000000000000005</v>
      </c>
      <c r="E22" s="112">
        <f>E23*$C$36</f>
        <v>9.2000000000000011</v>
      </c>
      <c r="F22" s="112">
        <f t="shared" si="1"/>
        <v>16.119307810836364</v>
      </c>
      <c r="G22" s="112">
        <f t="shared" si="1"/>
        <v>20.149134763545455</v>
      </c>
      <c r="H22" s="112">
        <f t="shared" si="1"/>
        <v>24.178961716254548</v>
      </c>
      <c r="I22" s="112">
        <f t="shared" si="1"/>
        <v>28.208788668963638</v>
      </c>
      <c r="J22" s="112">
        <f t="shared" si="1"/>
        <v>32.238615621672729</v>
      </c>
      <c r="K22" s="112">
        <f t="shared" si="1"/>
        <v>36.268442574381822</v>
      </c>
      <c r="L22" s="112">
        <f t="shared" si="1"/>
        <v>40.298269527090909</v>
      </c>
      <c r="M22" s="112">
        <f>M23*$C$36</f>
        <v>44.328096479800003</v>
      </c>
      <c r="N22" s="112">
        <f t="shared" si="1"/>
        <v>41.652257978600005</v>
      </c>
      <c r="O22" s="112">
        <f t="shared" si="1"/>
        <v>52.009794982000003</v>
      </c>
      <c r="P22" s="112">
        <f t="shared" si="1"/>
        <v>62.971831100000003</v>
      </c>
      <c r="Q22" s="112">
        <f t="shared" si="1"/>
        <v>74.44537029</v>
      </c>
      <c r="R22" s="112">
        <f t="shared" si="1"/>
        <v>86.224148966000001</v>
      </c>
      <c r="S22" s="112">
        <f t="shared" si="1"/>
        <v>98.271762820000006</v>
      </c>
      <c r="T22" s="112">
        <f t="shared" si="1"/>
        <v>82.89663542000001</v>
      </c>
      <c r="U22" s="112">
        <f t="shared" si="1"/>
        <v>93.294527538000011</v>
      </c>
      <c r="V22" s="112">
        <f t="shared" si="1"/>
        <v>103.79113929</v>
      </c>
      <c r="W22" s="112">
        <f t="shared" si="1"/>
        <v>114.32787228800001</v>
      </c>
      <c r="X22" s="112">
        <f t="shared" si="1"/>
        <v>94.488446957999997</v>
      </c>
      <c r="Y22" s="112">
        <f t="shared" si="1"/>
        <v>103.47132194400001</v>
      </c>
      <c r="Z22" s="112">
        <f t="shared" si="1"/>
        <v>112.42915729000001</v>
      </c>
      <c r="AA22" s="112">
        <f t="shared" si="1"/>
        <v>121.32811985800001</v>
      </c>
      <c r="AB22" s="112">
        <f t="shared" si="1"/>
        <v>129.86182743000001</v>
      </c>
      <c r="AC22" s="112">
        <f t="shared" si="1"/>
        <v>138.25807416800001</v>
      </c>
      <c r="AD22" s="112">
        <f t="shared" si="1"/>
        <v>146.49301679999999</v>
      </c>
      <c r="AE22" s="112">
        <f t="shared" si="1"/>
        <v>154.55083408600001</v>
      </c>
      <c r="AF22" s="144">
        <f t="shared" si="1"/>
        <v>162.41876475200002</v>
      </c>
      <c r="AG22" s="148"/>
      <c r="AH22" s="127"/>
      <c r="AI22" s="127"/>
      <c r="AJ22" s="127"/>
      <c r="AK22" s="127"/>
      <c r="AL22" s="127"/>
      <c r="AM22" s="127"/>
      <c r="AN22" s="127"/>
      <c r="AO22" s="17"/>
      <c r="AP22" s="17"/>
      <c r="AQ22" s="17"/>
      <c r="AR22" s="17"/>
      <c r="AS22" s="17"/>
      <c r="AT22" s="17"/>
      <c r="AU22" s="17"/>
      <c r="AV22" s="17"/>
      <c r="AW22" s="17"/>
      <c r="AX22" s="17"/>
      <c r="AY22" s="17"/>
      <c r="AZ22" s="17"/>
      <c r="BA22" s="17"/>
      <c r="BB22" s="17"/>
      <c r="BC22" s="17"/>
      <c r="BD22" s="17"/>
      <c r="BE22" s="17"/>
      <c r="BF22" s="17"/>
      <c r="BG22" s="17"/>
      <c r="BH22" s="17"/>
      <c r="BI22" s="17"/>
      <c r="BJ22" s="17"/>
      <c r="BK22" s="17"/>
      <c r="BL22" s="17"/>
      <c r="BM22" s="17"/>
      <c r="BN22" s="17"/>
      <c r="BO22" s="17"/>
      <c r="BP22" s="17"/>
      <c r="BQ22" s="17"/>
      <c r="BR22" s="17"/>
      <c r="BS22" s="17"/>
      <c r="BT22" s="17"/>
      <c r="BU22" s="17"/>
      <c r="BV22" s="17"/>
      <c r="BW22" s="17"/>
      <c r="BX22" s="17"/>
      <c r="BY22" s="17"/>
      <c r="BZ22" s="17"/>
      <c r="CA22" s="17"/>
      <c r="CB22" s="17"/>
      <c r="CC22" s="17"/>
      <c r="CD22" s="17"/>
      <c r="CE22" s="17"/>
      <c r="CF22" s="17"/>
      <c r="CG22" s="17"/>
      <c r="CH22" s="17"/>
      <c r="CI22" s="17"/>
      <c r="CJ22" s="17"/>
      <c r="CK22" s="17"/>
      <c r="CL22" s="17"/>
      <c r="CM22" s="17"/>
      <c r="CN22" s="17"/>
      <c r="CO22" s="17"/>
      <c r="CP22" s="17"/>
      <c r="CQ22" s="17"/>
      <c r="CR22" s="17"/>
      <c r="CS22" s="17"/>
      <c r="CT22" s="17"/>
      <c r="CU22" s="17"/>
      <c r="CV22" s="17"/>
      <c r="CW22" s="17"/>
      <c r="CX22" s="17"/>
      <c r="CY22" s="17"/>
      <c r="CZ22" s="17"/>
      <c r="DA22" s="17"/>
      <c r="DB22" s="17"/>
      <c r="DC22" s="17"/>
      <c r="DD22" s="17"/>
      <c r="DE22" s="17"/>
      <c r="DF22" s="17"/>
      <c r="DG22" s="17"/>
      <c r="DH22" s="17"/>
      <c r="DI22" s="17"/>
      <c r="DJ22" s="17"/>
      <c r="DK22" s="17"/>
      <c r="DL22" s="17"/>
      <c r="DM22" s="17"/>
      <c r="DN22" s="17"/>
      <c r="DO22" s="17"/>
      <c r="DP22" s="17"/>
      <c r="DQ22" s="17"/>
      <c r="DR22" s="17"/>
      <c r="DS22" s="17"/>
      <c r="DT22" s="17"/>
      <c r="DU22" s="17"/>
      <c r="DV22" s="17"/>
      <c r="DW22" s="17"/>
      <c r="DX22" s="17"/>
      <c r="DY22" s="17"/>
      <c r="DZ22" s="17"/>
      <c r="EA22" s="17"/>
      <c r="EB22" s="17"/>
      <c r="EC22" s="17"/>
      <c r="ED22" s="17"/>
      <c r="EE22" s="17"/>
      <c r="EF22" s="17"/>
      <c r="EG22" s="17"/>
      <c r="EH22" s="17"/>
      <c r="EI22" s="17"/>
      <c r="EJ22" s="17"/>
      <c r="EK22" s="17"/>
      <c r="EL22" s="17"/>
      <c r="EM22" s="17"/>
      <c r="EN22" s="17"/>
      <c r="EO22" s="17"/>
      <c r="EP22" s="17"/>
      <c r="EQ22" s="17"/>
      <c r="ER22" s="17"/>
      <c r="ES22" s="17"/>
      <c r="ET22" s="17"/>
      <c r="EU22" s="17"/>
      <c r="EV22" s="17"/>
      <c r="EW22" s="17"/>
      <c r="EX22" s="17"/>
      <c r="EY22" s="17"/>
      <c r="EZ22" s="17"/>
      <c r="FA22" s="17"/>
      <c r="FB22" s="17"/>
      <c r="FC22" s="17"/>
      <c r="FD22" s="17"/>
      <c r="FE22" s="17"/>
      <c r="FF22" s="17"/>
      <c r="FG22" s="17"/>
      <c r="FH22" s="17"/>
      <c r="FI22" s="17"/>
      <c r="FJ22" s="17"/>
      <c r="FK22" s="17"/>
      <c r="FL22" s="17"/>
      <c r="FM22" s="17"/>
      <c r="FN22" s="17"/>
      <c r="FO22" s="17"/>
      <c r="FP22" s="17"/>
      <c r="FQ22" s="17"/>
      <c r="FR22" s="17"/>
      <c r="FS22" s="17"/>
      <c r="FT22" s="17"/>
      <c r="FU22" s="17"/>
    </row>
    <row r="23" spans="1:177" x14ac:dyDescent="0.35">
      <c r="A23" s="19" t="s">
        <v>155</v>
      </c>
      <c r="B23" s="109">
        <v>0</v>
      </c>
      <c r="C23" s="131">
        <f>5</f>
        <v>5</v>
      </c>
      <c r="D23" s="131">
        <f>10</f>
        <v>10</v>
      </c>
      <c r="E23" s="131">
        <f>20</f>
        <v>20</v>
      </c>
      <c r="F23" s="131">
        <f t="shared" ref="F23:L23" si="2">$M$23/11*F19</f>
        <v>35.041973501818184</v>
      </c>
      <c r="G23" s="131">
        <f t="shared" si="2"/>
        <v>43.802466877272728</v>
      </c>
      <c r="H23" s="131">
        <f t="shared" si="2"/>
        <v>52.562960252727279</v>
      </c>
      <c r="I23" s="131">
        <f t="shared" si="2"/>
        <v>61.323453628181824</v>
      </c>
      <c r="J23" s="131">
        <f t="shared" si="2"/>
        <v>70.083947003636368</v>
      </c>
      <c r="K23" s="131">
        <f t="shared" si="2"/>
        <v>78.844440379090912</v>
      </c>
      <c r="L23" s="131">
        <f t="shared" si="2"/>
        <v>87.604933754545456</v>
      </c>
      <c r="M23" s="131">
        <v>96.36542713</v>
      </c>
      <c r="N23" s="131">
        <v>90.548386910000005</v>
      </c>
      <c r="O23" s="131">
        <v>113.06477169999999</v>
      </c>
      <c r="P23" s="131">
        <v>136.895285</v>
      </c>
      <c r="Q23" s="131">
        <v>161.8377615</v>
      </c>
      <c r="R23" s="131">
        <v>187.4438021</v>
      </c>
      <c r="S23" s="131">
        <v>213.63426699999999</v>
      </c>
      <c r="T23" s="131">
        <v>180.21007700000001</v>
      </c>
      <c r="U23" s="131">
        <v>202.81419030000001</v>
      </c>
      <c r="V23" s="131">
        <v>225.63291150000001</v>
      </c>
      <c r="W23" s="131">
        <v>248.5388528</v>
      </c>
      <c r="X23" s="131">
        <v>205.4096673</v>
      </c>
      <c r="Y23" s="131">
        <v>224.93765640000001</v>
      </c>
      <c r="Z23" s="131">
        <v>244.41121150000001</v>
      </c>
      <c r="AA23" s="131">
        <v>263.7567823</v>
      </c>
      <c r="AB23" s="131">
        <v>282.30832049999998</v>
      </c>
      <c r="AC23" s="131">
        <v>300.56103080000003</v>
      </c>
      <c r="AD23" s="131">
        <v>318.46307999999999</v>
      </c>
      <c r="AE23" s="131">
        <v>335.98007410000002</v>
      </c>
      <c r="AF23" s="132">
        <v>353.08427119999999</v>
      </c>
      <c r="AG23" s="148"/>
      <c r="AH23" s="127"/>
      <c r="AI23" s="127"/>
      <c r="AJ23" s="127"/>
      <c r="AK23" s="127"/>
      <c r="AL23" s="127"/>
      <c r="AM23" s="127"/>
      <c r="AN23" s="127"/>
      <c r="AO23" s="17"/>
      <c r="AP23" s="17"/>
      <c r="AQ23" s="17"/>
      <c r="AR23" s="17"/>
      <c r="AS23" s="17"/>
      <c r="AT23" s="17"/>
      <c r="AU23" s="17"/>
      <c r="AV23" s="17"/>
      <c r="AW23" s="17"/>
      <c r="AX23" s="17"/>
      <c r="AY23" s="17"/>
      <c r="AZ23" s="17"/>
      <c r="BA23" s="17"/>
      <c r="BB23" s="17"/>
      <c r="BC23" s="17"/>
      <c r="BD23" s="17"/>
      <c r="BE23" s="17"/>
      <c r="BF23" s="17"/>
      <c r="BG23" s="17"/>
      <c r="BH23" s="17"/>
      <c r="BI23" s="17"/>
      <c r="BJ23" s="17"/>
      <c r="BK23" s="17"/>
      <c r="BL23" s="17"/>
      <c r="BM23" s="17"/>
      <c r="BN23" s="17"/>
      <c r="BO23" s="17"/>
      <c r="BP23" s="17"/>
      <c r="BQ23" s="17"/>
      <c r="BR23" s="17"/>
      <c r="BS23" s="17"/>
      <c r="BT23" s="17"/>
      <c r="BU23" s="17"/>
      <c r="BV23" s="17"/>
      <c r="BW23" s="17"/>
      <c r="BX23" s="17"/>
      <c r="BY23" s="17"/>
      <c r="BZ23" s="17"/>
      <c r="CA23" s="17"/>
      <c r="CB23" s="17"/>
      <c r="CC23" s="17"/>
      <c r="CD23" s="17"/>
      <c r="CE23" s="17"/>
      <c r="CF23" s="17"/>
      <c r="CG23" s="17"/>
      <c r="CH23" s="17"/>
      <c r="CI23" s="17"/>
      <c r="CJ23" s="17"/>
      <c r="CK23" s="17"/>
      <c r="CL23" s="17"/>
      <c r="CM23" s="17"/>
      <c r="CN23" s="17"/>
      <c r="CO23" s="17"/>
      <c r="CP23" s="17"/>
      <c r="CQ23" s="17"/>
      <c r="CR23" s="17"/>
      <c r="CS23" s="17"/>
      <c r="CT23" s="17"/>
      <c r="CU23" s="17"/>
      <c r="CV23" s="17"/>
      <c r="CW23" s="17"/>
      <c r="CX23" s="17"/>
      <c r="CY23" s="17"/>
      <c r="CZ23" s="17"/>
      <c r="DA23" s="17"/>
      <c r="DB23" s="17"/>
      <c r="DC23" s="17"/>
      <c r="DD23" s="17"/>
      <c r="DE23" s="17"/>
      <c r="DF23" s="17"/>
      <c r="DG23" s="17"/>
      <c r="DH23" s="17"/>
      <c r="DI23" s="17"/>
      <c r="DJ23" s="17"/>
      <c r="DK23" s="17"/>
      <c r="DL23" s="17"/>
      <c r="DM23" s="17"/>
      <c r="DN23" s="17"/>
      <c r="DO23" s="17"/>
      <c r="DP23" s="17"/>
      <c r="DQ23" s="17"/>
      <c r="DR23" s="17"/>
      <c r="DS23" s="17"/>
      <c r="DT23" s="17"/>
      <c r="DU23" s="17"/>
      <c r="DV23" s="17"/>
      <c r="DW23" s="17"/>
      <c r="DX23" s="17"/>
      <c r="DY23" s="17"/>
      <c r="DZ23" s="17"/>
      <c r="EA23" s="17"/>
      <c r="EB23" s="17"/>
      <c r="EC23" s="17"/>
      <c r="ED23" s="17"/>
      <c r="EE23" s="17"/>
      <c r="EF23" s="17"/>
      <c r="EG23" s="17"/>
      <c r="EH23" s="17"/>
      <c r="EI23" s="17"/>
      <c r="EJ23" s="17"/>
      <c r="EK23" s="17"/>
      <c r="EL23" s="17"/>
      <c r="EM23" s="17"/>
      <c r="EN23" s="17"/>
      <c r="EO23" s="17"/>
      <c r="EP23" s="17"/>
      <c r="EQ23" s="17"/>
      <c r="ER23" s="17"/>
      <c r="ES23" s="17"/>
      <c r="ET23" s="17"/>
      <c r="EU23" s="17"/>
      <c r="EV23" s="17"/>
      <c r="EW23" s="17"/>
      <c r="EX23" s="17"/>
      <c r="EY23" s="17"/>
      <c r="EZ23" s="17"/>
      <c r="FA23" s="17"/>
      <c r="FB23" s="17"/>
      <c r="FC23" s="17"/>
      <c r="FD23" s="17"/>
      <c r="FE23" s="17"/>
      <c r="FF23" s="17"/>
      <c r="FG23" s="17"/>
      <c r="FH23" s="17"/>
      <c r="FI23" s="17"/>
      <c r="FJ23" s="17"/>
      <c r="FK23" s="17"/>
      <c r="FL23" s="17"/>
      <c r="FM23" s="17"/>
      <c r="FN23" s="17"/>
      <c r="FO23" s="17"/>
      <c r="FP23" s="17"/>
      <c r="FQ23" s="17"/>
      <c r="FR23" s="17"/>
      <c r="FS23" s="17"/>
      <c r="FT23" s="17"/>
      <c r="FU23" s="17"/>
    </row>
    <row r="24" spans="1:177" x14ac:dyDescent="0.35">
      <c r="A24" s="3" t="s">
        <v>203</v>
      </c>
      <c r="B24" s="13">
        <v>0</v>
      </c>
      <c r="C24" s="112">
        <f>EXP(-1.0587+0.8836*LN(C22)+0.284)</f>
        <v>0.96199935482711318</v>
      </c>
      <c r="D24" s="112">
        <f t="shared" ref="D24:AF24" si="3">EXP(-1.0587+0.8836*LN(D22)+0.284)</f>
        <v>1.7748632004143585</v>
      </c>
      <c r="E24" s="112">
        <f t="shared" si="3"/>
        <v>3.274575356395359</v>
      </c>
      <c r="F24" s="112">
        <f t="shared" si="3"/>
        <v>5.3748126891874932</v>
      </c>
      <c r="G24" s="112">
        <f t="shared" si="3"/>
        <v>6.5462565476471086</v>
      </c>
      <c r="H24" s="112">
        <f t="shared" si="3"/>
        <v>7.6905530146282643</v>
      </c>
      <c r="I24" s="112">
        <f t="shared" si="3"/>
        <v>8.8127561563483425</v>
      </c>
      <c r="J24" s="112">
        <f t="shared" si="3"/>
        <v>9.9163863294621759</v>
      </c>
      <c r="K24" s="112">
        <f t="shared" si="3"/>
        <v>11.00403104089358</v>
      </c>
      <c r="L24" s="112">
        <f t="shared" si="3"/>
        <v>12.077669063487537</v>
      </c>
      <c r="M24" s="112">
        <f t="shared" si="3"/>
        <v>13.138860514260845</v>
      </c>
      <c r="N24" s="112">
        <f t="shared" si="3"/>
        <v>12.435541102281842</v>
      </c>
      <c r="O24" s="112">
        <f t="shared" si="3"/>
        <v>15.131601528873945</v>
      </c>
      <c r="P24" s="112">
        <f t="shared" si="3"/>
        <v>17.917514101104896</v>
      </c>
      <c r="Q24" s="112">
        <f t="shared" si="3"/>
        <v>20.773412817705736</v>
      </c>
      <c r="R24" s="112">
        <f t="shared" si="3"/>
        <v>23.652321604851242</v>
      </c>
      <c r="S24" s="112">
        <f t="shared" si="3"/>
        <v>26.549852053268246</v>
      </c>
      <c r="T24" s="112">
        <f t="shared" si="3"/>
        <v>22.843953799921536</v>
      </c>
      <c r="U24" s="112">
        <f t="shared" si="3"/>
        <v>25.358115546125518</v>
      </c>
      <c r="V24" s="112">
        <f t="shared" si="3"/>
        <v>27.863218939784883</v>
      </c>
      <c r="W24" s="112">
        <f t="shared" si="3"/>
        <v>30.348363628214983</v>
      </c>
      <c r="X24" s="112">
        <f t="shared" si="3"/>
        <v>25.644645135149002</v>
      </c>
      <c r="Y24" s="112">
        <f t="shared" si="3"/>
        <v>27.787342543315265</v>
      </c>
      <c r="Z24" s="112">
        <f t="shared" si="3"/>
        <v>29.902583369845619</v>
      </c>
      <c r="AA24" s="112">
        <f t="shared" si="3"/>
        <v>31.984562728199933</v>
      </c>
      <c r="AB24" s="112">
        <f t="shared" si="3"/>
        <v>33.964429732483239</v>
      </c>
      <c r="AC24" s="112">
        <f t="shared" si="3"/>
        <v>35.897664430969819</v>
      </c>
      <c r="AD24" s="112">
        <f t="shared" si="3"/>
        <v>37.78051709990153</v>
      </c>
      <c r="AE24" s="112">
        <f t="shared" si="3"/>
        <v>39.610973189323879</v>
      </c>
      <c r="AF24" s="144">
        <f t="shared" si="3"/>
        <v>41.387597230041479</v>
      </c>
      <c r="AG24" s="148"/>
      <c r="AH24" s="127"/>
      <c r="AI24" s="127"/>
      <c r="AJ24" s="127"/>
      <c r="AK24" s="127"/>
      <c r="AL24" s="127"/>
      <c r="AM24" s="127"/>
      <c r="AN24" s="127"/>
      <c r="AQ24" s="17"/>
      <c r="AR24" s="17"/>
      <c r="AS24" s="17"/>
      <c r="AT24" s="17"/>
      <c r="AU24" s="17"/>
      <c r="AV24" s="17"/>
      <c r="AW24" s="17"/>
      <c r="AX24" s="17"/>
      <c r="AY24" s="17"/>
      <c r="AZ24" s="17"/>
      <c r="BA24" s="17"/>
      <c r="BB24" s="17"/>
    </row>
    <row r="25" spans="1:177" x14ac:dyDescent="0.35">
      <c r="A25" s="3" t="s">
        <v>204</v>
      </c>
      <c r="B25" s="13">
        <f t="shared" ref="B25:AF25" si="4">IF(OR($B$16="Incendié",$B$16="Nettoyage et préparation du sol total",$B$16="Incendié et nettoyage et préparation du sol total"),(B19*(($B$38-$B$37)/30)),IF($B$16="Nettoyage partiel",((B19*(($B$38-$B$37)/30))*(0.5))+($B$38*0.5),""))</f>
        <v>0</v>
      </c>
      <c r="C25" s="112">
        <f t="shared" si="4"/>
        <v>0.33333333333333331</v>
      </c>
      <c r="D25" s="112">
        <f t="shared" si="4"/>
        <v>0.66666666666666663</v>
      </c>
      <c r="E25" s="112">
        <f t="shared" si="4"/>
        <v>1</v>
      </c>
      <c r="F25" s="112">
        <f t="shared" si="4"/>
        <v>1.3333333333333333</v>
      </c>
      <c r="G25" s="112">
        <f t="shared" si="4"/>
        <v>1.6666666666666665</v>
      </c>
      <c r="H25" s="112">
        <f t="shared" si="4"/>
        <v>2</v>
      </c>
      <c r="I25" s="112">
        <f t="shared" si="4"/>
        <v>2.333333333333333</v>
      </c>
      <c r="J25" s="112">
        <f t="shared" si="4"/>
        <v>2.6666666666666665</v>
      </c>
      <c r="K25" s="112">
        <f t="shared" si="4"/>
        <v>3</v>
      </c>
      <c r="L25" s="112">
        <f t="shared" si="4"/>
        <v>3.333333333333333</v>
      </c>
      <c r="M25" s="112">
        <f t="shared" si="4"/>
        <v>3.6666666666666665</v>
      </c>
      <c r="N25" s="112">
        <f t="shared" si="4"/>
        <v>4</v>
      </c>
      <c r="O25" s="112">
        <f t="shared" si="4"/>
        <v>4.333333333333333</v>
      </c>
      <c r="P25" s="112">
        <f t="shared" si="4"/>
        <v>4.6666666666666661</v>
      </c>
      <c r="Q25" s="112">
        <f t="shared" si="4"/>
        <v>5</v>
      </c>
      <c r="R25" s="112">
        <f t="shared" si="4"/>
        <v>5.333333333333333</v>
      </c>
      <c r="S25" s="112">
        <f t="shared" si="4"/>
        <v>5.6666666666666661</v>
      </c>
      <c r="T25" s="112">
        <f t="shared" si="4"/>
        <v>6</v>
      </c>
      <c r="U25" s="112">
        <f t="shared" si="4"/>
        <v>6.333333333333333</v>
      </c>
      <c r="V25" s="112">
        <f t="shared" si="4"/>
        <v>6.6666666666666661</v>
      </c>
      <c r="W25" s="112">
        <f t="shared" si="4"/>
        <v>7</v>
      </c>
      <c r="X25" s="112">
        <f t="shared" si="4"/>
        <v>7.333333333333333</v>
      </c>
      <c r="Y25" s="112">
        <f t="shared" si="4"/>
        <v>7.6666666666666661</v>
      </c>
      <c r="Z25" s="112">
        <f t="shared" si="4"/>
        <v>8</v>
      </c>
      <c r="AA25" s="112">
        <f t="shared" si="4"/>
        <v>8.3333333333333321</v>
      </c>
      <c r="AB25" s="112">
        <f t="shared" si="4"/>
        <v>8.6666666666666661</v>
      </c>
      <c r="AC25" s="112">
        <f t="shared" si="4"/>
        <v>9</v>
      </c>
      <c r="AD25" s="112">
        <f t="shared" si="4"/>
        <v>9.3333333333333321</v>
      </c>
      <c r="AE25" s="112">
        <f t="shared" si="4"/>
        <v>9.6666666666666661</v>
      </c>
      <c r="AF25" s="144">
        <f t="shared" si="4"/>
        <v>10</v>
      </c>
      <c r="AG25" s="148"/>
      <c r="AH25" s="127"/>
      <c r="AI25" s="127"/>
      <c r="AJ25" s="127"/>
      <c r="AK25" s="127"/>
      <c r="AL25" s="127"/>
      <c r="AM25" s="127"/>
      <c r="AN25" s="127"/>
      <c r="AO25" s="119"/>
      <c r="AP25" s="119"/>
      <c r="AQ25" s="17"/>
      <c r="AR25" s="17"/>
      <c r="AS25" s="17"/>
      <c r="AT25" s="17"/>
      <c r="AU25" s="17"/>
      <c r="AV25" s="17"/>
      <c r="AW25" s="17"/>
      <c r="AX25" s="17"/>
      <c r="AY25" s="17"/>
      <c r="AZ25" s="17"/>
      <c r="BA25" s="17"/>
      <c r="BB25" s="17"/>
    </row>
    <row r="26" spans="1:177" ht="15" thickBot="1" x14ac:dyDescent="0.4">
      <c r="A26" s="3" t="s">
        <v>205</v>
      </c>
      <c r="B26" s="109">
        <v>0</v>
      </c>
      <c r="C26" s="109">
        <v>0</v>
      </c>
      <c r="D26" s="109">
        <v>0</v>
      </c>
      <c r="E26" s="109">
        <v>0</v>
      </c>
      <c r="F26" s="109">
        <v>0</v>
      </c>
      <c r="G26" s="109">
        <v>0</v>
      </c>
      <c r="H26" s="109">
        <v>0</v>
      </c>
      <c r="I26" s="109">
        <v>0</v>
      </c>
      <c r="J26" s="109">
        <v>0</v>
      </c>
      <c r="K26" s="109">
        <v>0</v>
      </c>
      <c r="L26" s="109">
        <v>0</v>
      </c>
      <c r="M26" s="109">
        <v>0</v>
      </c>
      <c r="N26" s="109">
        <v>0</v>
      </c>
      <c r="O26" s="109">
        <v>0</v>
      </c>
      <c r="P26" s="109">
        <v>0</v>
      </c>
      <c r="Q26" s="109">
        <v>0</v>
      </c>
      <c r="R26" s="109">
        <v>0</v>
      </c>
      <c r="S26" s="109">
        <v>0</v>
      </c>
      <c r="T26" s="109">
        <v>0</v>
      </c>
      <c r="U26" s="109">
        <v>0</v>
      </c>
      <c r="V26" s="109">
        <v>0</v>
      </c>
      <c r="W26" s="109">
        <v>0</v>
      </c>
      <c r="X26" s="109">
        <v>0</v>
      </c>
      <c r="Y26" s="109">
        <v>0</v>
      </c>
      <c r="Z26" s="109">
        <v>0</v>
      </c>
      <c r="AA26" s="109">
        <v>0</v>
      </c>
      <c r="AB26" s="109">
        <v>0</v>
      </c>
      <c r="AC26" s="109">
        <v>0</v>
      </c>
      <c r="AD26" s="109">
        <v>0</v>
      </c>
      <c r="AE26" s="109">
        <v>0</v>
      </c>
      <c r="AF26" s="145">
        <v>0</v>
      </c>
      <c r="AG26" s="151"/>
      <c r="AH26" s="152"/>
      <c r="AI26" s="152"/>
      <c r="AJ26" s="152"/>
      <c r="AK26" s="152"/>
      <c r="AL26" s="152"/>
      <c r="AM26" s="152"/>
      <c r="AN26" s="152"/>
      <c r="AO26" s="134"/>
      <c r="AP26" s="134"/>
    </row>
    <row r="27" spans="1:177" x14ac:dyDescent="0.35">
      <c r="A27" s="185" t="s">
        <v>2</v>
      </c>
      <c r="B27" s="186"/>
      <c r="C27" s="186"/>
      <c r="D27" s="186"/>
      <c r="E27" s="186"/>
      <c r="F27" s="186"/>
      <c r="G27" s="186"/>
      <c r="H27" s="186"/>
      <c r="I27" s="186"/>
      <c r="J27" s="186"/>
      <c r="K27" s="186"/>
      <c r="L27" s="186"/>
      <c r="M27" s="186"/>
      <c r="N27" s="186"/>
      <c r="O27" s="186"/>
      <c r="P27" s="186"/>
      <c r="Q27" s="186"/>
      <c r="R27" s="186"/>
      <c r="S27" s="186"/>
      <c r="T27" s="186"/>
      <c r="U27" s="186"/>
      <c r="V27" s="186"/>
      <c r="W27" s="186"/>
      <c r="X27" s="186"/>
      <c r="Y27" s="186"/>
      <c r="Z27" s="186"/>
      <c r="AA27" s="186"/>
      <c r="AB27" s="186"/>
      <c r="AC27" s="186"/>
      <c r="AD27" s="186"/>
      <c r="AE27" s="186"/>
      <c r="AF27" s="186"/>
      <c r="AG27" s="186"/>
      <c r="AH27" s="186"/>
      <c r="AI27" s="186"/>
      <c r="AJ27" s="186"/>
      <c r="AK27" s="186"/>
      <c r="AL27" s="186"/>
      <c r="AM27" s="186"/>
      <c r="AN27" s="186"/>
      <c r="AO27" s="186"/>
      <c r="AP27" s="187"/>
      <c r="AQ27" s="6"/>
      <c r="AR27" s="6"/>
      <c r="AS27" s="6"/>
      <c r="AT27" s="6"/>
      <c r="AU27" s="6"/>
      <c r="AV27" s="6"/>
      <c r="AW27" s="6"/>
      <c r="AX27" s="6"/>
      <c r="AY27" s="6"/>
      <c r="AZ27" s="6"/>
      <c r="BA27" s="7"/>
      <c r="BB27" s="7"/>
    </row>
    <row r="28" spans="1:177" x14ac:dyDescent="0.35">
      <c r="A28" s="3" t="s">
        <v>207</v>
      </c>
      <c r="B28" s="112">
        <f t="shared" ref="B28:AF28" si="5">(((B29+B31)*$B$34)+$B$39+B32)*(44/12)</f>
        <v>293.33333333333331</v>
      </c>
      <c r="C28" s="112">
        <f t="shared" si="5"/>
        <v>295.22046076180146</v>
      </c>
      <c r="D28" s="112">
        <f t="shared" si="5"/>
        <v>297.01300064647927</v>
      </c>
      <c r="E28" s="112">
        <f t="shared" si="5"/>
        <v>298.7749935025106</v>
      </c>
      <c r="F28" s="112">
        <f t="shared" si="5"/>
        <v>300.51815645933317</v>
      </c>
      <c r="G28" s="112">
        <f t="shared" si="5"/>
        <v>302.24780010412121</v>
      </c>
      <c r="H28" s="112">
        <f>(((H29+H31)*$B$34)+$B$39+H32)*(44/12)</f>
        <v>303.96695381752198</v>
      </c>
      <c r="I28" s="112">
        <f t="shared" si="5"/>
        <v>305.67757052410633</v>
      </c>
      <c r="J28" s="112">
        <f t="shared" si="5"/>
        <v>307.38101051293881</v>
      </c>
      <c r="K28" s="112">
        <f t="shared" si="5"/>
        <v>309.07827361378656</v>
      </c>
      <c r="L28" s="112">
        <f t="shared" si="5"/>
        <v>310.77012443754739</v>
      </c>
      <c r="M28" s="112">
        <f t="shared" si="5"/>
        <v>312.457165823742</v>
      </c>
      <c r="N28" s="112">
        <f t="shared" si="5"/>
        <v>314.13988471799752</v>
      </c>
      <c r="O28" s="112">
        <f t="shared" si="5"/>
        <v>315.81868228038792</v>
      </c>
      <c r="P28" s="112">
        <f t="shared" si="5"/>
        <v>317.49389444813346</v>
      </c>
      <c r="Q28" s="112">
        <f t="shared" si="5"/>
        <v>319.16580644802485</v>
      </c>
      <c r="R28" s="112">
        <f t="shared" si="5"/>
        <v>320.83466332506777</v>
      </c>
      <c r="S28" s="112">
        <f t="shared" si="5"/>
        <v>322.50067776239382</v>
      </c>
      <c r="T28" s="112">
        <f t="shared" si="5"/>
        <v>324.16403600810423</v>
      </c>
      <c r="U28" s="112">
        <f t="shared" si="5"/>
        <v>325.82490244727825</v>
      </c>
      <c r="V28" s="112">
        <f t="shared" si="5"/>
        <v>327.48342318399472</v>
      </c>
      <c r="W28" s="112">
        <f t="shared" si="5"/>
        <v>329.13972888659004</v>
      </c>
      <c r="X28" s="112">
        <f t="shared" si="5"/>
        <v>330.79393707560672</v>
      </c>
      <c r="Y28" s="112">
        <f t="shared" si="5"/>
        <v>332.44615398399304</v>
      </c>
      <c r="Z28" s="112">
        <f t="shared" si="5"/>
        <v>334.0964760846598</v>
      </c>
      <c r="AA28" s="112">
        <f t="shared" si="5"/>
        <v>335.74499135627178</v>
      </c>
      <c r="AB28" s="112">
        <f t="shared" si="5"/>
        <v>337.39178034081073</v>
      </c>
      <c r="AC28" s="112">
        <f t="shared" si="5"/>
        <v>339.03691703386005</v>
      </c>
      <c r="AD28" s="112">
        <f t="shared" si="5"/>
        <v>340.68046963928816</v>
      </c>
      <c r="AE28" s="112">
        <f t="shared" si="5"/>
        <v>342.32250121309005</v>
      </c>
      <c r="AF28" s="112">
        <f t="shared" si="5"/>
        <v>343.96307021592793</v>
      </c>
      <c r="AG28" s="112">
        <f t="shared" ref="AG28:AN28" si="6">(((AG29+AG31)*$B$34)+$B$39+AG32)*(44/12)</f>
        <v>345.60223098993077</v>
      </c>
      <c r="AH28" s="112">
        <f t="shared" si="6"/>
        <v>347.24003417224236</v>
      </c>
      <c r="AI28" s="112">
        <f t="shared" si="6"/>
        <v>348.87652705542456</v>
      </c>
      <c r="AJ28" s="112">
        <f t="shared" si="6"/>
        <v>350.51175390294725</v>
      </c>
      <c r="AK28" s="112">
        <f t="shared" si="6"/>
        <v>352.14575622651876</v>
      </c>
      <c r="AL28" s="112">
        <f t="shared" si="6"/>
        <v>353.77857303083135</v>
      </c>
      <c r="AM28" s="112">
        <f t="shared" si="6"/>
        <v>355.41024103034721</v>
      </c>
      <c r="AN28" s="112">
        <f t="shared" si="6"/>
        <v>357.04079484198991</v>
      </c>
      <c r="AO28" s="112">
        <f t="shared" ref="AO28" si="7">(((AO29+AO31)*$B$34)+$B$39+AO32)*(44/12)</f>
        <v>358.67026715698137</v>
      </c>
      <c r="AP28" s="133">
        <f t="shared" ref="AP28" si="8">(((AP29+AP31)*$B$34)+$B$39+AP32)*(44/12)</f>
        <v>360.29868889455889</v>
      </c>
      <c r="AQ28" s="127"/>
      <c r="AR28" s="127"/>
      <c r="AS28" s="127"/>
      <c r="AT28" s="127"/>
      <c r="AU28" s="127"/>
      <c r="AV28" s="127"/>
      <c r="AW28" s="127"/>
      <c r="AX28" s="127"/>
      <c r="AY28" s="127"/>
      <c r="AZ28" s="127"/>
      <c r="BA28" s="7"/>
      <c r="BB28" s="7"/>
    </row>
    <row r="29" spans="1:177" x14ac:dyDescent="0.35">
      <c r="A29" s="3" t="s">
        <v>202</v>
      </c>
      <c r="B29" s="112">
        <f>B30*$C$35*$E$36</f>
        <v>0</v>
      </c>
      <c r="C29" s="112">
        <f>C30*$C$35*$E$36</f>
        <v>0.73319999999999996</v>
      </c>
      <c r="D29" s="112">
        <f t="shared" ref="D29:AE29" si="9">D30*$C$35*$E$36</f>
        <v>1.4663999999999999</v>
      </c>
      <c r="E29" s="112">
        <f t="shared" si="9"/>
        <v>2.1995999999999998</v>
      </c>
      <c r="F29" s="112">
        <f t="shared" si="9"/>
        <v>2.9327999999999999</v>
      </c>
      <c r="G29" s="112">
        <f t="shared" si="9"/>
        <v>3.6659999999999999</v>
      </c>
      <c r="H29" s="112">
        <f t="shared" si="9"/>
        <v>4.3991999999999996</v>
      </c>
      <c r="I29" s="112">
        <f t="shared" si="9"/>
        <v>5.1323999999999996</v>
      </c>
      <c r="J29" s="112">
        <f t="shared" si="9"/>
        <v>5.8655999999999997</v>
      </c>
      <c r="K29" s="112">
        <f t="shared" si="9"/>
        <v>6.5987999999999998</v>
      </c>
      <c r="L29" s="112">
        <f t="shared" si="9"/>
        <v>7.3319999999999999</v>
      </c>
      <c r="M29" s="112">
        <f t="shared" si="9"/>
        <v>8.065199999999999</v>
      </c>
      <c r="N29" s="112">
        <f t="shared" si="9"/>
        <v>8.7983999999999991</v>
      </c>
      <c r="O29" s="112">
        <f t="shared" si="9"/>
        <v>9.5315999999999992</v>
      </c>
      <c r="P29" s="112">
        <f t="shared" si="9"/>
        <v>10.264799999999999</v>
      </c>
      <c r="Q29" s="112">
        <f t="shared" si="9"/>
        <v>10.998000000000001</v>
      </c>
      <c r="R29" s="112">
        <f t="shared" si="9"/>
        <v>11.731199999999999</v>
      </c>
      <c r="S29" s="112">
        <f t="shared" si="9"/>
        <v>12.464399999999999</v>
      </c>
      <c r="T29" s="112">
        <f t="shared" si="9"/>
        <v>13.1976</v>
      </c>
      <c r="U29" s="112">
        <f t="shared" si="9"/>
        <v>13.9308</v>
      </c>
      <c r="V29" s="112">
        <f t="shared" si="9"/>
        <v>14.664</v>
      </c>
      <c r="W29" s="112">
        <f t="shared" si="9"/>
        <v>15.397199999999998</v>
      </c>
      <c r="X29" s="112">
        <f t="shared" si="9"/>
        <v>16.130399999999998</v>
      </c>
      <c r="Y29" s="112">
        <f t="shared" si="9"/>
        <v>16.863600000000002</v>
      </c>
      <c r="Z29" s="112">
        <f t="shared" si="9"/>
        <v>17.596799999999998</v>
      </c>
      <c r="AA29" s="112">
        <f t="shared" si="9"/>
        <v>18.329999999999998</v>
      </c>
      <c r="AB29" s="112">
        <f t="shared" si="9"/>
        <v>19.063199999999998</v>
      </c>
      <c r="AC29" s="112">
        <f t="shared" si="9"/>
        <v>19.796400000000002</v>
      </c>
      <c r="AD29" s="112">
        <f t="shared" si="9"/>
        <v>20.529599999999999</v>
      </c>
      <c r="AE29" s="112">
        <f t="shared" si="9"/>
        <v>21.262799999999999</v>
      </c>
      <c r="AF29" s="112">
        <f>AF30*$C$35*$E$36</f>
        <v>21.996000000000002</v>
      </c>
      <c r="AG29" s="112">
        <f t="shared" ref="AG29:AN29" si="10">AG30*$C$35*$E$36</f>
        <v>22.729199999999999</v>
      </c>
      <c r="AH29" s="112">
        <f t="shared" si="10"/>
        <v>23.462399999999999</v>
      </c>
      <c r="AI29" s="112">
        <f t="shared" si="10"/>
        <v>24.195599999999999</v>
      </c>
      <c r="AJ29" s="112">
        <f t="shared" si="10"/>
        <v>24.928799999999999</v>
      </c>
      <c r="AK29" s="112">
        <f t="shared" si="10"/>
        <v>25.661999999999999</v>
      </c>
      <c r="AL29" s="112">
        <f t="shared" si="10"/>
        <v>26.395199999999999</v>
      </c>
      <c r="AM29" s="112">
        <f t="shared" si="10"/>
        <v>27.128399999999999</v>
      </c>
      <c r="AN29" s="112">
        <f t="shared" si="10"/>
        <v>27.861599999999999</v>
      </c>
      <c r="AO29" s="112">
        <f t="shared" ref="AO29" si="11">AO30*$C$35*$E$36</f>
        <v>28.594799999999999</v>
      </c>
      <c r="AP29" s="133">
        <f t="shared" ref="AP29" si="12">AP30*$C$35*$E$36</f>
        <v>29.327999999999999</v>
      </c>
      <c r="AQ29" s="127"/>
      <c r="AR29" s="127"/>
      <c r="AS29" s="127"/>
      <c r="AT29" s="127"/>
      <c r="AU29" s="127"/>
      <c r="AV29" s="127"/>
      <c r="AW29" s="127"/>
      <c r="AX29" s="127"/>
      <c r="AY29" s="127"/>
      <c r="AZ29" s="127"/>
      <c r="BA29" s="7"/>
      <c r="BB29" s="7"/>
    </row>
    <row r="30" spans="1:177" ht="17" customHeight="1" x14ac:dyDescent="0.35">
      <c r="A30" s="19" t="s">
        <v>13</v>
      </c>
      <c r="B30" s="13">
        <v>0</v>
      </c>
      <c r="C30" s="13">
        <v>1</v>
      </c>
      <c r="D30" s="13">
        <v>2</v>
      </c>
      <c r="E30" s="13">
        <v>3</v>
      </c>
      <c r="F30" s="13">
        <v>4</v>
      </c>
      <c r="G30" s="13">
        <v>5</v>
      </c>
      <c r="H30" s="13">
        <v>6</v>
      </c>
      <c r="I30" s="13">
        <v>7</v>
      </c>
      <c r="J30" s="13">
        <v>8</v>
      </c>
      <c r="K30" s="13">
        <v>9</v>
      </c>
      <c r="L30" s="13">
        <v>10</v>
      </c>
      <c r="M30" s="13">
        <v>11</v>
      </c>
      <c r="N30" s="13">
        <v>12</v>
      </c>
      <c r="O30" s="13">
        <v>13</v>
      </c>
      <c r="P30" s="13">
        <v>14</v>
      </c>
      <c r="Q30" s="13">
        <v>15</v>
      </c>
      <c r="R30" s="13">
        <v>16</v>
      </c>
      <c r="S30" s="13">
        <v>17</v>
      </c>
      <c r="T30" s="13">
        <v>18</v>
      </c>
      <c r="U30" s="13">
        <v>19</v>
      </c>
      <c r="V30" s="13">
        <v>20</v>
      </c>
      <c r="W30" s="13">
        <v>21</v>
      </c>
      <c r="X30" s="13">
        <v>22</v>
      </c>
      <c r="Y30" s="13">
        <v>23</v>
      </c>
      <c r="Z30" s="13">
        <v>24</v>
      </c>
      <c r="AA30" s="13">
        <v>25</v>
      </c>
      <c r="AB30" s="13">
        <v>26</v>
      </c>
      <c r="AC30" s="13">
        <v>27</v>
      </c>
      <c r="AD30" s="13">
        <v>28</v>
      </c>
      <c r="AE30" s="13">
        <v>29</v>
      </c>
      <c r="AF30" s="13">
        <v>30</v>
      </c>
      <c r="AG30" s="13">
        <v>31</v>
      </c>
      <c r="AH30" s="13">
        <v>32</v>
      </c>
      <c r="AI30" s="13">
        <v>33</v>
      </c>
      <c r="AJ30" s="13">
        <v>34</v>
      </c>
      <c r="AK30" s="13">
        <v>35</v>
      </c>
      <c r="AL30" s="13">
        <v>36</v>
      </c>
      <c r="AM30" s="13">
        <v>37</v>
      </c>
      <c r="AN30" s="13">
        <v>38</v>
      </c>
      <c r="AO30" s="13">
        <v>39</v>
      </c>
      <c r="AP30" s="30">
        <v>40</v>
      </c>
      <c r="AQ30" s="16"/>
      <c r="AR30" s="16"/>
      <c r="AS30" s="16"/>
      <c r="AT30" s="16"/>
      <c r="AU30" s="16"/>
      <c r="AV30" s="16"/>
      <c r="AW30" s="16"/>
      <c r="AX30" s="16"/>
      <c r="AY30" s="16"/>
      <c r="AZ30" s="16"/>
      <c r="BA30" s="7"/>
      <c r="BB30" s="7"/>
    </row>
    <row r="31" spans="1:177" x14ac:dyDescent="0.35">
      <c r="A31" s="3" t="s">
        <v>203</v>
      </c>
      <c r="B31" s="112">
        <v>0</v>
      </c>
      <c r="C31" s="112">
        <f>EXP(-1.0587+0.8836*LN(C29)+0.284)</f>
        <v>0.35031814074723205</v>
      </c>
      <c r="D31" s="112">
        <f t="shared" ref="D31:AE31" si="13">EXP(-1.0587+0.8836*LN(D29)+0.284)</f>
        <v>0.64632764391155073</v>
      </c>
      <c r="E31" s="112">
        <f t="shared" si="13"/>
        <v>0.92479818325965968</v>
      </c>
      <c r="F31" s="112">
        <f t="shared" si="13"/>
        <v>1.1924572972247856</v>
      </c>
      <c r="G31" s="112">
        <f t="shared" si="13"/>
        <v>1.4523541267681601</v>
      </c>
      <c r="H31" s="112">
        <f t="shared" si="13"/>
        <v>1.7062280291992591</v>
      </c>
      <c r="I31" s="112">
        <f t="shared" si="13"/>
        <v>1.9552003009222731</v>
      </c>
      <c r="J31" s="112">
        <f t="shared" si="13"/>
        <v>2.2000519691514757</v>
      </c>
      <c r="K31" s="112">
        <f t="shared" si="13"/>
        <v>2.4413570988248194</v>
      </c>
      <c r="L31" s="112">
        <f t="shared" si="13"/>
        <v>2.6795547009841778</v>
      </c>
      <c r="M31" s="112">
        <f t="shared" si="13"/>
        <v>2.9149909035839161</v>
      </c>
      <c r="N31" s="112">
        <f t="shared" si="13"/>
        <v>3.1479452926301796</v>
      </c>
      <c r="O31" s="112">
        <f t="shared" si="13"/>
        <v>3.3786481992658062</v>
      </c>
      <c r="P31" s="112">
        <f t="shared" si="13"/>
        <v>3.6072925061053467</v>
      </c>
      <c r="Q31" s="112">
        <f t="shared" si="13"/>
        <v>3.8340419797271834</v>
      </c>
      <c r="R31" s="112">
        <f t="shared" si="13"/>
        <v>4.0590373158284008</v>
      </c>
      <c r="S31" s="112">
        <f t="shared" si="13"/>
        <v>4.2824006291256396</v>
      </c>
      <c r="T31" s="112">
        <f t="shared" si="13"/>
        <v>4.504238856327774</v>
      </c>
      <c r="U31" s="112">
        <f t="shared" si="13"/>
        <v>4.7246463812124082</v>
      </c>
      <c r="V31" s="112">
        <f t="shared" si="13"/>
        <v>4.9437070912888705</v>
      </c>
      <c r="W31" s="112">
        <f t="shared" si="13"/>
        <v>5.1614960114392687</v>
      </c>
      <c r="X31" s="112">
        <f t="shared" si="13"/>
        <v>5.3780806175732732</v>
      </c>
      <c r="Y31" s="112">
        <f t="shared" si="13"/>
        <v>5.5935219046849918</v>
      </c>
      <c r="Z31" s="112">
        <f t="shared" si="13"/>
        <v>5.8078752639195086</v>
      </c>
      <c r="AA31" s="112">
        <f t="shared" si="13"/>
        <v>6.0211912093426747</v>
      </c>
      <c r="AB31" s="112">
        <f t="shared" si="13"/>
        <v>6.2335159851544919</v>
      </c>
      <c r="AC31" s="112">
        <f t="shared" si="13"/>
        <v>6.4448920768574434</v>
      </c>
      <c r="AD31" s="112">
        <f t="shared" si="13"/>
        <v>6.6553586445673751</v>
      </c>
      <c r="AE31" s="112">
        <f t="shared" si="13"/>
        <v>6.864951892683286</v>
      </c>
      <c r="AF31" s="112">
        <f>EXP(-1.0587+0.8836*LN(AF29)+0.284)</f>
        <v>7.0737053871356732</v>
      </c>
      <c r="AG31" s="112">
        <f t="shared" ref="AG31:AN31" si="14">EXP(-1.0587+0.8836*LN(AG29)+0.284)</f>
        <v>7.2816503291468493</v>
      </c>
      <c r="AH31" s="112">
        <f t="shared" si="14"/>
        <v>7.4888157926750578</v>
      </c>
      <c r="AI31" s="112">
        <f t="shared" si="14"/>
        <v>7.6952289313442845</v>
      </c>
      <c r="AJ31" s="112">
        <f t="shared" si="14"/>
        <v>7.9009151595869396</v>
      </c>
      <c r="AK31" s="112">
        <f t="shared" si="14"/>
        <v>8.1058983118768086</v>
      </c>
      <c r="AL31" s="112">
        <f t="shared" si="14"/>
        <v>8.3102007832524443</v>
      </c>
      <c r="AM31" s="112">
        <f t="shared" si="14"/>
        <v>8.5138436537878803</v>
      </c>
      <c r="AN31" s="112">
        <f t="shared" si="14"/>
        <v>8.7168467992286693</v>
      </c>
      <c r="AO31" s="112">
        <f t="shared" ref="AO31:AP31" si="15">EXP(-1.0587+0.8836*LN(AO29)+0.284)</f>
        <v>8.9192289896543855</v>
      </c>
      <c r="AP31" s="133">
        <f t="shared" si="15"/>
        <v>9.1210079777371842</v>
      </c>
      <c r="AQ31" s="127"/>
      <c r="AR31" s="127"/>
      <c r="AS31" s="127"/>
      <c r="AT31" s="127"/>
      <c r="AU31" s="127"/>
      <c r="AV31" s="127"/>
      <c r="AW31" s="127"/>
      <c r="AX31" s="127"/>
      <c r="AY31" s="127"/>
      <c r="AZ31" s="127"/>
      <c r="BA31" s="7"/>
      <c r="BB31" s="7"/>
    </row>
    <row r="32" spans="1:177" ht="15" thickBot="1" x14ac:dyDescent="0.4">
      <c r="A32" s="3" t="s">
        <v>204</v>
      </c>
      <c r="B32" s="112">
        <f t="shared" ref="B32:AP32" si="16">IF($B$16="Incendié",(B19*(($B$38-$B$37)/30)),$B$38)</f>
        <v>10</v>
      </c>
      <c r="C32" s="116">
        <f t="shared" si="16"/>
        <v>10</v>
      </c>
      <c r="D32" s="116">
        <f t="shared" si="16"/>
        <v>10</v>
      </c>
      <c r="E32" s="116">
        <f t="shared" si="16"/>
        <v>10</v>
      </c>
      <c r="F32" s="116">
        <f t="shared" si="16"/>
        <v>10</v>
      </c>
      <c r="G32" s="116">
        <f t="shared" si="16"/>
        <v>10</v>
      </c>
      <c r="H32" s="116">
        <f t="shared" si="16"/>
        <v>10</v>
      </c>
      <c r="I32" s="116">
        <f t="shared" si="16"/>
        <v>10</v>
      </c>
      <c r="J32" s="116">
        <f t="shared" si="16"/>
        <v>10</v>
      </c>
      <c r="K32" s="116">
        <f t="shared" si="16"/>
        <v>10</v>
      </c>
      <c r="L32" s="116">
        <f t="shared" si="16"/>
        <v>10</v>
      </c>
      <c r="M32" s="116">
        <f t="shared" si="16"/>
        <v>10</v>
      </c>
      <c r="N32" s="116">
        <f t="shared" si="16"/>
        <v>10</v>
      </c>
      <c r="O32" s="116">
        <f t="shared" si="16"/>
        <v>10</v>
      </c>
      <c r="P32" s="116">
        <f t="shared" si="16"/>
        <v>10</v>
      </c>
      <c r="Q32" s="116">
        <f t="shared" si="16"/>
        <v>10</v>
      </c>
      <c r="R32" s="116">
        <f t="shared" si="16"/>
        <v>10</v>
      </c>
      <c r="S32" s="116">
        <f t="shared" si="16"/>
        <v>10</v>
      </c>
      <c r="T32" s="116">
        <f t="shared" si="16"/>
        <v>10</v>
      </c>
      <c r="U32" s="116">
        <f t="shared" si="16"/>
        <v>10</v>
      </c>
      <c r="V32" s="116">
        <f t="shared" si="16"/>
        <v>10</v>
      </c>
      <c r="W32" s="116">
        <f t="shared" si="16"/>
        <v>10</v>
      </c>
      <c r="X32" s="116">
        <f t="shared" si="16"/>
        <v>10</v>
      </c>
      <c r="Y32" s="116">
        <f t="shared" si="16"/>
        <v>10</v>
      </c>
      <c r="Z32" s="116">
        <f t="shared" si="16"/>
        <v>10</v>
      </c>
      <c r="AA32" s="116">
        <f t="shared" si="16"/>
        <v>10</v>
      </c>
      <c r="AB32" s="116">
        <f t="shared" si="16"/>
        <v>10</v>
      </c>
      <c r="AC32" s="116">
        <f t="shared" si="16"/>
        <v>10</v>
      </c>
      <c r="AD32" s="116">
        <f t="shared" si="16"/>
        <v>10</v>
      </c>
      <c r="AE32" s="116">
        <f t="shared" si="16"/>
        <v>10</v>
      </c>
      <c r="AF32" s="116">
        <f t="shared" si="16"/>
        <v>10</v>
      </c>
      <c r="AG32" s="116">
        <f t="shared" si="16"/>
        <v>10</v>
      </c>
      <c r="AH32" s="116">
        <f t="shared" si="16"/>
        <v>10</v>
      </c>
      <c r="AI32" s="116">
        <f t="shared" si="16"/>
        <v>10</v>
      </c>
      <c r="AJ32" s="116">
        <f t="shared" si="16"/>
        <v>10</v>
      </c>
      <c r="AK32" s="116">
        <f t="shared" si="16"/>
        <v>10</v>
      </c>
      <c r="AL32" s="116">
        <f t="shared" si="16"/>
        <v>10</v>
      </c>
      <c r="AM32" s="116">
        <f t="shared" si="16"/>
        <v>10</v>
      </c>
      <c r="AN32" s="116">
        <f t="shared" si="16"/>
        <v>10</v>
      </c>
      <c r="AO32" s="116">
        <f t="shared" si="16"/>
        <v>10</v>
      </c>
      <c r="AP32" s="111">
        <f t="shared" si="16"/>
        <v>10</v>
      </c>
      <c r="AQ32" s="127"/>
      <c r="AR32" s="127"/>
      <c r="AS32" s="127"/>
      <c r="AT32" s="127"/>
      <c r="AU32" s="127"/>
      <c r="AV32" s="127"/>
      <c r="AW32" s="127"/>
      <c r="AX32" s="127"/>
      <c r="AY32" s="127"/>
      <c r="AZ32" s="127"/>
      <c r="BA32" s="7"/>
      <c r="BB32" s="7"/>
    </row>
    <row r="33" spans="1:54" x14ac:dyDescent="0.35">
      <c r="A33" s="180" t="s">
        <v>11</v>
      </c>
      <c r="B33" s="181"/>
      <c r="C33" s="6"/>
      <c r="D33" s="6"/>
      <c r="E33" s="6"/>
      <c r="F33" s="6"/>
      <c r="G33" s="6"/>
      <c r="H33" s="6"/>
      <c r="I33" s="6"/>
      <c r="J33" s="6"/>
      <c r="K33" s="6"/>
      <c r="L33" s="6"/>
      <c r="M33" s="6"/>
      <c r="N33" s="6"/>
      <c r="O33" s="6"/>
      <c r="P33" s="6"/>
      <c r="Q33" s="6"/>
      <c r="R33" s="6"/>
      <c r="S33" s="6"/>
      <c r="T33" s="6"/>
      <c r="U33" s="6"/>
      <c r="V33" s="6"/>
      <c r="W33" s="6"/>
      <c r="X33" s="6"/>
      <c r="Y33" s="6"/>
      <c r="Z33" s="6"/>
      <c r="AA33" s="6"/>
      <c r="AB33" s="6"/>
      <c r="AC33" s="6"/>
      <c r="AD33" s="6"/>
      <c r="AE33" s="6"/>
      <c r="AF33" s="6"/>
      <c r="AQ33" s="7"/>
      <c r="AR33" s="7"/>
      <c r="AS33" s="7"/>
      <c r="AT33" s="7"/>
      <c r="AU33" s="7"/>
      <c r="AV33" s="7"/>
      <c r="AW33" s="7"/>
      <c r="AX33" s="7"/>
      <c r="AY33" s="7"/>
      <c r="AZ33" s="7"/>
      <c r="BA33" s="7"/>
      <c r="BB33" s="7"/>
    </row>
    <row r="34" spans="1:54" ht="29.5" thickBot="1" x14ac:dyDescent="0.4">
      <c r="A34" s="3" t="s">
        <v>4</v>
      </c>
      <c r="B34" s="30">
        <v>0.47499999999999998</v>
      </c>
      <c r="C34" s="7"/>
      <c r="D34" s="7"/>
      <c r="E34" s="7"/>
      <c r="F34" s="7"/>
      <c r="G34" s="7"/>
      <c r="H34" s="7"/>
      <c r="I34" s="7"/>
      <c r="J34" s="7"/>
      <c r="K34" s="7"/>
      <c r="L34" s="7"/>
      <c r="M34" s="7"/>
      <c r="N34" s="7"/>
      <c r="O34" s="7"/>
      <c r="P34" s="7"/>
      <c r="Q34" s="7"/>
      <c r="R34" s="7"/>
      <c r="S34" s="7"/>
      <c r="T34" s="7"/>
      <c r="U34" s="7"/>
      <c r="V34" s="7"/>
      <c r="W34" s="7"/>
      <c r="X34" s="7"/>
      <c r="Y34" s="7"/>
      <c r="Z34" s="7"/>
      <c r="AA34" s="7"/>
      <c r="AB34" s="7"/>
      <c r="AC34" s="7"/>
      <c r="AD34" s="7"/>
      <c r="AE34" s="7"/>
      <c r="AF34" s="7"/>
      <c r="AQ34" s="7"/>
      <c r="AR34" s="7"/>
      <c r="AS34" s="7"/>
      <c r="AT34" s="7"/>
      <c r="AU34" s="7"/>
      <c r="AV34" s="7"/>
      <c r="AW34" s="7"/>
      <c r="AX34" s="7"/>
      <c r="AY34" s="7"/>
      <c r="AZ34" s="7"/>
      <c r="BA34" s="7"/>
      <c r="BB34" s="7"/>
    </row>
    <row r="35" spans="1:54" ht="15" thickBot="1" x14ac:dyDescent="0.4">
      <c r="A35" s="3" t="s">
        <v>5</v>
      </c>
      <c r="B35" s="15">
        <f>IF(B12="Conifères",1.3,1.56)</f>
        <v>1.3</v>
      </c>
      <c r="C35" s="117">
        <f>IF($B$14="Conifères",1.3,1.56)</f>
        <v>1.56</v>
      </c>
      <c r="D35" s="16"/>
      <c r="E35" s="16"/>
      <c r="F35" s="7"/>
      <c r="G35" s="7"/>
      <c r="H35" s="7"/>
      <c r="I35" s="7"/>
      <c r="J35" s="7"/>
      <c r="K35" s="7"/>
      <c r="L35" s="7"/>
      <c r="M35" s="7"/>
      <c r="N35" s="7"/>
      <c r="O35" s="7"/>
      <c r="P35" s="7"/>
      <c r="Q35" s="7"/>
      <c r="R35" s="7"/>
      <c r="S35" s="7"/>
      <c r="T35" s="7"/>
      <c r="U35" s="7"/>
      <c r="V35" s="7"/>
      <c r="W35" s="7"/>
      <c r="X35" s="7"/>
      <c r="Y35" s="7"/>
      <c r="Z35" s="7"/>
      <c r="AA35" s="7"/>
      <c r="AB35" s="7"/>
      <c r="AC35" s="7"/>
      <c r="AD35" s="7"/>
      <c r="AE35" s="7"/>
      <c r="AF35" s="7"/>
      <c r="AQ35" s="7"/>
      <c r="AR35" s="7"/>
      <c r="AS35" s="7"/>
      <c r="AT35" s="7"/>
      <c r="AU35" s="7"/>
      <c r="AV35" s="7"/>
      <c r="AW35" s="7"/>
      <c r="AX35" s="7"/>
      <c r="AY35" s="7"/>
      <c r="AZ35" s="7"/>
      <c r="BA35" s="7"/>
      <c r="BB35" s="7"/>
    </row>
    <row r="36" spans="1:54" ht="29.5" thickBot="1" x14ac:dyDescent="0.4">
      <c r="A36" s="11" t="s">
        <v>156</v>
      </c>
      <c r="B36" s="18" t="s">
        <v>62</v>
      </c>
      <c r="C36" s="26">
        <f>IF(B36="Alisier torminal",0.62,IF(B36="Arbousier",0.64,IF(B36="Aulne vert",0.42,IF(B36="Grands aulnes",0.42,IF(B36="Bouleaux",0.52,IF(B36="Cèdre de l’Atlas",0.36,IF(B36="Charme",0.61,IF(B36="Charme-houblon",0.66,IF(B36="Châtaignier",0.47,IF(B36="Chêne chevelu",0.67,IF(B36="Chêne-liège",0.7,IF(B36="Chêne pédonculé",0.54,IF(B36="Chêne pubescent",0.65,IF(B36="Chêne rouge d’Amérique",0.56,IF(B36="Chêne rouvre (sessile)",0.58,IF(B36="Chêne tauzin",0.64,IF(B36="Chêne vert",0.73,IF(B36="Chênes indifférenciés",0.56,IF(B36="Cornouiller mâle",0.74,IF(B36="Cyprès",0.4,IF(B36="Cytise aubour",0.6,IF(B36="Douglas",0.43,IF(B36="Epicéa commun",0.37,IF(B36="Epicéa de Sitka",0.36,IF(B36="Grands érables",0.51,IF(B36="Petits érables",0.56,IF(B36="Eucalyptus",0.56,IF(B36="Genévrier thurifère",0.48,IF(B36="Hêtre",0.55,IF(B36="Frênes",0.56,IF(B36="Fruitiers",0.58,IF(B36="If",0.58,IF(B36="Mélèze d’Europe",0.48,IF(B36="Mélèze du Japon",0.42,IF(B36="Merisier",0.5,IF(B36="Micocoulier",0.55,IF(B36="Mûrier",0.53,IF(B36="Noisetier",0.52,IF(B36="Noyer",0.52,IF(B36="Olivier",0.75,IF(B36="Ormes",0.52,IF(B36="Peupliers cultivés",0.35,IF(B36="Peupliers non cultivés",0.37,IF(B36="Pin d'Alep",0.45,IF(B36="Pin cembro",0.39,IF(B36="Pin à crochets",0.44,IF(B36="Pin laricio",0.46,IF(B36="Pin maritime",0.46,IF(B36="Pin mugho",0.44,IF(B36="Pin noir d'Autriche",0.46,IF(B36="Pin pignon",0.48,IF(B36="Pin sylvestre",0.44,IF(B36="Pin Weymouth",0.34,IF(B36="Platanes",0.5,IF(B36="Robinier faux acacia",0.58,IF(B36="Sapin méditerranéen",0.37,IF(B36="Sapin de Nordmann",0.37,IF(B36="Sapin pectiné",0.38,IF(B36="Sapin de Vancouver",0.36,IF(B36="Saules",0.37,IF(B36="Tamaris",0.53,IF(B36="Tilleuls",0.43,IF(B36="Tremble",0.38,IF(B36="Conifères (moyenne)",0.42,IF(B36="Feuillus (moyenne)",0.57,0)))))))))))))))))))))))))))))))))))))))))))))))))))))))))))))))))</f>
        <v>0.46</v>
      </c>
      <c r="D36" s="28" t="s">
        <v>28</v>
      </c>
      <c r="E36" s="29">
        <f>IF(D36="Alisier torminal",0.62,IF(D36="Arbousier",0.64,IF(D36="Aulne vert",0.42,IF(D36="Grands aulnes",0.42,IF(D36="Bouleaux",0.52,IF(D36="Cèdre de l’Atlas",0.36,IF(D36="Charme",0.61,IF(D36="Charme-houblon",0.66,IF(D36="Châtaignier",0.47,IF(D36="Chêne chevelu",0.67,IF(D36="Chêne-liège",0.7,IF(D36="Chêne pédonculé",0.54,IF(D36="Chêne pubescent",0.65,IF(D36="Chêne rouge d’Amérique",0.56,IF(D36="Chêne rouvre (sessile)",0.58,IF(D36="Chêne tauzin",0.64,IF(D36="Chêne vert",0.73,IF(D36="Chênes indifférenciés",0.56,IF(D36="Cornouiller mâle",0.74,IF(D36="Cyprès",0.4,IF(D36="Cytise aubour",0.6,IF(D36="Douglas",0.43,IF(D36="Epicéa commun",0.37,IF(D36="Epicéa de Sitka",0.36,IF(D36="Grands érables",0.51,IF(D36="Petits érables",0.56,IF(D36="Eucalyptus",0.56,IF(D36="Genévrier thurifère",0.48,IF(D36="Hêtre",0.55,IF(D36="Frênes",0.56,IF(D36="Fruitiers",0.58,IF(D36="If",0.58,IF(D36="Mélèze d’Europe",0.48,IF(D36="Mélèze du Japon",0.42,IF(D36="Merisier",0.5,IF(D36="Micocoulier",0.55,IF(D36="Mûrier",0.53,IF(D36="Noisetier",0.52,IF(D36="Noyer",0.52,IF(D36="Olivier",0.75,IF(D36="Ormes",0.52,IF(D36="Peupliers cultivés",0.35,IF(D36="Peupliers non cultivés",0.37,IF(D36="Pin d'Alep",0.45,IF(D36="Pin cembro",0.39,IF(D36="Pin à crochets",0.44,IF(D36="Pin laricio",0.46,IF(D36="Pin maritime",0.46,IF(D36="Pin mugho",0.44,IF(D36="Pin noir d'Autriche",0.46,IF(D36="Pin pignon",0.48,IF(D36="Pin sylvestre",0.44,IF(D36="Pin Weymouth",0.34,IF(D36="Platanes",0.5,IF(D36="Robinier faux acacia",0.58,IF(D36="Sapin méditerranéen",0.37,IF(D36="Sapin de Nordmann",0.37,IF(D36="Sapin pectiné",0.38,IF(D36="Sapin de Vancouver",0.36,IF(D36="Saules",0.37,IF(D36="Tamaris",0.53,IF(D36="Tilleuls",0.43,IF(D36="Tremble",0.38,IF(D36="Conifères (moyenne)",0.42,IF(D36="Feuillus (moyenne)",0.57,0)))))))))))))))))))))))))))))))))))))))))))))))))))))))))))))))))</f>
        <v>0.47</v>
      </c>
      <c r="F36" s="7"/>
      <c r="G36" s="7"/>
      <c r="H36" s="7"/>
      <c r="I36" s="7"/>
      <c r="J36" s="7"/>
      <c r="K36" s="7"/>
      <c r="L36" s="7"/>
      <c r="M36" s="7"/>
      <c r="N36" s="7"/>
      <c r="O36" s="7"/>
      <c r="P36" s="7"/>
      <c r="Q36" s="7"/>
      <c r="R36" s="7"/>
      <c r="S36" s="7"/>
      <c r="T36" s="7"/>
      <c r="U36" s="7"/>
      <c r="V36" s="7"/>
      <c r="W36" s="7"/>
      <c r="X36" s="7"/>
      <c r="Y36" s="7"/>
      <c r="Z36" s="7"/>
      <c r="AA36" s="7"/>
      <c r="AB36" s="7"/>
      <c r="AC36" s="7"/>
      <c r="AD36" s="7"/>
      <c r="AE36" s="7"/>
      <c r="AF36" s="7"/>
    </row>
    <row r="37" spans="1:54" ht="29" x14ac:dyDescent="0.35">
      <c r="A37" s="3" t="s">
        <v>10</v>
      </c>
      <c r="B37" s="30">
        <v>0</v>
      </c>
      <c r="C37" s="7"/>
      <c r="D37" s="7"/>
      <c r="E37" s="7"/>
      <c r="F37" s="7"/>
      <c r="G37" s="7"/>
      <c r="H37" s="7"/>
      <c r="I37" s="7"/>
      <c r="J37" s="7"/>
      <c r="K37" s="7"/>
      <c r="L37" s="7"/>
      <c r="M37" s="7"/>
      <c r="N37" s="7"/>
      <c r="O37" s="7"/>
      <c r="P37" s="7"/>
      <c r="Q37" s="7"/>
      <c r="R37" s="7"/>
      <c r="S37" s="7"/>
      <c r="T37" s="7"/>
      <c r="U37" s="7"/>
      <c r="V37" s="7"/>
      <c r="W37" s="7"/>
      <c r="X37" s="7"/>
      <c r="Y37" s="7"/>
      <c r="Z37" s="7"/>
      <c r="AA37" s="7"/>
      <c r="AB37" s="7"/>
      <c r="AC37" s="7"/>
      <c r="AD37" s="7"/>
      <c r="AE37" s="7"/>
      <c r="AF37" s="7"/>
    </row>
    <row r="38" spans="1:54" x14ac:dyDescent="0.35">
      <c r="A38" s="3" t="s">
        <v>8</v>
      </c>
      <c r="B38" s="30">
        <v>10</v>
      </c>
      <c r="C38" s="7"/>
      <c r="D38" s="7"/>
      <c r="E38" s="7"/>
      <c r="F38" s="7"/>
      <c r="G38" s="7"/>
      <c r="H38" s="7"/>
      <c r="I38" s="7"/>
      <c r="J38" s="7"/>
      <c r="K38" s="7"/>
      <c r="L38" s="7"/>
      <c r="M38" s="7"/>
      <c r="N38" s="7"/>
      <c r="O38" s="7"/>
      <c r="P38" s="7"/>
      <c r="Q38" s="7"/>
      <c r="R38" s="7"/>
      <c r="S38" s="7"/>
      <c r="T38" s="7"/>
      <c r="U38" s="7"/>
      <c r="V38" s="7"/>
      <c r="W38" s="7"/>
      <c r="X38" s="7"/>
      <c r="Y38" s="7"/>
      <c r="Z38" s="7"/>
      <c r="AA38" s="7"/>
      <c r="AB38" s="7"/>
      <c r="AC38" s="7"/>
      <c r="AD38" s="7"/>
      <c r="AE38" s="7"/>
      <c r="AF38" s="7"/>
    </row>
    <row r="39" spans="1:54" ht="29" x14ac:dyDescent="0.35">
      <c r="A39" s="3" t="s">
        <v>12</v>
      </c>
      <c r="B39" s="30">
        <v>70</v>
      </c>
      <c r="C39" s="7"/>
      <c r="D39" s="7"/>
      <c r="E39" s="7"/>
      <c r="F39" s="7"/>
      <c r="G39" s="7"/>
      <c r="H39" s="7"/>
      <c r="I39" s="7"/>
      <c r="J39" s="7"/>
      <c r="K39" s="7"/>
      <c r="L39" s="7"/>
      <c r="M39" s="7"/>
      <c r="N39" s="7"/>
      <c r="O39" s="7"/>
      <c r="P39" s="7"/>
      <c r="Q39" s="7"/>
      <c r="R39" s="7"/>
      <c r="S39" s="7"/>
      <c r="T39" s="7"/>
      <c r="U39" s="7"/>
      <c r="V39" s="7"/>
      <c r="W39" s="7"/>
      <c r="X39" s="7"/>
      <c r="Y39" s="7"/>
      <c r="Z39" s="7"/>
      <c r="AA39" s="7"/>
      <c r="AB39" s="7"/>
      <c r="AC39" s="7"/>
      <c r="AD39" s="7"/>
      <c r="AE39" s="7"/>
      <c r="AF39" s="7"/>
    </row>
    <row r="40" spans="1:54" ht="17.5" customHeight="1" thickBot="1" x14ac:dyDescent="0.4">
      <c r="A40" s="176"/>
      <c r="B40" s="177"/>
      <c r="C40" s="8"/>
      <c r="D40" s="8"/>
      <c r="E40" s="8"/>
      <c r="F40" s="8"/>
      <c r="G40" s="8"/>
      <c r="H40" s="8"/>
      <c r="I40" s="8"/>
      <c r="J40" s="8"/>
      <c r="K40" s="8"/>
      <c r="L40" s="8"/>
      <c r="M40" s="8"/>
      <c r="N40" s="8"/>
      <c r="O40" s="8"/>
      <c r="P40" s="8"/>
      <c r="Q40" s="8"/>
      <c r="R40" s="8"/>
      <c r="S40" s="8"/>
      <c r="T40" s="8"/>
      <c r="U40" s="8"/>
      <c r="V40" s="8"/>
      <c r="W40" s="8"/>
      <c r="X40" s="8"/>
      <c r="Y40" s="8"/>
      <c r="Z40" s="8"/>
      <c r="AA40" s="8"/>
      <c r="AB40" s="8"/>
      <c r="AC40" s="8"/>
      <c r="AD40" s="8"/>
      <c r="AE40" s="8"/>
      <c r="AF40" s="8"/>
    </row>
    <row r="41" spans="1:54" ht="58" x14ac:dyDescent="0.35">
      <c r="A41" s="2" t="s">
        <v>200</v>
      </c>
      <c r="B41" s="154">
        <f>AF21-AF28</f>
        <v>304.33301023612762</v>
      </c>
      <c r="C41" s="7"/>
      <c r="D41" s="7"/>
      <c r="E41" s="7"/>
      <c r="F41" s="7"/>
      <c r="G41" s="7"/>
      <c r="H41" s="7"/>
      <c r="I41" s="7"/>
      <c r="J41" s="7"/>
      <c r="K41" s="7"/>
      <c r="L41" s="7"/>
      <c r="M41" s="7"/>
      <c r="N41" s="7"/>
      <c r="O41" s="7"/>
      <c r="P41" s="7"/>
      <c r="Q41" s="7"/>
      <c r="R41" s="7"/>
      <c r="S41" s="7"/>
      <c r="T41" s="7"/>
      <c r="U41" s="7"/>
      <c r="V41" s="7"/>
      <c r="W41" s="7"/>
      <c r="X41" s="7"/>
      <c r="Y41" s="7"/>
      <c r="Z41" s="7"/>
      <c r="AA41" s="7"/>
      <c r="AB41" s="7"/>
      <c r="AC41" s="7"/>
      <c r="AD41" s="7"/>
      <c r="AE41" s="7"/>
      <c r="AF41" s="7"/>
    </row>
    <row r="42" spans="1:54" ht="58.5" thickBot="1" x14ac:dyDescent="0.4">
      <c r="A42" s="4" t="s">
        <v>150</v>
      </c>
      <c r="B42" s="153">
        <f>B41*B10</f>
        <v>1521.6650511806381</v>
      </c>
      <c r="C42" s="7"/>
      <c r="D42" s="7"/>
      <c r="E42" s="7"/>
      <c r="F42" s="7"/>
      <c r="G42" s="7"/>
      <c r="H42" s="7"/>
      <c r="I42" s="7"/>
      <c r="J42" s="7"/>
      <c r="K42" s="7"/>
      <c r="L42" s="7"/>
      <c r="M42" s="7"/>
      <c r="N42" s="7"/>
      <c r="O42" s="7"/>
      <c r="P42" s="7"/>
      <c r="Q42" s="7"/>
      <c r="R42" s="7"/>
      <c r="S42" s="7"/>
      <c r="T42" s="7"/>
      <c r="U42" s="7"/>
      <c r="V42" s="7"/>
      <c r="W42" s="7"/>
      <c r="X42" s="7"/>
      <c r="Y42" s="7"/>
      <c r="Z42" s="7"/>
      <c r="AA42" s="7"/>
      <c r="AB42" s="7"/>
      <c r="AC42" s="7"/>
      <c r="AD42" s="7"/>
      <c r="AE42" s="7"/>
      <c r="AF42" s="7"/>
    </row>
    <row r="43" spans="1:54" ht="43.5" x14ac:dyDescent="0.35">
      <c r="A43" s="2" t="s">
        <v>208</v>
      </c>
      <c r="B43" s="113">
        <f>(1/B11)*(SUM(C21:AF21))</f>
        <v>440.40073123576178</v>
      </c>
      <c r="C43" s="119"/>
      <c r="D43" s="119"/>
      <c r="E43" s="119"/>
      <c r="F43" s="119"/>
      <c r="G43" s="119"/>
      <c r="H43" s="119"/>
      <c r="I43" s="119"/>
      <c r="J43" s="119"/>
      <c r="K43" s="119"/>
      <c r="L43" s="119"/>
      <c r="M43" s="119"/>
      <c r="N43" s="119"/>
      <c r="O43" s="119"/>
      <c r="P43" s="119"/>
      <c r="Q43" s="119"/>
      <c r="R43" s="119"/>
      <c r="S43" s="119"/>
      <c r="T43" s="119"/>
      <c r="U43" s="119"/>
      <c r="V43" s="119"/>
      <c r="W43" s="119"/>
      <c r="X43" s="119"/>
      <c r="Y43" s="119"/>
      <c r="Z43" s="119"/>
      <c r="AA43" s="119"/>
      <c r="AB43" s="119"/>
      <c r="AC43" s="119"/>
      <c r="AD43" s="119"/>
      <c r="AE43" s="119"/>
      <c r="AF43" s="119"/>
    </row>
    <row r="44" spans="1:54" ht="44" thickBot="1" x14ac:dyDescent="0.4">
      <c r="A44" s="4" t="s">
        <v>194</v>
      </c>
      <c r="B44" s="115">
        <f>B43*B10</f>
        <v>2202.0036561788088</v>
      </c>
      <c r="C44" s="119"/>
      <c r="D44" s="119"/>
      <c r="E44" s="119"/>
      <c r="F44" s="119"/>
      <c r="G44" s="119"/>
      <c r="H44" s="119"/>
      <c r="I44" s="119"/>
      <c r="J44" s="119"/>
      <c r="K44" s="119"/>
      <c r="L44" s="119"/>
      <c r="M44" s="119"/>
      <c r="N44" s="119"/>
      <c r="O44" s="119"/>
      <c r="P44" s="119"/>
      <c r="Q44" s="119"/>
      <c r="R44" s="119"/>
      <c r="S44" s="119"/>
      <c r="T44" s="119"/>
      <c r="U44" s="119"/>
      <c r="V44" s="119"/>
      <c r="W44" s="119"/>
      <c r="X44" s="119"/>
      <c r="Y44" s="119"/>
      <c r="Z44" s="119"/>
      <c r="AA44" s="119"/>
      <c r="AB44" s="119"/>
      <c r="AC44" s="119"/>
      <c r="AD44" s="119"/>
      <c r="AE44" s="119"/>
      <c r="AF44" s="119"/>
    </row>
    <row r="45" spans="1:54" ht="43.5" x14ac:dyDescent="0.35">
      <c r="A45" s="114" t="s">
        <v>209</v>
      </c>
      <c r="B45" s="118">
        <f>((1/B13)*(SUM(C28:AP28)))</f>
        <v>328.14305934892866</v>
      </c>
      <c r="C45" s="119"/>
      <c r="D45" s="119"/>
      <c r="E45" s="119"/>
      <c r="F45" s="119"/>
      <c r="G45" s="119"/>
      <c r="H45" s="119"/>
      <c r="I45" s="119"/>
      <c r="J45" s="119"/>
      <c r="K45" s="119"/>
      <c r="L45" s="119"/>
      <c r="M45" s="119"/>
      <c r="N45" s="119"/>
      <c r="O45" s="119"/>
      <c r="P45" s="119"/>
      <c r="Q45" s="119"/>
      <c r="R45" s="119"/>
      <c r="S45" s="119"/>
      <c r="T45" s="119"/>
      <c r="U45" s="119"/>
      <c r="V45" s="119"/>
      <c r="W45" s="119"/>
      <c r="X45" s="119"/>
      <c r="Y45" s="119"/>
      <c r="Z45" s="119"/>
      <c r="AA45" s="119"/>
      <c r="AB45" s="119"/>
      <c r="AC45" s="119"/>
      <c r="AD45" s="119"/>
      <c r="AE45" s="119"/>
      <c r="AF45" s="119"/>
    </row>
    <row r="46" spans="1:54" ht="44" thickBot="1" x14ac:dyDescent="0.4">
      <c r="A46" s="4" t="s">
        <v>195</v>
      </c>
      <c r="B46" s="115">
        <f>B45*B10</f>
        <v>1640.7152967446432</v>
      </c>
      <c r="C46" s="119"/>
      <c r="D46" s="119"/>
      <c r="E46" s="119"/>
      <c r="F46" s="119"/>
      <c r="G46" s="119"/>
      <c r="H46" s="119"/>
      <c r="I46" s="119"/>
      <c r="J46" s="119"/>
      <c r="K46" s="119"/>
      <c r="L46" s="119"/>
      <c r="M46" s="119"/>
      <c r="N46" s="119"/>
      <c r="O46" s="119"/>
      <c r="P46" s="119"/>
      <c r="Q46" s="119"/>
      <c r="R46" s="119"/>
      <c r="S46" s="119"/>
      <c r="T46" s="119"/>
      <c r="U46" s="119"/>
      <c r="V46" s="119"/>
      <c r="W46" s="119"/>
      <c r="X46" s="119"/>
      <c r="Y46" s="119"/>
      <c r="Z46" s="119"/>
      <c r="AA46" s="119"/>
      <c r="AB46" s="119"/>
      <c r="AC46" s="119"/>
      <c r="AD46" s="119"/>
      <c r="AE46" s="119"/>
      <c r="AF46" s="119"/>
    </row>
    <row r="47" spans="1:54" ht="72.5" x14ac:dyDescent="0.35">
      <c r="A47" s="2" t="s">
        <v>210</v>
      </c>
      <c r="B47" s="154">
        <f>B43-B45</f>
        <v>112.25767188683312</v>
      </c>
      <c r="C47" s="119"/>
      <c r="D47" s="119"/>
      <c r="E47" s="119"/>
      <c r="F47" s="119"/>
      <c r="G47" s="119"/>
      <c r="H47" s="119"/>
      <c r="I47" s="119"/>
      <c r="J47" s="119"/>
      <c r="K47" s="119"/>
      <c r="L47" s="119"/>
      <c r="M47" s="119"/>
      <c r="N47" s="119"/>
      <c r="O47" s="119"/>
      <c r="P47" s="119"/>
      <c r="Q47" s="119"/>
      <c r="R47" s="119"/>
      <c r="S47" s="119"/>
      <c r="T47" s="119"/>
      <c r="U47" s="119"/>
      <c r="V47" s="119"/>
      <c r="W47" s="119"/>
      <c r="X47" s="119"/>
      <c r="Y47" s="119"/>
      <c r="Z47" s="119"/>
      <c r="AA47" s="119"/>
      <c r="AB47" s="119"/>
      <c r="AC47" s="119"/>
      <c r="AD47" s="119"/>
      <c r="AE47" s="119"/>
      <c r="AF47" s="119"/>
    </row>
    <row r="48" spans="1:54" ht="73" thickBot="1" x14ac:dyDescent="0.4">
      <c r="A48" s="4" t="s">
        <v>196</v>
      </c>
      <c r="B48" s="153">
        <f>B47*B10</f>
        <v>561.28835943416561</v>
      </c>
      <c r="C48" s="119"/>
      <c r="D48" s="119"/>
      <c r="E48" s="119"/>
      <c r="F48" s="119"/>
      <c r="G48" s="119"/>
      <c r="H48" s="119"/>
      <c r="I48" s="119"/>
      <c r="J48" s="119"/>
      <c r="K48" s="119"/>
      <c r="L48" s="119"/>
      <c r="M48" s="119"/>
      <c r="N48" s="119"/>
      <c r="O48" s="119"/>
      <c r="P48" s="119"/>
      <c r="Q48" s="119"/>
      <c r="R48" s="119"/>
      <c r="S48" s="119"/>
      <c r="T48" s="119"/>
      <c r="U48" s="119"/>
      <c r="V48" s="119"/>
      <c r="W48" s="119"/>
      <c r="X48" s="119"/>
      <c r="Y48" s="119"/>
      <c r="Z48" s="119"/>
      <c r="AA48" s="119"/>
      <c r="AB48" s="119"/>
      <c r="AC48" s="119"/>
      <c r="AD48" s="119"/>
      <c r="AE48" s="119"/>
      <c r="AF48" s="119"/>
    </row>
  </sheetData>
  <sheetProtection algorithmName="SHA-512" hashValue="I0fq1aFyUuZz1UeQgKsrr5hZO/znPsE12h6VG9p+imTRPVDagelhxn2x7tghtWwMc33jZyHYjNwlSoX+ES1/LQ==" saltValue="ddjc0MGFo5WbrN9oLC81XA==" spinCount="100000" sheet="1" objects="1" scenarios="1"/>
  <mergeCells count="5">
    <mergeCell ref="A40:B40"/>
    <mergeCell ref="A9:B9"/>
    <mergeCell ref="A33:B33"/>
    <mergeCell ref="A18:AP18"/>
    <mergeCell ref="A27:AP27"/>
  </mergeCells>
  <pageMargins left="0.7" right="0.7" top="0.75" bottom="0.75" header="0.3" footer="0.3"/>
  <pageSetup paperSize="9" orientation="portrait" verticalDpi="0" r:id="rId1"/>
  <legacyDrawing r:id="rId2"/>
  <extLst>
    <ext xmlns:x14="http://schemas.microsoft.com/office/spreadsheetml/2009/9/main" uri="{CCE6A557-97BC-4b89-ADB6-D9C93CAAB3DF}">
      <x14:dataValidations xmlns:xm="http://schemas.microsoft.com/office/excel/2006/main" count="5">
        <x14:dataValidation type="list" showInputMessage="1" showErrorMessage="1" prompt="Information nécessaire pour le calcul du stock de C dans la litière">
          <x14:formula1>
            <xm:f>'Listes choix'!$A$2:$A$5</xm:f>
          </x14:formula1>
          <xm:sqref>B16</xm:sqref>
        </x14:dataValidation>
        <x14:dataValidation type="list" showInputMessage="1" showErrorMessage="1" prompt="Information nécessaire pour le calcul du stock de la Biomasse Aérienne du scénario de projet">
          <x14:formula1>
            <xm:f>'Listes choix'!$B$2:$B$3</xm:f>
          </x14:formula1>
          <xm:sqref>B12</xm:sqref>
        </x14:dataValidation>
        <x14:dataValidation type="list" showInputMessage="1" showErrorMessage="1" prompt="Choisir l'essence pour avoir la di pour le scénario de projet">
          <x14:formula1>
            <xm:f>'Listes choix'!$C$2:$C$66</xm:f>
          </x14:formula1>
          <xm:sqref>B36</xm:sqref>
        </x14:dataValidation>
        <x14:dataValidation type="list" showInputMessage="1" showErrorMessage="1" prompt="Information nécessaire pour le calcul du stock de la Biomasse Aérienne du scénario de référence">
          <x14:formula1>
            <xm:f>'Listes choix'!$B$2:$B$3</xm:f>
          </x14:formula1>
          <xm:sqref>B14</xm:sqref>
        </x14:dataValidation>
        <x14:dataValidation type="list" allowBlank="1" showInputMessage="1" showErrorMessage="1" prompt="Choisir l'essence pour avoir la di pour le scénario de référence">
          <x14:formula1>
            <xm:f>'Listes choix'!$C$2:$C$66</xm:f>
          </x14:formula1>
          <xm:sqref>D36</xm:sqref>
        </x14:dataValidation>
      </x14:dataValidations>
    </ext>
  </extLst>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FU68"/>
  <sheetViews>
    <sheetView zoomScale="79" workbookViewId="0">
      <pane xSplit="1" topLeftCell="B1" activePane="topRight" state="frozen"/>
      <selection pane="topRight" activeCell="I5" sqref="I5"/>
    </sheetView>
  </sheetViews>
  <sheetFormatPr baseColWidth="10" defaultRowHeight="14.5" x14ac:dyDescent="0.35"/>
  <cols>
    <col min="1" max="1" width="36.81640625" style="1" customWidth="1"/>
    <col min="2" max="2" width="19.90625" customWidth="1"/>
    <col min="4" max="4" width="13.1796875" customWidth="1"/>
  </cols>
  <sheetData>
    <row r="1" spans="1:177" x14ac:dyDescent="0.35">
      <c r="D1" s="129"/>
    </row>
    <row r="4" spans="1:177" ht="16" thickBot="1" x14ac:dyDescent="0.4">
      <c r="A4" s="20"/>
      <c r="B4" s="7"/>
    </row>
    <row r="5" spans="1:177" ht="31.5" thickBot="1" x14ac:dyDescent="0.4">
      <c r="A5" s="21" t="s">
        <v>197</v>
      </c>
      <c r="B5" s="124">
        <f>MIN(B65,B67)</f>
        <v>22.295285906461235</v>
      </c>
    </row>
    <row r="6" spans="1:177" ht="31.5" thickBot="1" x14ac:dyDescent="0.4">
      <c r="A6" s="21" t="s">
        <v>90</v>
      </c>
      <c r="B6" s="124">
        <f>B5*B10</f>
        <v>111.47642953230617</v>
      </c>
    </row>
    <row r="8" spans="1:177" ht="15" thickBot="1" x14ac:dyDescent="0.4"/>
    <row r="9" spans="1:177" ht="15" thickBot="1" x14ac:dyDescent="0.4">
      <c r="A9" s="178" t="s">
        <v>14</v>
      </c>
      <c r="B9" s="179"/>
    </row>
    <row r="10" spans="1:177" x14ac:dyDescent="0.35">
      <c r="A10" s="2" t="s">
        <v>7</v>
      </c>
      <c r="B10" s="107">
        <v>5</v>
      </c>
    </row>
    <row r="11" spans="1:177" x14ac:dyDescent="0.35">
      <c r="A11" s="3" t="s">
        <v>157</v>
      </c>
      <c r="B11" s="108">
        <v>30</v>
      </c>
    </row>
    <row r="12" spans="1:177" x14ac:dyDescent="0.35">
      <c r="A12" s="3" t="s">
        <v>16</v>
      </c>
      <c r="B12" s="108">
        <v>40</v>
      </c>
    </row>
    <row r="13" spans="1:177" ht="15" thickBot="1" x14ac:dyDescent="0.4">
      <c r="A13" s="4" t="s">
        <v>17</v>
      </c>
      <c r="B13" s="22">
        <v>30</v>
      </c>
    </row>
    <row r="14" spans="1:177" ht="15" thickBot="1" x14ac:dyDescent="0.4"/>
    <row r="15" spans="1:177" s="5" customFormat="1" ht="15.5" x14ac:dyDescent="0.35">
      <c r="A15" s="193" t="s">
        <v>1</v>
      </c>
      <c r="B15" s="194"/>
      <c r="C15" s="194"/>
      <c r="D15" s="194"/>
      <c r="E15" s="194"/>
      <c r="F15" s="194"/>
      <c r="G15" s="194"/>
      <c r="H15" s="194"/>
      <c r="I15" s="194"/>
      <c r="J15" s="194"/>
      <c r="K15" s="194"/>
      <c r="L15" s="194"/>
      <c r="M15" s="194"/>
      <c r="N15" s="194"/>
      <c r="O15" s="194"/>
      <c r="P15" s="194"/>
      <c r="Q15" s="194"/>
      <c r="R15" s="194"/>
      <c r="S15" s="194"/>
      <c r="T15" s="194"/>
      <c r="U15" s="194"/>
      <c r="V15" s="194"/>
      <c r="W15" s="194"/>
      <c r="X15" s="194"/>
      <c r="Y15" s="194"/>
      <c r="Z15" s="194"/>
      <c r="AA15" s="194"/>
      <c r="AB15" s="194"/>
      <c r="AC15" s="194"/>
      <c r="AD15" s="194"/>
      <c r="AE15" s="194"/>
      <c r="AF15" s="194"/>
      <c r="AG15" s="194"/>
      <c r="AH15" s="194"/>
      <c r="AI15" s="194"/>
      <c r="AJ15" s="194"/>
      <c r="AK15" s="194"/>
      <c r="AL15" s="194"/>
      <c r="AM15" s="194"/>
      <c r="AN15" s="194"/>
      <c r="AO15" s="194"/>
      <c r="AP15" s="194"/>
      <c r="AQ15" s="195"/>
      <c r="AR15" s="20"/>
      <c r="AS15" s="20"/>
      <c r="AT15" s="20"/>
      <c r="AU15" s="20"/>
      <c r="AV15" s="20"/>
      <c r="AW15" s="20"/>
      <c r="AX15" s="20"/>
      <c r="AY15" s="20"/>
      <c r="AZ15" s="20"/>
      <c r="BA15" s="7"/>
      <c r="BB15" s="7"/>
      <c r="BC15" s="17"/>
      <c r="BD15" s="17"/>
      <c r="BE15" s="17"/>
      <c r="BF15" s="17"/>
      <c r="BG15" s="17"/>
      <c r="BH15" s="17"/>
      <c r="BI15" s="17"/>
      <c r="BJ15" s="17"/>
      <c r="BK15" s="17"/>
      <c r="BL15" s="17"/>
      <c r="BM15" s="17"/>
      <c r="BN15" s="17"/>
      <c r="BO15" s="17"/>
      <c r="BP15" s="17"/>
      <c r="BQ15" s="17"/>
      <c r="BR15" s="17"/>
      <c r="BS15" s="17"/>
      <c r="BT15" s="17"/>
      <c r="BU15" s="17"/>
      <c r="BV15" s="17"/>
      <c r="BW15" s="17"/>
      <c r="BX15" s="17"/>
      <c r="BY15" s="17"/>
      <c r="BZ15" s="17"/>
      <c r="CA15" s="17"/>
      <c r="CB15" s="17"/>
      <c r="CC15" s="17"/>
      <c r="CD15" s="17"/>
      <c r="CE15" s="17"/>
      <c r="CF15" s="17"/>
      <c r="CG15" s="17"/>
      <c r="CH15" s="17"/>
      <c r="CI15" s="17"/>
      <c r="CJ15" s="17"/>
      <c r="CK15" s="17"/>
      <c r="CL15" s="17"/>
      <c r="CM15" s="17"/>
      <c r="CN15" s="17"/>
      <c r="CO15" s="17"/>
      <c r="CP15" s="17"/>
      <c r="CQ15" s="17"/>
      <c r="CR15" s="17"/>
      <c r="CS15" s="17"/>
      <c r="CT15" s="17"/>
      <c r="CU15" s="17"/>
      <c r="CV15" s="17"/>
      <c r="CW15" s="17"/>
      <c r="CX15" s="17"/>
      <c r="CY15" s="17"/>
      <c r="CZ15" s="17"/>
      <c r="DA15" s="17"/>
      <c r="DB15" s="17"/>
      <c r="DC15" s="17"/>
      <c r="DD15" s="17"/>
      <c r="DE15" s="17"/>
      <c r="DF15" s="17"/>
      <c r="DG15" s="17"/>
      <c r="DH15" s="17"/>
      <c r="DI15" s="17"/>
      <c r="DJ15" s="17"/>
      <c r="DK15" s="17"/>
      <c r="DL15" s="17"/>
      <c r="DM15" s="17"/>
      <c r="DN15" s="17"/>
      <c r="DO15" s="17"/>
      <c r="DP15" s="17"/>
      <c r="DQ15" s="17"/>
      <c r="DR15" s="17"/>
      <c r="DS15" s="17"/>
      <c r="DT15" s="17"/>
      <c r="DU15" s="17"/>
      <c r="DV15" s="17"/>
      <c r="DW15" s="17"/>
      <c r="DX15" s="17"/>
      <c r="DY15" s="17"/>
      <c r="DZ15" s="17"/>
      <c r="EA15" s="17"/>
      <c r="EB15" s="17"/>
      <c r="EC15" s="17"/>
      <c r="ED15" s="17"/>
      <c r="EE15" s="17"/>
      <c r="EF15" s="17"/>
      <c r="EG15" s="17"/>
      <c r="EH15" s="17"/>
      <c r="EI15" s="17"/>
      <c r="EJ15" s="17"/>
      <c r="EK15" s="17"/>
      <c r="EL15" s="17"/>
      <c r="EM15" s="17"/>
      <c r="EN15" s="17"/>
      <c r="EO15" s="17"/>
      <c r="EP15" s="17"/>
      <c r="EQ15" s="17"/>
      <c r="ER15" s="17"/>
      <c r="ES15" s="17"/>
      <c r="ET15" s="17"/>
      <c r="EU15" s="17"/>
      <c r="EV15" s="17"/>
      <c r="EW15" s="17"/>
      <c r="EX15" s="17"/>
      <c r="EY15" s="17"/>
      <c r="EZ15" s="17"/>
      <c r="FA15" s="17"/>
      <c r="FB15" s="17"/>
      <c r="FC15" s="17"/>
      <c r="FD15" s="17"/>
      <c r="FE15" s="17"/>
      <c r="FF15" s="17"/>
      <c r="FG15" s="17"/>
      <c r="FH15" s="17"/>
      <c r="FI15" s="17"/>
      <c r="FJ15" s="17"/>
      <c r="FK15" s="17"/>
      <c r="FL15" s="17"/>
      <c r="FM15" s="17"/>
      <c r="FN15" s="17"/>
      <c r="FO15" s="17"/>
      <c r="FP15" s="17"/>
      <c r="FQ15" s="17"/>
      <c r="FR15" s="17"/>
      <c r="FS15" s="17"/>
      <c r="FT15" s="17"/>
      <c r="FU15" s="17"/>
    </row>
    <row r="16" spans="1:177" ht="29.5" thickBot="1" x14ac:dyDescent="0.4">
      <c r="A16" s="3" t="s">
        <v>175</v>
      </c>
      <c r="B16" s="13">
        <v>0</v>
      </c>
      <c r="C16" s="13">
        <v>1</v>
      </c>
      <c r="D16" s="13">
        <v>2</v>
      </c>
      <c r="E16" s="13">
        <v>3</v>
      </c>
      <c r="F16" s="13">
        <v>4</v>
      </c>
      <c r="G16" s="13">
        <v>5</v>
      </c>
      <c r="H16" s="13">
        <v>6</v>
      </c>
      <c r="I16" s="13">
        <v>7</v>
      </c>
      <c r="J16" s="13">
        <v>8</v>
      </c>
      <c r="K16" s="13">
        <v>9</v>
      </c>
      <c r="L16" s="13">
        <v>10</v>
      </c>
      <c r="M16" s="122">
        <v>11</v>
      </c>
      <c r="N16" s="13">
        <v>12</v>
      </c>
      <c r="O16" s="143">
        <v>13</v>
      </c>
      <c r="P16" s="13">
        <v>14</v>
      </c>
      <c r="Q16" s="13">
        <v>15</v>
      </c>
      <c r="R16" s="13">
        <v>16</v>
      </c>
      <c r="S16" s="122">
        <v>17</v>
      </c>
      <c r="T16" s="13">
        <v>18</v>
      </c>
      <c r="U16" s="13">
        <v>19</v>
      </c>
      <c r="V16" s="13">
        <v>20</v>
      </c>
      <c r="W16" s="122">
        <v>21</v>
      </c>
      <c r="X16" s="13">
        <v>22</v>
      </c>
      <c r="Y16" s="13">
        <v>23</v>
      </c>
      <c r="Z16" s="13">
        <v>24</v>
      </c>
      <c r="AA16" s="13">
        <v>25</v>
      </c>
      <c r="AB16" s="13">
        <v>26</v>
      </c>
      <c r="AC16" s="13">
        <v>27</v>
      </c>
      <c r="AD16" s="13">
        <v>28</v>
      </c>
      <c r="AE16" s="13">
        <v>29</v>
      </c>
      <c r="AF16" s="167">
        <v>30</v>
      </c>
      <c r="AG16" s="13">
        <v>31</v>
      </c>
      <c r="AH16" s="15">
        <v>32</v>
      </c>
      <c r="AI16" s="68">
        <v>33</v>
      </c>
      <c r="AJ16" s="15">
        <v>34</v>
      </c>
      <c r="AK16" s="15">
        <v>35</v>
      </c>
      <c r="AL16" s="15">
        <v>36</v>
      </c>
      <c r="AM16" s="15">
        <v>37</v>
      </c>
      <c r="AN16" s="15">
        <v>38</v>
      </c>
      <c r="AO16" s="15">
        <v>39</v>
      </c>
      <c r="AP16" s="15">
        <v>40</v>
      </c>
      <c r="AQ16" s="160">
        <v>41</v>
      </c>
      <c r="AR16" s="16"/>
      <c r="AS16" s="16"/>
      <c r="AT16" s="16"/>
      <c r="AU16" s="16"/>
      <c r="AV16" s="16"/>
      <c r="AW16" s="16"/>
      <c r="AX16" s="16"/>
      <c r="AY16" s="16"/>
      <c r="AZ16" s="16"/>
      <c r="BA16" s="7"/>
      <c r="BB16" s="7"/>
      <c r="BC16" s="17"/>
      <c r="BD16" s="17"/>
      <c r="BE16" s="17"/>
      <c r="BF16" s="17"/>
      <c r="BG16" s="17"/>
      <c r="BH16" s="17"/>
      <c r="BI16" s="17"/>
      <c r="BJ16" s="17"/>
      <c r="BK16" s="17"/>
      <c r="BL16" s="17"/>
      <c r="BM16" s="17"/>
      <c r="BN16" s="17"/>
      <c r="BO16" s="17"/>
      <c r="BP16" s="17"/>
      <c r="BQ16" s="17"/>
      <c r="BR16" s="17"/>
      <c r="BS16" s="17"/>
      <c r="BT16" s="17"/>
      <c r="BU16" s="17"/>
      <c r="BV16" s="17"/>
      <c r="BW16" s="17"/>
      <c r="BX16" s="17"/>
      <c r="BY16" s="17"/>
      <c r="BZ16" s="17"/>
      <c r="CA16" s="17"/>
      <c r="CB16" s="17"/>
      <c r="CC16" s="17"/>
      <c r="CD16" s="17"/>
      <c r="CE16" s="17"/>
      <c r="CF16" s="17"/>
      <c r="CG16" s="17"/>
      <c r="CH16" s="17"/>
      <c r="CI16" s="17"/>
      <c r="CJ16" s="17"/>
      <c r="CK16" s="17"/>
      <c r="CL16" s="17"/>
      <c r="CM16" s="17"/>
      <c r="CN16" s="17"/>
      <c r="CO16" s="17"/>
      <c r="CP16" s="17"/>
      <c r="CQ16" s="17"/>
      <c r="CR16" s="17"/>
      <c r="CS16" s="17"/>
      <c r="CT16" s="17"/>
      <c r="CU16" s="17"/>
      <c r="CV16" s="17"/>
      <c r="CW16" s="17"/>
      <c r="CX16" s="17"/>
      <c r="CY16" s="17"/>
      <c r="CZ16" s="17"/>
      <c r="DA16" s="17"/>
      <c r="DB16" s="17"/>
      <c r="DC16" s="17"/>
      <c r="DD16" s="17"/>
      <c r="DE16" s="17"/>
      <c r="DF16" s="17"/>
      <c r="DG16" s="17"/>
      <c r="DH16" s="17"/>
      <c r="DI16" s="17"/>
      <c r="DJ16" s="17"/>
      <c r="DK16" s="17"/>
      <c r="DL16" s="17"/>
      <c r="DM16" s="17"/>
      <c r="DN16" s="17"/>
      <c r="DO16" s="17"/>
      <c r="DP16" s="17"/>
      <c r="DQ16" s="17"/>
      <c r="DR16" s="17"/>
      <c r="DS16" s="17"/>
      <c r="DT16" s="17"/>
      <c r="DU16" s="17"/>
      <c r="DV16" s="17"/>
      <c r="DW16" s="17"/>
      <c r="DX16" s="17"/>
      <c r="DY16" s="17"/>
      <c r="DZ16" s="17"/>
      <c r="EA16" s="17"/>
      <c r="EB16" s="17"/>
      <c r="EC16" s="17"/>
      <c r="ED16" s="17"/>
      <c r="EE16" s="17"/>
      <c r="EF16" s="17"/>
      <c r="EG16" s="17"/>
      <c r="EH16" s="17"/>
      <c r="EI16" s="17"/>
      <c r="EJ16" s="17"/>
      <c r="EK16" s="17"/>
      <c r="EL16" s="17"/>
      <c r="EM16" s="17"/>
      <c r="EN16" s="17"/>
      <c r="EO16" s="17"/>
      <c r="EP16" s="17"/>
      <c r="EQ16" s="17"/>
      <c r="ER16" s="17"/>
      <c r="ES16" s="17"/>
      <c r="ET16" s="17"/>
      <c r="EU16" s="17"/>
      <c r="EV16" s="17"/>
      <c r="EW16" s="17"/>
      <c r="EX16" s="17"/>
      <c r="EY16" s="17"/>
      <c r="EZ16" s="17"/>
      <c r="FA16" s="17"/>
      <c r="FB16" s="17"/>
      <c r="FC16" s="17"/>
      <c r="FD16" s="17"/>
      <c r="FE16" s="17"/>
      <c r="FF16" s="17"/>
      <c r="FG16" s="17"/>
      <c r="FH16" s="17"/>
      <c r="FI16" s="17"/>
      <c r="FJ16" s="17"/>
      <c r="FK16" s="17"/>
      <c r="FL16" s="17"/>
      <c r="FM16" s="17"/>
      <c r="FN16" s="17"/>
      <c r="FO16" s="17"/>
      <c r="FP16" s="17"/>
      <c r="FQ16" s="17"/>
      <c r="FR16" s="17"/>
      <c r="FS16" s="17"/>
      <c r="FT16" s="17"/>
      <c r="FU16" s="17"/>
    </row>
    <row r="17" spans="1:177" s="5" customFormat="1" x14ac:dyDescent="0.35">
      <c r="A17" s="147" t="s">
        <v>3</v>
      </c>
      <c r="B17" s="146"/>
      <c r="C17" s="146"/>
      <c r="D17" s="146"/>
      <c r="E17" s="146"/>
      <c r="F17" s="146"/>
      <c r="G17" s="146"/>
      <c r="H17" s="146"/>
      <c r="I17" s="146"/>
      <c r="J17" s="146"/>
      <c r="K17" s="146"/>
      <c r="L17" s="146"/>
      <c r="M17" s="146"/>
      <c r="N17" s="146"/>
      <c r="O17" s="146"/>
      <c r="P17" s="146"/>
      <c r="Q17" s="146"/>
      <c r="R17" s="146"/>
      <c r="S17" s="146"/>
      <c r="T17" s="146"/>
      <c r="U17" s="146"/>
      <c r="V17" s="146"/>
      <c r="W17" s="146"/>
      <c r="X17" s="146"/>
      <c r="Y17" s="146"/>
      <c r="Z17" s="146"/>
      <c r="AA17" s="146"/>
      <c r="AB17" s="146"/>
      <c r="AC17" s="146"/>
      <c r="AD17" s="146"/>
      <c r="AE17" s="146"/>
      <c r="AF17" s="146"/>
      <c r="AG17" s="146"/>
      <c r="AH17" s="149"/>
      <c r="AI17" s="150"/>
      <c r="AJ17" s="150"/>
      <c r="AK17" s="150"/>
      <c r="AL17" s="150"/>
      <c r="AM17" s="150"/>
      <c r="AN17" s="150"/>
      <c r="AO17" s="150"/>
      <c r="AP17" s="155"/>
      <c r="AQ17" s="155"/>
      <c r="AR17" s="7"/>
      <c r="AS17" s="7"/>
      <c r="AT17" s="7"/>
      <c r="AU17" s="7"/>
      <c r="AV17" s="7"/>
      <c r="AW17" s="7"/>
      <c r="AX17" s="7"/>
      <c r="AY17" s="7"/>
      <c r="AZ17" s="7"/>
      <c r="BA17" s="7"/>
      <c r="BB17" s="7"/>
      <c r="BC17" s="17"/>
      <c r="BD17" s="17"/>
      <c r="BE17" s="17"/>
      <c r="BF17" s="17"/>
      <c r="BG17" s="17"/>
      <c r="BH17" s="17"/>
      <c r="BI17" s="17"/>
      <c r="BJ17" s="17"/>
      <c r="BK17" s="17"/>
      <c r="BL17" s="17"/>
      <c r="BM17" s="17"/>
      <c r="BN17" s="17"/>
      <c r="BO17" s="17"/>
      <c r="BP17" s="17"/>
      <c r="BQ17" s="17"/>
      <c r="BR17" s="17"/>
      <c r="BS17" s="17"/>
      <c r="BT17" s="17"/>
      <c r="BU17" s="17"/>
      <c r="BV17" s="17"/>
      <c r="BW17" s="17"/>
      <c r="BX17" s="17"/>
      <c r="BY17" s="17"/>
      <c r="BZ17" s="17"/>
      <c r="CA17" s="17"/>
      <c r="CB17" s="17"/>
      <c r="CC17" s="17"/>
      <c r="CD17" s="17"/>
      <c r="CE17" s="17"/>
      <c r="CF17" s="17"/>
      <c r="CG17" s="17"/>
      <c r="CH17" s="17"/>
      <c r="CI17" s="17"/>
      <c r="CJ17" s="17"/>
      <c r="CK17" s="17"/>
      <c r="CL17" s="17"/>
      <c r="CM17" s="17"/>
      <c r="CN17" s="17"/>
      <c r="CO17" s="17"/>
      <c r="CP17" s="17"/>
      <c r="CQ17" s="17"/>
      <c r="CR17" s="17"/>
      <c r="CS17" s="17"/>
      <c r="CT17" s="17"/>
      <c r="CU17" s="17"/>
      <c r="CV17" s="17"/>
      <c r="CW17" s="17"/>
      <c r="CX17" s="17"/>
      <c r="CY17" s="17"/>
      <c r="CZ17" s="17"/>
      <c r="DA17" s="17"/>
      <c r="DB17" s="17"/>
      <c r="DC17" s="17"/>
      <c r="DD17" s="17"/>
      <c r="DE17" s="17"/>
      <c r="DF17" s="17"/>
      <c r="DG17" s="17"/>
      <c r="DH17" s="17"/>
      <c r="DI17" s="17"/>
      <c r="DJ17" s="17"/>
      <c r="DK17" s="17"/>
      <c r="DL17" s="17"/>
      <c r="DM17" s="17"/>
      <c r="DN17" s="17"/>
      <c r="DO17" s="17"/>
      <c r="DP17" s="17"/>
      <c r="DQ17" s="17"/>
      <c r="DR17" s="17"/>
      <c r="DS17" s="17"/>
      <c r="DT17" s="17"/>
      <c r="DU17" s="17"/>
      <c r="DV17" s="17"/>
      <c r="DW17" s="17"/>
      <c r="DX17" s="17"/>
      <c r="DY17" s="17"/>
      <c r="DZ17" s="17"/>
      <c r="EA17" s="17"/>
      <c r="EB17" s="17"/>
      <c r="EC17" s="17"/>
      <c r="ED17" s="17"/>
      <c r="EE17" s="17"/>
      <c r="EF17" s="17"/>
      <c r="EG17" s="17"/>
      <c r="EH17" s="17"/>
      <c r="EI17" s="17"/>
      <c r="EJ17" s="17"/>
      <c r="EK17" s="17"/>
      <c r="EL17" s="17"/>
      <c r="EM17" s="17"/>
      <c r="EN17" s="17"/>
      <c r="EO17" s="17"/>
      <c r="EP17" s="17"/>
      <c r="EQ17" s="17"/>
      <c r="ER17" s="17"/>
      <c r="ES17" s="17"/>
      <c r="ET17" s="17"/>
      <c r="EU17" s="17"/>
      <c r="EV17" s="17"/>
      <c r="EW17" s="17"/>
      <c r="EX17" s="17"/>
      <c r="EY17" s="17"/>
      <c r="EZ17" s="17"/>
      <c r="FA17" s="17"/>
      <c r="FB17" s="17"/>
      <c r="FC17" s="17"/>
      <c r="FD17" s="17"/>
      <c r="FE17" s="17"/>
      <c r="FF17" s="17"/>
      <c r="FG17" s="17"/>
      <c r="FH17" s="17"/>
      <c r="FI17" s="17"/>
      <c r="FJ17" s="17"/>
      <c r="FK17" s="17"/>
      <c r="FL17" s="17"/>
      <c r="FM17" s="17"/>
      <c r="FN17" s="17"/>
      <c r="FO17" s="17"/>
      <c r="FP17" s="17"/>
      <c r="FQ17" s="17"/>
      <c r="FR17" s="17"/>
      <c r="FS17" s="17"/>
      <c r="FT17" s="17"/>
      <c r="FU17" s="17"/>
    </row>
    <row r="18" spans="1:177" x14ac:dyDescent="0.35">
      <c r="A18" s="3" t="s">
        <v>227</v>
      </c>
      <c r="B18" s="13">
        <f>SUM(B19,B22,B25,B28)</f>
        <v>0</v>
      </c>
      <c r="C18" s="34">
        <f>SUM(C19,C22,C25,C28)</f>
        <v>0</v>
      </c>
      <c r="D18" s="13">
        <f t="shared" ref="D18:AE18" si="0">SUM(D19,D22,D25,D28)</f>
        <v>0</v>
      </c>
      <c r="E18" s="13">
        <f t="shared" si="0"/>
        <v>0</v>
      </c>
      <c r="F18" s="34">
        <f>SUM(F19,F22,F25,F28)</f>
        <v>0</v>
      </c>
      <c r="G18" s="13">
        <f t="shared" si="0"/>
        <v>0</v>
      </c>
      <c r="H18" s="13">
        <f t="shared" si="0"/>
        <v>0</v>
      </c>
      <c r="I18" s="13">
        <f t="shared" si="0"/>
        <v>0</v>
      </c>
      <c r="J18" s="13">
        <f t="shared" si="0"/>
        <v>0</v>
      </c>
      <c r="K18" s="13">
        <f t="shared" si="0"/>
        <v>0</v>
      </c>
      <c r="L18" s="13">
        <f t="shared" si="0"/>
        <v>0</v>
      </c>
      <c r="M18" s="34">
        <f>SUM(M19,M22,M25,M28)</f>
        <v>0</v>
      </c>
      <c r="N18" s="34">
        <f>SUM(N19,N22,N25,N28)</f>
        <v>4.8010766623476799</v>
      </c>
      <c r="O18" s="13">
        <f t="shared" si="0"/>
        <v>3.3948738649425212</v>
      </c>
      <c r="P18" s="13">
        <f t="shared" si="0"/>
        <v>2.4005383311738404</v>
      </c>
      <c r="Q18" s="34">
        <f>SUM(Q19,Q22,Q25,Q28)</f>
        <v>1.6974369324712608</v>
      </c>
      <c r="R18" s="34">
        <f>SUM(R19,R22,R25,R28)</f>
        <v>1.2002691655869204</v>
      </c>
      <c r="S18" s="34">
        <f>SUM(S19,S22,S25,S28)</f>
        <v>0.84871846623563063</v>
      </c>
      <c r="T18" s="13">
        <f t="shared" si="0"/>
        <v>11.210983717985176</v>
      </c>
      <c r="U18" s="13">
        <f t="shared" si="0"/>
        <v>9.4646157604607399</v>
      </c>
      <c r="V18" s="13">
        <f t="shared" si="0"/>
        <v>8.1996025386145028</v>
      </c>
      <c r="W18" s="13">
        <f t="shared" si="0"/>
        <v>7.2755496316761796</v>
      </c>
      <c r="X18" s="13">
        <f t="shared" si="0"/>
        <v>18.940331615557962</v>
      </c>
      <c r="Y18" s="13">
        <f t="shared" si="0"/>
        <v>17.178017096579207</v>
      </c>
      <c r="Z18" s="34">
        <f>SUM(Z19,Z22,Z25,Z28)</f>
        <v>15.857647475159421</v>
      </c>
      <c r="AA18" s="13">
        <f t="shared" si="0"/>
        <v>14.851235596151835</v>
      </c>
      <c r="AB18" s="13">
        <f t="shared" si="0"/>
        <v>14.068252332614708</v>
      </c>
      <c r="AC18" s="13">
        <f t="shared" si="0"/>
        <v>13.444655943043966</v>
      </c>
      <c r="AD18" s="13">
        <f t="shared" si="0"/>
        <v>12.935134644503343</v>
      </c>
      <c r="AE18" s="13">
        <f t="shared" si="0"/>
        <v>12.507621272720323</v>
      </c>
      <c r="AF18" s="34">
        <f>SUM(AF19,AF22,AF25,AF28)</f>
        <v>12.139414550493997</v>
      </c>
      <c r="AG18" s="128">
        <f t="shared" ref="AG18" si="1">SUM(AG19,AG22,AG25,AG28)</f>
        <v>86.506427420939318</v>
      </c>
      <c r="AH18" s="156"/>
      <c r="AI18" s="45"/>
      <c r="AJ18" s="45"/>
      <c r="AK18" s="45"/>
      <c r="AL18" s="45"/>
      <c r="AM18" s="45"/>
      <c r="AN18" s="45"/>
      <c r="AO18" s="45"/>
      <c r="AP18" s="7"/>
      <c r="AQ18" s="7"/>
      <c r="AR18" s="7"/>
      <c r="AS18" s="7"/>
      <c r="AT18" s="7"/>
      <c r="AU18" s="7"/>
      <c r="AV18" s="7"/>
      <c r="AW18" s="7"/>
      <c r="AX18" s="7"/>
      <c r="AY18" s="7"/>
      <c r="AZ18" s="7"/>
      <c r="BA18" s="7"/>
      <c r="BB18" s="7"/>
      <c r="BC18" s="17"/>
      <c r="BD18" s="17"/>
      <c r="BE18" s="17"/>
      <c r="BF18" s="17"/>
      <c r="BG18" s="17"/>
      <c r="BH18" s="17"/>
      <c r="BI18" s="17"/>
      <c r="BJ18" s="17"/>
      <c r="BK18" s="17"/>
      <c r="BL18" s="17"/>
      <c r="BM18" s="17"/>
      <c r="BN18" s="17"/>
      <c r="BO18" s="17"/>
      <c r="BP18" s="17"/>
      <c r="BQ18" s="17"/>
      <c r="BR18" s="17"/>
      <c r="BS18" s="17"/>
      <c r="BT18" s="17"/>
      <c r="BU18" s="17"/>
      <c r="BV18" s="17"/>
      <c r="BW18" s="17"/>
      <c r="BX18" s="17"/>
      <c r="BY18" s="17"/>
      <c r="BZ18" s="17"/>
      <c r="CA18" s="17"/>
      <c r="CB18" s="17"/>
      <c r="CC18" s="17"/>
      <c r="CD18" s="17"/>
      <c r="CE18" s="17"/>
      <c r="CF18" s="17"/>
      <c r="CG18" s="17"/>
      <c r="CH18" s="17"/>
      <c r="CI18" s="17"/>
      <c r="CJ18" s="17"/>
      <c r="CK18" s="17"/>
      <c r="CL18" s="17"/>
      <c r="CM18" s="17"/>
      <c r="CN18" s="17"/>
      <c r="CO18" s="17"/>
      <c r="CP18" s="17"/>
      <c r="CQ18" s="17"/>
      <c r="CR18" s="17"/>
      <c r="CS18" s="17"/>
      <c r="CT18" s="17"/>
      <c r="CU18" s="17"/>
      <c r="CV18" s="17"/>
      <c r="CW18" s="17"/>
      <c r="CX18" s="17"/>
      <c r="CY18" s="17"/>
      <c r="CZ18" s="17"/>
      <c r="DA18" s="17"/>
      <c r="DB18" s="17"/>
      <c r="DC18" s="17"/>
      <c r="DD18" s="17"/>
      <c r="DE18" s="17"/>
      <c r="DF18" s="17"/>
      <c r="DG18" s="17"/>
      <c r="DH18" s="17"/>
      <c r="DI18" s="17"/>
      <c r="DJ18" s="17"/>
      <c r="DK18" s="17"/>
      <c r="DL18" s="17"/>
      <c r="DM18" s="17"/>
      <c r="DN18" s="17"/>
      <c r="DO18" s="17"/>
      <c r="DP18" s="17"/>
      <c r="DQ18" s="17"/>
      <c r="DR18" s="17"/>
      <c r="DS18" s="17"/>
      <c r="DT18" s="17"/>
      <c r="DU18" s="17"/>
      <c r="DV18" s="17"/>
      <c r="DW18" s="17"/>
      <c r="DX18" s="17"/>
      <c r="DY18" s="17"/>
      <c r="DZ18" s="17"/>
      <c r="EA18" s="17"/>
      <c r="EB18" s="17"/>
      <c r="EC18" s="17"/>
      <c r="ED18" s="17"/>
      <c r="EE18" s="17"/>
      <c r="EF18" s="17"/>
      <c r="EG18" s="17"/>
      <c r="EH18" s="17"/>
      <c r="EI18" s="17"/>
      <c r="EJ18" s="17"/>
      <c r="EK18" s="17"/>
      <c r="EL18" s="17"/>
      <c r="EM18" s="17"/>
      <c r="EN18" s="17"/>
      <c r="EO18" s="17"/>
      <c r="EP18" s="17"/>
      <c r="EQ18" s="17"/>
      <c r="ER18" s="17"/>
      <c r="ES18" s="17"/>
      <c r="ET18" s="17"/>
      <c r="EU18" s="17"/>
      <c r="EV18" s="17"/>
      <c r="EW18" s="17"/>
      <c r="EX18" s="17"/>
      <c r="EY18" s="17"/>
      <c r="EZ18" s="17"/>
      <c r="FA18" s="17"/>
      <c r="FB18" s="17"/>
      <c r="FC18" s="17"/>
      <c r="FD18" s="17"/>
      <c r="FE18" s="17"/>
      <c r="FF18" s="17"/>
      <c r="FG18" s="17"/>
      <c r="FH18" s="17"/>
      <c r="FI18" s="17"/>
      <c r="FJ18" s="17"/>
      <c r="FK18" s="17"/>
      <c r="FL18" s="17"/>
      <c r="FM18" s="17"/>
      <c r="FN18" s="17"/>
      <c r="FO18" s="17"/>
      <c r="FP18" s="17"/>
      <c r="FQ18" s="17"/>
      <c r="FR18" s="17"/>
      <c r="FS18" s="17"/>
      <c r="FT18" s="17"/>
      <c r="FU18" s="17"/>
    </row>
    <row r="19" spans="1:177" x14ac:dyDescent="0.35">
      <c r="A19" s="75" t="s">
        <v>217</v>
      </c>
      <c r="B19" s="13">
        <v>0</v>
      </c>
      <c r="C19" s="34">
        <f>C20+B21</f>
        <v>0</v>
      </c>
      <c r="D19" s="34">
        <f t="shared" ref="D19:AG19" si="2">D20+C21</f>
        <v>0</v>
      </c>
      <c r="E19" s="34">
        <f t="shared" si="2"/>
        <v>0</v>
      </c>
      <c r="F19" s="34">
        <f t="shared" si="2"/>
        <v>0</v>
      </c>
      <c r="G19" s="34">
        <f t="shared" si="2"/>
        <v>0</v>
      </c>
      <c r="H19" s="34">
        <f t="shared" si="2"/>
        <v>0</v>
      </c>
      <c r="I19" s="34">
        <f t="shared" si="2"/>
        <v>0</v>
      </c>
      <c r="J19" s="34">
        <f t="shared" si="2"/>
        <v>0</v>
      </c>
      <c r="K19" s="34">
        <f t="shared" si="2"/>
        <v>0</v>
      </c>
      <c r="L19" s="34">
        <f t="shared" si="2"/>
        <v>0</v>
      </c>
      <c r="M19" s="34">
        <f>M20+L21</f>
        <v>0</v>
      </c>
      <c r="N19" s="34">
        <f t="shared" si="2"/>
        <v>0</v>
      </c>
      <c r="O19" s="34">
        <f t="shared" si="2"/>
        <v>0</v>
      </c>
      <c r="P19" s="34">
        <f t="shared" si="2"/>
        <v>0</v>
      </c>
      <c r="Q19" s="34">
        <f t="shared" si="2"/>
        <v>0</v>
      </c>
      <c r="R19" s="34">
        <f>R20+Q21</f>
        <v>0</v>
      </c>
      <c r="S19" s="34">
        <f>S20+R21</f>
        <v>0</v>
      </c>
      <c r="T19" s="34">
        <f t="shared" si="2"/>
        <v>5.6251156781383562</v>
      </c>
      <c r="U19" s="34">
        <f t="shared" si="2"/>
        <v>5.5148105906718454</v>
      </c>
      <c r="V19" s="34">
        <f t="shared" si="2"/>
        <v>5.4066685186910926</v>
      </c>
      <c r="W19" s="34">
        <f t="shared" si="2"/>
        <v>5.3006470467817319</v>
      </c>
      <c r="X19" s="34">
        <f t="shared" si="2"/>
        <v>13.850728711482656</v>
      </c>
      <c r="Y19" s="34">
        <f t="shared" si="2"/>
        <v>13.579124369560814</v>
      </c>
      <c r="Z19" s="34">
        <f t="shared" si="2"/>
        <v>13.312846023121768</v>
      </c>
      <c r="AA19" s="34">
        <f t="shared" si="2"/>
        <v>13.051789232642637</v>
      </c>
      <c r="AB19" s="34">
        <f t="shared" si="2"/>
        <v>12.795851606595882</v>
      </c>
      <c r="AC19" s="34">
        <f t="shared" si="2"/>
        <v>12.544932761289367</v>
      </c>
      <c r="AD19" s="34">
        <f t="shared" si="2"/>
        <v>12.29893428149393</v>
      </c>
      <c r="AE19" s="34">
        <f t="shared" si="2"/>
        <v>12.057759681843024</v>
      </c>
      <c r="AF19" s="34">
        <f>AF20+AE21</f>
        <v>11.82131436898929</v>
      </c>
      <c r="AG19" s="128">
        <f t="shared" si="2"/>
        <v>76.494686506099626</v>
      </c>
      <c r="AH19" s="156"/>
      <c r="AI19" s="45"/>
      <c r="AJ19" s="45"/>
      <c r="AK19" s="45"/>
      <c r="AL19" s="45"/>
      <c r="AM19" s="45"/>
      <c r="AN19" s="45"/>
      <c r="AO19" s="45"/>
      <c r="AP19" s="7"/>
      <c r="AQ19" s="7"/>
      <c r="AR19" s="7"/>
      <c r="AS19" s="7"/>
      <c r="AT19" s="7"/>
      <c r="AU19" s="7"/>
      <c r="AV19" s="7"/>
      <c r="AW19" s="7"/>
      <c r="AX19" s="7"/>
      <c r="AY19" s="7"/>
      <c r="AZ19" s="7"/>
      <c r="BA19" s="7"/>
      <c r="BB19" s="7"/>
      <c r="BC19" s="17"/>
      <c r="BD19" s="17"/>
      <c r="BE19" s="17"/>
      <c r="BF19" s="17"/>
      <c r="BG19" s="17"/>
      <c r="BH19" s="17"/>
      <c r="BI19" s="17"/>
      <c r="BJ19" s="17"/>
      <c r="BK19" s="17"/>
      <c r="BL19" s="17"/>
      <c r="BM19" s="17"/>
      <c r="BN19" s="17"/>
      <c r="BO19" s="17"/>
      <c r="BP19" s="17"/>
      <c r="BQ19" s="17"/>
      <c r="BR19" s="17"/>
      <c r="BS19" s="17"/>
      <c r="BT19" s="17"/>
      <c r="BU19" s="17"/>
      <c r="BV19" s="17"/>
      <c r="BW19" s="17"/>
      <c r="BX19" s="17"/>
      <c r="BY19" s="17"/>
      <c r="BZ19" s="17"/>
      <c r="CA19" s="17"/>
      <c r="CB19" s="17"/>
      <c r="CC19" s="17"/>
      <c r="CD19" s="17"/>
      <c r="CE19" s="17"/>
      <c r="CF19" s="17"/>
      <c r="CG19" s="17"/>
      <c r="CH19" s="17"/>
      <c r="CI19" s="17"/>
      <c r="CJ19" s="17"/>
      <c r="CK19" s="17"/>
      <c r="CL19" s="17"/>
      <c r="CM19" s="17"/>
      <c r="CN19" s="17"/>
      <c r="CO19" s="17"/>
      <c r="CP19" s="17"/>
      <c r="CQ19" s="17"/>
      <c r="CR19" s="17"/>
      <c r="CS19" s="17"/>
      <c r="CT19" s="17"/>
      <c r="CU19" s="17"/>
      <c r="CV19" s="17"/>
      <c r="CW19" s="17"/>
      <c r="CX19" s="17"/>
      <c r="CY19" s="17"/>
      <c r="CZ19" s="17"/>
      <c r="DA19" s="17"/>
      <c r="DB19" s="17"/>
      <c r="DC19" s="17"/>
      <c r="DD19" s="17"/>
      <c r="DE19" s="17"/>
      <c r="DF19" s="17"/>
      <c r="DG19" s="17"/>
      <c r="DH19" s="17"/>
      <c r="DI19" s="17"/>
      <c r="DJ19" s="17"/>
      <c r="DK19" s="17"/>
      <c r="DL19" s="17"/>
      <c r="DM19" s="17"/>
      <c r="DN19" s="17"/>
      <c r="DO19" s="17"/>
      <c r="DP19" s="17"/>
      <c r="DQ19" s="17"/>
      <c r="DR19" s="17"/>
      <c r="DS19" s="17"/>
      <c r="DT19" s="17"/>
      <c r="DU19" s="17"/>
      <c r="DV19" s="17"/>
      <c r="DW19" s="17"/>
      <c r="DX19" s="17"/>
      <c r="DY19" s="17"/>
      <c r="DZ19" s="17"/>
      <c r="EA19" s="17"/>
      <c r="EB19" s="17"/>
      <c r="EC19" s="17"/>
      <c r="ED19" s="17"/>
      <c r="EE19" s="17"/>
      <c r="EF19" s="17"/>
      <c r="EG19" s="17"/>
      <c r="EH19" s="17"/>
      <c r="EI19" s="17"/>
      <c r="EJ19" s="17"/>
      <c r="EK19" s="17"/>
      <c r="EL19" s="17"/>
      <c r="EM19" s="17"/>
      <c r="EN19" s="17"/>
      <c r="EO19" s="17"/>
      <c r="EP19" s="17"/>
      <c r="EQ19" s="17"/>
      <c r="ER19" s="17"/>
      <c r="ES19" s="17"/>
      <c r="ET19" s="17"/>
      <c r="EU19" s="17"/>
      <c r="EV19" s="17"/>
      <c r="EW19" s="17"/>
      <c r="EX19" s="17"/>
      <c r="EY19" s="17"/>
      <c r="EZ19" s="17"/>
      <c r="FA19" s="17"/>
      <c r="FB19" s="17"/>
      <c r="FC19" s="17"/>
      <c r="FD19" s="17"/>
      <c r="FE19" s="17"/>
      <c r="FF19" s="17"/>
      <c r="FG19" s="17"/>
      <c r="FH19" s="17"/>
      <c r="FI19" s="17"/>
      <c r="FJ19" s="17"/>
      <c r="FK19" s="17"/>
      <c r="FL19" s="17"/>
      <c r="FM19" s="17"/>
      <c r="FN19" s="17"/>
      <c r="FO19" s="17"/>
      <c r="FP19" s="17"/>
      <c r="FQ19" s="17"/>
      <c r="FR19" s="17"/>
      <c r="FS19" s="17"/>
      <c r="FT19" s="17"/>
      <c r="FU19" s="17"/>
    </row>
    <row r="20" spans="1:177" ht="29" x14ac:dyDescent="0.35">
      <c r="A20" s="75" t="s">
        <v>216</v>
      </c>
      <c r="B20" s="13">
        <v>0</v>
      </c>
      <c r="C20" s="34">
        <f t="shared" ref="C20:AF20" si="3">(EXP(-$C$61))*B19</f>
        <v>0</v>
      </c>
      <c r="D20" s="34">
        <f t="shared" si="3"/>
        <v>0</v>
      </c>
      <c r="E20" s="34">
        <f t="shared" si="3"/>
        <v>0</v>
      </c>
      <c r="F20" s="34">
        <f t="shared" si="3"/>
        <v>0</v>
      </c>
      <c r="G20" s="34">
        <f t="shared" si="3"/>
        <v>0</v>
      </c>
      <c r="H20" s="34">
        <f t="shared" si="3"/>
        <v>0</v>
      </c>
      <c r="I20" s="34">
        <f t="shared" si="3"/>
        <v>0</v>
      </c>
      <c r="J20" s="34">
        <f t="shared" si="3"/>
        <v>0</v>
      </c>
      <c r="K20" s="34">
        <f t="shared" si="3"/>
        <v>0</v>
      </c>
      <c r="L20" s="34">
        <f t="shared" si="3"/>
        <v>0</v>
      </c>
      <c r="M20" s="34">
        <f>(EXP(-$C$61))*L19</f>
        <v>0</v>
      </c>
      <c r="N20" s="34">
        <f t="shared" si="3"/>
        <v>0</v>
      </c>
      <c r="O20" s="34">
        <f t="shared" si="3"/>
        <v>0</v>
      </c>
      <c r="P20" s="34">
        <f t="shared" si="3"/>
        <v>0</v>
      </c>
      <c r="Q20" s="34">
        <f t="shared" si="3"/>
        <v>0</v>
      </c>
      <c r="R20" s="34">
        <f t="shared" si="3"/>
        <v>0</v>
      </c>
      <c r="S20" s="34">
        <f t="shared" si="3"/>
        <v>0</v>
      </c>
      <c r="T20" s="34">
        <f t="shared" si="3"/>
        <v>0</v>
      </c>
      <c r="U20" s="34">
        <f t="shared" si="3"/>
        <v>5.5148105906718454</v>
      </c>
      <c r="V20" s="34">
        <f t="shared" si="3"/>
        <v>5.4066685186910926</v>
      </c>
      <c r="W20" s="34">
        <f t="shared" si="3"/>
        <v>5.3006470467817319</v>
      </c>
      <c r="X20" s="34">
        <f t="shared" si="3"/>
        <v>5.1967045912698007</v>
      </c>
      <c r="Y20" s="34">
        <f t="shared" si="3"/>
        <v>13.579124369560814</v>
      </c>
      <c r="Z20" s="34">
        <f t="shared" si="3"/>
        <v>13.312846023121768</v>
      </c>
      <c r="AA20" s="34">
        <f t="shared" si="3"/>
        <v>13.051789232642637</v>
      </c>
      <c r="AB20" s="34">
        <f t="shared" si="3"/>
        <v>12.795851606595882</v>
      </c>
      <c r="AC20" s="34">
        <f t="shared" si="3"/>
        <v>12.544932761289367</v>
      </c>
      <c r="AD20" s="34">
        <f t="shared" si="3"/>
        <v>12.29893428149393</v>
      </c>
      <c r="AE20" s="34">
        <f t="shared" si="3"/>
        <v>12.057759681843024</v>
      </c>
      <c r="AF20" s="34">
        <f t="shared" si="3"/>
        <v>11.82131436898929</v>
      </c>
      <c r="AG20" s="128">
        <f t="shared" ref="AG20" si="4">(EXP(-$C$61))*AF19</f>
        <v>11.589505604503218</v>
      </c>
      <c r="AH20" s="156"/>
      <c r="AI20" s="45"/>
      <c r="AJ20" s="45"/>
      <c r="AK20" s="45"/>
      <c r="AL20" s="45"/>
      <c r="AM20" s="45"/>
      <c r="AN20" s="45"/>
      <c r="AO20" s="45"/>
      <c r="AP20" s="7"/>
      <c r="AQ20" s="7"/>
      <c r="AR20" s="7"/>
      <c r="AS20" s="7"/>
      <c r="AT20" s="7"/>
      <c r="AU20" s="7"/>
      <c r="AV20" s="7"/>
      <c r="AW20" s="7"/>
      <c r="AX20" s="7"/>
      <c r="AY20" s="7"/>
      <c r="AZ20" s="7"/>
      <c r="BA20" s="7"/>
      <c r="BB20" s="7"/>
      <c r="BC20" s="17"/>
      <c r="BD20" s="17"/>
      <c r="BE20" s="17"/>
      <c r="BF20" s="17"/>
      <c r="BG20" s="17"/>
      <c r="BH20" s="17"/>
      <c r="BI20" s="17"/>
      <c r="BJ20" s="17"/>
      <c r="BK20" s="17"/>
      <c r="BL20" s="17"/>
      <c r="BM20" s="17"/>
      <c r="BN20" s="17"/>
      <c r="BO20" s="17"/>
      <c r="BP20" s="17"/>
      <c r="BQ20" s="17"/>
      <c r="BR20" s="17"/>
      <c r="BS20" s="17"/>
      <c r="BT20" s="17"/>
      <c r="BU20" s="17"/>
      <c r="BV20" s="17"/>
      <c r="BW20" s="17"/>
      <c r="BX20" s="17"/>
      <c r="BY20" s="17"/>
      <c r="BZ20" s="17"/>
      <c r="CA20" s="17"/>
      <c r="CB20" s="17"/>
      <c r="CC20" s="17"/>
      <c r="CD20" s="17"/>
      <c r="CE20" s="17"/>
      <c r="CF20" s="17"/>
      <c r="CG20" s="17"/>
      <c r="CH20" s="17"/>
      <c r="CI20" s="17"/>
      <c r="CJ20" s="17"/>
      <c r="CK20" s="17"/>
      <c r="CL20" s="17"/>
      <c r="CM20" s="17"/>
      <c r="CN20" s="17"/>
      <c r="CO20" s="17"/>
      <c r="CP20" s="17"/>
      <c r="CQ20" s="17"/>
      <c r="CR20" s="17"/>
      <c r="CS20" s="17"/>
      <c r="CT20" s="17"/>
      <c r="CU20" s="17"/>
      <c r="CV20" s="17"/>
      <c r="CW20" s="17"/>
      <c r="CX20" s="17"/>
      <c r="CY20" s="17"/>
      <c r="CZ20" s="17"/>
      <c r="DA20" s="17"/>
      <c r="DB20" s="17"/>
      <c r="DC20" s="17"/>
      <c r="DD20" s="17"/>
      <c r="DE20" s="17"/>
      <c r="DF20" s="17"/>
      <c r="DG20" s="17"/>
      <c r="DH20" s="17"/>
      <c r="DI20" s="17"/>
      <c r="DJ20" s="17"/>
      <c r="DK20" s="17"/>
      <c r="DL20" s="17"/>
      <c r="DM20" s="17"/>
      <c r="DN20" s="17"/>
      <c r="DO20" s="17"/>
      <c r="DP20" s="17"/>
      <c r="DQ20" s="17"/>
      <c r="DR20" s="17"/>
      <c r="DS20" s="17"/>
      <c r="DT20" s="17"/>
      <c r="DU20" s="17"/>
      <c r="DV20" s="17"/>
      <c r="DW20" s="17"/>
      <c r="DX20" s="17"/>
      <c r="DY20" s="17"/>
      <c r="DZ20" s="17"/>
      <c r="EA20" s="17"/>
      <c r="EB20" s="17"/>
      <c r="EC20" s="17"/>
      <c r="ED20" s="17"/>
      <c r="EE20" s="17"/>
      <c r="EF20" s="17"/>
      <c r="EG20" s="17"/>
      <c r="EH20" s="17"/>
      <c r="EI20" s="17"/>
      <c r="EJ20" s="17"/>
      <c r="EK20" s="17"/>
      <c r="EL20" s="17"/>
      <c r="EM20" s="17"/>
      <c r="EN20" s="17"/>
      <c r="EO20" s="17"/>
      <c r="EP20" s="17"/>
      <c r="EQ20" s="17"/>
      <c r="ER20" s="17"/>
      <c r="ES20" s="17"/>
      <c r="ET20" s="17"/>
      <c r="EU20" s="17"/>
      <c r="EV20" s="17"/>
      <c r="EW20" s="17"/>
      <c r="EX20" s="17"/>
      <c r="EY20" s="17"/>
      <c r="EZ20" s="17"/>
      <c r="FA20" s="17"/>
      <c r="FB20" s="17"/>
      <c r="FC20" s="17"/>
      <c r="FD20" s="17"/>
      <c r="FE20" s="17"/>
      <c r="FF20" s="17"/>
      <c r="FG20" s="17"/>
      <c r="FH20" s="17"/>
      <c r="FI20" s="17"/>
      <c r="FJ20" s="17"/>
      <c r="FK20" s="17"/>
      <c r="FL20" s="17"/>
      <c r="FM20" s="17"/>
      <c r="FN20" s="17"/>
      <c r="FO20" s="17"/>
      <c r="FP20" s="17"/>
      <c r="FQ20" s="17"/>
      <c r="FR20" s="17"/>
      <c r="FS20" s="17"/>
      <c r="FT20" s="17"/>
      <c r="FU20" s="17"/>
    </row>
    <row r="21" spans="1:177" ht="43.5" x14ac:dyDescent="0.35">
      <c r="A21" s="75" t="s">
        <v>215</v>
      </c>
      <c r="B21" s="13">
        <f t="shared" ref="B21:AF21" si="5">((1-EXP(-$C$61))/$C$61)*(B31*$C$56*$B$55)</f>
        <v>0</v>
      </c>
      <c r="C21" s="13">
        <f t="shared" si="5"/>
        <v>0</v>
      </c>
      <c r="D21" s="13">
        <f t="shared" si="5"/>
        <v>0</v>
      </c>
      <c r="E21" s="13">
        <f t="shared" si="5"/>
        <v>0</v>
      </c>
      <c r="F21" s="13">
        <f t="shared" si="5"/>
        <v>0</v>
      </c>
      <c r="G21" s="13">
        <f t="shared" si="5"/>
        <v>0</v>
      </c>
      <c r="H21" s="13">
        <f t="shared" si="5"/>
        <v>0</v>
      </c>
      <c r="I21" s="13">
        <f t="shared" si="5"/>
        <v>0</v>
      </c>
      <c r="J21" s="13">
        <f t="shared" si="5"/>
        <v>0</v>
      </c>
      <c r="K21" s="13">
        <f t="shared" si="5"/>
        <v>0</v>
      </c>
      <c r="L21" s="13">
        <f t="shared" si="5"/>
        <v>0</v>
      </c>
      <c r="M21" s="13">
        <f>((1-EXP(-$C$61))/$C$61)*(M31*$C$56*$B$55)</f>
        <v>0</v>
      </c>
      <c r="N21" s="13">
        <f t="shared" si="5"/>
        <v>0</v>
      </c>
      <c r="O21" s="13">
        <f t="shared" si="5"/>
        <v>0</v>
      </c>
      <c r="P21" s="13">
        <f t="shared" si="5"/>
        <v>0</v>
      </c>
      <c r="Q21" s="13">
        <f>((1-EXP(-$C$61))/$C$61)*(Q31*$C$56*$B$55)</f>
        <v>0</v>
      </c>
      <c r="R21" s="13">
        <f t="shared" si="5"/>
        <v>0</v>
      </c>
      <c r="S21" s="13">
        <f t="shared" si="5"/>
        <v>5.6251156781383562</v>
      </c>
      <c r="T21" s="13">
        <f t="shared" si="5"/>
        <v>0</v>
      </c>
      <c r="U21" s="13">
        <f t="shared" si="5"/>
        <v>0</v>
      </c>
      <c r="V21" s="13">
        <f t="shared" si="5"/>
        <v>0</v>
      </c>
      <c r="W21" s="13">
        <f t="shared" si="5"/>
        <v>8.6540241202128563</v>
      </c>
      <c r="X21" s="13">
        <f t="shared" si="5"/>
        <v>0</v>
      </c>
      <c r="Y21" s="13">
        <f t="shared" si="5"/>
        <v>0</v>
      </c>
      <c r="Z21" s="13">
        <f t="shared" si="5"/>
        <v>0</v>
      </c>
      <c r="AA21" s="13">
        <f t="shared" si="5"/>
        <v>0</v>
      </c>
      <c r="AB21" s="13">
        <f t="shared" si="5"/>
        <v>0</v>
      </c>
      <c r="AC21" s="13">
        <f t="shared" si="5"/>
        <v>0</v>
      </c>
      <c r="AD21" s="13">
        <f t="shared" si="5"/>
        <v>0</v>
      </c>
      <c r="AE21" s="13">
        <f t="shared" si="5"/>
        <v>0</v>
      </c>
      <c r="AF21" s="13">
        <f t="shared" si="5"/>
        <v>64.90518090159641</v>
      </c>
      <c r="AG21" s="14">
        <f t="shared" ref="AG21" si="6">((1-EXP(-$C$61))/$C$61)*(AG31*$C$56*$B$55)</f>
        <v>0</v>
      </c>
      <c r="AH21" s="157"/>
      <c r="AI21" s="16"/>
      <c r="AJ21" s="16"/>
      <c r="AK21" s="16"/>
      <c r="AL21" s="16"/>
      <c r="AM21" s="16"/>
      <c r="AN21" s="16"/>
      <c r="AO21" s="16"/>
      <c r="AP21" s="7"/>
      <c r="AQ21" s="7"/>
      <c r="AR21" s="17"/>
      <c r="AS21" s="17"/>
      <c r="AT21" s="17"/>
      <c r="AU21" s="17"/>
      <c r="AV21" s="17"/>
      <c r="AW21" s="17"/>
      <c r="AX21" s="17"/>
      <c r="AY21" s="17"/>
      <c r="AZ21" s="17"/>
      <c r="BA21" s="17"/>
      <c r="BB21" s="17"/>
      <c r="BC21" s="17"/>
      <c r="BD21" s="17"/>
      <c r="BE21" s="17"/>
      <c r="BF21" s="17"/>
      <c r="BG21" s="17"/>
      <c r="BH21" s="17"/>
      <c r="BI21" s="17"/>
      <c r="BJ21" s="17"/>
      <c r="BK21" s="17"/>
      <c r="BL21" s="17"/>
      <c r="BM21" s="17"/>
      <c r="BN21" s="17"/>
      <c r="BO21" s="17"/>
      <c r="BP21" s="17"/>
      <c r="BQ21" s="17"/>
      <c r="BR21" s="17"/>
      <c r="BS21" s="17"/>
      <c r="BT21" s="17"/>
      <c r="BU21" s="17"/>
      <c r="BV21" s="17"/>
      <c r="BW21" s="17"/>
      <c r="BX21" s="17"/>
      <c r="BY21" s="17"/>
      <c r="BZ21" s="17"/>
      <c r="CA21" s="17"/>
      <c r="CB21" s="17"/>
      <c r="CC21" s="17"/>
      <c r="CD21" s="17"/>
      <c r="CE21" s="17"/>
      <c r="CF21" s="17"/>
      <c r="CG21" s="17"/>
      <c r="CH21" s="17"/>
      <c r="CI21" s="17"/>
      <c r="CJ21" s="17"/>
      <c r="CK21" s="17"/>
      <c r="CL21" s="17"/>
      <c r="CM21" s="17"/>
      <c r="CN21" s="17"/>
      <c r="CO21" s="17"/>
      <c r="CP21" s="17"/>
      <c r="CQ21" s="17"/>
      <c r="CR21" s="17"/>
      <c r="CS21" s="17"/>
      <c r="CT21" s="17"/>
      <c r="CU21" s="17"/>
      <c r="CV21" s="17"/>
      <c r="CW21" s="17"/>
      <c r="CX21" s="17"/>
      <c r="CY21" s="17"/>
      <c r="CZ21" s="17"/>
      <c r="DA21" s="17"/>
      <c r="DB21" s="17"/>
      <c r="DC21" s="17"/>
      <c r="DD21" s="17"/>
      <c r="DE21" s="17"/>
      <c r="DF21" s="17"/>
      <c r="DG21" s="17"/>
      <c r="DH21" s="17"/>
      <c r="DI21" s="17"/>
      <c r="DJ21" s="17"/>
      <c r="DK21" s="17"/>
      <c r="DL21" s="17"/>
      <c r="DM21" s="17"/>
      <c r="DN21" s="17"/>
      <c r="DO21" s="17"/>
      <c r="DP21" s="17"/>
      <c r="DQ21" s="17"/>
      <c r="DR21" s="17"/>
      <c r="DS21" s="17"/>
      <c r="DT21" s="17"/>
      <c r="DU21" s="17"/>
      <c r="DV21" s="17"/>
      <c r="DW21" s="17"/>
      <c r="DX21" s="17"/>
      <c r="DY21" s="17"/>
      <c r="DZ21" s="17"/>
      <c r="EA21" s="17"/>
      <c r="EB21" s="17"/>
      <c r="EC21" s="17"/>
      <c r="ED21" s="17"/>
      <c r="EE21" s="17"/>
      <c r="EF21" s="17"/>
      <c r="EG21" s="17"/>
      <c r="EH21" s="17"/>
      <c r="EI21" s="17"/>
      <c r="EJ21" s="17"/>
      <c r="EK21" s="17"/>
      <c r="EL21" s="17"/>
      <c r="EM21" s="17"/>
      <c r="EN21" s="17"/>
      <c r="EO21" s="17"/>
      <c r="EP21" s="17"/>
      <c r="EQ21" s="17"/>
      <c r="ER21" s="17"/>
      <c r="ES21" s="17"/>
      <c r="ET21" s="17"/>
      <c r="EU21" s="17"/>
      <c r="EV21" s="17"/>
      <c r="EW21" s="17"/>
      <c r="EX21" s="17"/>
      <c r="EY21" s="17"/>
      <c r="EZ21" s="17"/>
      <c r="FA21" s="17"/>
      <c r="FB21" s="17"/>
      <c r="FC21" s="17"/>
      <c r="FD21" s="17"/>
      <c r="FE21" s="17"/>
      <c r="FF21" s="17"/>
      <c r="FG21" s="17"/>
      <c r="FH21" s="17"/>
      <c r="FI21" s="17"/>
      <c r="FJ21" s="17"/>
      <c r="FK21" s="17"/>
      <c r="FL21" s="17"/>
      <c r="FM21" s="17"/>
      <c r="FN21" s="17"/>
      <c r="FO21" s="17"/>
      <c r="FP21" s="17"/>
      <c r="FQ21" s="17"/>
      <c r="FR21" s="17"/>
      <c r="FS21" s="17"/>
      <c r="FT21" s="17"/>
      <c r="FU21" s="17"/>
    </row>
    <row r="22" spans="1:177" x14ac:dyDescent="0.35">
      <c r="A22" s="76" t="s">
        <v>218</v>
      </c>
      <c r="B22" s="13">
        <v>0</v>
      </c>
      <c r="C22" s="34">
        <f>B23+B24</f>
        <v>0</v>
      </c>
      <c r="D22" s="34">
        <f>C23+C24</f>
        <v>0</v>
      </c>
      <c r="E22" s="34">
        <f t="shared" ref="E22:AE22" si="7">D23+D24</f>
        <v>0</v>
      </c>
      <c r="F22" s="34">
        <f t="shared" si="7"/>
        <v>0</v>
      </c>
      <c r="G22" s="34">
        <f t="shared" si="7"/>
        <v>0</v>
      </c>
      <c r="H22" s="34">
        <f t="shared" si="7"/>
        <v>0</v>
      </c>
      <c r="I22" s="34">
        <f t="shared" si="7"/>
        <v>0</v>
      </c>
      <c r="J22" s="34">
        <f t="shared" si="7"/>
        <v>0</v>
      </c>
      <c r="K22" s="34">
        <f t="shared" si="7"/>
        <v>0</v>
      </c>
      <c r="L22" s="34">
        <f t="shared" si="7"/>
        <v>0</v>
      </c>
      <c r="M22" s="34">
        <f t="shared" si="7"/>
        <v>0</v>
      </c>
      <c r="N22" s="34">
        <f t="shared" si="7"/>
        <v>0</v>
      </c>
      <c r="O22" s="34">
        <f t="shared" si="7"/>
        <v>0</v>
      </c>
      <c r="P22" s="34">
        <f t="shared" si="7"/>
        <v>0</v>
      </c>
      <c r="Q22" s="34">
        <f t="shared" si="7"/>
        <v>0</v>
      </c>
      <c r="R22" s="34">
        <f t="shared" si="7"/>
        <v>0</v>
      </c>
      <c r="S22" s="34">
        <f t="shared" si="7"/>
        <v>0</v>
      </c>
      <c r="T22" s="34">
        <f t="shared" si="7"/>
        <v>0</v>
      </c>
      <c r="U22" s="34">
        <f t="shared" si="7"/>
        <v>0</v>
      </c>
      <c r="V22" s="34">
        <f t="shared" si="7"/>
        <v>0</v>
      </c>
      <c r="W22" s="34">
        <f t="shared" si="7"/>
        <v>0</v>
      </c>
      <c r="X22" s="34">
        <f t="shared" si="7"/>
        <v>0</v>
      </c>
      <c r="Y22" s="34">
        <f t="shared" si="7"/>
        <v>0</v>
      </c>
      <c r="Z22" s="34">
        <f t="shared" si="7"/>
        <v>0</v>
      </c>
      <c r="AA22" s="34">
        <f t="shared" si="7"/>
        <v>0</v>
      </c>
      <c r="AB22" s="34">
        <f t="shared" si="7"/>
        <v>0</v>
      </c>
      <c r="AC22" s="34">
        <f t="shared" si="7"/>
        <v>0</v>
      </c>
      <c r="AD22" s="34">
        <f t="shared" si="7"/>
        <v>0</v>
      </c>
      <c r="AE22" s="34">
        <f t="shared" si="7"/>
        <v>0</v>
      </c>
      <c r="AF22" s="34">
        <f>AE23+AE24</f>
        <v>0</v>
      </c>
      <c r="AG22" s="128">
        <f t="shared" ref="AG22" si="8">AF23+AF24</f>
        <v>0</v>
      </c>
      <c r="AH22" s="156"/>
      <c r="AI22" s="45"/>
      <c r="AJ22" s="45"/>
      <c r="AK22" s="45"/>
      <c r="AL22" s="45"/>
      <c r="AM22" s="45"/>
      <c r="AN22" s="45"/>
      <c r="AO22" s="45"/>
      <c r="AP22" s="7"/>
      <c r="AQ22" s="7"/>
      <c r="AR22" s="17"/>
      <c r="AS22" s="17"/>
      <c r="AT22" s="17"/>
      <c r="AU22" s="17"/>
      <c r="AV22" s="17"/>
      <c r="AW22" s="17"/>
      <c r="AX22" s="17"/>
      <c r="AY22" s="17"/>
      <c r="AZ22" s="17"/>
      <c r="BA22" s="17"/>
      <c r="BB22" s="17"/>
      <c r="BC22" s="17"/>
      <c r="BD22" s="17"/>
      <c r="BE22" s="17"/>
      <c r="BF22" s="17"/>
      <c r="BG22" s="17"/>
      <c r="BH22" s="17"/>
      <c r="BI22" s="17"/>
      <c r="BJ22" s="17"/>
      <c r="BK22" s="17"/>
      <c r="BL22" s="17"/>
      <c r="BM22" s="17"/>
      <c r="BN22" s="17"/>
      <c r="BO22" s="17"/>
      <c r="BP22" s="17"/>
      <c r="BQ22" s="17"/>
      <c r="BR22" s="17"/>
      <c r="BS22" s="17"/>
      <c r="BT22" s="17"/>
      <c r="BU22" s="17"/>
      <c r="BV22" s="17"/>
      <c r="BW22" s="17"/>
      <c r="BX22" s="17"/>
      <c r="BY22" s="17"/>
      <c r="BZ22" s="17"/>
      <c r="CA22" s="17"/>
      <c r="CB22" s="17"/>
      <c r="CC22" s="17"/>
      <c r="CD22" s="17"/>
      <c r="CE22" s="17"/>
      <c r="CF22" s="17"/>
      <c r="CG22" s="17"/>
      <c r="CH22" s="17"/>
      <c r="CI22" s="17"/>
      <c r="CJ22" s="17"/>
      <c r="CK22" s="17"/>
      <c r="CL22" s="17"/>
      <c r="CM22" s="17"/>
      <c r="CN22" s="17"/>
      <c r="CO22" s="17"/>
      <c r="CP22" s="17"/>
      <c r="CQ22" s="17"/>
      <c r="CR22" s="17"/>
      <c r="CS22" s="17"/>
      <c r="CT22" s="17"/>
      <c r="CU22" s="17"/>
      <c r="CV22" s="17"/>
      <c r="CW22" s="17"/>
      <c r="CX22" s="17"/>
      <c r="CY22" s="17"/>
      <c r="CZ22" s="17"/>
      <c r="DA22" s="17"/>
      <c r="DB22" s="17"/>
      <c r="DC22" s="17"/>
      <c r="DD22" s="17"/>
      <c r="DE22" s="17"/>
      <c r="DF22" s="17"/>
      <c r="DG22" s="17"/>
      <c r="DH22" s="17"/>
      <c r="DI22" s="17"/>
      <c r="DJ22" s="17"/>
      <c r="DK22" s="17"/>
      <c r="DL22" s="17"/>
      <c r="DM22" s="17"/>
      <c r="DN22" s="17"/>
      <c r="DO22" s="17"/>
      <c r="DP22" s="17"/>
      <c r="DQ22" s="17"/>
      <c r="DR22" s="17"/>
      <c r="DS22" s="17"/>
      <c r="DT22" s="17"/>
      <c r="DU22" s="17"/>
      <c r="DV22" s="17"/>
      <c r="DW22" s="17"/>
      <c r="DX22" s="17"/>
      <c r="DY22" s="17"/>
      <c r="DZ22" s="17"/>
      <c r="EA22" s="17"/>
      <c r="EB22" s="17"/>
      <c r="EC22" s="17"/>
      <c r="ED22" s="17"/>
      <c r="EE22" s="17"/>
      <c r="EF22" s="17"/>
      <c r="EG22" s="17"/>
      <c r="EH22" s="17"/>
      <c r="EI22" s="17"/>
      <c r="EJ22" s="17"/>
      <c r="EK22" s="17"/>
      <c r="EL22" s="17"/>
      <c r="EM22" s="17"/>
      <c r="EN22" s="17"/>
      <c r="EO22" s="17"/>
      <c r="EP22" s="17"/>
      <c r="EQ22" s="17"/>
      <c r="ER22" s="17"/>
      <c r="ES22" s="17"/>
      <c r="ET22" s="17"/>
      <c r="EU22" s="17"/>
      <c r="EV22" s="17"/>
      <c r="EW22" s="17"/>
      <c r="EX22" s="17"/>
      <c r="EY22" s="17"/>
      <c r="EZ22" s="17"/>
      <c r="FA22" s="17"/>
      <c r="FB22" s="17"/>
      <c r="FC22" s="17"/>
      <c r="FD22" s="17"/>
      <c r="FE22" s="17"/>
      <c r="FF22" s="17"/>
      <c r="FG22" s="17"/>
      <c r="FH22" s="17"/>
      <c r="FI22" s="17"/>
      <c r="FJ22" s="17"/>
      <c r="FK22" s="17"/>
      <c r="FL22" s="17"/>
      <c r="FM22" s="17"/>
      <c r="FN22" s="17"/>
      <c r="FO22" s="17"/>
      <c r="FP22" s="17"/>
      <c r="FQ22" s="17"/>
      <c r="FR22" s="17"/>
      <c r="FS22" s="17"/>
      <c r="FT22" s="17"/>
      <c r="FU22" s="17"/>
    </row>
    <row r="23" spans="1:177" ht="29" x14ac:dyDescent="0.35">
      <c r="A23" s="76" t="s">
        <v>219</v>
      </c>
      <c r="B23" s="13">
        <v>0</v>
      </c>
      <c r="C23" s="34">
        <f t="shared" ref="C23:AF23" si="9">(EXP(-$C$62))*B22</f>
        <v>0</v>
      </c>
      <c r="D23" s="34">
        <f t="shared" si="9"/>
        <v>0</v>
      </c>
      <c r="E23" s="34">
        <f t="shared" si="9"/>
        <v>0</v>
      </c>
      <c r="F23" s="34">
        <f t="shared" si="9"/>
        <v>0</v>
      </c>
      <c r="G23" s="34">
        <f t="shared" si="9"/>
        <v>0</v>
      </c>
      <c r="H23" s="34">
        <f t="shared" si="9"/>
        <v>0</v>
      </c>
      <c r="I23" s="34">
        <f t="shared" si="9"/>
        <v>0</v>
      </c>
      <c r="J23" s="34">
        <f t="shared" si="9"/>
        <v>0</v>
      </c>
      <c r="K23" s="34">
        <f t="shared" si="9"/>
        <v>0</v>
      </c>
      <c r="L23" s="34">
        <f t="shared" si="9"/>
        <v>0</v>
      </c>
      <c r="M23" s="34">
        <f t="shared" si="9"/>
        <v>0</v>
      </c>
      <c r="N23" s="34">
        <f t="shared" si="9"/>
        <v>0</v>
      </c>
      <c r="O23" s="34">
        <f t="shared" si="9"/>
        <v>0</v>
      </c>
      <c r="P23" s="34">
        <f t="shared" si="9"/>
        <v>0</v>
      </c>
      <c r="Q23" s="34">
        <f t="shared" si="9"/>
        <v>0</v>
      </c>
      <c r="R23" s="34">
        <f t="shared" si="9"/>
        <v>0</v>
      </c>
      <c r="S23" s="34">
        <f t="shared" si="9"/>
        <v>0</v>
      </c>
      <c r="T23" s="34">
        <f t="shared" si="9"/>
        <v>0</v>
      </c>
      <c r="U23" s="34">
        <f t="shared" si="9"/>
        <v>0</v>
      </c>
      <c r="V23" s="34">
        <f t="shared" si="9"/>
        <v>0</v>
      </c>
      <c r="W23" s="34">
        <f t="shared" si="9"/>
        <v>0</v>
      </c>
      <c r="X23" s="34">
        <f t="shared" si="9"/>
        <v>0</v>
      </c>
      <c r="Y23" s="34">
        <f t="shared" si="9"/>
        <v>0</v>
      </c>
      <c r="Z23" s="34">
        <f t="shared" si="9"/>
        <v>0</v>
      </c>
      <c r="AA23" s="34">
        <f t="shared" si="9"/>
        <v>0</v>
      </c>
      <c r="AB23" s="34">
        <f t="shared" si="9"/>
        <v>0</v>
      </c>
      <c r="AC23" s="34">
        <f t="shared" si="9"/>
        <v>0</v>
      </c>
      <c r="AD23" s="34">
        <f t="shared" si="9"/>
        <v>0</v>
      </c>
      <c r="AE23" s="34">
        <f t="shared" si="9"/>
        <v>0</v>
      </c>
      <c r="AF23" s="34">
        <f t="shared" si="9"/>
        <v>0</v>
      </c>
      <c r="AG23" s="128">
        <f t="shared" ref="AG23" si="10">(EXP(-$C$62))*AF22</f>
        <v>0</v>
      </c>
      <c r="AH23" s="156"/>
      <c r="AI23" s="45"/>
      <c r="AJ23" s="45"/>
      <c r="AK23" s="45"/>
      <c r="AL23" s="45"/>
      <c r="AM23" s="45"/>
      <c r="AN23" s="45"/>
      <c r="AO23" s="45"/>
      <c r="AP23" s="7"/>
      <c r="AQ23" s="7"/>
      <c r="AR23" s="17"/>
      <c r="AS23" s="17"/>
      <c r="AT23" s="17"/>
      <c r="AU23" s="17"/>
      <c r="AV23" s="17"/>
      <c r="AW23" s="17"/>
      <c r="AX23" s="17"/>
      <c r="AY23" s="17"/>
      <c r="AZ23" s="17"/>
      <c r="BA23" s="17"/>
      <c r="BB23" s="17"/>
      <c r="BC23" s="17"/>
      <c r="BD23" s="17"/>
      <c r="BE23" s="17"/>
      <c r="BF23" s="17"/>
      <c r="BG23" s="17"/>
      <c r="BH23" s="17"/>
      <c r="BI23" s="17"/>
      <c r="BJ23" s="17"/>
      <c r="BK23" s="17"/>
      <c r="BL23" s="17"/>
      <c r="BM23" s="17"/>
      <c r="BN23" s="17"/>
      <c r="BO23" s="17"/>
      <c r="BP23" s="17"/>
      <c r="BQ23" s="17"/>
      <c r="BR23" s="17"/>
      <c r="BS23" s="17"/>
      <c r="BT23" s="17"/>
      <c r="BU23" s="17"/>
      <c r="BV23" s="17"/>
      <c r="BW23" s="17"/>
      <c r="BX23" s="17"/>
      <c r="BY23" s="17"/>
      <c r="BZ23" s="17"/>
      <c r="CA23" s="17"/>
      <c r="CB23" s="17"/>
      <c r="CC23" s="17"/>
      <c r="CD23" s="17"/>
      <c r="CE23" s="17"/>
      <c r="CF23" s="17"/>
      <c r="CG23" s="17"/>
      <c r="CH23" s="17"/>
      <c r="CI23" s="17"/>
      <c r="CJ23" s="17"/>
      <c r="CK23" s="17"/>
      <c r="CL23" s="17"/>
      <c r="CM23" s="17"/>
      <c r="CN23" s="17"/>
      <c r="CO23" s="17"/>
      <c r="CP23" s="17"/>
      <c r="CQ23" s="17"/>
      <c r="CR23" s="17"/>
      <c r="CS23" s="17"/>
      <c r="CT23" s="17"/>
      <c r="CU23" s="17"/>
      <c r="CV23" s="17"/>
      <c r="CW23" s="17"/>
      <c r="CX23" s="17"/>
      <c r="CY23" s="17"/>
      <c r="CZ23" s="17"/>
      <c r="DA23" s="17"/>
      <c r="DB23" s="17"/>
      <c r="DC23" s="17"/>
      <c r="DD23" s="17"/>
      <c r="DE23" s="17"/>
      <c r="DF23" s="17"/>
      <c r="DG23" s="17"/>
      <c r="DH23" s="17"/>
      <c r="DI23" s="17"/>
      <c r="DJ23" s="17"/>
      <c r="DK23" s="17"/>
      <c r="DL23" s="17"/>
      <c r="DM23" s="17"/>
      <c r="DN23" s="17"/>
      <c r="DO23" s="17"/>
      <c r="DP23" s="17"/>
      <c r="DQ23" s="17"/>
      <c r="DR23" s="17"/>
      <c r="DS23" s="17"/>
      <c r="DT23" s="17"/>
      <c r="DU23" s="17"/>
      <c r="DV23" s="17"/>
      <c r="DW23" s="17"/>
      <c r="DX23" s="17"/>
      <c r="DY23" s="17"/>
      <c r="DZ23" s="17"/>
      <c r="EA23" s="17"/>
      <c r="EB23" s="17"/>
      <c r="EC23" s="17"/>
      <c r="ED23" s="17"/>
      <c r="EE23" s="17"/>
      <c r="EF23" s="17"/>
      <c r="EG23" s="17"/>
      <c r="EH23" s="17"/>
      <c r="EI23" s="17"/>
      <c r="EJ23" s="17"/>
      <c r="EK23" s="17"/>
      <c r="EL23" s="17"/>
      <c r="EM23" s="17"/>
      <c r="EN23" s="17"/>
      <c r="EO23" s="17"/>
      <c r="EP23" s="17"/>
      <c r="EQ23" s="17"/>
      <c r="ER23" s="17"/>
      <c r="ES23" s="17"/>
      <c r="ET23" s="17"/>
      <c r="EU23" s="17"/>
      <c r="EV23" s="17"/>
      <c r="EW23" s="17"/>
      <c r="EX23" s="17"/>
      <c r="EY23" s="17"/>
      <c r="EZ23" s="17"/>
      <c r="FA23" s="17"/>
      <c r="FB23" s="17"/>
      <c r="FC23" s="17"/>
      <c r="FD23" s="17"/>
      <c r="FE23" s="17"/>
      <c r="FF23" s="17"/>
      <c r="FG23" s="17"/>
      <c r="FH23" s="17"/>
      <c r="FI23" s="17"/>
      <c r="FJ23" s="17"/>
      <c r="FK23" s="17"/>
      <c r="FL23" s="17"/>
      <c r="FM23" s="17"/>
      <c r="FN23" s="17"/>
      <c r="FO23" s="17"/>
      <c r="FP23" s="17"/>
      <c r="FQ23" s="17"/>
      <c r="FR23" s="17"/>
      <c r="FS23" s="17"/>
      <c r="FT23" s="17"/>
      <c r="FU23" s="17"/>
    </row>
    <row r="24" spans="1:177" ht="43.5" x14ac:dyDescent="0.35">
      <c r="A24" s="76" t="s">
        <v>220</v>
      </c>
      <c r="B24" s="13">
        <f t="shared" ref="B24:AF24" si="11">((1-EXP(-$C$62))/$C$62)*(B32*$C$56*$B$55)</f>
        <v>0</v>
      </c>
      <c r="C24" s="13">
        <f t="shared" si="11"/>
        <v>0</v>
      </c>
      <c r="D24" s="13">
        <f t="shared" si="11"/>
        <v>0</v>
      </c>
      <c r="E24" s="13">
        <f t="shared" si="11"/>
        <v>0</v>
      </c>
      <c r="F24" s="13">
        <f t="shared" si="11"/>
        <v>0</v>
      </c>
      <c r="G24" s="13">
        <f t="shared" si="11"/>
        <v>0</v>
      </c>
      <c r="H24" s="13">
        <f t="shared" si="11"/>
        <v>0</v>
      </c>
      <c r="I24" s="13">
        <f t="shared" si="11"/>
        <v>0</v>
      </c>
      <c r="J24" s="13">
        <f t="shared" si="11"/>
        <v>0</v>
      </c>
      <c r="K24" s="13">
        <f t="shared" si="11"/>
        <v>0</v>
      </c>
      <c r="L24" s="13">
        <f t="shared" si="11"/>
        <v>0</v>
      </c>
      <c r="M24" s="13">
        <f t="shared" si="11"/>
        <v>0</v>
      </c>
      <c r="N24" s="13">
        <f t="shared" si="11"/>
        <v>0</v>
      </c>
      <c r="O24" s="13">
        <f t="shared" si="11"/>
        <v>0</v>
      </c>
      <c r="P24" s="13">
        <f t="shared" si="11"/>
        <v>0</v>
      </c>
      <c r="Q24" s="13">
        <f t="shared" si="11"/>
        <v>0</v>
      </c>
      <c r="R24" s="13">
        <f t="shared" si="11"/>
        <v>0</v>
      </c>
      <c r="S24" s="13">
        <f t="shared" si="11"/>
        <v>0</v>
      </c>
      <c r="T24" s="13">
        <f t="shared" si="11"/>
        <v>0</v>
      </c>
      <c r="U24" s="13">
        <f t="shared" si="11"/>
        <v>0</v>
      </c>
      <c r="V24" s="13">
        <f t="shared" si="11"/>
        <v>0</v>
      </c>
      <c r="W24" s="13">
        <f t="shared" si="11"/>
        <v>0</v>
      </c>
      <c r="X24" s="13">
        <f t="shared" si="11"/>
        <v>0</v>
      </c>
      <c r="Y24" s="13">
        <f t="shared" si="11"/>
        <v>0</v>
      </c>
      <c r="Z24" s="13">
        <f t="shared" si="11"/>
        <v>0</v>
      </c>
      <c r="AA24" s="13">
        <f t="shared" si="11"/>
        <v>0</v>
      </c>
      <c r="AB24" s="13">
        <f t="shared" si="11"/>
        <v>0</v>
      </c>
      <c r="AC24" s="13">
        <f t="shared" si="11"/>
        <v>0</v>
      </c>
      <c r="AD24" s="13">
        <f t="shared" si="11"/>
        <v>0</v>
      </c>
      <c r="AE24" s="13">
        <f t="shared" si="11"/>
        <v>0</v>
      </c>
      <c r="AF24" s="13">
        <f t="shared" si="11"/>
        <v>0</v>
      </c>
      <c r="AG24" s="14">
        <f t="shared" ref="AG24" si="12">((1-EXP(-$C$62))/$C$62)*(AG32*$C$56*$B$55)</f>
        <v>0</v>
      </c>
      <c r="AH24" s="157"/>
      <c r="AI24" s="16"/>
      <c r="AJ24" s="16"/>
      <c r="AK24" s="16"/>
      <c r="AL24" s="16"/>
      <c r="AM24" s="16"/>
      <c r="AN24" s="16"/>
      <c r="AO24" s="16"/>
      <c r="AP24" s="7"/>
      <c r="AQ24" s="7"/>
      <c r="AR24" s="17"/>
      <c r="AS24" s="17"/>
      <c r="AT24" s="17"/>
      <c r="AU24" s="17"/>
      <c r="AV24" s="17"/>
      <c r="AW24" s="17"/>
      <c r="AX24" s="17"/>
      <c r="AY24" s="17"/>
      <c r="AZ24" s="17"/>
      <c r="BA24" s="17"/>
      <c r="BB24" s="17"/>
      <c r="BC24" s="17"/>
      <c r="BD24" s="17"/>
      <c r="BE24" s="17"/>
      <c r="BF24" s="17"/>
      <c r="BG24" s="17"/>
      <c r="BH24" s="17"/>
      <c r="BI24" s="17"/>
      <c r="BJ24" s="17"/>
      <c r="BK24" s="17"/>
      <c r="BL24" s="17"/>
      <c r="BM24" s="17"/>
      <c r="BN24" s="17"/>
      <c r="BO24" s="17"/>
      <c r="BP24" s="17"/>
      <c r="BQ24" s="17"/>
      <c r="BR24" s="17"/>
      <c r="BS24" s="17"/>
      <c r="BT24" s="17"/>
      <c r="BU24" s="17"/>
      <c r="BV24" s="17"/>
      <c r="BW24" s="17"/>
      <c r="BX24" s="17"/>
      <c r="BY24" s="17"/>
      <c r="BZ24" s="17"/>
      <c r="CA24" s="17"/>
      <c r="CB24" s="17"/>
      <c r="CC24" s="17"/>
      <c r="CD24" s="17"/>
      <c r="CE24" s="17"/>
      <c r="CF24" s="17"/>
      <c r="CG24" s="17"/>
      <c r="CH24" s="17"/>
      <c r="CI24" s="17"/>
      <c r="CJ24" s="17"/>
      <c r="CK24" s="17"/>
      <c r="CL24" s="17"/>
      <c r="CM24" s="17"/>
      <c r="CN24" s="17"/>
      <c r="CO24" s="17"/>
      <c r="CP24" s="17"/>
      <c r="CQ24" s="17"/>
      <c r="CR24" s="17"/>
      <c r="CS24" s="17"/>
      <c r="CT24" s="17"/>
      <c r="CU24" s="17"/>
      <c r="CV24" s="17"/>
      <c r="CW24" s="17"/>
      <c r="CX24" s="17"/>
      <c r="CY24" s="17"/>
      <c r="CZ24" s="17"/>
      <c r="DA24" s="17"/>
      <c r="DB24" s="17"/>
      <c r="DC24" s="17"/>
      <c r="DD24" s="17"/>
      <c r="DE24" s="17"/>
      <c r="DF24" s="17"/>
      <c r="DG24" s="17"/>
      <c r="DH24" s="17"/>
      <c r="DI24" s="17"/>
      <c r="DJ24" s="17"/>
      <c r="DK24" s="17"/>
      <c r="DL24" s="17"/>
      <c r="DM24" s="17"/>
      <c r="DN24" s="17"/>
      <c r="DO24" s="17"/>
      <c r="DP24" s="17"/>
      <c r="DQ24" s="17"/>
      <c r="DR24" s="17"/>
      <c r="DS24" s="17"/>
      <c r="DT24" s="17"/>
      <c r="DU24" s="17"/>
      <c r="DV24" s="17"/>
      <c r="DW24" s="17"/>
      <c r="DX24" s="17"/>
      <c r="DY24" s="17"/>
      <c r="DZ24" s="17"/>
      <c r="EA24" s="17"/>
      <c r="EB24" s="17"/>
      <c r="EC24" s="17"/>
      <c r="ED24" s="17"/>
      <c r="EE24" s="17"/>
      <c r="EF24" s="17"/>
      <c r="EG24" s="17"/>
      <c r="EH24" s="17"/>
      <c r="EI24" s="17"/>
      <c r="EJ24" s="17"/>
      <c r="EK24" s="17"/>
      <c r="EL24" s="17"/>
      <c r="EM24" s="17"/>
      <c r="EN24" s="17"/>
      <c r="EO24" s="17"/>
      <c r="EP24" s="17"/>
      <c r="EQ24" s="17"/>
      <c r="ER24" s="17"/>
      <c r="ES24" s="17"/>
      <c r="ET24" s="17"/>
      <c r="EU24" s="17"/>
      <c r="EV24" s="17"/>
      <c r="EW24" s="17"/>
      <c r="EX24" s="17"/>
      <c r="EY24" s="17"/>
      <c r="EZ24" s="17"/>
      <c r="FA24" s="17"/>
      <c r="FB24" s="17"/>
      <c r="FC24" s="17"/>
      <c r="FD24" s="17"/>
      <c r="FE24" s="17"/>
      <c r="FF24" s="17"/>
      <c r="FG24" s="17"/>
      <c r="FH24" s="17"/>
      <c r="FI24" s="17"/>
      <c r="FJ24" s="17"/>
      <c r="FK24" s="17"/>
      <c r="FL24" s="17"/>
      <c r="FM24" s="17"/>
      <c r="FN24" s="17"/>
      <c r="FO24" s="17"/>
      <c r="FP24" s="17"/>
      <c r="FQ24" s="17"/>
      <c r="FR24" s="17"/>
      <c r="FS24" s="17"/>
      <c r="FT24" s="17"/>
      <c r="FU24" s="17"/>
    </row>
    <row r="25" spans="1:177" x14ac:dyDescent="0.35">
      <c r="A25" s="77" t="s">
        <v>221</v>
      </c>
      <c r="B25" s="13">
        <v>0</v>
      </c>
      <c r="C25" s="34">
        <f>C26+B27</f>
        <v>0</v>
      </c>
      <c r="D25" s="34">
        <f t="shared" ref="D25:AG25" si="13">D26+C27</f>
        <v>0</v>
      </c>
      <c r="E25" s="34">
        <f t="shared" si="13"/>
        <v>0</v>
      </c>
      <c r="F25" s="34">
        <f t="shared" si="13"/>
        <v>0</v>
      </c>
      <c r="G25" s="34">
        <f t="shared" si="13"/>
        <v>0</v>
      </c>
      <c r="H25" s="34">
        <f t="shared" si="13"/>
        <v>0</v>
      </c>
      <c r="I25" s="34">
        <f t="shared" si="13"/>
        <v>0</v>
      </c>
      <c r="J25" s="34">
        <f t="shared" si="13"/>
        <v>0</v>
      </c>
      <c r="K25" s="34">
        <f t="shared" si="13"/>
        <v>0</v>
      </c>
      <c r="L25" s="34">
        <f t="shared" si="13"/>
        <v>0</v>
      </c>
      <c r="M25" s="34">
        <f t="shared" si="13"/>
        <v>0</v>
      </c>
      <c r="N25" s="34">
        <f>N26+M27</f>
        <v>4.8010766623476799</v>
      </c>
      <c r="O25" s="34">
        <f>O26+N27</f>
        <v>3.3948738649425212</v>
      </c>
      <c r="P25" s="34">
        <f t="shared" ref="P25:R25" si="14">P26+O27</f>
        <v>2.4005383311738404</v>
      </c>
      <c r="Q25" s="34">
        <f t="shared" si="14"/>
        <v>1.6974369324712608</v>
      </c>
      <c r="R25" s="34">
        <f t="shared" si="14"/>
        <v>1.2002691655869204</v>
      </c>
      <c r="S25" s="34">
        <f>S26+R27</f>
        <v>0.84871846623563063</v>
      </c>
      <c r="T25" s="34">
        <f t="shared" si="13"/>
        <v>5.5858680398468197</v>
      </c>
      <c r="U25" s="34">
        <f t="shared" si="13"/>
        <v>3.9498051697888945</v>
      </c>
      <c r="V25" s="34">
        <f t="shared" si="13"/>
        <v>2.7929340199234103</v>
      </c>
      <c r="W25" s="34">
        <f t="shared" si="13"/>
        <v>1.9749025848944475</v>
      </c>
      <c r="X25" s="34">
        <f t="shared" si="13"/>
        <v>5.0896029040753055</v>
      </c>
      <c r="Y25" s="34">
        <f t="shared" si="13"/>
        <v>3.5988927270183941</v>
      </c>
      <c r="Z25" s="34">
        <f t="shared" si="13"/>
        <v>2.5448014520376532</v>
      </c>
      <c r="AA25" s="34">
        <f t="shared" si="13"/>
        <v>1.7994463635091973</v>
      </c>
      <c r="AB25" s="34">
        <f t="shared" si="13"/>
        <v>1.2724007260188268</v>
      </c>
      <c r="AC25" s="34">
        <f>AC26+AB27</f>
        <v>0.89972318175459887</v>
      </c>
      <c r="AD25" s="34">
        <f t="shared" si="13"/>
        <v>0.63620036300941352</v>
      </c>
      <c r="AE25" s="34">
        <f t="shared" si="13"/>
        <v>0.44986159087729949</v>
      </c>
      <c r="AF25" s="34">
        <f t="shared" si="13"/>
        <v>0.31810018150470681</v>
      </c>
      <c r="AG25" s="128">
        <f t="shared" si="13"/>
        <v>10.01174091483969</v>
      </c>
      <c r="AH25" s="156"/>
      <c r="AI25" s="45"/>
      <c r="AJ25" s="45"/>
      <c r="AK25" s="45"/>
      <c r="AL25" s="45"/>
      <c r="AM25" s="45"/>
      <c r="AN25" s="45"/>
      <c r="AO25" s="45"/>
      <c r="AP25" s="7"/>
      <c r="AQ25" s="7"/>
      <c r="AR25" s="17"/>
      <c r="AS25" s="17"/>
      <c r="AT25" s="17"/>
      <c r="AU25" s="17"/>
      <c r="AV25" s="17"/>
      <c r="AW25" s="17"/>
      <c r="AX25" s="17"/>
      <c r="AY25" s="17"/>
      <c r="AZ25" s="17"/>
      <c r="BA25" s="17"/>
      <c r="BB25" s="17"/>
      <c r="BC25" s="17"/>
      <c r="BD25" s="17"/>
      <c r="BE25" s="17"/>
      <c r="BF25" s="17"/>
      <c r="BG25" s="17"/>
      <c r="BH25" s="17"/>
      <c r="BI25" s="17"/>
      <c r="BJ25" s="17"/>
      <c r="BK25" s="17"/>
      <c r="BL25" s="17"/>
      <c r="BM25" s="17"/>
      <c r="BN25" s="17"/>
      <c r="BO25" s="17"/>
      <c r="BP25" s="17"/>
      <c r="BQ25" s="17"/>
      <c r="BR25" s="17"/>
      <c r="BS25" s="17"/>
      <c r="BT25" s="17"/>
      <c r="BU25" s="17"/>
      <c r="BV25" s="17"/>
      <c r="BW25" s="17"/>
      <c r="BX25" s="17"/>
      <c r="BY25" s="17"/>
      <c r="BZ25" s="17"/>
      <c r="CA25" s="17"/>
      <c r="CB25" s="17"/>
      <c r="CC25" s="17"/>
      <c r="CD25" s="17"/>
      <c r="CE25" s="17"/>
      <c r="CF25" s="17"/>
      <c r="CG25" s="17"/>
      <c r="CH25" s="17"/>
      <c r="CI25" s="17"/>
      <c r="CJ25" s="17"/>
      <c r="CK25" s="17"/>
      <c r="CL25" s="17"/>
      <c r="CM25" s="17"/>
      <c r="CN25" s="17"/>
      <c r="CO25" s="17"/>
      <c r="CP25" s="17"/>
      <c r="CQ25" s="17"/>
      <c r="CR25" s="17"/>
      <c r="CS25" s="17"/>
      <c r="CT25" s="17"/>
      <c r="CU25" s="17"/>
      <c r="CV25" s="17"/>
      <c r="CW25" s="17"/>
      <c r="CX25" s="17"/>
      <c r="CY25" s="17"/>
      <c r="CZ25" s="17"/>
      <c r="DA25" s="17"/>
      <c r="DB25" s="17"/>
      <c r="DC25" s="17"/>
      <c r="DD25" s="17"/>
      <c r="DE25" s="17"/>
      <c r="DF25" s="17"/>
      <c r="DG25" s="17"/>
      <c r="DH25" s="17"/>
      <c r="DI25" s="17"/>
      <c r="DJ25" s="17"/>
      <c r="DK25" s="17"/>
      <c r="DL25" s="17"/>
      <c r="DM25" s="17"/>
      <c r="DN25" s="17"/>
      <c r="DO25" s="17"/>
      <c r="DP25" s="17"/>
      <c r="DQ25" s="17"/>
      <c r="DR25" s="17"/>
      <c r="DS25" s="17"/>
      <c r="DT25" s="17"/>
      <c r="DU25" s="17"/>
      <c r="DV25" s="17"/>
      <c r="DW25" s="17"/>
      <c r="DX25" s="17"/>
      <c r="DY25" s="17"/>
      <c r="DZ25" s="17"/>
      <c r="EA25" s="17"/>
      <c r="EB25" s="17"/>
      <c r="EC25" s="17"/>
      <c r="ED25" s="17"/>
      <c r="EE25" s="17"/>
      <c r="EF25" s="17"/>
      <c r="EG25" s="17"/>
      <c r="EH25" s="17"/>
      <c r="EI25" s="17"/>
      <c r="EJ25" s="17"/>
      <c r="EK25" s="17"/>
      <c r="EL25" s="17"/>
      <c r="EM25" s="17"/>
      <c r="EN25" s="17"/>
      <c r="EO25" s="17"/>
      <c r="EP25" s="17"/>
      <c r="EQ25" s="17"/>
      <c r="ER25" s="17"/>
      <c r="ES25" s="17"/>
      <c r="ET25" s="17"/>
      <c r="EU25" s="17"/>
      <c r="EV25" s="17"/>
      <c r="EW25" s="17"/>
      <c r="EX25" s="17"/>
      <c r="EY25" s="17"/>
      <c r="EZ25" s="17"/>
      <c r="FA25" s="17"/>
      <c r="FB25" s="17"/>
      <c r="FC25" s="17"/>
      <c r="FD25" s="17"/>
      <c r="FE25" s="17"/>
      <c r="FF25" s="17"/>
      <c r="FG25" s="17"/>
      <c r="FH25" s="17"/>
      <c r="FI25" s="17"/>
      <c r="FJ25" s="17"/>
      <c r="FK25" s="17"/>
      <c r="FL25" s="17"/>
      <c r="FM25" s="17"/>
      <c r="FN25" s="17"/>
      <c r="FO25" s="17"/>
      <c r="FP25" s="17"/>
      <c r="FQ25" s="17"/>
      <c r="FR25" s="17"/>
      <c r="FS25" s="17"/>
      <c r="FT25" s="17"/>
      <c r="FU25" s="17"/>
    </row>
    <row r="26" spans="1:177" ht="29" x14ac:dyDescent="0.35">
      <c r="A26" s="77" t="s">
        <v>222</v>
      </c>
      <c r="B26" s="13">
        <v>0</v>
      </c>
      <c r="C26" s="34">
        <f t="shared" ref="C26:AF26" si="15">(EXP(-$C$63))*B25</f>
        <v>0</v>
      </c>
      <c r="D26" s="34">
        <f t="shared" si="15"/>
        <v>0</v>
      </c>
      <c r="E26" s="34">
        <f t="shared" si="15"/>
        <v>0</v>
      </c>
      <c r="F26" s="34">
        <f t="shared" si="15"/>
        <v>0</v>
      </c>
      <c r="G26" s="34">
        <f t="shared" si="15"/>
        <v>0</v>
      </c>
      <c r="H26" s="34">
        <f t="shared" si="15"/>
        <v>0</v>
      </c>
      <c r="I26" s="34">
        <f t="shared" si="15"/>
        <v>0</v>
      </c>
      <c r="J26" s="34">
        <f t="shared" si="15"/>
        <v>0</v>
      </c>
      <c r="K26" s="34">
        <f t="shared" si="15"/>
        <v>0</v>
      </c>
      <c r="L26" s="34">
        <f t="shared" si="15"/>
        <v>0</v>
      </c>
      <c r="M26" s="34">
        <f t="shared" si="15"/>
        <v>0</v>
      </c>
      <c r="N26" s="34">
        <f>(EXP(-$C$63))*M25</f>
        <v>0</v>
      </c>
      <c r="O26" s="34">
        <f>(EXP(-$C$63))*N25</f>
        <v>3.3948738649425212</v>
      </c>
      <c r="P26" s="34">
        <f>(EXP(-$C$63))*O25</f>
        <v>2.4005383311738404</v>
      </c>
      <c r="Q26" s="34">
        <f>(EXP(-$C$63))*P25</f>
        <v>1.6974369324712608</v>
      </c>
      <c r="R26" s="34">
        <f t="shared" si="15"/>
        <v>1.2002691655869204</v>
      </c>
      <c r="S26" s="34">
        <f>(EXP(-$C$63))*R25</f>
        <v>0.84871846623563063</v>
      </c>
      <c r="T26" s="34">
        <f t="shared" si="15"/>
        <v>0.60013458279346032</v>
      </c>
      <c r="U26" s="34">
        <f>(EXP(-$C$63))*T25</f>
        <v>3.9498051697888945</v>
      </c>
      <c r="V26" s="34">
        <f t="shared" si="15"/>
        <v>2.7929340199234103</v>
      </c>
      <c r="W26" s="34">
        <f t="shared" si="15"/>
        <v>1.9749025848944475</v>
      </c>
      <c r="X26" s="34">
        <f t="shared" si="15"/>
        <v>1.3964670099617054</v>
      </c>
      <c r="Y26" s="34">
        <f>(EXP(-$C$63))*X25</f>
        <v>3.5988927270183941</v>
      </c>
      <c r="Z26" s="34">
        <f>(EXP(-$C$63))*Y25</f>
        <v>2.5448014520376532</v>
      </c>
      <c r="AA26" s="34">
        <f t="shared" si="15"/>
        <v>1.7994463635091973</v>
      </c>
      <c r="AB26" s="34">
        <f t="shared" si="15"/>
        <v>1.2724007260188268</v>
      </c>
      <c r="AC26" s="34">
        <f>(EXP(-$C$63))*AB25</f>
        <v>0.89972318175459887</v>
      </c>
      <c r="AD26" s="34">
        <f>(EXP(-$C$63))*AC25</f>
        <v>0.63620036300941352</v>
      </c>
      <c r="AE26" s="34">
        <f t="shared" si="15"/>
        <v>0.44986159087729949</v>
      </c>
      <c r="AF26" s="34">
        <f t="shared" si="15"/>
        <v>0.31810018150470681</v>
      </c>
      <c r="AG26" s="128">
        <f t="shared" ref="AG26" si="16">(EXP(-$C$63))*AF25</f>
        <v>0.2249307954386498</v>
      </c>
      <c r="AH26" s="156"/>
      <c r="AI26" s="45"/>
      <c r="AJ26" s="45"/>
      <c r="AK26" s="45"/>
      <c r="AL26" s="45"/>
      <c r="AM26" s="45"/>
      <c r="AN26" s="45"/>
      <c r="AO26" s="45"/>
      <c r="AP26" s="7"/>
      <c r="AQ26" s="7"/>
      <c r="AR26" s="17"/>
      <c r="AS26" s="17"/>
      <c r="AT26" s="17"/>
      <c r="AU26" s="17"/>
      <c r="AV26" s="17"/>
      <c r="AW26" s="17"/>
      <c r="AX26" s="17"/>
      <c r="AY26" s="17"/>
      <c r="AZ26" s="17"/>
      <c r="BA26" s="17"/>
      <c r="BB26" s="17"/>
      <c r="BC26" s="17"/>
      <c r="BD26" s="17"/>
      <c r="BE26" s="17"/>
      <c r="BF26" s="17"/>
      <c r="BG26" s="17"/>
      <c r="BH26" s="17"/>
      <c r="BI26" s="17"/>
      <c r="BJ26" s="17"/>
      <c r="BK26" s="17"/>
      <c r="BL26" s="17"/>
      <c r="BM26" s="17"/>
      <c r="BN26" s="17"/>
      <c r="BO26" s="17"/>
      <c r="BP26" s="17"/>
      <c r="BQ26" s="17"/>
      <c r="BR26" s="17"/>
      <c r="BS26" s="17"/>
      <c r="BT26" s="17"/>
      <c r="BU26" s="17"/>
      <c r="BV26" s="17"/>
      <c r="BW26" s="17"/>
      <c r="BX26" s="17"/>
      <c r="BY26" s="17"/>
      <c r="BZ26" s="17"/>
      <c r="CA26" s="17"/>
      <c r="CB26" s="17"/>
      <c r="CC26" s="17"/>
      <c r="CD26" s="17"/>
      <c r="CE26" s="17"/>
      <c r="CF26" s="17"/>
      <c r="CG26" s="17"/>
      <c r="CH26" s="17"/>
      <c r="CI26" s="17"/>
      <c r="CJ26" s="17"/>
      <c r="CK26" s="17"/>
      <c r="CL26" s="17"/>
      <c r="CM26" s="17"/>
      <c r="CN26" s="17"/>
      <c r="CO26" s="17"/>
      <c r="CP26" s="17"/>
      <c r="CQ26" s="17"/>
      <c r="CR26" s="17"/>
      <c r="CS26" s="17"/>
      <c r="CT26" s="17"/>
      <c r="CU26" s="17"/>
      <c r="CV26" s="17"/>
      <c r="CW26" s="17"/>
      <c r="CX26" s="17"/>
      <c r="CY26" s="17"/>
      <c r="CZ26" s="17"/>
      <c r="DA26" s="17"/>
      <c r="DB26" s="17"/>
      <c r="DC26" s="17"/>
      <c r="DD26" s="17"/>
      <c r="DE26" s="17"/>
      <c r="DF26" s="17"/>
      <c r="DG26" s="17"/>
      <c r="DH26" s="17"/>
      <c r="DI26" s="17"/>
      <c r="DJ26" s="17"/>
      <c r="DK26" s="17"/>
      <c r="DL26" s="17"/>
      <c r="DM26" s="17"/>
      <c r="DN26" s="17"/>
      <c r="DO26" s="17"/>
      <c r="DP26" s="17"/>
      <c r="DQ26" s="17"/>
      <c r="DR26" s="17"/>
      <c r="DS26" s="17"/>
      <c r="DT26" s="17"/>
      <c r="DU26" s="17"/>
      <c r="DV26" s="17"/>
      <c r="DW26" s="17"/>
      <c r="DX26" s="17"/>
      <c r="DY26" s="17"/>
      <c r="DZ26" s="17"/>
      <c r="EA26" s="17"/>
      <c r="EB26" s="17"/>
      <c r="EC26" s="17"/>
      <c r="ED26" s="17"/>
      <c r="EE26" s="17"/>
      <c r="EF26" s="17"/>
      <c r="EG26" s="17"/>
      <c r="EH26" s="17"/>
      <c r="EI26" s="17"/>
      <c r="EJ26" s="17"/>
      <c r="EK26" s="17"/>
      <c r="EL26" s="17"/>
      <c r="EM26" s="17"/>
      <c r="EN26" s="17"/>
      <c r="EO26" s="17"/>
      <c r="EP26" s="17"/>
      <c r="EQ26" s="17"/>
      <c r="ER26" s="17"/>
      <c r="ES26" s="17"/>
      <c r="ET26" s="17"/>
      <c r="EU26" s="17"/>
      <c r="EV26" s="17"/>
      <c r="EW26" s="17"/>
      <c r="EX26" s="17"/>
      <c r="EY26" s="17"/>
      <c r="EZ26" s="17"/>
      <c r="FA26" s="17"/>
      <c r="FB26" s="17"/>
      <c r="FC26" s="17"/>
      <c r="FD26" s="17"/>
      <c r="FE26" s="17"/>
      <c r="FF26" s="17"/>
      <c r="FG26" s="17"/>
      <c r="FH26" s="17"/>
      <c r="FI26" s="17"/>
      <c r="FJ26" s="17"/>
      <c r="FK26" s="17"/>
      <c r="FL26" s="17"/>
      <c r="FM26" s="17"/>
      <c r="FN26" s="17"/>
      <c r="FO26" s="17"/>
      <c r="FP26" s="17"/>
      <c r="FQ26" s="17"/>
      <c r="FR26" s="17"/>
      <c r="FS26" s="17"/>
      <c r="FT26" s="17"/>
      <c r="FU26" s="17"/>
    </row>
    <row r="27" spans="1:177" ht="43.5" x14ac:dyDescent="0.35">
      <c r="A27" s="77" t="s">
        <v>223</v>
      </c>
      <c r="B27" s="13">
        <f t="shared" ref="B27:AF27" si="17">((1-EXP(-$C$63))/$C$63)*(B33*$C$56*$B$55)</f>
        <v>0</v>
      </c>
      <c r="C27" s="13">
        <f t="shared" si="17"/>
        <v>0</v>
      </c>
      <c r="D27" s="13">
        <f t="shared" si="17"/>
        <v>0</v>
      </c>
      <c r="E27" s="13">
        <f t="shared" si="17"/>
        <v>0</v>
      </c>
      <c r="F27" s="13">
        <f t="shared" si="17"/>
        <v>0</v>
      </c>
      <c r="G27" s="13">
        <f t="shared" si="17"/>
        <v>0</v>
      </c>
      <c r="H27" s="13">
        <f t="shared" si="17"/>
        <v>0</v>
      </c>
      <c r="I27" s="13">
        <f t="shared" si="17"/>
        <v>0</v>
      </c>
      <c r="J27" s="13">
        <f t="shared" si="17"/>
        <v>0</v>
      </c>
      <c r="K27" s="13">
        <f t="shared" si="17"/>
        <v>0</v>
      </c>
      <c r="L27" s="13">
        <f t="shared" si="17"/>
        <v>0</v>
      </c>
      <c r="M27" s="13">
        <f>((1-EXP(-$C$63))/$C$63)*(M33*$C$56*$B$55)</f>
        <v>4.8010766623476799</v>
      </c>
      <c r="N27" s="13">
        <f t="shared" si="17"/>
        <v>0</v>
      </c>
      <c r="O27" s="13">
        <f>((1-EXP(-$C$63))/$C$63)*(O33*$C$56*$B$55)</f>
        <v>0</v>
      </c>
      <c r="P27" s="13">
        <f t="shared" si="17"/>
        <v>0</v>
      </c>
      <c r="Q27" s="13">
        <f t="shared" si="17"/>
        <v>0</v>
      </c>
      <c r="R27" s="13">
        <f t="shared" si="17"/>
        <v>0</v>
      </c>
      <c r="S27" s="13">
        <f t="shared" si="17"/>
        <v>4.9857334570533594</v>
      </c>
      <c r="T27" s="13">
        <f t="shared" si="17"/>
        <v>0</v>
      </c>
      <c r="U27" s="13">
        <f t="shared" si="17"/>
        <v>0</v>
      </c>
      <c r="V27" s="13">
        <f t="shared" si="17"/>
        <v>0</v>
      </c>
      <c r="W27" s="13">
        <f t="shared" si="17"/>
        <v>3.6931358941135999</v>
      </c>
      <c r="X27" s="13">
        <f t="shared" si="17"/>
        <v>0</v>
      </c>
      <c r="Y27" s="13">
        <f t="shared" si="17"/>
        <v>0</v>
      </c>
      <c r="Z27" s="13">
        <f t="shared" si="17"/>
        <v>0</v>
      </c>
      <c r="AA27" s="13">
        <f t="shared" si="17"/>
        <v>0</v>
      </c>
      <c r="AB27" s="13">
        <f t="shared" si="17"/>
        <v>0</v>
      </c>
      <c r="AC27" s="13">
        <f t="shared" si="17"/>
        <v>0</v>
      </c>
      <c r="AD27" s="13">
        <f t="shared" si="17"/>
        <v>0</v>
      </c>
      <c r="AE27" s="13">
        <f t="shared" si="17"/>
        <v>0</v>
      </c>
      <c r="AF27" s="13">
        <f t="shared" si="17"/>
        <v>9.7868101194010393</v>
      </c>
      <c r="AG27" s="14">
        <f t="shared" ref="AG27" si="18">((1-EXP(-$C$63))/$C$63)*(AG33*$C$56*$B$55)</f>
        <v>0</v>
      </c>
      <c r="AH27" s="157"/>
      <c r="AI27" s="16"/>
      <c r="AJ27" s="16"/>
      <c r="AK27" s="16"/>
      <c r="AL27" s="16"/>
      <c r="AM27" s="16"/>
      <c r="AN27" s="16"/>
      <c r="AO27" s="16"/>
      <c r="AP27" s="7"/>
      <c r="AQ27" s="7"/>
      <c r="AR27" s="17"/>
      <c r="AS27" s="17"/>
      <c r="AT27" s="17"/>
      <c r="AU27" s="17"/>
      <c r="AV27" s="17"/>
      <c r="AW27" s="17"/>
      <c r="AX27" s="17"/>
      <c r="AY27" s="17"/>
      <c r="AZ27" s="17"/>
      <c r="BA27" s="17"/>
      <c r="BB27" s="17"/>
      <c r="BC27" s="17"/>
      <c r="BD27" s="17"/>
      <c r="BE27" s="17"/>
      <c r="BF27" s="17"/>
      <c r="BG27" s="17"/>
      <c r="BH27" s="17"/>
      <c r="BI27" s="17"/>
      <c r="BJ27" s="17"/>
      <c r="BK27" s="17"/>
      <c r="BL27" s="17"/>
      <c r="BM27" s="17"/>
      <c r="BN27" s="17"/>
      <c r="BO27" s="17"/>
      <c r="BP27" s="17"/>
      <c r="BQ27" s="17"/>
      <c r="BR27" s="17"/>
      <c r="BS27" s="17"/>
      <c r="BT27" s="17"/>
      <c r="BU27" s="17"/>
      <c r="BV27" s="17"/>
      <c r="BW27" s="17"/>
      <c r="BX27" s="17"/>
      <c r="BY27" s="17"/>
      <c r="BZ27" s="17"/>
      <c r="CA27" s="17"/>
      <c r="CB27" s="17"/>
      <c r="CC27" s="17"/>
      <c r="CD27" s="17"/>
      <c r="CE27" s="17"/>
      <c r="CF27" s="17"/>
      <c r="CG27" s="17"/>
      <c r="CH27" s="17"/>
      <c r="CI27" s="17"/>
      <c r="CJ27" s="17"/>
      <c r="CK27" s="17"/>
      <c r="CL27" s="17"/>
      <c r="CM27" s="17"/>
      <c r="CN27" s="17"/>
      <c r="CO27" s="17"/>
      <c r="CP27" s="17"/>
      <c r="CQ27" s="17"/>
      <c r="CR27" s="17"/>
      <c r="CS27" s="17"/>
      <c r="CT27" s="17"/>
      <c r="CU27" s="17"/>
      <c r="CV27" s="17"/>
      <c r="CW27" s="17"/>
      <c r="CX27" s="17"/>
      <c r="CY27" s="17"/>
      <c r="CZ27" s="17"/>
      <c r="DA27" s="17"/>
      <c r="DB27" s="17"/>
      <c r="DC27" s="17"/>
      <c r="DD27" s="17"/>
      <c r="DE27" s="17"/>
      <c r="DF27" s="17"/>
      <c r="DG27" s="17"/>
      <c r="DH27" s="17"/>
      <c r="DI27" s="17"/>
      <c r="DJ27" s="17"/>
      <c r="DK27" s="17"/>
      <c r="DL27" s="17"/>
      <c r="DM27" s="17"/>
      <c r="DN27" s="17"/>
      <c r="DO27" s="17"/>
      <c r="DP27" s="17"/>
      <c r="DQ27" s="17"/>
      <c r="DR27" s="17"/>
      <c r="DS27" s="17"/>
      <c r="DT27" s="17"/>
      <c r="DU27" s="17"/>
      <c r="DV27" s="17"/>
      <c r="DW27" s="17"/>
      <c r="DX27" s="17"/>
      <c r="DY27" s="17"/>
      <c r="DZ27" s="17"/>
      <c r="EA27" s="17"/>
      <c r="EB27" s="17"/>
      <c r="EC27" s="17"/>
      <c r="ED27" s="17"/>
      <c r="EE27" s="17"/>
      <c r="EF27" s="17"/>
      <c r="EG27" s="17"/>
      <c r="EH27" s="17"/>
      <c r="EI27" s="17"/>
      <c r="EJ27" s="17"/>
      <c r="EK27" s="17"/>
      <c r="EL27" s="17"/>
      <c r="EM27" s="17"/>
      <c r="EN27" s="17"/>
      <c r="EO27" s="17"/>
      <c r="EP27" s="17"/>
      <c r="EQ27" s="17"/>
      <c r="ER27" s="17"/>
      <c r="ES27" s="17"/>
      <c r="ET27" s="17"/>
      <c r="EU27" s="17"/>
      <c r="EV27" s="17"/>
      <c r="EW27" s="17"/>
      <c r="EX27" s="17"/>
      <c r="EY27" s="17"/>
      <c r="EZ27" s="17"/>
      <c r="FA27" s="17"/>
      <c r="FB27" s="17"/>
      <c r="FC27" s="17"/>
      <c r="FD27" s="17"/>
      <c r="FE27" s="17"/>
      <c r="FF27" s="17"/>
      <c r="FG27" s="17"/>
      <c r="FH27" s="17"/>
      <c r="FI27" s="17"/>
      <c r="FJ27" s="17"/>
      <c r="FK27" s="17"/>
      <c r="FL27" s="17"/>
      <c r="FM27" s="17"/>
      <c r="FN27" s="17"/>
      <c r="FO27" s="17"/>
      <c r="FP27" s="17"/>
      <c r="FQ27" s="17"/>
      <c r="FR27" s="17"/>
      <c r="FS27" s="17"/>
      <c r="FT27" s="17"/>
      <c r="FU27" s="17"/>
    </row>
    <row r="28" spans="1:177" x14ac:dyDescent="0.35">
      <c r="A28" s="106" t="s">
        <v>224</v>
      </c>
      <c r="B28" s="13">
        <v>0</v>
      </c>
      <c r="C28" s="34">
        <f>B29+B30</f>
        <v>0</v>
      </c>
      <c r="D28" s="34">
        <f t="shared" ref="D28:AE28" si="19">C29+C30</f>
        <v>0</v>
      </c>
      <c r="E28" s="34">
        <f t="shared" si="19"/>
        <v>0</v>
      </c>
      <c r="F28" s="34">
        <f t="shared" si="19"/>
        <v>0</v>
      </c>
      <c r="G28" s="34">
        <f t="shared" si="19"/>
        <v>0</v>
      </c>
      <c r="H28" s="34">
        <f t="shared" si="19"/>
        <v>0</v>
      </c>
      <c r="I28" s="34">
        <f t="shared" si="19"/>
        <v>0</v>
      </c>
      <c r="J28" s="34">
        <f t="shared" si="19"/>
        <v>0</v>
      </c>
      <c r="K28" s="34">
        <f t="shared" si="19"/>
        <v>0</v>
      </c>
      <c r="L28" s="34">
        <f t="shared" si="19"/>
        <v>0</v>
      </c>
      <c r="M28" s="34">
        <f t="shared" si="19"/>
        <v>0</v>
      </c>
      <c r="N28" s="34">
        <f t="shared" si="19"/>
        <v>0</v>
      </c>
      <c r="O28" s="34">
        <f t="shared" si="19"/>
        <v>0</v>
      </c>
      <c r="P28" s="34">
        <f t="shared" si="19"/>
        <v>0</v>
      </c>
      <c r="Q28" s="34">
        <f t="shared" si="19"/>
        <v>0</v>
      </c>
      <c r="R28" s="34">
        <f t="shared" si="19"/>
        <v>0</v>
      </c>
      <c r="S28" s="34">
        <f t="shared" si="19"/>
        <v>0</v>
      </c>
      <c r="T28" s="34">
        <f t="shared" si="19"/>
        <v>0</v>
      </c>
      <c r="U28" s="34">
        <f t="shared" si="19"/>
        <v>0</v>
      </c>
      <c r="V28" s="34">
        <f t="shared" si="19"/>
        <v>0</v>
      </c>
      <c r="W28" s="34">
        <f t="shared" si="19"/>
        <v>0</v>
      </c>
      <c r="X28" s="34">
        <f t="shared" si="19"/>
        <v>0</v>
      </c>
      <c r="Y28" s="34">
        <f t="shared" si="19"/>
        <v>0</v>
      </c>
      <c r="Z28" s="34">
        <f t="shared" si="19"/>
        <v>0</v>
      </c>
      <c r="AA28" s="34">
        <f t="shared" si="19"/>
        <v>0</v>
      </c>
      <c r="AB28" s="34">
        <f t="shared" si="19"/>
        <v>0</v>
      </c>
      <c r="AC28" s="34">
        <f t="shared" si="19"/>
        <v>0</v>
      </c>
      <c r="AD28" s="34">
        <f t="shared" si="19"/>
        <v>0</v>
      </c>
      <c r="AE28" s="34">
        <f t="shared" si="19"/>
        <v>0</v>
      </c>
      <c r="AF28" s="34">
        <f>AE29+AE30</f>
        <v>0</v>
      </c>
      <c r="AG28" s="128">
        <f t="shared" ref="AG28" si="20">AF29+AF30</f>
        <v>0</v>
      </c>
      <c r="AH28" s="156"/>
      <c r="AI28" s="45"/>
      <c r="AJ28" s="45"/>
      <c r="AK28" s="45"/>
      <c r="AL28" s="45"/>
      <c r="AM28" s="45"/>
      <c r="AN28" s="45"/>
      <c r="AO28" s="45"/>
      <c r="AP28" s="7"/>
      <c r="AQ28" s="7"/>
      <c r="AR28" s="17"/>
      <c r="AS28" s="17"/>
      <c r="AT28" s="17"/>
      <c r="AU28" s="17"/>
      <c r="AV28" s="17"/>
      <c r="AW28" s="17"/>
      <c r="AX28" s="17"/>
      <c r="AY28" s="17"/>
      <c r="AZ28" s="17"/>
      <c r="BA28" s="17"/>
      <c r="BB28" s="17"/>
      <c r="BC28" s="17"/>
      <c r="BD28" s="17"/>
      <c r="BE28" s="17"/>
      <c r="BF28" s="17"/>
      <c r="BG28" s="17"/>
      <c r="BH28" s="17"/>
      <c r="BI28" s="17"/>
      <c r="BJ28" s="17"/>
      <c r="BK28" s="17"/>
      <c r="BL28" s="17"/>
      <c r="BM28" s="17"/>
      <c r="BN28" s="17"/>
      <c r="BO28" s="17"/>
      <c r="BP28" s="17"/>
      <c r="BQ28" s="17"/>
      <c r="BR28" s="17"/>
      <c r="BS28" s="17"/>
      <c r="BT28" s="17"/>
      <c r="BU28" s="17"/>
      <c r="BV28" s="17"/>
      <c r="BW28" s="17"/>
      <c r="BX28" s="17"/>
      <c r="BY28" s="17"/>
      <c r="BZ28" s="17"/>
      <c r="CA28" s="17"/>
      <c r="CB28" s="17"/>
      <c r="CC28" s="17"/>
      <c r="CD28" s="17"/>
      <c r="CE28" s="17"/>
      <c r="CF28" s="17"/>
      <c r="CG28" s="17"/>
      <c r="CH28" s="17"/>
      <c r="CI28" s="17"/>
      <c r="CJ28" s="17"/>
      <c r="CK28" s="17"/>
      <c r="CL28" s="17"/>
      <c r="CM28" s="17"/>
      <c r="CN28" s="17"/>
      <c r="CO28" s="17"/>
      <c r="CP28" s="17"/>
      <c r="CQ28" s="17"/>
      <c r="CR28" s="17"/>
      <c r="CS28" s="17"/>
      <c r="CT28" s="17"/>
      <c r="CU28" s="17"/>
      <c r="CV28" s="17"/>
      <c r="CW28" s="17"/>
      <c r="CX28" s="17"/>
      <c r="CY28" s="17"/>
      <c r="CZ28" s="17"/>
      <c r="DA28" s="17"/>
      <c r="DB28" s="17"/>
      <c r="DC28" s="17"/>
      <c r="DD28" s="17"/>
      <c r="DE28" s="17"/>
      <c r="DF28" s="17"/>
      <c r="DG28" s="17"/>
      <c r="DH28" s="17"/>
      <c r="DI28" s="17"/>
      <c r="DJ28" s="17"/>
      <c r="DK28" s="17"/>
      <c r="DL28" s="17"/>
      <c r="DM28" s="17"/>
      <c r="DN28" s="17"/>
      <c r="DO28" s="17"/>
      <c r="DP28" s="17"/>
      <c r="DQ28" s="17"/>
      <c r="DR28" s="17"/>
      <c r="DS28" s="17"/>
      <c r="DT28" s="17"/>
      <c r="DU28" s="17"/>
      <c r="DV28" s="17"/>
      <c r="DW28" s="17"/>
      <c r="DX28" s="17"/>
      <c r="DY28" s="17"/>
      <c r="DZ28" s="17"/>
      <c r="EA28" s="17"/>
      <c r="EB28" s="17"/>
      <c r="EC28" s="17"/>
      <c r="ED28" s="17"/>
      <c r="EE28" s="17"/>
      <c r="EF28" s="17"/>
      <c r="EG28" s="17"/>
      <c r="EH28" s="17"/>
      <c r="EI28" s="17"/>
      <c r="EJ28" s="17"/>
      <c r="EK28" s="17"/>
      <c r="EL28" s="17"/>
      <c r="EM28" s="17"/>
      <c r="EN28" s="17"/>
      <c r="EO28" s="17"/>
      <c r="EP28" s="17"/>
      <c r="EQ28" s="17"/>
      <c r="ER28" s="17"/>
      <c r="ES28" s="17"/>
      <c r="ET28" s="17"/>
      <c r="EU28" s="17"/>
      <c r="EV28" s="17"/>
      <c r="EW28" s="17"/>
      <c r="EX28" s="17"/>
      <c r="EY28" s="17"/>
      <c r="EZ28" s="17"/>
      <c r="FA28" s="17"/>
      <c r="FB28" s="17"/>
      <c r="FC28" s="17"/>
      <c r="FD28" s="17"/>
      <c r="FE28" s="17"/>
      <c r="FF28" s="17"/>
      <c r="FG28" s="17"/>
      <c r="FH28" s="17"/>
      <c r="FI28" s="17"/>
      <c r="FJ28" s="17"/>
      <c r="FK28" s="17"/>
      <c r="FL28" s="17"/>
      <c r="FM28" s="17"/>
      <c r="FN28" s="17"/>
      <c r="FO28" s="17"/>
      <c r="FP28" s="17"/>
      <c r="FQ28" s="17"/>
      <c r="FR28" s="17"/>
      <c r="FS28" s="17"/>
      <c r="FT28" s="17"/>
      <c r="FU28" s="17"/>
    </row>
    <row r="29" spans="1:177" ht="29" x14ac:dyDescent="0.35">
      <c r="A29" s="106" t="s">
        <v>225</v>
      </c>
      <c r="B29" s="13">
        <v>0</v>
      </c>
      <c r="C29" s="34">
        <f t="shared" ref="C29:AF29" si="21">(EXP(-$C$64))*B28</f>
        <v>0</v>
      </c>
      <c r="D29" s="34">
        <f t="shared" si="21"/>
        <v>0</v>
      </c>
      <c r="E29" s="34">
        <f t="shared" si="21"/>
        <v>0</v>
      </c>
      <c r="F29" s="34">
        <f t="shared" si="21"/>
        <v>0</v>
      </c>
      <c r="G29" s="34">
        <f t="shared" si="21"/>
        <v>0</v>
      </c>
      <c r="H29" s="34">
        <f t="shared" si="21"/>
        <v>0</v>
      </c>
      <c r="I29" s="34">
        <f t="shared" si="21"/>
        <v>0</v>
      </c>
      <c r="J29" s="34">
        <f t="shared" si="21"/>
        <v>0</v>
      </c>
      <c r="K29" s="34">
        <f t="shared" si="21"/>
        <v>0</v>
      </c>
      <c r="L29" s="34">
        <f t="shared" si="21"/>
        <v>0</v>
      </c>
      <c r="M29" s="34">
        <f t="shared" si="21"/>
        <v>0</v>
      </c>
      <c r="N29" s="34">
        <f t="shared" si="21"/>
        <v>0</v>
      </c>
      <c r="O29" s="34">
        <f t="shared" si="21"/>
        <v>0</v>
      </c>
      <c r="P29" s="34">
        <f t="shared" si="21"/>
        <v>0</v>
      </c>
      <c r="Q29" s="34">
        <f t="shared" si="21"/>
        <v>0</v>
      </c>
      <c r="R29" s="34">
        <f t="shared" si="21"/>
        <v>0</v>
      </c>
      <c r="S29" s="34">
        <f t="shared" si="21"/>
        <v>0</v>
      </c>
      <c r="T29" s="34">
        <f t="shared" si="21"/>
        <v>0</v>
      </c>
      <c r="U29" s="34">
        <f t="shared" si="21"/>
        <v>0</v>
      </c>
      <c r="V29" s="34">
        <f t="shared" si="21"/>
        <v>0</v>
      </c>
      <c r="W29" s="34">
        <f t="shared" si="21"/>
        <v>0</v>
      </c>
      <c r="X29" s="34">
        <f t="shared" si="21"/>
        <v>0</v>
      </c>
      <c r="Y29" s="34">
        <f t="shared" si="21"/>
        <v>0</v>
      </c>
      <c r="Z29" s="34">
        <f t="shared" si="21"/>
        <v>0</v>
      </c>
      <c r="AA29" s="34">
        <f t="shared" si="21"/>
        <v>0</v>
      </c>
      <c r="AB29" s="34">
        <f t="shared" si="21"/>
        <v>0</v>
      </c>
      <c r="AC29" s="34">
        <f t="shared" si="21"/>
        <v>0</v>
      </c>
      <c r="AD29" s="34">
        <f t="shared" si="21"/>
        <v>0</v>
      </c>
      <c r="AE29" s="34">
        <f t="shared" si="21"/>
        <v>0</v>
      </c>
      <c r="AF29" s="34">
        <f t="shared" si="21"/>
        <v>0</v>
      </c>
      <c r="AG29" s="128">
        <f t="shared" ref="AG29" si="22">(EXP(-$C$64))*AF28</f>
        <v>0</v>
      </c>
      <c r="AH29" s="156"/>
      <c r="AI29" s="45"/>
      <c r="AJ29" s="45"/>
      <c r="AK29" s="45"/>
      <c r="AL29" s="45"/>
      <c r="AM29" s="45"/>
      <c r="AN29" s="45"/>
      <c r="AO29" s="45"/>
      <c r="AP29" s="7"/>
      <c r="AQ29" s="7"/>
      <c r="AR29" s="17"/>
      <c r="AS29" s="17"/>
      <c r="AT29" s="17"/>
      <c r="AU29" s="17"/>
      <c r="AV29" s="17"/>
      <c r="AW29" s="17"/>
      <c r="AX29" s="17"/>
      <c r="AY29" s="17"/>
      <c r="AZ29" s="17"/>
      <c r="BA29" s="17"/>
      <c r="BB29" s="17"/>
      <c r="BC29" s="17"/>
      <c r="BD29" s="17"/>
      <c r="BE29" s="17"/>
      <c r="BF29" s="17"/>
      <c r="BG29" s="17"/>
      <c r="BH29" s="17"/>
      <c r="BI29" s="17"/>
      <c r="BJ29" s="17"/>
      <c r="BK29" s="17"/>
      <c r="BL29" s="17"/>
      <c r="BM29" s="17"/>
      <c r="BN29" s="17"/>
      <c r="BO29" s="17"/>
      <c r="BP29" s="17"/>
      <c r="BQ29" s="17"/>
      <c r="BR29" s="17"/>
      <c r="BS29" s="17"/>
      <c r="BT29" s="17"/>
      <c r="BU29" s="17"/>
      <c r="BV29" s="17"/>
      <c r="BW29" s="17"/>
      <c r="BX29" s="17"/>
      <c r="BY29" s="17"/>
      <c r="BZ29" s="17"/>
      <c r="CA29" s="17"/>
      <c r="CB29" s="17"/>
      <c r="CC29" s="17"/>
      <c r="CD29" s="17"/>
      <c r="CE29" s="17"/>
      <c r="CF29" s="17"/>
      <c r="CG29" s="17"/>
      <c r="CH29" s="17"/>
      <c r="CI29" s="17"/>
      <c r="CJ29" s="17"/>
      <c r="CK29" s="17"/>
      <c r="CL29" s="17"/>
      <c r="CM29" s="17"/>
      <c r="CN29" s="17"/>
      <c r="CO29" s="17"/>
      <c r="CP29" s="17"/>
      <c r="CQ29" s="17"/>
      <c r="CR29" s="17"/>
      <c r="CS29" s="17"/>
      <c r="CT29" s="17"/>
      <c r="CU29" s="17"/>
      <c r="CV29" s="17"/>
      <c r="CW29" s="17"/>
      <c r="CX29" s="17"/>
      <c r="CY29" s="17"/>
      <c r="CZ29" s="17"/>
      <c r="DA29" s="17"/>
      <c r="DB29" s="17"/>
      <c r="DC29" s="17"/>
      <c r="DD29" s="17"/>
      <c r="DE29" s="17"/>
      <c r="DF29" s="17"/>
      <c r="DG29" s="17"/>
      <c r="DH29" s="17"/>
      <c r="DI29" s="17"/>
      <c r="DJ29" s="17"/>
      <c r="DK29" s="17"/>
      <c r="DL29" s="17"/>
      <c r="DM29" s="17"/>
      <c r="DN29" s="17"/>
      <c r="DO29" s="17"/>
      <c r="DP29" s="17"/>
      <c r="DQ29" s="17"/>
      <c r="DR29" s="17"/>
      <c r="DS29" s="17"/>
      <c r="DT29" s="17"/>
      <c r="DU29" s="17"/>
      <c r="DV29" s="17"/>
      <c r="DW29" s="17"/>
      <c r="DX29" s="17"/>
      <c r="DY29" s="17"/>
      <c r="DZ29" s="17"/>
      <c r="EA29" s="17"/>
      <c r="EB29" s="17"/>
      <c r="EC29" s="17"/>
      <c r="ED29" s="17"/>
      <c r="EE29" s="17"/>
      <c r="EF29" s="17"/>
      <c r="EG29" s="17"/>
      <c r="EH29" s="17"/>
      <c r="EI29" s="17"/>
      <c r="EJ29" s="17"/>
      <c r="EK29" s="17"/>
      <c r="EL29" s="17"/>
      <c r="EM29" s="17"/>
      <c r="EN29" s="17"/>
      <c r="EO29" s="17"/>
      <c r="EP29" s="17"/>
      <c r="EQ29" s="17"/>
      <c r="ER29" s="17"/>
      <c r="ES29" s="17"/>
      <c r="ET29" s="17"/>
      <c r="EU29" s="17"/>
      <c r="EV29" s="17"/>
      <c r="EW29" s="17"/>
      <c r="EX29" s="17"/>
      <c r="EY29" s="17"/>
      <c r="EZ29" s="17"/>
      <c r="FA29" s="17"/>
      <c r="FB29" s="17"/>
      <c r="FC29" s="17"/>
      <c r="FD29" s="17"/>
      <c r="FE29" s="17"/>
      <c r="FF29" s="17"/>
      <c r="FG29" s="17"/>
      <c r="FH29" s="17"/>
      <c r="FI29" s="17"/>
      <c r="FJ29" s="17"/>
      <c r="FK29" s="17"/>
      <c r="FL29" s="17"/>
      <c r="FM29" s="17"/>
      <c r="FN29" s="17"/>
      <c r="FO29" s="17"/>
      <c r="FP29" s="17"/>
      <c r="FQ29" s="17"/>
      <c r="FR29" s="17"/>
      <c r="FS29" s="17"/>
      <c r="FT29" s="17"/>
      <c r="FU29" s="17"/>
    </row>
    <row r="30" spans="1:177" ht="43.5" x14ac:dyDescent="0.35">
      <c r="A30" s="106" t="s">
        <v>226</v>
      </c>
      <c r="B30" s="13">
        <f t="shared" ref="B30:AF30" si="23">((1-EXP(-$C$64))/$C$64)*(B34*$C$56*$B$55)</f>
        <v>0</v>
      </c>
      <c r="C30" s="13">
        <f t="shared" si="23"/>
        <v>0</v>
      </c>
      <c r="D30" s="13">
        <f t="shared" si="23"/>
        <v>0</v>
      </c>
      <c r="E30" s="13">
        <f t="shared" si="23"/>
        <v>0</v>
      </c>
      <c r="F30" s="13">
        <f t="shared" si="23"/>
        <v>0</v>
      </c>
      <c r="G30" s="13">
        <f t="shared" si="23"/>
        <v>0</v>
      </c>
      <c r="H30" s="13">
        <f t="shared" si="23"/>
        <v>0</v>
      </c>
      <c r="I30" s="13">
        <f t="shared" si="23"/>
        <v>0</v>
      </c>
      <c r="J30" s="13">
        <f t="shared" si="23"/>
        <v>0</v>
      </c>
      <c r="K30" s="13">
        <f t="shared" si="23"/>
        <v>0</v>
      </c>
      <c r="L30" s="13">
        <f t="shared" si="23"/>
        <v>0</v>
      </c>
      <c r="M30" s="13">
        <f t="shared" si="23"/>
        <v>0</v>
      </c>
      <c r="N30" s="13">
        <f t="shared" si="23"/>
        <v>0</v>
      </c>
      <c r="O30" s="13">
        <f t="shared" si="23"/>
        <v>0</v>
      </c>
      <c r="P30" s="13">
        <f t="shared" si="23"/>
        <v>0</v>
      </c>
      <c r="Q30" s="13">
        <f t="shared" si="23"/>
        <v>0</v>
      </c>
      <c r="R30" s="13">
        <f t="shared" si="23"/>
        <v>0</v>
      </c>
      <c r="S30" s="13">
        <f t="shared" si="23"/>
        <v>0</v>
      </c>
      <c r="T30" s="13">
        <f t="shared" si="23"/>
        <v>0</v>
      </c>
      <c r="U30" s="13">
        <f t="shared" si="23"/>
        <v>0</v>
      </c>
      <c r="V30" s="13">
        <f t="shared" si="23"/>
        <v>0</v>
      </c>
      <c r="W30" s="13">
        <f t="shared" si="23"/>
        <v>0</v>
      </c>
      <c r="X30" s="13">
        <f t="shared" si="23"/>
        <v>0</v>
      </c>
      <c r="Y30" s="13">
        <f t="shared" si="23"/>
        <v>0</v>
      </c>
      <c r="Z30" s="13">
        <f t="shared" si="23"/>
        <v>0</v>
      </c>
      <c r="AA30" s="13">
        <f t="shared" si="23"/>
        <v>0</v>
      </c>
      <c r="AB30" s="13">
        <f t="shared" si="23"/>
        <v>0</v>
      </c>
      <c r="AC30" s="13">
        <f t="shared" si="23"/>
        <v>0</v>
      </c>
      <c r="AD30" s="13">
        <f t="shared" si="23"/>
        <v>0</v>
      </c>
      <c r="AE30" s="13">
        <f t="shared" si="23"/>
        <v>0</v>
      </c>
      <c r="AF30" s="13">
        <f t="shared" si="23"/>
        <v>0</v>
      </c>
      <c r="AG30" s="14">
        <f t="shared" ref="AG30" si="24">((1-EXP(-$C$64))/$C$64)*(AG34*$C$56*$B$55)</f>
        <v>0</v>
      </c>
      <c r="AH30" s="157"/>
      <c r="AI30" s="16"/>
      <c r="AJ30" s="16"/>
      <c r="AK30" s="16"/>
      <c r="AL30" s="16"/>
      <c r="AM30" s="16"/>
      <c r="AN30" s="16"/>
      <c r="AO30" s="16"/>
      <c r="AP30" s="7"/>
      <c r="AQ30" s="7"/>
      <c r="AR30" s="17"/>
      <c r="AS30" s="17"/>
      <c r="AT30" s="17"/>
      <c r="AU30" s="17"/>
      <c r="AV30" s="17"/>
      <c r="AW30" s="17"/>
      <c r="AX30" s="17"/>
      <c r="AY30" s="17"/>
      <c r="AZ30" s="17"/>
      <c r="BA30" s="17"/>
      <c r="BB30" s="17"/>
      <c r="BC30" s="17"/>
      <c r="BD30" s="17"/>
      <c r="BE30" s="17"/>
      <c r="BF30" s="17"/>
      <c r="BG30" s="17"/>
      <c r="BH30" s="17"/>
      <c r="BI30" s="17"/>
      <c r="BJ30" s="17"/>
      <c r="BK30" s="17"/>
      <c r="BL30" s="17"/>
      <c r="BM30" s="17"/>
      <c r="BN30" s="17"/>
      <c r="BO30" s="17"/>
      <c r="BP30" s="17"/>
      <c r="BQ30" s="17"/>
      <c r="BR30" s="17"/>
      <c r="BS30" s="17"/>
      <c r="BT30" s="17"/>
      <c r="BU30" s="17"/>
      <c r="BV30" s="17"/>
      <c r="BW30" s="17"/>
      <c r="BX30" s="17"/>
      <c r="BY30" s="17"/>
      <c r="BZ30" s="17"/>
      <c r="CA30" s="17"/>
      <c r="CB30" s="17"/>
      <c r="CC30" s="17"/>
      <c r="CD30" s="17"/>
      <c r="CE30" s="17"/>
      <c r="CF30" s="17"/>
      <c r="CG30" s="17"/>
      <c r="CH30" s="17"/>
      <c r="CI30" s="17"/>
      <c r="CJ30" s="17"/>
      <c r="CK30" s="17"/>
      <c r="CL30" s="17"/>
      <c r="CM30" s="17"/>
      <c r="CN30" s="17"/>
      <c r="CO30" s="17"/>
      <c r="CP30" s="17"/>
      <c r="CQ30" s="17"/>
      <c r="CR30" s="17"/>
      <c r="CS30" s="17"/>
      <c r="CT30" s="17"/>
      <c r="CU30" s="17"/>
      <c r="CV30" s="17"/>
      <c r="CW30" s="17"/>
      <c r="CX30" s="17"/>
      <c r="CY30" s="17"/>
      <c r="CZ30" s="17"/>
      <c r="DA30" s="17"/>
      <c r="DB30" s="17"/>
      <c r="DC30" s="17"/>
      <c r="DD30" s="17"/>
      <c r="DE30" s="17"/>
      <c r="DF30" s="17"/>
      <c r="DG30" s="17"/>
      <c r="DH30" s="17"/>
      <c r="DI30" s="17"/>
      <c r="DJ30" s="17"/>
      <c r="DK30" s="17"/>
      <c r="DL30" s="17"/>
      <c r="DM30" s="17"/>
      <c r="DN30" s="17"/>
      <c r="DO30" s="17"/>
      <c r="DP30" s="17"/>
      <c r="DQ30" s="17"/>
      <c r="DR30" s="17"/>
      <c r="DS30" s="17"/>
      <c r="DT30" s="17"/>
      <c r="DU30" s="17"/>
      <c r="DV30" s="17"/>
      <c r="DW30" s="17"/>
      <c r="DX30" s="17"/>
      <c r="DY30" s="17"/>
      <c r="DZ30" s="17"/>
      <c r="EA30" s="17"/>
      <c r="EB30" s="17"/>
      <c r="EC30" s="17"/>
      <c r="ED30" s="17"/>
      <c r="EE30" s="17"/>
      <c r="EF30" s="17"/>
      <c r="EG30" s="17"/>
      <c r="EH30" s="17"/>
      <c r="EI30" s="17"/>
      <c r="EJ30" s="17"/>
      <c r="EK30" s="17"/>
      <c r="EL30" s="17"/>
      <c r="EM30" s="17"/>
      <c r="EN30" s="17"/>
      <c r="EO30" s="17"/>
      <c r="EP30" s="17"/>
      <c r="EQ30" s="17"/>
      <c r="ER30" s="17"/>
      <c r="ES30" s="17"/>
      <c r="ET30" s="17"/>
      <c r="EU30" s="17"/>
      <c r="EV30" s="17"/>
      <c r="EW30" s="17"/>
      <c r="EX30" s="17"/>
      <c r="EY30" s="17"/>
      <c r="EZ30" s="17"/>
      <c r="FA30" s="17"/>
      <c r="FB30" s="17"/>
      <c r="FC30" s="17"/>
      <c r="FD30" s="17"/>
      <c r="FE30" s="17"/>
      <c r="FF30" s="17"/>
      <c r="FG30" s="17"/>
      <c r="FH30" s="17"/>
      <c r="FI30" s="17"/>
      <c r="FJ30" s="17"/>
      <c r="FK30" s="17"/>
      <c r="FL30" s="17"/>
      <c r="FM30" s="17"/>
      <c r="FN30" s="17"/>
      <c r="FO30" s="17"/>
      <c r="FP30" s="17"/>
      <c r="FQ30" s="17"/>
      <c r="FR30" s="17"/>
      <c r="FS30" s="17"/>
      <c r="FT30" s="17"/>
      <c r="FU30" s="17"/>
    </row>
    <row r="31" spans="1:177" ht="19.5" customHeight="1" x14ac:dyDescent="0.35">
      <c r="A31" s="19" t="s">
        <v>211</v>
      </c>
      <c r="B31" s="12"/>
      <c r="C31" s="12"/>
      <c r="D31" s="12"/>
      <c r="E31" s="12"/>
      <c r="F31" s="12"/>
      <c r="G31" s="12"/>
      <c r="H31" s="12"/>
      <c r="I31" s="12"/>
      <c r="J31" s="12"/>
      <c r="K31" s="12"/>
      <c r="L31" s="12"/>
      <c r="M31" s="12"/>
      <c r="N31" s="12"/>
      <c r="O31" s="12"/>
      <c r="P31" s="12"/>
      <c r="Q31" s="18"/>
      <c r="R31" s="18"/>
      <c r="S31" s="12">
        <v>26</v>
      </c>
      <c r="T31" s="12"/>
      <c r="U31" s="12"/>
      <c r="V31" s="18"/>
      <c r="W31" s="18">
        <v>40</v>
      </c>
      <c r="X31" s="18"/>
      <c r="Y31" s="12"/>
      <c r="Z31" s="12"/>
      <c r="AA31" s="12"/>
      <c r="AB31" s="18"/>
      <c r="AC31" s="12"/>
      <c r="AD31" s="12"/>
      <c r="AE31" s="12"/>
      <c r="AF31" s="123">
        <v>300</v>
      </c>
      <c r="AG31" s="23"/>
      <c r="AH31" s="158"/>
      <c r="AI31" s="7"/>
      <c r="AJ31" s="7"/>
      <c r="AK31" s="16"/>
      <c r="AL31" s="16"/>
      <c r="AM31" s="16"/>
      <c r="AN31" s="16"/>
      <c r="AO31" s="16"/>
      <c r="AP31" s="7"/>
      <c r="AQ31" s="7"/>
      <c r="AR31" s="17"/>
      <c r="AS31" s="17"/>
      <c r="AT31" s="17"/>
      <c r="AU31" s="17"/>
      <c r="AV31" s="17"/>
      <c r="AW31" s="17"/>
      <c r="AX31" s="17"/>
      <c r="AY31" s="17"/>
      <c r="AZ31" s="17"/>
      <c r="BA31" s="17"/>
      <c r="BB31" s="17"/>
      <c r="BC31" s="17"/>
      <c r="BD31" s="17"/>
      <c r="BE31" s="17"/>
      <c r="BF31" s="17"/>
      <c r="BG31" s="17"/>
      <c r="BH31" s="17"/>
      <c r="BI31" s="17"/>
      <c r="BJ31" s="17"/>
      <c r="BK31" s="17"/>
      <c r="BL31" s="17"/>
      <c r="BM31" s="17"/>
      <c r="BN31" s="17"/>
      <c r="BO31" s="17"/>
      <c r="BP31" s="17"/>
      <c r="BQ31" s="17"/>
      <c r="BR31" s="17"/>
      <c r="BS31" s="17"/>
      <c r="BT31" s="17"/>
      <c r="BU31" s="17"/>
      <c r="BV31" s="17"/>
      <c r="BW31" s="17"/>
      <c r="BX31" s="17"/>
      <c r="BY31" s="17"/>
      <c r="BZ31" s="17"/>
      <c r="CA31" s="17"/>
      <c r="CB31" s="17"/>
      <c r="CC31" s="17"/>
      <c r="CD31" s="17"/>
      <c r="CE31" s="17"/>
      <c r="CF31" s="17"/>
      <c r="CG31" s="17"/>
      <c r="CH31" s="17"/>
      <c r="CI31" s="17"/>
      <c r="CJ31" s="17"/>
      <c r="CK31" s="17"/>
      <c r="CL31" s="17"/>
      <c r="CM31" s="17"/>
      <c r="CN31" s="17"/>
      <c r="CO31" s="17"/>
      <c r="CP31" s="17"/>
      <c r="CQ31" s="17"/>
      <c r="CR31" s="17"/>
      <c r="CS31" s="17"/>
      <c r="CT31" s="17"/>
      <c r="CU31" s="17"/>
      <c r="CV31" s="17"/>
      <c r="CW31" s="17"/>
      <c r="CX31" s="17"/>
      <c r="CY31" s="17"/>
      <c r="CZ31" s="17"/>
      <c r="DA31" s="17"/>
      <c r="DB31" s="17"/>
      <c r="DC31" s="17"/>
      <c r="DD31" s="17"/>
      <c r="DE31" s="17"/>
      <c r="DF31" s="17"/>
      <c r="DG31" s="17"/>
      <c r="DH31" s="17"/>
      <c r="DI31" s="17"/>
      <c r="DJ31" s="17"/>
      <c r="DK31" s="17"/>
      <c r="DL31" s="17"/>
      <c r="DM31" s="17"/>
      <c r="DN31" s="17"/>
      <c r="DO31" s="17"/>
      <c r="DP31" s="17"/>
      <c r="DQ31" s="17"/>
      <c r="DR31" s="17"/>
      <c r="DS31" s="17"/>
      <c r="DT31" s="17"/>
      <c r="DU31" s="17"/>
      <c r="DV31" s="17"/>
      <c r="DW31" s="17"/>
      <c r="DX31" s="17"/>
      <c r="DY31" s="17"/>
      <c r="DZ31" s="17"/>
      <c r="EA31" s="17"/>
      <c r="EB31" s="17"/>
      <c r="EC31" s="17"/>
      <c r="ED31" s="17"/>
      <c r="EE31" s="17"/>
      <c r="EF31" s="17"/>
      <c r="EG31" s="17"/>
      <c r="EH31" s="17"/>
      <c r="EI31" s="17"/>
      <c r="EJ31" s="17"/>
      <c r="EK31" s="17"/>
      <c r="EL31" s="17"/>
      <c r="EM31" s="17"/>
      <c r="EN31" s="17"/>
      <c r="EO31" s="17"/>
      <c r="EP31" s="17"/>
      <c r="EQ31" s="17"/>
      <c r="ER31" s="17"/>
      <c r="ES31" s="17"/>
      <c r="ET31" s="17"/>
      <c r="EU31" s="17"/>
      <c r="EV31" s="17"/>
      <c r="EW31" s="17"/>
      <c r="EX31" s="17"/>
      <c r="EY31" s="17"/>
      <c r="EZ31" s="17"/>
      <c r="FA31" s="17"/>
      <c r="FB31" s="17"/>
      <c r="FC31" s="17"/>
      <c r="FD31" s="17"/>
      <c r="FE31" s="17"/>
      <c r="FF31" s="17"/>
      <c r="FG31" s="17"/>
      <c r="FH31" s="17"/>
      <c r="FI31" s="17"/>
      <c r="FJ31" s="17"/>
      <c r="FK31" s="17"/>
      <c r="FL31" s="17"/>
      <c r="FM31" s="17"/>
      <c r="FN31" s="17"/>
      <c r="FO31" s="17"/>
      <c r="FP31" s="17"/>
      <c r="FQ31" s="17"/>
      <c r="FR31" s="17"/>
      <c r="FS31" s="17"/>
      <c r="FT31" s="17"/>
      <c r="FU31" s="17"/>
    </row>
    <row r="32" spans="1:177" ht="32" customHeight="1" x14ac:dyDescent="0.35">
      <c r="A32" s="19" t="s">
        <v>212</v>
      </c>
      <c r="B32" s="12"/>
      <c r="C32" s="12"/>
      <c r="D32" s="12"/>
      <c r="E32" s="12"/>
      <c r="F32" s="12"/>
      <c r="G32" s="12"/>
      <c r="H32" s="12"/>
      <c r="I32" s="12"/>
      <c r="J32" s="12"/>
      <c r="K32" s="12"/>
      <c r="L32" s="12"/>
      <c r="M32" s="12"/>
      <c r="N32" s="12"/>
      <c r="O32" s="12"/>
      <c r="P32" s="12"/>
      <c r="Q32" s="12"/>
      <c r="R32" s="12"/>
      <c r="S32" s="12"/>
      <c r="T32" s="12"/>
      <c r="U32" s="12"/>
      <c r="V32" s="12"/>
      <c r="W32" s="12"/>
      <c r="X32" s="12"/>
      <c r="Y32" s="12"/>
      <c r="Z32" s="12"/>
      <c r="AA32" s="12"/>
      <c r="AB32" s="12"/>
      <c r="AC32" s="12"/>
      <c r="AD32" s="12"/>
      <c r="AE32" s="12"/>
      <c r="AF32" s="23"/>
      <c r="AG32" s="23"/>
      <c r="AH32" s="158"/>
      <c r="AI32" s="7"/>
      <c r="AJ32" s="7"/>
      <c r="AK32" s="16"/>
      <c r="AL32" s="16"/>
      <c r="AM32" s="16"/>
      <c r="AN32" s="16"/>
      <c r="AO32" s="16"/>
      <c r="AP32" s="7"/>
      <c r="AQ32" s="7"/>
      <c r="AR32" s="17"/>
      <c r="AS32" s="17"/>
      <c r="AT32" s="17"/>
      <c r="AU32" s="17"/>
      <c r="AV32" s="17"/>
      <c r="AW32" s="17"/>
      <c r="AX32" s="17"/>
      <c r="AY32" s="17"/>
      <c r="AZ32" s="17"/>
      <c r="BA32" s="17"/>
      <c r="BB32" s="17"/>
      <c r="BC32" s="17"/>
      <c r="BD32" s="17"/>
      <c r="BE32" s="17"/>
      <c r="BF32" s="17"/>
      <c r="BG32" s="17"/>
      <c r="BH32" s="17"/>
      <c r="BI32" s="17"/>
      <c r="BJ32" s="17"/>
      <c r="BK32" s="17"/>
      <c r="BL32" s="17"/>
      <c r="BM32" s="17"/>
      <c r="BN32" s="17"/>
      <c r="BO32" s="17"/>
      <c r="BP32" s="17"/>
      <c r="BQ32" s="17"/>
      <c r="BR32" s="17"/>
      <c r="BS32" s="17"/>
      <c r="BT32" s="17"/>
      <c r="BU32" s="17"/>
      <c r="BV32" s="17"/>
      <c r="BW32" s="17"/>
      <c r="BX32" s="17"/>
      <c r="BY32" s="17"/>
      <c r="BZ32" s="17"/>
      <c r="CA32" s="17"/>
      <c r="CB32" s="17"/>
      <c r="CC32" s="17"/>
      <c r="CD32" s="17"/>
      <c r="CE32" s="17"/>
      <c r="CF32" s="17"/>
      <c r="CG32" s="17"/>
      <c r="CH32" s="17"/>
      <c r="CI32" s="17"/>
      <c r="CJ32" s="17"/>
      <c r="CK32" s="17"/>
      <c r="CL32" s="17"/>
      <c r="CM32" s="17"/>
      <c r="CN32" s="17"/>
      <c r="CO32" s="17"/>
      <c r="CP32" s="17"/>
      <c r="CQ32" s="17"/>
      <c r="CR32" s="17"/>
      <c r="CS32" s="17"/>
      <c r="CT32" s="17"/>
      <c r="CU32" s="17"/>
      <c r="CV32" s="17"/>
      <c r="CW32" s="17"/>
      <c r="CX32" s="17"/>
      <c r="CY32" s="17"/>
      <c r="CZ32" s="17"/>
      <c r="DA32" s="17"/>
      <c r="DB32" s="17"/>
      <c r="DC32" s="17"/>
      <c r="DD32" s="17"/>
      <c r="DE32" s="17"/>
      <c r="DF32" s="17"/>
      <c r="DG32" s="17"/>
      <c r="DH32" s="17"/>
      <c r="DI32" s="17"/>
      <c r="DJ32" s="17"/>
      <c r="DK32" s="17"/>
      <c r="DL32" s="17"/>
      <c r="DM32" s="17"/>
      <c r="DN32" s="17"/>
      <c r="DO32" s="17"/>
      <c r="DP32" s="17"/>
      <c r="DQ32" s="17"/>
      <c r="DR32" s="17"/>
      <c r="DS32" s="17"/>
      <c r="DT32" s="17"/>
      <c r="DU32" s="17"/>
      <c r="DV32" s="17"/>
      <c r="DW32" s="17"/>
      <c r="DX32" s="17"/>
      <c r="DY32" s="17"/>
      <c r="DZ32" s="17"/>
      <c r="EA32" s="17"/>
      <c r="EB32" s="17"/>
      <c r="EC32" s="17"/>
      <c r="ED32" s="17"/>
      <c r="EE32" s="17"/>
      <c r="EF32" s="17"/>
      <c r="EG32" s="17"/>
      <c r="EH32" s="17"/>
      <c r="EI32" s="17"/>
      <c r="EJ32" s="17"/>
      <c r="EK32" s="17"/>
      <c r="EL32" s="17"/>
      <c r="EM32" s="17"/>
      <c r="EN32" s="17"/>
      <c r="EO32" s="17"/>
      <c r="EP32" s="17"/>
      <c r="EQ32" s="17"/>
      <c r="ER32" s="17"/>
      <c r="ES32" s="17"/>
      <c r="ET32" s="17"/>
      <c r="EU32" s="17"/>
      <c r="EV32" s="17"/>
      <c r="EW32" s="17"/>
      <c r="EX32" s="17"/>
      <c r="EY32" s="17"/>
      <c r="EZ32" s="17"/>
      <c r="FA32" s="17"/>
      <c r="FB32" s="17"/>
      <c r="FC32" s="17"/>
      <c r="FD32" s="17"/>
      <c r="FE32" s="17"/>
      <c r="FF32" s="17"/>
      <c r="FG32" s="17"/>
      <c r="FH32" s="17"/>
      <c r="FI32" s="17"/>
      <c r="FJ32" s="17"/>
      <c r="FK32" s="17"/>
      <c r="FL32" s="17"/>
      <c r="FM32" s="17"/>
      <c r="FN32" s="17"/>
      <c r="FO32" s="17"/>
      <c r="FP32" s="17"/>
      <c r="FQ32" s="17"/>
      <c r="FR32" s="17"/>
      <c r="FS32" s="17"/>
      <c r="FT32" s="17"/>
      <c r="FU32" s="17"/>
    </row>
    <row r="33" spans="1:54" x14ac:dyDescent="0.35">
      <c r="A33" s="19" t="s">
        <v>213</v>
      </c>
      <c r="B33" s="18"/>
      <c r="C33" s="18"/>
      <c r="D33" s="18"/>
      <c r="E33" s="18"/>
      <c r="F33" s="18"/>
      <c r="G33" s="18"/>
      <c r="H33" s="18"/>
      <c r="I33" s="18"/>
      <c r="J33" s="18"/>
      <c r="K33" s="18"/>
      <c r="L33" s="18"/>
      <c r="M33" s="18">
        <v>26</v>
      </c>
      <c r="N33" s="18"/>
      <c r="O33" s="18"/>
      <c r="P33" s="18"/>
      <c r="Q33" s="18"/>
      <c r="R33" s="18"/>
      <c r="S33" s="18">
        <v>27</v>
      </c>
      <c r="T33" s="18"/>
      <c r="U33" s="18"/>
      <c r="V33" s="18"/>
      <c r="W33" s="18">
        <v>20</v>
      </c>
      <c r="X33" s="18"/>
      <c r="Y33" s="18"/>
      <c r="Z33" s="18"/>
      <c r="AA33" s="18"/>
      <c r="AB33" s="18"/>
      <c r="AC33" s="18"/>
      <c r="AD33" s="18"/>
      <c r="AE33" s="18"/>
      <c r="AF33" s="18">
        <v>53</v>
      </c>
      <c r="AG33" s="123"/>
      <c r="AH33" s="157"/>
      <c r="AI33" s="16"/>
      <c r="AJ33" s="16"/>
      <c r="AK33" s="16"/>
      <c r="AL33" s="16"/>
      <c r="AM33" s="16"/>
      <c r="AN33" s="16"/>
      <c r="AO33" s="16"/>
      <c r="AP33" s="7"/>
      <c r="AQ33" s="119"/>
    </row>
    <row r="34" spans="1:54" ht="15" thickBot="1" x14ac:dyDescent="0.4">
      <c r="A34" s="19" t="s">
        <v>214</v>
      </c>
      <c r="B34" s="18"/>
      <c r="C34" s="18"/>
      <c r="D34" s="18"/>
      <c r="E34" s="18"/>
      <c r="F34" s="18"/>
      <c r="G34" s="18"/>
      <c r="H34" s="18"/>
      <c r="I34" s="18"/>
      <c r="J34" s="18"/>
      <c r="K34" s="18"/>
      <c r="L34" s="18"/>
      <c r="M34" s="18"/>
      <c r="N34" s="18"/>
      <c r="O34" s="18"/>
      <c r="P34" s="18"/>
      <c r="Q34" s="18"/>
      <c r="R34" s="18"/>
      <c r="S34" s="18"/>
      <c r="T34" s="18"/>
      <c r="U34" s="18"/>
      <c r="V34" s="18"/>
      <c r="W34" s="18"/>
      <c r="X34" s="18"/>
      <c r="Y34" s="18"/>
      <c r="Z34" s="18"/>
      <c r="AA34" s="18"/>
      <c r="AB34" s="18"/>
      <c r="AC34" s="18"/>
      <c r="AD34" s="18"/>
      <c r="AE34" s="18"/>
      <c r="AF34" s="18"/>
      <c r="AG34" s="123"/>
      <c r="AH34" s="151"/>
      <c r="AI34" s="152"/>
      <c r="AJ34" s="152"/>
      <c r="AK34" s="152"/>
      <c r="AL34" s="152"/>
      <c r="AM34" s="152"/>
      <c r="AN34" s="152"/>
      <c r="AO34" s="152"/>
      <c r="AP34" s="159"/>
      <c r="AQ34" s="134"/>
    </row>
    <row r="35" spans="1:54" x14ac:dyDescent="0.35">
      <c r="A35" s="185" t="s">
        <v>2</v>
      </c>
      <c r="B35" s="186"/>
      <c r="C35" s="186"/>
      <c r="D35" s="186"/>
      <c r="E35" s="186"/>
      <c r="F35" s="186"/>
      <c r="G35" s="186"/>
      <c r="H35" s="186"/>
      <c r="I35" s="186"/>
      <c r="J35" s="186"/>
      <c r="K35" s="186"/>
      <c r="L35" s="186"/>
      <c r="M35" s="186"/>
      <c r="N35" s="186"/>
      <c r="O35" s="186"/>
      <c r="P35" s="186"/>
      <c r="Q35" s="186"/>
      <c r="R35" s="186"/>
      <c r="S35" s="186"/>
      <c r="T35" s="186"/>
      <c r="U35" s="186"/>
      <c r="V35" s="186"/>
      <c r="W35" s="186"/>
      <c r="X35" s="186"/>
      <c r="Y35" s="186"/>
      <c r="Z35" s="186"/>
      <c r="AA35" s="186"/>
      <c r="AB35" s="186"/>
      <c r="AC35" s="186"/>
      <c r="AD35" s="186"/>
      <c r="AE35" s="186"/>
      <c r="AF35" s="186"/>
      <c r="AG35" s="186"/>
      <c r="AH35" s="186"/>
      <c r="AI35" s="186"/>
      <c r="AJ35" s="186"/>
      <c r="AK35" s="186"/>
      <c r="AL35" s="186"/>
      <c r="AM35" s="186"/>
      <c r="AN35" s="186"/>
      <c r="AO35" s="186"/>
      <c r="AP35" s="186"/>
      <c r="AQ35" s="187"/>
      <c r="AR35" s="6"/>
      <c r="AS35" s="6"/>
      <c r="AT35" s="6"/>
      <c r="AU35" s="6"/>
      <c r="AV35" s="6"/>
      <c r="AW35" s="6"/>
      <c r="AX35" s="6"/>
      <c r="AY35" s="6"/>
      <c r="AZ35" s="6"/>
      <c r="BA35" s="7"/>
      <c r="BB35" s="7"/>
    </row>
    <row r="36" spans="1:54" x14ac:dyDescent="0.35">
      <c r="A36" s="3" t="s">
        <v>228</v>
      </c>
      <c r="B36" s="13">
        <f>SUM(B37,B40,B43,B46)</f>
        <v>0</v>
      </c>
      <c r="C36" s="34">
        <f>SUM(C37,C40,C43,C46)</f>
        <v>0</v>
      </c>
      <c r="D36" s="13">
        <f t="shared" ref="D36:AE36" si="25">SUM(D37,D40,D43,D46)</f>
        <v>0</v>
      </c>
      <c r="E36" s="13">
        <f t="shared" si="25"/>
        <v>0</v>
      </c>
      <c r="F36" s="13">
        <f t="shared" si="25"/>
        <v>0</v>
      </c>
      <c r="G36" s="13">
        <f t="shared" si="25"/>
        <v>0</v>
      </c>
      <c r="H36" s="13">
        <f t="shared" si="25"/>
        <v>0</v>
      </c>
      <c r="I36" s="13">
        <f t="shared" si="25"/>
        <v>0</v>
      </c>
      <c r="J36" s="13">
        <f t="shared" si="25"/>
        <v>0</v>
      </c>
      <c r="K36" s="13">
        <f t="shared" si="25"/>
        <v>0</v>
      </c>
      <c r="L36" s="13">
        <f t="shared" si="25"/>
        <v>0</v>
      </c>
      <c r="M36" s="13">
        <f t="shared" si="25"/>
        <v>0</v>
      </c>
      <c r="N36" s="13">
        <f t="shared" si="25"/>
        <v>0</v>
      </c>
      <c r="O36" s="13">
        <f t="shared" si="25"/>
        <v>0</v>
      </c>
      <c r="P36" s="13">
        <f t="shared" si="25"/>
        <v>0</v>
      </c>
      <c r="Q36" s="13">
        <f t="shared" si="25"/>
        <v>0</v>
      </c>
      <c r="R36" s="13">
        <f t="shared" si="25"/>
        <v>0</v>
      </c>
      <c r="S36" s="13">
        <f t="shared" si="25"/>
        <v>0</v>
      </c>
      <c r="T36" s="13">
        <f t="shared" si="25"/>
        <v>0</v>
      </c>
      <c r="U36" s="13">
        <f t="shared" si="25"/>
        <v>0</v>
      </c>
      <c r="V36" s="13">
        <f t="shared" si="25"/>
        <v>0</v>
      </c>
      <c r="W36" s="13">
        <f t="shared" si="25"/>
        <v>0</v>
      </c>
      <c r="X36" s="13">
        <f t="shared" si="25"/>
        <v>0</v>
      </c>
      <c r="Y36" s="13">
        <f t="shared" si="25"/>
        <v>0</v>
      </c>
      <c r="Z36" s="13">
        <f t="shared" si="25"/>
        <v>0</v>
      </c>
      <c r="AA36" s="13">
        <f t="shared" si="25"/>
        <v>0</v>
      </c>
      <c r="AB36" s="13">
        <f t="shared" si="25"/>
        <v>0</v>
      </c>
      <c r="AC36" s="13">
        <f t="shared" si="25"/>
        <v>0</v>
      </c>
      <c r="AD36" s="13">
        <f t="shared" si="25"/>
        <v>0</v>
      </c>
      <c r="AE36" s="13">
        <f t="shared" si="25"/>
        <v>0</v>
      </c>
      <c r="AF36" s="34">
        <f>SUM(AF37,AF40,AF43,AF46)</f>
        <v>0</v>
      </c>
      <c r="AG36" s="34">
        <f t="shared" ref="AG36:AQ36" si="26">SUM(AG37,AG40,AG43,AG46)</f>
        <v>0</v>
      </c>
      <c r="AH36" s="34">
        <f t="shared" si="26"/>
        <v>0</v>
      </c>
      <c r="AI36" s="34">
        <f t="shared" si="26"/>
        <v>0</v>
      </c>
      <c r="AJ36" s="34">
        <f t="shared" si="26"/>
        <v>0</v>
      </c>
      <c r="AK36" s="34">
        <f t="shared" si="26"/>
        <v>0</v>
      </c>
      <c r="AL36" s="34">
        <f t="shared" si="26"/>
        <v>0</v>
      </c>
      <c r="AM36" s="34">
        <f t="shared" si="26"/>
        <v>0</v>
      </c>
      <c r="AN36" s="34">
        <f t="shared" si="26"/>
        <v>0</v>
      </c>
      <c r="AO36" s="34">
        <f t="shared" si="26"/>
        <v>0</v>
      </c>
      <c r="AP36" s="34">
        <f t="shared" si="26"/>
        <v>0</v>
      </c>
      <c r="AQ36" s="161">
        <f t="shared" si="26"/>
        <v>0</v>
      </c>
      <c r="AR36" s="45"/>
      <c r="AS36" s="45"/>
      <c r="AT36" s="45"/>
      <c r="AU36" s="45"/>
      <c r="AV36" s="45"/>
      <c r="AW36" s="45"/>
      <c r="AX36" s="45"/>
      <c r="AY36" s="45"/>
      <c r="AZ36" s="45"/>
      <c r="BA36" s="45"/>
      <c r="BB36" s="7"/>
    </row>
    <row r="37" spans="1:54" x14ac:dyDescent="0.35">
      <c r="A37" s="75" t="s">
        <v>217</v>
      </c>
      <c r="B37" s="13">
        <v>0</v>
      </c>
      <c r="C37" s="34">
        <f>B38+B39</f>
        <v>0</v>
      </c>
      <c r="D37" s="34">
        <f>C38+C39</f>
        <v>0</v>
      </c>
      <c r="E37" s="34">
        <f t="shared" ref="E37:AE37" si="27">D38+D39</f>
        <v>0</v>
      </c>
      <c r="F37" s="34">
        <f t="shared" si="27"/>
        <v>0</v>
      </c>
      <c r="G37" s="34">
        <f t="shared" si="27"/>
        <v>0</v>
      </c>
      <c r="H37" s="34">
        <f t="shared" si="27"/>
        <v>0</v>
      </c>
      <c r="I37" s="34">
        <f t="shared" si="27"/>
        <v>0</v>
      </c>
      <c r="J37" s="34">
        <f t="shared" si="27"/>
        <v>0</v>
      </c>
      <c r="K37" s="34">
        <f t="shared" si="27"/>
        <v>0</v>
      </c>
      <c r="L37" s="34">
        <f t="shared" si="27"/>
        <v>0</v>
      </c>
      <c r="M37" s="34">
        <f t="shared" si="27"/>
        <v>0</v>
      </c>
      <c r="N37" s="34">
        <f t="shared" si="27"/>
        <v>0</v>
      </c>
      <c r="O37" s="34">
        <f t="shared" si="27"/>
        <v>0</v>
      </c>
      <c r="P37" s="34">
        <f t="shared" si="27"/>
        <v>0</v>
      </c>
      <c r="Q37" s="34">
        <f t="shared" si="27"/>
        <v>0</v>
      </c>
      <c r="R37" s="34">
        <f t="shared" si="27"/>
        <v>0</v>
      </c>
      <c r="S37" s="34">
        <f t="shared" si="27"/>
        <v>0</v>
      </c>
      <c r="T37" s="34">
        <f t="shared" si="27"/>
        <v>0</v>
      </c>
      <c r="U37" s="34">
        <f t="shared" si="27"/>
        <v>0</v>
      </c>
      <c r="V37" s="34">
        <f t="shared" si="27"/>
        <v>0</v>
      </c>
      <c r="W37" s="34">
        <f t="shared" si="27"/>
        <v>0</v>
      </c>
      <c r="X37" s="34">
        <f t="shared" si="27"/>
        <v>0</v>
      </c>
      <c r="Y37" s="34">
        <f t="shared" si="27"/>
        <v>0</v>
      </c>
      <c r="Z37" s="34">
        <f t="shared" si="27"/>
        <v>0</v>
      </c>
      <c r="AA37" s="34">
        <f t="shared" si="27"/>
        <v>0</v>
      </c>
      <c r="AB37" s="34">
        <f t="shared" si="27"/>
        <v>0</v>
      </c>
      <c r="AC37" s="34">
        <f t="shared" si="27"/>
        <v>0</v>
      </c>
      <c r="AD37" s="34">
        <f t="shared" si="27"/>
        <v>0</v>
      </c>
      <c r="AE37" s="34">
        <f t="shared" si="27"/>
        <v>0</v>
      </c>
      <c r="AF37" s="34">
        <f>AE38+AE39</f>
        <v>0</v>
      </c>
      <c r="AG37" s="34">
        <f t="shared" ref="AG37:AQ37" si="28">AF38+AF39</f>
        <v>0</v>
      </c>
      <c r="AH37" s="34">
        <f t="shared" si="28"/>
        <v>0</v>
      </c>
      <c r="AI37" s="34">
        <f t="shared" si="28"/>
        <v>0</v>
      </c>
      <c r="AJ37" s="34">
        <f t="shared" si="28"/>
        <v>0</v>
      </c>
      <c r="AK37" s="34">
        <f t="shared" si="28"/>
        <v>0</v>
      </c>
      <c r="AL37" s="34">
        <f t="shared" si="28"/>
        <v>0</v>
      </c>
      <c r="AM37" s="34">
        <f t="shared" si="28"/>
        <v>0</v>
      </c>
      <c r="AN37" s="34">
        <f t="shared" si="28"/>
        <v>0</v>
      </c>
      <c r="AO37" s="34">
        <f t="shared" si="28"/>
        <v>0</v>
      </c>
      <c r="AP37" s="34">
        <f t="shared" si="28"/>
        <v>0</v>
      </c>
      <c r="AQ37" s="161">
        <f t="shared" si="28"/>
        <v>0</v>
      </c>
      <c r="AR37" s="45"/>
      <c r="AS37" s="45"/>
      <c r="AT37" s="45"/>
      <c r="AU37" s="45"/>
      <c r="AV37" s="45"/>
      <c r="AW37" s="45"/>
      <c r="AX37" s="45"/>
      <c r="AY37" s="45"/>
      <c r="AZ37" s="45"/>
      <c r="BA37" s="45"/>
      <c r="BB37" s="7"/>
    </row>
    <row r="38" spans="1:54" ht="29" x14ac:dyDescent="0.35">
      <c r="A38" s="75" t="s">
        <v>216</v>
      </c>
      <c r="B38" s="13">
        <v>0</v>
      </c>
      <c r="C38" s="34">
        <f>(EXP(-$C$61))*B37</f>
        <v>0</v>
      </c>
      <c r="D38" s="34">
        <f>(EXP(-$C$61))*C37</f>
        <v>0</v>
      </c>
      <c r="E38" s="34">
        <f t="shared" ref="E38:AE38" si="29">(EXP(-$C$61))*D37</f>
        <v>0</v>
      </c>
      <c r="F38" s="34">
        <f t="shared" si="29"/>
        <v>0</v>
      </c>
      <c r="G38" s="34">
        <f t="shared" si="29"/>
        <v>0</v>
      </c>
      <c r="H38" s="34">
        <f t="shared" si="29"/>
        <v>0</v>
      </c>
      <c r="I38" s="34">
        <f t="shared" si="29"/>
        <v>0</v>
      </c>
      <c r="J38" s="34">
        <f t="shared" si="29"/>
        <v>0</v>
      </c>
      <c r="K38" s="34">
        <f t="shared" si="29"/>
        <v>0</v>
      </c>
      <c r="L38" s="34">
        <f t="shared" si="29"/>
        <v>0</v>
      </c>
      <c r="M38" s="34">
        <f t="shared" si="29"/>
        <v>0</v>
      </c>
      <c r="N38" s="34">
        <f t="shared" si="29"/>
        <v>0</v>
      </c>
      <c r="O38" s="34">
        <f t="shared" si="29"/>
        <v>0</v>
      </c>
      <c r="P38" s="34">
        <f t="shared" si="29"/>
        <v>0</v>
      </c>
      <c r="Q38" s="34">
        <f t="shared" si="29"/>
        <v>0</v>
      </c>
      <c r="R38" s="34">
        <f t="shared" si="29"/>
        <v>0</v>
      </c>
      <c r="S38" s="34">
        <f t="shared" si="29"/>
        <v>0</v>
      </c>
      <c r="T38" s="34">
        <f t="shared" si="29"/>
        <v>0</v>
      </c>
      <c r="U38" s="34">
        <f t="shared" si="29"/>
        <v>0</v>
      </c>
      <c r="V38" s="34">
        <f t="shared" si="29"/>
        <v>0</v>
      </c>
      <c r="W38" s="34">
        <f t="shared" si="29"/>
        <v>0</v>
      </c>
      <c r="X38" s="34">
        <f t="shared" si="29"/>
        <v>0</v>
      </c>
      <c r="Y38" s="34">
        <f t="shared" si="29"/>
        <v>0</v>
      </c>
      <c r="Z38" s="34">
        <f t="shared" si="29"/>
        <v>0</v>
      </c>
      <c r="AA38" s="34">
        <f t="shared" si="29"/>
        <v>0</v>
      </c>
      <c r="AB38" s="34">
        <f t="shared" si="29"/>
        <v>0</v>
      </c>
      <c r="AC38" s="34">
        <f t="shared" si="29"/>
        <v>0</v>
      </c>
      <c r="AD38" s="34">
        <f t="shared" si="29"/>
        <v>0</v>
      </c>
      <c r="AE38" s="34">
        <f t="shared" si="29"/>
        <v>0</v>
      </c>
      <c r="AF38" s="34">
        <f>(EXP(-$C$61))*AE37</f>
        <v>0</v>
      </c>
      <c r="AG38" s="34">
        <f t="shared" ref="AG38:AQ38" si="30">(EXP(-$C$61))*AF37</f>
        <v>0</v>
      </c>
      <c r="AH38" s="34">
        <f t="shared" si="30"/>
        <v>0</v>
      </c>
      <c r="AI38" s="34">
        <f t="shared" si="30"/>
        <v>0</v>
      </c>
      <c r="AJ38" s="34">
        <f t="shared" si="30"/>
        <v>0</v>
      </c>
      <c r="AK38" s="34">
        <f t="shared" si="30"/>
        <v>0</v>
      </c>
      <c r="AL38" s="34">
        <f t="shared" si="30"/>
        <v>0</v>
      </c>
      <c r="AM38" s="34">
        <f t="shared" si="30"/>
        <v>0</v>
      </c>
      <c r="AN38" s="34">
        <f t="shared" si="30"/>
        <v>0</v>
      </c>
      <c r="AO38" s="34">
        <f>(EXP(-$C$61))*AN37</f>
        <v>0</v>
      </c>
      <c r="AP38" s="34">
        <f t="shared" si="30"/>
        <v>0</v>
      </c>
      <c r="AQ38" s="161">
        <f t="shared" si="30"/>
        <v>0</v>
      </c>
      <c r="AR38" s="45"/>
      <c r="AS38" s="45"/>
      <c r="AT38" s="45"/>
      <c r="AU38" s="45"/>
      <c r="AV38" s="45"/>
      <c r="AW38" s="45"/>
      <c r="AX38" s="45"/>
      <c r="AY38" s="45"/>
      <c r="AZ38" s="45"/>
      <c r="BA38" s="45"/>
      <c r="BB38" s="7"/>
    </row>
    <row r="39" spans="1:54" ht="43.5" x14ac:dyDescent="0.35">
      <c r="A39" s="75" t="s">
        <v>215</v>
      </c>
      <c r="B39" s="13">
        <f>((1-EXP(-$C$61))/$C$61)*(B49*$C$56*$B$55)</f>
        <v>0</v>
      </c>
      <c r="C39" s="13">
        <f>((1-EXP(-$C$61))/$C$61)*(C49*$C$56*$B$55)</f>
        <v>0</v>
      </c>
      <c r="D39" s="13">
        <f>((1-EXP(-$C$61))/$C$61)*(D49*$C$56*$B$55)</f>
        <v>0</v>
      </c>
      <c r="E39" s="13">
        <f t="shared" ref="E39:AE39" si="31">((1-EXP(-$C$61))/$C$61)*(E49*$C$56*$B$55)</f>
        <v>0</v>
      </c>
      <c r="F39" s="13">
        <f t="shared" si="31"/>
        <v>0</v>
      </c>
      <c r="G39" s="13">
        <f t="shared" si="31"/>
        <v>0</v>
      </c>
      <c r="H39" s="13">
        <f t="shared" si="31"/>
        <v>0</v>
      </c>
      <c r="I39" s="13">
        <f t="shared" si="31"/>
        <v>0</v>
      </c>
      <c r="J39" s="13">
        <f t="shared" si="31"/>
        <v>0</v>
      </c>
      <c r="K39" s="13">
        <f t="shared" si="31"/>
        <v>0</v>
      </c>
      <c r="L39" s="13">
        <f t="shared" si="31"/>
        <v>0</v>
      </c>
      <c r="M39" s="13">
        <f t="shared" si="31"/>
        <v>0</v>
      </c>
      <c r="N39" s="13">
        <f t="shared" si="31"/>
        <v>0</v>
      </c>
      <c r="O39" s="13">
        <f t="shared" si="31"/>
        <v>0</v>
      </c>
      <c r="P39" s="13">
        <f t="shared" si="31"/>
        <v>0</v>
      </c>
      <c r="Q39" s="13">
        <f t="shared" si="31"/>
        <v>0</v>
      </c>
      <c r="R39" s="13">
        <f t="shared" si="31"/>
        <v>0</v>
      </c>
      <c r="S39" s="13">
        <f t="shared" si="31"/>
        <v>0</v>
      </c>
      <c r="T39" s="13">
        <f t="shared" si="31"/>
        <v>0</v>
      </c>
      <c r="U39" s="13">
        <f t="shared" si="31"/>
        <v>0</v>
      </c>
      <c r="V39" s="13">
        <f t="shared" si="31"/>
        <v>0</v>
      </c>
      <c r="W39" s="13">
        <f t="shared" si="31"/>
        <v>0</v>
      </c>
      <c r="X39" s="13">
        <f t="shared" si="31"/>
        <v>0</v>
      </c>
      <c r="Y39" s="13">
        <f t="shared" si="31"/>
        <v>0</v>
      </c>
      <c r="Z39" s="13">
        <f t="shared" si="31"/>
        <v>0</v>
      </c>
      <c r="AA39" s="13">
        <f t="shared" si="31"/>
        <v>0</v>
      </c>
      <c r="AB39" s="13">
        <f t="shared" si="31"/>
        <v>0</v>
      </c>
      <c r="AC39" s="13">
        <f t="shared" si="31"/>
        <v>0</v>
      </c>
      <c r="AD39" s="13">
        <f t="shared" si="31"/>
        <v>0</v>
      </c>
      <c r="AE39" s="13">
        <f t="shared" si="31"/>
        <v>0</v>
      </c>
      <c r="AF39" s="13">
        <f>((1-EXP(-$C$61))/$C$61)*(AF49*$C$56*$B$55)</f>
        <v>0</v>
      </c>
      <c r="AG39" s="13">
        <f t="shared" ref="AG39:AQ39" si="32">((1-EXP(-$C$61))/$C$61)*(AG49*$C$56*$B$55)</f>
        <v>0</v>
      </c>
      <c r="AH39" s="13">
        <f t="shared" si="32"/>
        <v>0</v>
      </c>
      <c r="AI39" s="13">
        <f t="shared" si="32"/>
        <v>0</v>
      </c>
      <c r="AJ39" s="13">
        <f t="shared" si="32"/>
        <v>0</v>
      </c>
      <c r="AK39" s="13">
        <f t="shared" si="32"/>
        <v>0</v>
      </c>
      <c r="AL39" s="13">
        <f t="shared" si="32"/>
        <v>0</v>
      </c>
      <c r="AM39" s="13">
        <f t="shared" si="32"/>
        <v>0</v>
      </c>
      <c r="AN39" s="13">
        <f t="shared" si="32"/>
        <v>0</v>
      </c>
      <c r="AO39" s="13">
        <f t="shared" si="32"/>
        <v>0</v>
      </c>
      <c r="AP39" s="13">
        <f t="shared" si="32"/>
        <v>0</v>
      </c>
      <c r="AQ39" s="30">
        <f t="shared" si="32"/>
        <v>0</v>
      </c>
      <c r="AR39" s="16"/>
      <c r="AS39" s="16"/>
      <c r="AT39" s="16"/>
      <c r="AU39" s="16"/>
      <c r="AV39" s="16"/>
      <c r="AW39" s="16"/>
      <c r="AX39" s="16"/>
      <c r="AY39" s="16"/>
      <c r="AZ39" s="16"/>
      <c r="BA39" s="16"/>
      <c r="BB39" s="7"/>
    </row>
    <row r="40" spans="1:54" x14ac:dyDescent="0.35">
      <c r="A40" s="76" t="s">
        <v>218</v>
      </c>
      <c r="B40" s="13">
        <v>0</v>
      </c>
      <c r="C40" s="34">
        <f>B41+B42</f>
        <v>0</v>
      </c>
      <c r="D40" s="34">
        <f>C41+C42</f>
        <v>0</v>
      </c>
      <c r="E40" s="34">
        <f t="shared" ref="E40:AF40" si="33">D41+D42</f>
        <v>0</v>
      </c>
      <c r="F40" s="34">
        <f t="shared" si="33"/>
        <v>0</v>
      </c>
      <c r="G40" s="34">
        <f t="shared" si="33"/>
        <v>0</v>
      </c>
      <c r="H40" s="34">
        <f t="shared" si="33"/>
        <v>0</v>
      </c>
      <c r="I40" s="34">
        <f t="shared" si="33"/>
        <v>0</v>
      </c>
      <c r="J40" s="34">
        <f t="shared" si="33"/>
        <v>0</v>
      </c>
      <c r="K40" s="34">
        <f t="shared" si="33"/>
        <v>0</v>
      </c>
      <c r="L40" s="34">
        <f t="shared" si="33"/>
        <v>0</v>
      </c>
      <c r="M40" s="34">
        <f t="shared" si="33"/>
        <v>0</v>
      </c>
      <c r="N40" s="34">
        <f t="shared" si="33"/>
        <v>0</v>
      </c>
      <c r="O40" s="34">
        <f t="shared" si="33"/>
        <v>0</v>
      </c>
      <c r="P40" s="34">
        <f t="shared" si="33"/>
        <v>0</v>
      </c>
      <c r="Q40" s="34">
        <f t="shared" si="33"/>
        <v>0</v>
      </c>
      <c r="R40" s="34">
        <f t="shared" si="33"/>
        <v>0</v>
      </c>
      <c r="S40" s="34">
        <f t="shared" si="33"/>
        <v>0</v>
      </c>
      <c r="T40" s="34">
        <f t="shared" si="33"/>
        <v>0</v>
      </c>
      <c r="U40" s="34">
        <f t="shared" si="33"/>
        <v>0</v>
      </c>
      <c r="V40" s="34">
        <f t="shared" si="33"/>
        <v>0</v>
      </c>
      <c r="W40" s="34">
        <f t="shared" si="33"/>
        <v>0</v>
      </c>
      <c r="X40" s="34">
        <f t="shared" si="33"/>
        <v>0</v>
      </c>
      <c r="Y40" s="34">
        <f t="shared" si="33"/>
        <v>0</v>
      </c>
      <c r="Z40" s="34">
        <f t="shared" si="33"/>
        <v>0</v>
      </c>
      <c r="AA40" s="34">
        <f t="shared" si="33"/>
        <v>0</v>
      </c>
      <c r="AB40" s="34">
        <f t="shared" si="33"/>
        <v>0</v>
      </c>
      <c r="AC40" s="34">
        <f t="shared" si="33"/>
        <v>0</v>
      </c>
      <c r="AD40" s="34">
        <f t="shared" si="33"/>
        <v>0</v>
      </c>
      <c r="AE40" s="34">
        <f t="shared" si="33"/>
        <v>0</v>
      </c>
      <c r="AF40" s="34">
        <f t="shared" si="33"/>
        <v>0</v>
      </c>
      <c r="AG40" s="34">
        <f t="shared" ref="AG40" si="34">AF41+AF42</f>
        <v>0</v>
      </c>
      <c r="AH40" s="34">
        <f t="shared" ref="AH40" si="35">AG41+AG42</f>
        <v>0</v>
      </c>
      <c r="AI40" s="34">
        <f t="shared" ref="AI40" si="36">AH41+AH42</f>
        <v>0</v>
      </c>
      <c r="AJ40" s="34">
        <f t="shared" ref="AJ40" si="37">AI41+AI42</f>
        <v>0</v>
      </c>
      <c r="AK40" s="34">
        <f t="shared" ref="AK40" si="38">AJ41+AJ42</f>
        <v>0</v>
      </c>
      <c r="AL40" s="34">
        <f t="shared" ref="AL40" si="39">AK41+AK42</f>
        <v>0</v>
      </c>
      <c r="AM40" s="34">
        <f t="shared" ref="AM40" si="40">AL41+AL42</f>
        <v>0</v>
      </c>
      <c r="AN40" s="34">
        <f t="shared" ref="AN40" si="41">AM41+AM42</f>
        <v>0</v>
      </c>
      <c r="AO40" s="34">
        <f t="shared" ref="AO40" si="42">AN41+AN42</f>
        <v>0</v>
      </c>
      <c r="AP40" s="34">
        <f t="shared" ref="AP40" si="43">AO41+AO42</f>
        <v>0</v>
      </c>
      <c r="AQ40" s="161">
        <f t="shared" ref="AQ40" si="44">AP41+AP42</f>
        <v>0</v>
      </c>
      <c r="AR40" s="45"/>
      <c r="AS40" s="45"/>
      <c r="AT40" s="45"/>
      <c r="AU40" s="45"/>
      <c r="AV40" s="45"/>
      <c r="AW40" s="45"/>
      <c r="AX40" s="45"/>
      <c r="AY40" s="45"/>
      <c r="AZ40" s="45"/>
      <c r="BA40" s="45"/>
      <c r="BB40" s="7"/>
    </row>
    <row r="41" spans="1:54" ht="29" x14ac:dyDescent="0.35">
      <c r="A41" s="76" t="s">
        <v>219</v>
      </c>
      <c r="B41" s="13">
        <v>0</v>
      </c>
      <c r="C41" s="34">
        <f>(EXP(-$C$62))*B40</f>
        <v>0</v>
      </c>
      <c r="D41" s="34">
        <f>(EXP(-$C$62))*C40</f>
        <v>0</v>
      </c>
      <c r="E41" s="34">
        <f t="shared" ref="E41:AF41" si="45">(EXP(-$C$62))*D40</f>
        <v>0</v>
      </c>
      <c r="F41" s="34">
        <f t="shared" si="45"/>
        <v>0</v>
      </c>
      <c r="G41" s="34">
        <f t="shared" si="45"/>
        <v>0</v>
      </c>
      <c r="H41" s="34">
        <f t="shared" si="45"/>
        <v>0</v>
      </c>
      <c r="I41" s="34">
        <f t="shared" si="45"/>
        <v>0</v>
      </c>
      <c r="J41" s="34">
        <f t="shared" si="45"/>
        <v>0</v>
      </c>
      <c r="K41" s="34">
        <f t="shared" si="45"/>
        <v>0</v>
      </c>
      <c r="L41" s="34">
        <f t="shared" si="45"/>
        <v>0</v>
      </c>
      <c r="M41" s="34">
        <f t="shared" si="45"/>
        <v>0</v>
      </c>
      <c r="N41" s="34">
        <f t="shared" si="45"/>
        <v>0</v>
      </c>
      <c r="O41" s="34">
        <f t="shared" si="45"/>
        <v>0</v>
      </c>
      <c r="P41" s="34">
        <f t="shared" si="45"/>
        <v>0</v>
      </c>
      <c r="Q41" s="34">
        <f t="shared" si="45"/>
        <v>0</v>
      </c>
      <c r="R41" s="34">
        <f t="shared" si="45"/>
        <v>0</v>
      </c>
      <c r="S41" s="34">
        <f t="shared" si="45"/>
        <v>0</v>
      </c>
      <c r="T41" s="34">
        <f t="shared" si="45"/>
        <v>0</v>
      </c>
      <c r="U41" s="34">
        <f t="shared" si="45"/>
        <v>0</v>
      </c>
      <c r="V41" s="34">
        <f t="shared" si="45"/>
        <v>0</v>
      </c>
      <c r="W41" s="34">
        <f t="shared" si="45"/>
        <v>0</v>
      </c>
      <c r="X41" s="34">
        <f t="shared" si="45"/>
        <v>0</v>
      </c>
      <c r="Y41" s="34">
        <f t="shared" si="45"/>
        <v>0</v>
      </c>
      <c r="Z41" s="34">
        <f t="shared" si="45"/>
        <v>0</v>
      </c>
      <c r="AA41" s="34">
        <f t="shared" si="45"/>
        <v>0</v>
      </c>
      <c r="AB41" s="34">
        <f t="shared" si="45"/>
        <v>0</v>
      </c>
      <c r="AC41" s="34">
        <f t="shared" si="45"/>
        <v>0</v>
      </c>
      <c r="AD41" s="34">
        <f t="shared" si="45"/>
        <v>0</v>
      </c>
      <c r="AE41" s="34">
        <f t="shared" si="45"/>
        <v>0</v>
      </c>
      <c r="AF41" s="34">
        <f t="shared" si="45"/>
        <v>0</v>
      </c>
      <c r="AG41" s="34">
        <f t="shared" ref="AG41" si="46">(EXP(-$C$62))*AF40</f>
        <v>0</v>
      </c>
      <c r="AH41" s="34">
        <f t="shared" ref="AH41" si="47">(EXP(-$C$62))*AG40</f>
        <v>0</v>
      </c>
      <c r="AI41" s="34">
        <f t="shared" ref="AI41" si="48">(EXP(-$C$62))*AH40</f>
        <v>0</v>
      </c>
      <c r="AJ41" s="34">
        <f t="shared" ref="AJ41" si="49">(EXP(-$C$62))*AI40</f>
        <v>0</v>
      </c>
      <c r="AK41" s="34">
        <f t="shared" ref="AK41" si="50">(EXP(-$C$62))*AJ40</f>
        <v>0</v>
      </c>
      <c r="AL41" s="34">
        <f t="shared" ref="AL41" si="51">(EXP(-$C$62))*AK40</f>
        <v>0</v>
      </c>
      <c r="AM41" s="34">
        <f t="shared" ref="AM41" si="52">(EXP(-$C$62))*AL40</f>
        <v>0</v>
      </c>
      <c r="AN41" s="34">
        <f t="shared" ref="AN41" si="53">(EXP(-$C$62))*AM40</f>
        <v>0</v>
      </c>
      <c r="AO41" s="34">
        <f t="shared" ref="AO41" si="54">(EXP(-$C$62))*AN40</f>
        <v>0</v>
      </c>
      <c r="AP41" s="34">
        <f t="shared" ref="AP41" si="55">(EXP(-$C$62))*AO40</f>
        <v>0</v>
      </c>
      <c r="AQ41" s="161">
        <f t="shared" ref="AQ41" si="56">(EXP(-$C$62))*AP40</f>
        <v>0</v>
      </c>
      <c r="AR41" s="45"/>
      <c r="AS41" s="45"/>
      <c r="AT41" s="45"/>
      <c r="AU41" s="45"/>
      <c r="AV41" s="45"/>
      <c r="AW41" s="45"/>
      <c r="AX41" s="45"/>
      <c r="AY41" s="45"/>
      <c r="AZ41" s="45"/>
      <c r="BA41" s="45"/>
      <c r="BB41" s="7"/>
    </row>
    <row r="42" spans="1:54" ht="43.5" x14ac:dyDescent="0.35">
      <c r="A42" s="76" t="s">
        <v>220</v>
      </c>
      <c r="B42" s="13">
        <f>((1-EXP(-$C$62))/$C$62)*(B50*$C$56*$B$55)</f>
        <v>0</v>
      </c>
      <c r="C42" s="13">
        <f>((1-EXP(-$C$62))/$C$62)*(C50*$C$56*$B$55)</f>
        <v>0</v>
      </c>
      <c r="D42" s="13">
        <f>((1-EXP(-$C$62))/$C$62)*(D50*$C$56*$B$55)</f>
        <v>0</v>
      </c>
      <c r="E42" s="13">
        <f t="shared" ref="E42:AF42" si="57">((1-EXP(-$C$62))/$C$62)*(E50*$C$56*$B$55)</f>
        <v>0</v>
      </c>
      <c r="F42" s="13">
        <f t="shared" si="57"/>
        <v>0</v>
      </c>
      <c r="G42" s="13">
        <f t="shared" si="57"/>
        <v>0</v>
      </c>
      <c r="H42" s="13">
        <f t="shared" si="57"/>
        <v>0</v>
      </c>
      <c r="I42" s="13">
        <f t="shared" si="57"/>
        <v>0</v>
      </c>
      <c r="J42" s="13">
        <f t="shared" si="57"/>
        <v>0</v>
      </c>
      <c r="K42" s="13">
        <f t="shared" si="57"/>
        <v>0</v>
      </c>
      <c r="L42" s="13">
        <f t="shared" si="57"/>
        <v>0</v>
      </c>
      <c r="M42" s="13">
        <f t="shared" si="57"/>
        <v>0</v>
      </c>
      <c r="N42" s="13">
        <f t="shared" si="57"/>
        <v>0</v>
      </c>
      <c r="O42" s="13">
        <f t="shared" si="57"/>
        <v>0</v>
      </c>
      <c r="P42" s="13">
        <f t="shared" si="57"/>
        <v>0</v>
      </c>
      <c r="Q42" s="13">
        <f t="shared" si="57"/>
        <v>0</v>
      </c>
      <c r="R42" s="13">
        <f t="shared" si="57"/>
        <v>0</v>
      </c>
      <c r="S42" s="13">
        <f t="shared" si="57"/>
        <v>0</v>
      </c>
      <c r="T42" s="13">
        <f t="shared" si="57"/>
        <v>0</v>
      </c>
      <c r="U42" s="13">
        <f t="shared" si="57"/>
        <v>0</v>
      </c>
      <c r="V42" s="13">
        <f t="shared" si="57"/>
        <v>0</v>
      </c>
      <c r="W42" s="13">
        <f t="shared" si="57"/>
        <v>0</v>
      </c>
      <c r="X42" s="13">
        <f t="shared" si="57"/>
        <v>0</v>
      </c>
      <c r="Y42" s="13">
        <f t="shared" si="57"/>
        <v>0</v>
      </c>
      <c r="Z42" s="13">
        <f t="shared" si="57"/>
        <v>0</v>
      </c>
      <c r="AA42" s="13">
        <f t="shared" si="57"/>
        <v>0</v>
      </c>
      <c r="AB42" s="13">
        <f t="shared" si="57"/>
        <v>0</v>
      </c>
      <c r="AC42" s="13">
        <f t="shared" si="57"/>
        <v>0</v>
      </c>
      <c r="AD42" s="13">
        <f t="shared" si="57"/>
        <v>0</v>
      </c>
      <c r="AE42" s="13">
        <f t="shared" si="57"/>
        <v>0</v>
      </c>
      <c r="AF42" s="13">
        <f t="shared" si="57"/>
        <v>0</v>
      </c>
      <c r="AG42" s="13">
        <f t="shared" ref="AG42:AQ42" si="58">((1-EXP(-$C$62))/$C$62)*(AG50*$C$56*$B$55)</f>
        <v>0</v>
      </c>
      <c r="AH42" s="13">
        <f t="shared" si="58"/>
        <v>0</v>
      </c>
      <c r="AI42" s="13">
        <f t="shared" si="58"/>
        <v>0</v>
      </c>
      <c r="AJ42" s="13">
        <f t="shared" si="58"/>
        <v>0</v>
      </c>
      <c r="AK42" s="13">
        <f t="shared" si="58"/>
        <v>0</v>
      </c>
      <c r="AL42" s="13">
        <f t="shared" si="58"/>
        <v>0</v>
      </c>
      <c r="AM42" s="13">
        <f t="shared" si="58"/>
        <v>0</v>
      </c>
      <c r="AN42" s="13">
        <f t="shared" si="58"/>
        <v>0</v>
      </c>
      <c r="AO42" s="13">
        <f t="shared" si="58"/>
        <v>0</v>
      </c>
      <c r="AP42" s="13">
        <f t="shared" si="58"/>
        <v>0</v>
      </c>
      <c r="AQ42" s="30">
        <f t="shared" si="58"/>
        <v>0</v>
      </c>
      <c r="AR42" s="16"/>
      <c r="AS42" s="16"/>
      <c r="AT42" s="16"/>
      <c r="AU42" s="16"/>
      <c r="AV42" s="16"/>
      <c r="AW42" s="16"/>
      <c r="AX42" s="16"/>
      <c r="AY42" s="16"/>
      <c r="AZ42" s="16"/>
      <c r="BA42" s="16"/>
      <c r="BB42" s="7"/>
    </row>
    <row r="43" spans="1:54" x14ac:dyDescent="0.35">
      <c r="A43" s="77" t="s">
        <v>221</v>
      </c>
      <c r="B43" s="13">
        <v>0</v>
      </c>
      <c r="C43" s="34">
        <f>B44+B45</f>
        <v>0</v>
      </c>
      <c r="D43" s="34">
        <f>C44+C45</f>
        <v>0</v>
      </c>
      <c r="E43" s="34">
        <f t="shared" ref="E43:AF43" si="59">D44+D45</f>
        <v>0</v>
      </c>
      <c r="F43" s="34">
        <f t="shared" si="59"/>
        <v>0</v>
      </c>
      <c r="G43" s="34">
        <f t="shared" si="59"/>
        <v>0</v>
      </c>
      <c r="H43" s="34">
        <f t="shared" si="59"/>
        <v>0</v>
      </c>
      <c r="I43" s="34">
        <f t="shared" si="59"/>
        <v>0</v>
      </c>
      <c r="J43" s="34">
        <f t="shared" si="59"/>
        <v>0</v>
      </c>
      <c r="K43" s="34">
        <f t="shared" si="59"/>
        <v>0</v>
      </c>
      <c r="L43" s="34">
        <f t="shared" si="59"/>
        <v>0</v>
      </c>
      <c r="M43" s="34">
        <f t="shared" si="59"/>
        <v>0</v>
      </c>
      <c r="N43" s="34">
        <f t="shared" si="59"/>
        <v>0</v>
      </c>
      <c r="O43" s="34">
        <f t="shared" si="59"/>
        <v>0</v>
      </c>
      <c r="P43" s="34">
        <f t="shared" si="59"/>
        <v>0</v>
      </c>
      <c r="Q43" s="34">
        <f t="shared" si="59"/>
        <v>0</v>
      </c>
      <c r="R43" s="34">
        <f t="shared" si="59"/>
        <v>0</v>
      </c>
      <c r="S43" s="34">
        <f t="shared" si="59"/>
        <v>0</v>
      </c>
      <c r="T43" s="34">
        <f t="shared" si="59"/>
        <v>0</v>
      </c>
      <c r="U43" s="34">
        <f t="shared" si="59"/>
        <v>0</v>
      </c>
      <c r="V43" s="34">
        <f t="shared" si="59"/>
        <v>0</v>
      </c>
      <c r="W43" s="34">
        <f t="shared" si="59"/>
        <v>0</v>
      </c>
      <c r="X43" s="34">
        <f t="shared" si="59"/>
        <v>0</v>
      </c>
      <c r="Y43" s="34">
        <f t="shared" si="59"/>
        <v>0</v>
      </c>
      <c r="Z43" s="34">
        <f t="shared" si="59"/>
        <v>0</v>
      </c>
      <c r="AA43" s="34">
        <f t="shared" si="59"/>
        <v>0</v>
      </c>
      <c r="AB43" s="34">
        <f t="shared" si="59"/>
        <v>0</v>
      </c>
      <c r="AC43" s="34">
        <f t="shared" si="59"/>
        <v>0</v>
      </c>
      <c r="AD43" s="34">
        <f t="shared" si="59"/>
        <v>0</v>
      </c>
      <c r="AE43" s="34">
        <f t="shared" si="59"/>
        <v>0</v>
      </c>
      <c r="AF43" s="34">
        <f t="shared" si="59"/>
        <v>0</v>
      </c>
      <c r="AG43" s="34">
        <f t="shared" ref="AG43" si="60">AF44+AF45</f>
        <v>0</v>
      </c>
      <c r="AH43" s="34">
        <f t="shared" ref="AH43" si="61">AG44+AG45</f>
        <v>0</v>
      </c>
      <c r="AI43" s="34">
        <f t="shared" ref="AI43" si="62">AH44+AH45</f>
        <v>0</v>
      </c>
      <c r="AJ43" s="34">
        <f t="shared" ref="AJ43" si="63">AI44+AI45</f>
        <v>0</v>
      </c>
      <c r="AK43" s="34">
        <f t="shared" ref="AK43" si="64">AJ44+AJ45</f>
        <v>0</v>
      </c>
      <c r="AL43" s="34">
        <f t="shared" ref="AL43" si="65">AK44+AK45</f>
        <v>0</v>
      </c>
      <c r="AM43" s="34">
        <f t="shared" ref="AM43" si="66">AL44+AL45</f>
        <v>0</v>
      </c>
      <c r="AN43" s="34">
        <f t="shared" ref="AN43" si="67">AM44+AM45</f>
        <v>0</v>
      </c>
      <c r="AO43" s="34">
        <f t="shared" ref="AO43" si="68">AN44+AN45</f>
        <v>0</v>
      </c>
      <c r="AP43" s="34">
        <f t="shared" ref="AP43" si="69">AO44+AO45</f>
        <v>0</v>
      </c>
      <c r="AQ43" s="161">
        <f t="shared" ref="AQ43" si="70">AP44+AP45</f>
        <v>0</v>
      </c>
      <c r="AR43" s="45"/>
      <c r="AS43" s="45"/>
      <c r="AT43" s="45"/>
      <c r="AU43" s="45"/>
      <c r="AV43" s="45"/>
      <c r="AW43" s="45"/>
      <c r="AX43" s="45"/>
      <c r="AY43" s="45"/>
      <c r="AZ43" s="45"/>
      <c r="BA43" s="45"/>
      <c r="BB43" s="7"/>
    </row>
    <row r="44" spans="1:54" ht="29" x14ac:dyDescent="0.35">
      <c r="A44" s="77" t="s">
        <v>222</v>
      </c>
      <c r="B44" s="13">
        <v>0</v>
      </c>
      <c r="C44" s="34">
        <f>(EXP(-$C$63))*B43</f>
        <v>0</v>
      </c>
      <c r="D44" s="34">
        <f>(EXP(-$C$63))*C43</f>
        <v>0</v>
      </c>
      <c r="E44" s="34">
        <f t="shared" ref="E44:AF44" si="71">(EXP(-$C$63))*D43</f>
        <v>0</v>
      </c>
      <c r="F44" s="34">
        <f t="shared" si="71"/>
        <v>0</v>
      </c>
      <c r="G44" s="34">
        <f t="shared" si="71"/>
        <v>0</v>
      </c>
      <c r="H44" s="34">
        <f t="shared" si="71"/>
        <v>0</v>
      </c>
      <c r="I44" s="34">
        <f t="shared" si="71"/>
        <v>0</v>
      </c>
      <c r="J44" s="34">
        <f t="shared" si="71"/>
        <v>0</v>
      </c>
      <c r="K44" s="34">
        <f t="shared" si="71"/>
        <v>0</v>
      </c>
      <c r="L44" s="34">
        <f t="shared" si="71"/>
        <v>0</v>
      </c>
      <c r="M44" s="34">
        <f t="shared" si="71"/>
        <v>0</v>
      </c>
      <c r="N44" s="34">
        <f t="shared" si="71"/>
        <v>0</v>
      </c>
      <c r="O44" s="34">
        <f t="shared" si="71"/>
        <v>0</v>
      </c>
      <c r="P44" s="34">
        <f t="shared" si="71"/>
        <v>0</v>
      </c>
      <c r="Q44" s="34">
        <f t="shared" si="71"/>
        <v>0</v>
      </c>
      <c r="R44" s="34">
        <f t="shared" si="71"/>
        <v>0</v>
      </c>
      <c r="S44" s="34">
        <f t="shared" si="71"/>
        <v>0</v>
      </c>
      <c r="T44" s="34">
        <f t="shared" si="71"/>
        <v>0</v>
      </c>
      <c r="U44" s="34">
        <f t="shared" si="71"/>
        <v>0</v>
      </c>
      <c r="V44" s="34">
        <f t="shared" si="71"/>
        <v>0</v>
      </c>
      <c r="W44" s="34">
        <f t="shared" si="71"/>
        <v>0</v>
      </c>
      <c r="X44" s="34">
        <f t="shared" si="71"/>
        <v>0</v>
      </c>
      <c r="Y44" s="34">
        <f t="shared" si="71"/>
        <v>0</v>
      </c>
      <c r="Z44" s="34">
        <f t="shared" si="71"/>
        <v>0</v>
      </c>
      <c r="AA44" s="34">
        <f t="shared" si="71"/>
        <v>0</v>
      </c>
      <c r="AB44" s="34">
        <f t="shared" si="71"/>
        <v>0</v>
      </c>
      <c r="AC44" s="34">
        <f t="shared" si="71"/>
        <v>0</v>
      </c>
      <c r="AD44" s="34">
        <f t="shared" si="71"/>
        <v>0</v>
      </c>
      <c r="AE44" s="34">
        <f t="shared" si="71"/>
        <v>0</v>
      </c>
      <c r="AF44" s="34">
        <f t="shared" si="71"/>
        <v>0</v>
      </c>
      <c r="AG44" s="34">
        <f t="shared" ref="AG44" si="72">(EXP(-$C$63))*AF43</f>
        <v>0</v>
      </c>
      <c r="AH44" s="34">
        <f t="shared" ref="AH44" si="73">(EXP(-$C$63))*AG43</f>
        <v>0</v>
      </c>
      <c r="AI44" s="34">
        <f t="shared" ref="AI44" si="74">(EXP(-$C$63))*AH43</f>
        <v>0</v>
      </c>
      <c r="AJ44" s="34">
        <f t="shared" ref="AJ44" si="75">(EXP(-$C$63))*AI43</f>
        <v>0</v>
      </c>
      <c r="AK44" s="34">
        <f t="shared" ref="AK44" si="76">(EXP(-$C$63))*AJ43</f>
        <v>0</v>
      </c>
      <c r="AL44" s="34">
        <f t="shared" ref="AL44" si="77">(EXP(-$C$63))*AK43</f>
        <v>0</v>
      </c>
      <c r="AM44" s="34">
        <f t="shared" ref="AM44" si="78">(EXP(-$C$63))*AL43</f>
        <v>0</v>
      </c>
      <c r="AN44" s="34">
        <f t="shared" ref="AN44" si="79">(EXP(-$C$63))*AM43</f>
        <v>0</v>
      </c>
      <c r="AO44" s="34">
        <f t="shared" ref="AO44" si="80">(EXP(-$C$63))*AN43</f>
        <v>0</v>
      </c>
      <c r="AP44" s="34">
        <f t="shared" ref="AP44" si="81">(EXP(-$C$63))*AO43</f>
        <v>0</v>
      </c>
      <c r="AQ44" s="161">
        <f t="shared" ref="AQ44" si="82">(EXP(-$C$63))*AP43</f>
        <v>0</v>
      </c>
      <c r="AR44" s="45"/>
      <c r="AS44" s="45"/>
      <c r="AT44" s="45"/>
      <c r="AU44" s="45"/>
      <c r="AV44" s="45"/>
      <c r="AW44" s="45"/>
      <c r="AX44" s="45"/>
      <c r="AY44" s="45"/>
      <c r="AZ44" s="45"/>
      <c r="BA44" s="45"/>
      <c r="BB44" s="7"/>
    </row>
    <row r="45" spans="1:54" ht="43.5" x14ac:dyDescent="0.35">
      <c r="A45" s="77" t="s">
        <v>223</v>
      </c>
      <c r="B45" s="13">
        <f>((1-EXP(-$C$63))/$C$63)*(B51*$C$56*$B$55)</f>
        <v>0</v>
      </c>
      <c r="C45" s="13">
        <f>((1-EXP(-$C$63))/$C$63)*(C51*$C$56*$B$55)</f>
        <v>0</v>
      </c>
      <c r="D45" s="13">
        <f>((1-EXP(-$C$63))/$C$63)*(D51*$C$56*$B$55)</f>
        <v>0</v>
      </c>
      <c r="E45" s="13">
        <f t="shared" ref="E45:AF45" si="83">((1-EXP(-$C$63))/$C$63)*(E51*$C$56*$B$55)</f>
        <v>0</v>
      </c>
      <c r="F45" s="13">
        <f t="shared" si="83"/>
        <v>0</v>
      </c>
      <c r="G45" s="13">
        <f t="shared" si="83"/>
        <v>0</v>
      </c>
      <c r="H45" s="13">
        <f t="shared" si="83"/>
        <v>0</v>
      </c>
      <c r="I45" s="13">
        <f t="shared" si="83"/>
        <v>0</v>
      </c>
      <c r="J45" s="13">
        <f t="shared" si="83"/>
        <v>0</v>
      </c>
      <c r="K45" s="13">
        <f t="shared" si="83"/>
        <v>0</v>
      </c>
      <c r="L45" s="13">
        <f t="shared" si="83"/>
        <v>0</v>
      </c>
      <c r="M45" s="13">
        <f t="shared" si="83"/>
        <v>0</v>
      </c>
      <c r="N45" s="13">
        <f t="shared" si="83"/>
        <v>0</v>
      </c>
      <c r="O45" s="13">
        <f t="shared" si="83"/>
        <v>0</v>
      </c>
      <c r="P45" s="13">
        <f t="shared" si="83"/>
        <v>0</v>
      </c>
      <c r="Q45" s="13">
        <f t="shared" si="83"/>
        <v>0</v>
      </c>
      <c r="R45" s="13">
        <f t="shared" si="83"/>
        <v>0</v>
      </c>
      <c r="S45" s="13">
        <f t="shared" si="83"/>
        <v>0</v>
      </c>
      <c r="T45" s="13">
        <f t="shared" si="83"/>
        <v>0</v>
      </c>
      <c r="U45" s="13">
        <f t="shared" si="83"/>
        <v>0</v>
      </c>
      <c r="V45" s="13">
        <f t="shared" si="83"/>
        <v>0</v>
      </c>
      <c r="W45" s="13">
        <f t="shared" si="83"/>
        <v>0</v>
      </c>
      <c r="X45" s="13">
        <f t="shared" si="83"/>
        <v>0</v>
      </c>
      <c r="Y45" s="13">
        <f t="shared" si="83"/>
        <v>0</v>
      </c>
      <c r="Z45" s="13">
        <f t="shared" si="83"/>
        <v>0</v>
      </c>
      <c r="AA45" s="13">
        <f t="shared" si="83"/>
        <v>0</v>
      </c>
      <c r="AB45" s="13">
        <f t="shared" si="83"/>
        <v>0</v>
      </c>
      <c r="AC45" s="13">
        <f t="shared" si="83"/>
        <v>0</v>
      </c>
      <c r="AD45" s="13">
        <f t="shared" si="83"/>
        <v>0</v>
      </c>
      <c r="AE45" s="13">
        <f t="shared" si="83"/>
        <v>0</v>
      </c>
      <c r="AF45" s="13">
        <f t="shared" si="83"/>
        <v>0</v>
      </c>
      <c r="AG45" s="13">
        <f t="shared" ref="AG45:AQ45" si="84">((1-EXP(-$C$63))/$C$63)*(AG51*$C$56*$B$55)</f>
        <v>0</v>
      </c>
      <c r="AH45" s="13">
        <f t="shared" si="84"/>
        <v>0</v>
      </c>
      <c r="AI45" s="13">
        <f t="shared" si="84"/>
        <v>0</v>
      </c>
      <c r="AJ45" s="13">
        <f t="shared" si="84"/>
        <v>0</v>
      </c>
      <c r="AK45" s="13">
        <f t="shared" si="84"/>
        <v>0</v>
      </c>
      <c r="AL45" s="13">
        <f t="shared" si="84"/>
        <v>0</v>
      </c>
      <c r="AM45" s="13">
        <f t="shared" si="84"/>
        <v>0</v>
      </c>
      <c r="AN45" s="13">
        <f t="shared" si="84"/>
        <v>0</v>
      </c>
      <c r="AO45" s="13">
        <f t="shared" si="84"/>
        <v>0</v>
      </c>
      <c r="AP45" s="13">
        <f t="shared" si="84"/>
        <v>0</v>
      </c>
      <c r="AQ45" s="30">
        <f t="shared" si="84"/>
        <v>0</v>
      </c>
      <c r="AR45" s="16"/>
      <c r="AS45" s="16"/>
      <c r="AT45" s="16"/>
      <c r="AU45" s="16"/>
      <c r="AV45" s="16"/>
      <c r="AW45" s="16"/>
      <c r="AX45" s="16"/>
      <c r="AY45" s="16"/>
      <c r="AZ45" s="16"/>
      <c r="BA45" s="16"/>
      <c r="BB45" s="7"/>
    </row>
    <row r="46" spans="1:54" x14ac:dyDescent="0.35">
      <c r="A46" s="106" t="s">
        <v>224</v>
      </c>
      <c r="B46" s="13">
        <v>0</v>
      </c>
      <c r="C46" s="34">
        <f>B47+B48</f>
        <v>0</v>
      </c>
      <c r="D46" s="34">
        <f t="shared" ref="D46:AE46" si="85">C47+C48</f>
        <v>0</v>
      </c>
      <c r="E46" s="34">
        <f t="shared" si="85"/>
        <v>0</v>
      </c>
      <c r="F46" s="34">
        <f t="shared" si="85"/>
        <v>0</v>
      </c>
      <c r="G46" s="34">
        <f t="shared" si="85"/>
        <v>0</v>
      </c>
      <c r="H46" s="34">
        <f t="shared" si="85"/>
        <v>0</v>
      </c>
      <c r="I46" s="34">
        <f t="shared" si="85"/>
        <v>0</v>
      </c>
      <c r="J46" s="34">
        <f t="shared" si="85"/>
        <v>0</v>
      </c>
      <c r="K46" s="34">
        <f t="shared" si="85"/>
        <v>0</v>
      </c>
      <c r="L46" s="34">
        <f t="shared" si="85"/>
        <v>0</v>
      </c>
      <c r="M46" s="34">
        <f t="shared" si="85"/>
        <v>0</v>
      </c>
      <c r="N46" s="34">
        <f t="shared" si="85"/>
        <v>0</v>
      </c>
      <c r="O46" s="34">
        <f t="shared" si="85"/>
        <v>0</v>
      </c>
      <c r="P46" s="34">
        <f t="shared" si="85"/>
        <v>0</v>
      </c>
      <c r="Q46" s="34">
        <f t="shared" si="85"/>
        <v>0</v>
      </c>
      <c r="R46" s="34">
        <f t="shared" si="85"/>
        <v>0</v>
      </c>
      <c r="S46" s="34">
        <f t="shared" si="85"/>
        <v>0</v>
      </c>
      <c r="T46" s="34">
        <f t="shared" si="85"/>
        <v>0</v>
      </c>
      <c r="U46" s="34">
        <f t="shared" si="85"/>
        <v>0</v>
      </c>
      <c r="V46" s="34">
        <f t="shared" si="85"/>
        <v>0</v>
      </c>
      <c r="W46" s="34">
        <f t="shared" si="85"/>
        <v>0</v>
      </c>
      <c r="X46" s="34">
        <f t="shared" si="85"/>
        <v>0</v>
      </c>
      <c r="Y46" s="34">
        <f t="shared" si="85"/>
        <v>0</v>
      </c>
      <c r="Z46" s="34">
        <f t="shared" si="85"/>
        <v>0</v>
      </c>
      <c r="AA46" s="34">
        <f t="shared" si="85"/>
        <v>0</v>
      </c>
      <c r="AB46" s="34">
        <f t="shared" si="85"/>
        <v>0</v>
      </c>
      <c r="AC46" s="34">
        <f t="shared" si="85"/>
        <v>0</v>
      </c>
      <c r="AD46" s="34">
        <f t="shared" si="85"/>
        <v>0</v>
      </c>
      <c r="AE46" s="34">
        <f t="shared" si="85"/>
        <v>0</v>
      </c>
      <c r="AF46" s="34">
        <f>AE47+AE48</f>
        <v>0</v>
      </c>
      <c r="AG46" s="34">
        <f t="shared" ref="AG46:AP46" si="86">AF47+AF48</f>
        <v>0</v>
      </c>
      <c r="AH46" s="34">
        <f t="shared" si="86"/>
        <v>0</v>
      </c>
      <c r="AI46" s="34">
        <f t="shared" si="86"/>
        <v>0</v>
      </c>
      <c r="AJ46" s="34">
        <f t="shared" si="86"/>
        <v>0</v>
      </c>
      <c r="AK46" s="34">
        <f t="shared" si="86"/>
        <v>0</v>
      </c>
      <c r="AL46" s="34">
        <f t="shared" si="86"/>
        <v>0</v>
      </c>
      <c r="AM46" s="34">
        <f t="shared" si="86"/>
        <v>0</v>
      </c>
      <c r="AN46" s="34">
        <f t="shared" si="86"/>
        <v>0</v>
      </c>
      <c r="AO46" s="34">
        <f t="shared" si="86"/>
        <v>0</v>
      </c>
      <c r="AP46" s="34">
        <f t="shared" si="86"/>
        <v>0</v>
      </c>
      <c r="AQ46" s="161">
        <f>AP47+AP48</f>
        <v>0</v>
      </c>
      <c r="AR46" s="45"/>
      <c r="AS46" s="45"/>
      <c r="AT46" s="45"/>
      <c r="AU46" s="45"/>
      <c r="AV46" s="45"/>
      <c r="AW46" s="45"/>
      <c r="AX46" s="45"/>
      <c r="AY46" s="45"/>
      <c r="AZ46" s="45"/>
      <c r="BA46" s="45"/>
      <c r="BB46" s="7"/>
    </row>
    <row r="47" spans="1:54" ht="29" x14ac:dyDescent="0.35">
      <c r="A47" s="106" t="s">
        <v>225</v>
      </c>
      <c r="B47" s="13">
        <v>0</v>
      </c>
      <c r="C47" s="34">
        <f>(EXP(-$C$64))*B46</f>
        <v>0</v>
      </c>
      <c r="D47" s="34">
        <f t="shared" ref="D47:AE47" si="87">(EXP(-$C$64))*C46</f>
        <v>0</v>
      </c>
      <c r="E47" s="34">
        <f t="shared" si="87"/>
        <v>0</v>
      </c>
      <c r="F47" s="34">
        <f t="shared" si="87"/>
        <v>0</v>
      </c>
      <c r="G47" s="34">
        <f t="shared" si="87"/>
        <v>0</v>
      </c>
      <c r="H47" s="34">
        <f t="shared" si="87"/>
        <v>0</v>
      </c>
      <c r="I47" s="34">
        <f t="shared" si="87"/>
        <v>0</v>
      </c>
      <c r="J47" s="34">
        <f t="shared" si="87"/>
        <v>0</v>
      </c>
      <c r="K47" s="34">
        <f t="shared" si="87"/>
        <v>0</v>
      </c>
      <c r="L47" s="34">
        <f t="shared" si="87"/>
        <v>0</v>
      </c>
      <c r="M47" s="34">
        <f t="shared" si="87"/>
        <v>0</v>
      </c>
      <c r="N47" s="34">
        <f t="shared" si="87"/>
        <v>0</v>
      </c>
      <c r="O47" s="34">
        <f t="shared" si="87"/>
        <v>0</v>
      </c>
      <c r="P47" s="34">
        <f t="shared" si="87"/>
        <v>0</v>
      </c>
      <c r="Q47" s="34">
        <f t="shared" si="87"/>
        <v>0</v>
      </c>
      <c r="R47" s="34">
        <f t="shared" si="87"/>
        <v>0</v>
      </c>
      <c r="S47" s="34">
        <f t="shared" si="87"/>
        <v>0</v>
      </c>
      <c r="T47" s="34">
        <f t="shared" si="87"/>
        <v>0</v>
      </c>
      <c r="U47" s="34">
        <f t="shared" si="87"/>
        <v>0</v>
      </c>
      <c r="V47" s="34">
        <f t="shared" si="87"/>
        <v>0</v>
      </c>
      <c r="W47" s="34">
        <f t="shared" si="87"/>
        <v>0</v>
      </c>
      <c r="X47" s="34">
        <f t="shared" si="87"/>
        <v>0</v>
      </c>
      <c r="Y47" s="34">
        <f t="shared" si="87"/>
        <v>0</v>
      </c>
      <c r="Z47" s="34">
        <f t="shared" si="87"/>
        <v>0</v>
      </c>
      <c r="AA47" s="34">
        <f t="shared" si="87"/>
        <v>0</v>
      </c>
      <c r="AB47" s="34">
        <f t="shared" si="87"/>
        <v>0</v>
      </c>
      <c r="AC47" s="34">
        <f t="shared" si="87"/>
        <v>0</v>
      </c>
      <c r="AD47" s="34">
        <f t="shared" si="87"/>
        <v>0</v>
      </c>
      <c r="AE47" s="34">
        <f t="shared" si="87"/>
        <v>0</v>
      </c>
      <c r="AF47" s="34">
        <f>(EXP(-$C$64))*AE46</f>
        <v>0</v>
      </c>
      <c r="AG47" s="34">
        <f t="shared" ref="AG47:AQ47" si="88">(EXP(-$C$64))*AF46</f>
        <v>0</v>
      </c>
      <c r="AH47" s="34">
        <f t="shared" si="88"/>
        <v>0</v>
      </c>
      <c r="AI47" s="34">
        <f t="shared" si="88"/>
        <v>0</v>
      </c>
      <c r="AJ47" s="34">
        <f t="shared" si="88"/>
        <v>0</v>
      </c>
      <c r="AK47" s="34">
        <f t="shared" si="88"/>
        <v>0</v>
      </c>
      <c r="AL47" s="34">
        <f t="shared" si="88"/>
        <v>0</v>
      </c>
      <c r="AM47" s="34">
        <f t="shared" si="88"/>
        <v>0</v>
      </c>
      <c r="AN47" s="34">
        <f t="shared" si="88"/>
        <v>0</v>
      </c>
      <c r="AO47" s="34">
        <f t="shared" si="88"/>
        <v>0</v>
      </c>
      <c r="AP47" s="34">
        <f t="shared" si="88"/>
        <v>0</v>
      </c>
      <c r="AQ47" s="161">
        <f t="shared" si="88"/>
        <v>0</v>
      </c>
      <c r="AR47" s="45"/>
      <c r="AS47" s="45"/>
      <c r="AT47" s="45"/>
      <c r="AU47" s="45"/>
      <c r="AV47" s="45"/>
      <c r="AW47" s="45"/>
      <c r="AX47" s="45"/>
      <c r="AY47" s="45"/>
      <c r="AZ47" s="45"/>
      <c r="BA47" s="45"/>
      <c r="BB47" s="7"/>
    </row>
    <row r="48" spans="1:54" ht="43.5" x14ac:dyDescent="0.35">
      <c r="A48" s="106" t="s">
        <v>226</v>
      </c>
      <c r="B48" s="13">
        <f>((1-EXP(-$C$64))/$C$64)*(B52*$C$56*$B$55)</f>
        <v>0</v>
      </c>
      <c r="C48" s="13">
        <f>((1-EXP(-$C$64))/$C$64)*(C52*$C$56*$B$55)</f>
        <v>0</v>
      </c>
      <c r="D48" s="13">
        <f t="shared" ref="D48:AE48" si="89">((1-EXP(-$C$64))/$C$64)*(D52*$C$56*$B$55)</f>
        <v>0</v>
      </c>
      <c r="E48" s="13">
        <f t="shared" si="89"/>
        <v>0</v>
      </c>
      <c r="F48" s="13">
        <f t="shared" si="89"/>
        <v>0</v>
      </c>
      <c r="G48" s="13">
        <f t="shared" si="89"/>
        <v>0</v>
      </c>
      <c r="H48" s="13">
        <f t="shared" si="89"/>
        <v>0</v>
      </c>
      <c r="I48" s="13">
        <f t="shared" si="89"/>
        <v>0</v>
      </c>
      <c r="J48" s="13">
        <f t="shared" si="89"/>
        <v>0</v>
      </c>
      <c r="K48" s="13">
        <f t="shared" si="89"/>
        <v>0</v>
      </c>
      <c r="L48" s="13">
        <f t="shared" si="89"/>
        <v>0</v>
      </c>
      <c r="M48" s="13">
        <f t="shared" si="89"/>
        <v>0</v>
      </c>
      <c r="N48" s="13">
        <f t="shared" si="89"/>
        <v>0</v>
      </c>
      <c r="O48" s="13">
        <f t="shared" si="89"/>
        <v>0</v>
      </c>
      <c r="P48" s="13">
        <f t="shared" si="89"/>
        <v>0</v>
      </c>
      <c r="Q48" s="13">
        <f t="shared" si="89"/>
        <v>0</v>
      </c>
      <c r="R48" s="13">
        <f t="shared" si="89"/>
        <v>0</v>
      </c>
      <c r="S48" s="13">
        <f t="shared" si="89"/>
        <v>0</v>
      </c>
      <c r="T48" s="13">
        <f t="shared" si="89"/>
        <v>0</v>
      </c>
      <c r="U48" s="13">
        <f t="shared" si="89"/>
        <v>0</v>
      </c>
      <c r="V48" s="13">
        <f t="shared" si="89"/>
        <v>0</v>
      </c>
      <c r="W48" s="13">
        <f t="shared" si="89"/>
        <v>0</v>
      </c>
      <c r="X48" s="13">
        <f t="shared" si="89"/>
        <v>0</v>
      </c>
      <c r="Y48" s="13">
        <f t="shared" si="89"/>
        <v>0</v>
      </c>
      <c r="Z48" s="13">
        <f t="shared" si="89"/>
        <v>0</v>
      </c>
      <c r="AA48" s="13">
        <f t="shared" si="89"/>
        <v>0</v>
      </c>
      <c r="AB48" s="13">
        <f t="shared" si="89"/>
        <v>0</v>
      </c>
      <c r="AC48" s="13">
        <f t="shared" si="89"/>
        <v>0</v>
      </c>
      <c r="AD48" s="13">
        <f t="shared" si="89"/>
        <v>0</v>
      </c>
      <c r="AE48" s="13">
        <f t="shared" si="89"/>
        <v>0</v>
      </c>
      <c r="AF48" s="13">
        <f>((1-EXP(-$C$64))/$C$64)*(AF52*$C$56*$B$55)</f>
        <v>0</v>
      </c>
      <c r="AG48" s="13">
        <f t="shared" ref="AG48:AQ48" si="90">((1-EXP(-$C$64))/$C$64)*(AG52*$C$56*$B$55)</f>
        <v>0</v>
      </c>
      <c r="AH48" s="13">
        <f t="shared" si="90"/>
        <v>0</v>
      </c>
      <c r="AI48" s="13">
        <f t="shared" si="90"/>
        <v>0</v>
      </c>
      <c r="AJ48" s="13">
        <f t="shared" si="90"/>
        <v>0</v>
      </c>
      <c r="AK48" s="13">
        <f t="shared" si="90"/>
        <v>0</v>
      </c>
      <c r="AL48" s="13">
        <f t="shared" si="90"/>
        <v>0</v>
      </c>
      <c r="AM48" s="13">
        <f t="shared" si="90"/>
        <v>0</v>
      </c>
      <c r="AN48" s="13">
        <f t="shared" si="90"/>
        <v>0</v>
      </c>
      <c r="AO48" s="13">
        <f t="shared" si="90"/>
        <v>0</v>
      </c>
      <c r="AP48" s="13">
        <f t="shared" si="90"/>
        <v>0</v>
      </c>
      <c r="AQ48" s="30">
        <f t="shared" si="90"/>
        <v>0</v>
      </c>
      <c r="AR48" s="16"/>
      <c r="AS48" s="16"/>
      <c r="AT48" s="16"/>
      <c r="AU48" s="16"/>
      <c r="AV48" s="16"/>
      <c r="AW48" s="16"/>
      <c r="AX48" s="16"/>
      <c r="AY48" s="16"/>
      <c r="AZ48" s="16"/>
      <c r="BA48" s="16"/>
      <c r="BB48" s="7"/>
    </row>
    <row r="49" spans="1:54" x14ac:dyDescent="0.35">
      <c r="A49" s="19" t="s">
        <v>211</v>
      </c>
      <c r="B49" s="12"/>
      <c r="C49" s="12"/>
      <c r="D49" s="12"/>
      <c r="E49" s="18"/>
      <c r="F49" s="18"/>
      <c r="G49" s="18"/>
      <c r="H49" s="18"/>
      <c r="I49" s="18"/>
      <c r="J49" s="18"/>
      <c r="K49" s="18"/>
      <c r="L49" s="18"/>
      <c r="M49" s="18"/>
      <c r="N49" s="18"/>
      <c r="O49" s="18"/>
      <c r="P49" s="18"/>
      <c r="Q49" s="18"/>
      <c r="R49" s="18"/>
      <c r="S49" s="18"/>
      <c r="T49" s="18"/>
      <c r="U49" s="18"/>
      <c r="V49" s="18"/>
      <c r="W49" s="18"/>
      <c r="X49" s="18"/>
      <c r="Y49" s="18"/>
      <c r="Z49" s="18"/>
      <c r="AA49" s="18"/>
      <c r="AB49" s="18"/>
      <c r="AC49" s="18"/>
      <c r="AD49" s="18"/>
      <c r="AE49" s="18"/>
      <c r="AF49" s="18"/>
      <c r="AG49" s="18"/>
      <c r="AH49" s="18"/>
      <c r="AI49" s="18"/>
      <c r="AJ49" s="18"/>
      <c r="AK49" s="18"/>
      <c r="AL49" s="18"/>
      <c r="AM49" s="18"/>
      <c r="AN49" s="18"/>
      <c r="AO49" s="18"/>
      <c r="AP49" s="18"/>
      <c r="AQ49" s="162"/>
      <c r="AR49" s="16"/>
      <c r="AS49" s="16"/>
      <c r="AT49" s="16"/>
      <c r="AU49" s="16"/>
      <c r="AV49" s="16"/>
      <c r="AW49" s="16"/>
      <c r="AX49" s="16"/>
      <c r="AY49" s="16"/>
      <c r="AZ49" s="16"/>
      <c r="BA49" s="16"/>
      <c r="BB49" s="7"/>
    </row>
    <row r="50" spans="1:54" ht="26.5" customHeight="1" x14ac:dyDescent="0.35">
      <c r="A50" s="19" t="s">
        <v>212</v>
      </c>
      <c r="B50" s="12"/>
      <c r="C50" s="12"/>
      <c r="D50" s="12"/>
      <c r="E50" s="18"/>
      <c r="F50" s="18"/>
      <c r="G50" s="18"/>
      <c r="H50" s="18"/>
      <c r="I50" s="18"/>
      <c r="J50" s="18"/>
      <c r="K50" s="18"/>
      <c r="L50" s="18"/>
      <c r="M50" s="18"/>
      <c r="N50" s="18"/>
      <c r="O50" s="18"/>
      <c r="P50" s="18"/>
      <c r="Q50" s="18"/>
      <c r="R50" s="18"/>
      <c r="S50" s="18"/>
      <c r="T50" s="18"/>
      <c r="U50" s="18"/>
      <c r="V50" s="18"/>
      <c r="W50" s="18"/>
      <c r="X50" s="18"/>
      <c r="Y50" s="18"/>
      <c r="Z50" s="18"/>
      <c r="AA50" s="18"/>
      <c r="AB50" s="18"/>
      <c r="AC50" s="18"/>
      <c r="AD50" s="18"/>
      <c r="AE50" s="18"/>
      <c r="AF50" s="18"/>
      <c r="AG50" s="18"/>
      <c r="AH50" s="18"/>
      <c r="AI50" s="18"/>
      <c r="AJ50" s="18"/>
      <c r="AK50" s="18"/>
      <c r="AL50" s="18"/>
      <c r="AM50" s="18"/>
      <c r="AN50" s="18"/>
      <c r="AO50" s="18"/>
      <c r="AP50" s="18"/>
      <c r="AQ50" s="162"/>
      <c r="AR50" s="16"/>
      <c r="AS50" s="16"/>
      <c r="AT50" s="16"/>
      <c r="AU50" s="16"/>
      <c r="AV50" s="16"/>
      <c r="AW50" s="16"/>
      <c r="AX50" s="16"/>
      <c r="AY50" s="16"/>
      <c r="AZ50" s="16"/>
      <c r="BA50" s="16"/>
      <c r="BB50" s="7"/>
    </row>
    <row r="51" spans="1:54" x14ac:dyDescent="0.35">
      <c r="A51" s="19" t="s">
        <v>213</v>
      </c>
      <c r="B51" s="18"/>
      <c r="C51" s="18"/>
      <c r="D51" s="18"/>
      <c r="E51" s="18"/>
      <c r="F51" s="18"/>
      <c r="G51" s="18"/>
      <c r="H51" s="18"/>
      <c r="I51" s="18"/>
      <c r="J51" s="18"/>
      <c r="K51" s="18"/>
      <c r="L51" s="18"/>
      <c r="M51" s="18"/>
      <c r="N51" s="18"/>
      <c r="O51" s="18"/>
      <c r="P51" s="18"/>
      <c r="Q51" s="18"/>
      <c r="R51" s="18"/>
      <c r="S51" s="18"/>
      <c r="T51" s="18"/>
      <c r="U51" s="18"/>
      <c r="V51" s="18"/>
      <c r="W51" s="18"/>
      <c r="X51" s="18"/>
      <c r="Y51" s="18"/>
      <c r="Z51" s="18"/>
      <c r="AA51" s="18"/>
      <c r="AB51" s="18"/>
      <c r="AC51" s="18"/>
      <c r="AD51" s="18"/>
      <c r="AE51" s="18"/>
      <c r="AF51" s="18"/>
      <c r="AG51" s="18"/>
      <c r="AH51" s="18"/>
      <c r="AI51" s="18"/>
      <c r="AJ51" s="18"/>
      <c r="AK51" s="18"/>
      <c r="AL51" s="18"/>
      <c r="AM51" s="18"/>
      <c r="AN51" s="18"/>
      <c r="AO51" s="18"/>
      <c r="AP51" s="18"/>
      <c r="AQ51" s="162"/>
      <c r="AR51" s="16"/>
      <c r="AS51" s="16"/>
      <c r="AT51" s="16"/>
      <c r="AU51" s="16"/>
      <c r="AV51" s="16"/>
      <c r="AW51" s="16"/>
      <c r="AX51" s="16"/>
      <c r="AY51" s="16"/>
      <c r="AZ51" s="16"/>
      <c r="BA51" s="16"/>
      <c r="BB51" s="7"/>
    </row>
    <row r="52" spans="1:54" ht="15" thickBot="1" x14ac:dyDescent="0.4">
      <c r="A52" s="19" t="s">
        <v>214</v>
      </c>
      <c r="B52" s="18"/>
      <c r="C52" s="18"/>
      <c r="D52" s="18"/>
      <c r="E52" s="18"/>
      <c r="F52" s="18"/>
      <c r="G52" s="18"/>
      <c r="H52" s="18"/>
      <c r="I52" s="18"/>
      <c r="J52" s="18"/>
      <c r="K52" s="18"/>
      <c r="L52" s="18"/>
      <c r="M52" s="18"/>
      <c r="N52" s="18"/>
      <c r="O52" s="18"/>
      <c r="P52" s="18"/>
      <c r="Q52" s="18"/>
      <c r="R52" s="18"/>
      <c r="S52" s="18"/>
      <c r="T52" s="18"/>
      <c r="U52" s="18"/>
      <c r="V52" s="18"/>
      <c r="W52" s="18"/>
      <c r="X52" s="18"/>
      <c r="Y52" s="18"/>
      <c r="Z52" s="18"/>
      <c r="AA52" s="18"/>
      <c r="AB52" s="18"/>
      <c r="AC52" s="18"/>
      <c r="AD52" s="18"/>
      <c r="AE52" s="18"/>
      <c r="AF52" s="18"/>
      <c r="AG52" s="18"/>
      <c r="AH52" s="25"/>
      <c r="AI52" s="25"/>
      <c r="AJ52" s="25"/>
      <c r="AK52" s="25"/>
      <c r="AL52" s="25"/>
      <c r="AM52" s="25"/>
      <c r="AN52" s="25"/>
      <c r="AO52" s="25"/>
      <c r="AP52" s="25"/>
      <c r="AQ52" s="164"/>
      <c r="AR52" s="16"/>
      <c r="AS52" s="16"/>
      <c r="AT52" s="16"/>
      <c r="AU52" s="16"/>
      <c r="AV52" s="16"/>
      <c r="AW52" s="16"/>
      <c r="AX52" s="16"/>
      <c r="AY52" s="16"/>
      <c r="AZ52" s="16"/>
      <c r="BA52" s="16"/>
      <c r="BB52" s="7"/>
    </row>
    <row r="53" spans="1:54" ht="15" thickBot="1" x14ac:dyDescent="0.4">
      <c r="A53" s="35" t="s">
        <v>229</v>
      </c>
      <c r="B53" s="13">
        <f t="shared" ref="B53:AE53" si="91">B18-B36</f>
        <v>0</v>
      </c>
      <c r="C53" s="36">
        <f t="shared" si="91"/>
        <v>0</v>
      </c>
      <c r="D53" s="26">
        <f t="shared" si="91"/>
        <v>0</v>
      </c>
      <c r="E53" s="36">
        <f t="shared" si="91"/>
        <v>0</v>
      </c>
      <c r="F53" s="26">
        <f t="shared" si="91"/>
        <v>0</v>
      </c>
      <c r="G53" s="26">
        <f t="shared" si="91"/>
        <v>0</v>
      </c>
      <c r="H53" s="26">
        <f t="shared" si="91"/>
        <v>0</v>
      </c>
      <c r="I53" s="26">
        <f t="shared" si="91"/>
        <v>0</v>
      </c>
      <c r="J53" s="26">
        <f t="shared" si="91"/>
        <v>0</v>
      </c>
      <c r="K53" s="26">
        <f t="shared" si="91"/>
        <v>0</v>
      </c>
      <c r="L53" s="26">
        <f t="shared" si="91"/>
        <v>0</v>
      </c>
      <c r="M53" s="26">
        <f t="shared" si="91"/>
        <v>0</v>
      </c>
      <c r="N53" s="26">
        <f t="shared" si="91"/>
        <v>4.8010766623476799</v>
      </c>
      <c r="O53" s="26">
        <f t="shared" si="91"/>
        <v>3.3948738649425212</v>
      </c>
      <c r="P53" s="26">
        <f t="shared" si="91"/>
        <v>2.4005383311738404</v>
      </c>
      <c r="Q53" s="26">
        <f t="shared" si="91"/>
        <v>1.6974369324712608</v>
      </c>
      <c r="R53" s="26">
        <f t="shared" si="91"/>
        <v>1.2002691655869204</v>
      </c>
      <c r="S53" s="26">
        <f t="shared" si="91"/>
        <v>0.84871846623563063</v>
      </c>
      <c r="T53" s="26">
        <f>T18-T36</f>
        <v>11.210983717985176</v>
      </c>
      <c r="U53" s="26">
        <f t="shared" si="91"/>
        <v>9.4646157604607399</v>
      </c>
      <c r="V53" s="26">
        <f t="shared" si="91"/>
        <v>8.1996025386145028</v>
      </c>
      <c r="W53" s="26">
        <f t="shared" si="91"/>
        <v>7.2755496316761796</v>
      </c>
      <c r="X53" s="26">
        <f t="shared" si="91"/>
        <v>18.940331615557962</v>
      </c>
      <c r="Y53" s="26">
        <f t="shared" si="91"/>
        <v>17.178017096579207</v>
      </c>
      <c r="Z53" s="26">
        <f t="shared" si="91"/>
        <v>15.857647475159421</v>
      </c>
      <c r="AA53" s="26">
        <f t="shared" si="91"/>
        <v>14.851235596151835</v>
      </c>
      <c r="AB53" s="26">
        <f t="shared" si="91"/>
        <v>14.068252332614708</v>
      </c>
      <c r="AC53" s="26">
        <f t="shared" si="91"/>
        <v>13.444655943043966</v>
      </c>
      <c r="AD53" s="26">
        <f t="shared" si="91"/>
        <v>12.935134644503343</v>
      </c>
      <c r="AE53" s="26">
        <f t="shared" si="91"/>
        <v>12.507621272720323</v>
      </c>
      <c r="AF53" s="36">
        <f>AF18-AF36</f>
        <v>12.139414550493997</v>
      </c>
      <c r="AG53" s="163">
        <f>AG18-AG36</f>
        <v>86.506427420939318</v>
      </c>
      <c r="AH53" s="165"/>
      <c r="AI53" s="166"/>
      <c r="AJ53" s="166"/>
      <c r="AK53" s="166"/>
      <c r="AL53" s="166"/>
      <c r="AM53" s="166"/>
      <c r="AN53" s="166"/>
      <c r="AO53" s="166"/>
      <c r="AP53" s="166"/>
      <c r="AQ53" s="166"/>
      <c r="AR53" s="7"/>
      <c r="AS53" s="7"/>
      <c r="AT53" s="7"/>
      <c r="AU53" s="7"/>
      <c r="AV53" s="7"/>
      <c r="AW53" s="7"/>
      <c r="AX53" s="7"/>
      <c r="AY53" s="7"/>
      <c r="AZ53" s="7"/>
      <c r="BA53" s="7"/>
      <c r="BB53" s="7"/>
    </row>
    <row r="54" spans="1:54" x14ac:dyDescent="0.35">
      <c r="A54" s="180" t="s">
        <v>11</v>
      </c>
      <c r="B54" s="192"/>
      <c r="C54" s="6"/>
      <c r="D54" s="6"/>
      <c r="E54" s="6"/>
      <c r="F54" s="6"/>
      <c r="G54" s="6"/>
      <c r="H54" s="6"/>
      <c r="I54" s="6"/>
      <c r="J54" s="6"/>
      <c r="K54" s="6"/>
      <c r="L54" s="6"/>
      <c r="M54" s="6"/>
      <c r="N54" s="6"/>
      <c r="O54" s="6"/>
      <c r="P54" s="6"/>
      <c r="Q54" s="6"/>
      <c r="R54" s="6"/>
      <c r="S54" s="6"/>
      <c r="T54" s="6"/>
      <c r="U54" s="6"/>
      <c r="V54" s="6"/>
      <c r="W54" s="6"/>
      <c r="X54" s="6"/>
      <c r="Y54" s="6"/>
      <c r="Z54" s="6"/>
      <c r="AA54" s="6"/>
      <c r="AB54" s="6"/>
      <c r="AC54" s="6"/>
      <c r="AD54" s="6"/>
      <c r="AE54" s="6"/>
      <c r="AF54" s="6"/>
      <c r="AR54" s="7"/>
      <c r="AS54" s="7"/>
      <c r="AT54" s="7"/>
      <c r="AU54" s="7"/>
      <c r="AV54" s="7"/>
      <c r="AW54" s="7"/>
      <c r="AX54" s="7"/>
      <c r="AY54" s="7"/>
      <c r="AZ54" s="7"/>
      <c r="BA54" s="7"/>
      <c r="BB54" s="7"/>
    </row>
    <row r="55" spans="1:54" ht="29.5" thickBot="1" x14ac:dyDescent="0.4">
      <c r="A55" s="3" t="s">
        <v>4</v>
      </c>
      <c r="B55" s="30">
        <v>0.47499999999999998</v>
      </c>
      <c r="C55" s="7"/>
      <c r="D55" s="7"/>
      <c r="E55" s="7"/>
      <c r="F55" s="7"/>
      <c r="G55" s="7"/>
      <c r="H55" s="7"/>
      <c r="I55" s="7"/>
      <c r="J55" s="7"/>
      <c r="K55" s="7"/>
      <c r="L55" s="7"/>
      <c r="M55" s="7"/>
      <c r="N55" s="7"/>
      <c r="O55" s="7"/>
      <c r="P55" s="7"/>
      <c r="Q55" s="7"/>
      <c r="R55" s="7"/>
      <c r="S55" s="7"/>
      <c r="T55" s="7"/>
      <c r="U55" s="7"/>
      <c r="V55" s="7"/>
      <c r="W55" s="7"/>
      <c r="X55" s="7"/>
      <c r="Y55" s="7"/>
      <c r="Z55" s="7"/>
      <c r="AA55" s="7"/>
      <c r="AB55" s="7"/>
      <c r="AC55" s="7"/>
      <c r="AD55" s="7"/>
      <c r="AE55" s="7"/>
      <c r="AF55" s="7"/>
      <c r="AR55" s="7"/>
      <c r="AS55" s="7"/>
      <c r="AT55" s="7"/>
      <c r="AU55" s="7"/>
      <c r="AV55" s="7"/>
      <c r="AW55" s="7"/>
      <c r="AX55" s="7"/>
      <c r="AY55" s="7"/>
      <c r="AZ55" s="7"/>
      <c r="BA55" s="7"/>
      <c r="BB55" s="7"/>
    </row>
    <row r="56" spans="1:54" ht="29.5" thickBot="1" x14ac:dyDescent="0.4">
      <c r="A56" s="3" t="s">
        <v>6</v>
      </c>
      <c r="B56" s="25" t="s">
        <v>62</v>
      </c>
      <c r="C56" s="27">
        <f>IF(B56="Alisier torminal",0.62,IF(B56="Arbousier",0.64,IF(B56="Aulne vert",0.42,IF(B56="Grands aulnes",0.42,IF(B56="Bouleaux",0.52,IF(B56="Cèdre de l’Atlas",0.36,IF(B56="Charme",0.61,IF(B56="Charme-houblon",0.66,IF(B56="Châtaignier",0.47,IF(B56="Chêne chevelu",0.67,IF(B56="Chêne-liège",0.7,IF(B56="Chêne pédonculé",0.54,IF(B56="Chêne pubescent",0.65,IF(B56="Chêne rouge d’Amérique",0.56,IF(B56="Chêne rouvre (sessile)",0.58,IF(B56="Chêne tauzin",0.64,IF(B56="Chêne vert",0.73,IF(B56="Chênes indifférenciés",0.56,IF(B56="Cornouiller mâle",0.74,IF(B56="Cyprès",0.4,IF(B56="Cytise aubour",0.6,IF(B56="Douglas",0.43,IF(B56="Epicéa commun",0.37,IF(B56="Epicéa de Sitka",0.36,IF(B56="Grands érables",0.51,IF(B56="Petits érables",0.56,IF(B56="Eucalyptus",0.56,IF(B56="Genévrier thurifère",0.48,IF(B56="Hêtre",0.55,IF(B56="Frênes",0.56,IF(B56="Fruitiers",0.58,IF(B56="If",0.58,IF(B56="Mélèze d’Europe",0.48,IF(B56="Mélèze du Japon",0.42,IF(B56="Merisier",0.5,IF(B56="Micocoulier",0.55,IF(B56="Mûrier",0.53,IF(B56="Noisetier",0.52,IF(B56="Noyer",0.52,IF(B56="Olivier",0.75,IF(B56="Ormes",0.52,IF(B56="Peupliers cultivés",0.35,IF(B56="Peupliers non cultivés",0.37,IF(B56="Pin d'Alep",0.45,IF(B56="Pin cembro",0.39,IF(B56="Pin à crochets",0.44,IF(B56="Pin laricio",0.46,IF(B56="Pin maritime",0.46,IF(B56="Pin mugho",0.44,IF(B56="Pin noir d'Autriche",0.46,IF(B56="Pin pignon",0.48,IF(B56="Pin sylvestre",0.44,IF(B56="Pin Weymouth",0.34,IF(B56="Platanes",0.5,IF(B56="Robinier faux acacia",0.58,IF(B56="Sapin méditerranéen",0.37,IF(B56="Sapin de Nordmann",0.37,IF(B56="Sapin pectiné",0.38,IF(B56="Sapin de Vancouver",0.36,IF(B56="Saules",0.37,IF(B56="Tamaris",0.53,IF(B56="Tilleuls",0.43,IF(B56="Tremble",0.38,IF(B56="Conifères (moyenne)",0.42,IF(B56="Feuillus (moyenne)",0.57,0)))))))))))))))))))))))))))))))))))))))))))))))))))))))))))))))))</f>
        <v>0.46</v>
      </c>
      <c r="D56" s="28" t="s">
        <v>28</v>
      </c>
      <c r="E56" s="29">
        <f>IF(D56="Alisier torminal",0.62,IF(D56="Arbousier",0.64,IF(D56="Aulne vert",0.42,IF(D56="Grands aulnes",0.42,IF(D56="Bouleaux",0.52,IF(D56="Cèdre de l’Atlas",0.36,IF(D56="Charme",0.61,IF(D56="Charme-houblon",0.66,IF(D56="Châtaignier",0.47,IF(D56="Chêne chevelu",0.67,IF(D56="Chêne-liège",0.7,IF(D56="Chêne pédonculé",0.54,IF(D56="Chêne pubescent",0.65,IF(D56="Chêne rouge d’Amérique",0.56,IF(D56="Chêne rouvre (sessile)",0.58,IF(D56="Chêne tauzin",0.64,IF(D56="Chêne vert",0.73,IF(D56="Chênes indifférenciés",0.56,IF(D56="Cornouiller mâle",0.74,IF(D56="Cyprès",0.4,IF(D56="Cytise aubour",0.6,IF(D56="Douglas",0.43,IF(D56="Epicéa commun",0.37,IF(D56="Epicéa de Sitka",0.36,IF(D56="Grands érables",0.51,IF(D56="Petits érables",0.56,IF(D56="Eucalyptus",0.56,IF(D56="Genévrier thurifère",0.48,IF(D56="Hêtre",0.55,IF(D56="Frênes",0.56,IF(D56="Fruitiers",0.58,IF(D56="If",0.58,IF(D56="Mélèze d’Europe",0.48,IF(D56="Mélèze du Japon",0.42,IF(D56="Merisier",0.5,IF(D56="Micocoulier",0.55,IF(D56="Mûrier",0.53,IF(D56="Noisetier",0.52,IF(D56="Noyer",0.52,IF(D56="Olivier",0.75,IF(D56="Ormes",0.52,IF(D56="Peupliers cultivés",0.35,IF(D56="Peupliers non cultivés",0.37,IF(D56="Pin d'Alep",0.45,IF(D56="Pin cembro",0.39,IF(D56="Pin à crochets",0.44,IF(D56="Pin laricio",0.46,IF(D56="Pin maritime",0.46,IF(D56="Pin mugho",0.44,IF(D56="Pin noir d'Autriche",0.46,IF(D56="Pin pignon",0.48,IF(D56="Pin sylvestre",0.44,IF(D56="Pin Weymouth",0.34,IF(D56="Platanes",0.5,IF(D56="Robinier faux acacia",0.58,IF(D56="Sapin méditerranéen",0.37,IF(D56="Sapin de Nordmann",0.37,IF(D56="Sapin pectiné",0.38,IF(D56="Sapin de Vancouver",0.36,IF(D56="Saules",0.37,IF(D56="Tamaris",0.53,IF(D56="Tilleuls",0.43,IF(D56="Tremble",0.38,IF(D56="Conifères (moyenne)",0.42,IF(D56="Feuillus (moyenne)",0.57,0)))))))))))))))))))))))))))))))))))))))))))))))))))))))))))))))))</f>
        <v>0.47</v>
      </c>
      <c r="F56" s="7"/>
      <c r="G56" s="7"/>
      <c r="H56" s="7"/>
      <c r="I56" s="7"/>
      <c r="J56" s="7"/>
      <c r="K56" s="7"/>
      <c r="L56" s="7"/>
      <c r="M56" s="7"/>
      <c r="N56" s="7"/>
      <c r="O56" s="7"/>
      <c r="P56" s="7"/>
      <c r="Q56" s="7"/>
      <c r="R56" s="7"/>
      <c r="S56" s="7"/>
      <c r="T56" s="7"/>
      <c r="U56" s="7"/>
      <c r="V56" s="7"/>
      <c r="W56" s="7"/>
      <c r="X56" s="7"/>
      <c r="Y56" s="7"/>
      <c r="Z56" s="7"/>
      <c r="AA56" s="7"/>
      <c r="AB56" s="7"/>
      <c r="AC56" s="7"/>
      <c r="AD56" s="7"/>
      <c r="AE56" s="7"/>
      <c r="AF56" s="7"/>
    </row>
    <row r="57" spans="1:54" ht="14.5" customHeight="1" x14ac:dyDescent="0.35">
      <c r="A57" s="188" t="s">
        <v>91</v>
      </c>
      <c r="B57" s="13" t="s">
        <v>94</v>
      </c>
      <c r="C57" s="30">
        <v>35</v>
      </c>
      <c r="D57" s="16"/>
      <c r="E57" s="16"/>
      <c r="F57" s="7"/>
      <c r="G57" s="7"/>
      <c r="H57" s="7"/>
      <c r="I57" s="7"/>
      <c r="J57" s="7"/>
      <c r="K57" s="7"/>
      <c r="L57" s="7"/>
      <c r="M57" s="7"/>
      <c r="N57" s="7"/>
      <c r="O57" s="7"/>
      <c r="P57" s="7"/>
      <c r="Q57" s="7"/>
      <c r="R57" s="7"/>
      <c r="S57" s="7"/>
      <c r="T57" s="7"/>
      <c r="U57" s="7"/>
      <c r="V57" s="7"/>
      <c r="W57" s="7"/>
      <c r="X57" s="7"/>
      <c r="Y57" s="7"/>
      <c r="Z57" s="7"/>
      <c r="AA57" s="7"/>
      <c r="AB57" s="7"/>
      <c r="AC57" s="7"/>
      <c r="AD57" s="7"/>
      <c r="AE57" s="7"/>
      <c r="AF57" s="7"/>
    </row>
    <row r="58" spans="1:54" x14ac:dyDescent="0.35">
      <c r="A58" s="189"/>
      <c r="B58" s="13" t="s">
        <v>95</v>
      </c>
      <c r="C58" s="30">
        <v>25</v>
      </c>
      <c r="D58" s="16"/>
      <c r="E58" s="16"/>
      <c r="F58" s="7"/>
      <c r="G58" s="7"/>
      <c r="H58" s="7"/>
      <c r="I58" s="7"/>
      <c r="J58" s="7"/>
      <c r="K58" s="7"/>
      <c r="L58" s="7"/>
      <c r="M58" s="7"/>
      <c r="N58" s="7"/>
      <c r="O58" s="7"/>
      <c r="P58" s="7"/>
      <c r="Q58" s="7"/>
      <c r="R58" s="7"/>
      <c r="S58" s="7"/>
      <c r="T58" s="7"/>
      <c r="U58" s="7"/>
      <c r="V58" s="7"/>
      <c r="W58" s="7"/>
      <c r="X58" s="7"/>
      <c r="Y58" s="7"/>
      <c r="Z58" s="7"/>
      <c r="AA58" s="7"/>
      <c r="AB58" s="7"/>
      <c r="AC58" s="7"/>
      <c r="AD58" s="7"/>
      <c r="AE58" s="7"/>
      <c r="AF58" s="7"/>
    </row>
    <row r="59" spans="1:54" x14ac:dyDescent="0.35">
      <c r="A59" s="189"/>
      <c r="B59" s="13" t="s">
        <v>96</v>
      </c>
      <c r="C59" s="30">
        <v>2</v>
      </c>
      <c r="D59" s="7"/>
      <c r="E59" s="7"/>
      <c r="F59" s="7"/>
      <c r="G59" s="7"/>
      <c r="H59" s="7"/>
      <c r="I59" s="7"/>
      <c r="J59" s="7"/>
      <c r="K59" s="7"/>
      <c r="L59" s="7"/>
      <c r="M59" s="7"/>
      <c r="N59" s="7"/>
      <c r="O59" s="7"/>
      <c r="P59" s="7"/>
      <c r="Q59" s="7"/>
      <c r="R59" s="7"/>
      <c r="S59" s="7"/>
      <c r="T59" s="7"/>
      <c r="U59" s="7"/>
      <c r="V59" s="7"/>
      <c r="W59" s="7"/>
      <c r="X59" s="7"/>
      <c r="Y59" s="7"/>
      <c r="Z59" s="7"/>
      <c r="AA59" s="7"/>
      <c r="AB59" s="7"/>
      <c r="AC59" s="7"/>
      <c r="AD59" s="7"/>
      <c r="AE59" s="7"/>
      <c r="AF59" s="7"/>
    </row>
    <row r="60" spans="1:54" x14ac:dyDescent="0.35">
      <c r="A60" s="191"/>
      <c r="B60" s="31" t="s">
        <v>158</v>
      </c>
      <c r="C60" s="67">
        <v>5</v>
      </c>
      <c r="D60" s="7"/>
      <c r="E60" s="7"/>
      <c r="F60" s="7"/>
      <c r="G60" s="7"/>
      <c r="H60" s="7"/>
      <c r="I60" s="7"/>
      <c r="J60" s="7"/>
      <c r="K60" s="7"/>
      <c r="L60" s="7"/>
      <c r="M60" s="7"/>
      <c r="N60" s="7"/>
      <c r="O60" s="7"/>
      <c r="P60" s="7"/>
      <c r="Q60" s="7"/>
      <c r="R60" s="7"/>
      <c r="S60" s="7"/>
      <c r="T60" s="7"/>
      <c r="U60" s="7"/>
      <c r="V60" s="7"/>
      <c r="W60" s="7"/>
      <c r="X60" s="7"/>
      <c r="Y60" s="7"/>
      <c r="Z60" s="7"/>
      <c r="AA60" s="7"/>
      <c r="AB60" s="7"/>
      <c r="AC60" s="7"/>
      <c r="AD60" s="7"/>
      <c r="AE60" s="7"/>
      <c r="AF60" s="7"/>
    </row>
    <row r="61" spans="1:54" ht="29" customHeight="1" x14ac:dyDescent="0.35">
      <c r="A61" s="188" t="s">
        <v>97</v>
      </c>
      <c r="B61" s="31" t="s">
        <v>94</v>
      </c>
      <c r="C61" s="32">
        <f>LN(2)/C57</f>
        <v>1.980420515885558E-2</v>
      </c>
      <c r="D61" s="119"/>
      <c r="E61" s="119"/>
      <c r="F61" s="119"/>
      <c r="G61" s="119"/>
      <c r="H61" s="119"/>
      <c r="I61" s="119"/>
      <c r="J61" s="119"/>
      <c r="K61" s="119"/>
      <c r="L61" s="119"/>
      <c r="M61" s="119"/>
      <c r="N61" s="119"/>
      <c r="O61" s="119"/>
      <c r="P61" s="119"/>
      <c r="Q61" s="119"/>
      <c r="R61" s="119"/>
      <c r="S61" s="119"/>
      <c r="T61" s="119"/>
      <c r="U61" s="119"/>
      <c r="V61" s="119"/>
      <c r="W61" s="119"/>
      <c r="X61" s="119"/>
      <c r="Y61" s="119"/>
      <c r="Z61" s="119"/>
      <c r="AA61" s="119"/>
      <c r="AB61" s="119"/>
      <c r="AC61" s="119"/>
      <c r="AD61" s="119"/>
      <c r="AE61" s="119"/>
      <c r="AF61" s="119"/>
    </row>
    <row r="62" spans="1:54" x14ac:dyDescent="0.35">
      <c r="A62" s="189"/>
      <c r="B62" s="13" t="s">
        <v>95</v>
      </c>
      <c r="C62" s="32">
        <f>LN(2)/C58</f>
        <v>2.7725887222397813E-2</v>
      </c>
      <c r="D62" s="119"/>
      <c r="E62" s="119"/>
      <c r="F62" s="119"/>
      <c r="G62" s="119"/>
      <c r="H62" s="119"/>
      <c r="I62" s="119"/>
      <c r="J62" s="119"/>
      <c r="K62" s="119"/>
      <c r="L62" s="119"/>
      <c r="M62" s="119"/>
      <c r="N62" s="119"/>
      <c r="O62" s="119"/>
      <c r="P62" s="119"/>
      <c r="Q62" s="119"/>
      <c r="R62" s="119"/>
      <c r="S62" s="119"/>
      <c r="T62" s="119"/>
      <c r="U62" s="119"/>
      <c r="V62" s="119"/>
      <c r="W62" s="119"/>
      <c r="X62" s="119"/>
      <c r="Y62" s="119"/>
      <c r="Z62" s="119"/>
      <c r="AA62" s="119"/>
      <c r="AB62" s="119"/>
      <c r="AC62" s="119"/>
      <c r="AD62" s="119"/>
      <c r="AE62" s="119"/>
      <c r="AF62" s="119"/>
    </row>
    <row r="63" spans="1:54" x14ac:dyDescent="0.35">
      <c r="A63" s="189"/>
      <c r="B63" s="68" t="s">
        <v>96</v>
      </c>
      <c r="C63" s="69">
        <f>LN(2)/C59</f>
        <v>0.34657359027997264</v>
      </c>
      <c r="D63" s="119"/>
      <c r="E63" s="119"/>
      <c r="F63" s="119"/>
      <c r="G63" s="119"/>
      <c r="H63" s="119"/>
      <c r="I63" s="119"/>
      <c r="J63" s="119"/>
      <c r="K63" s="119"/>
      <c r="L63" s="119"/>
      <c r="M63" s="119"/>
      <c r="N63" s="119"/>
      <c r="O63" s="119"/>
      <c r="P63" s="119"/>
      <c r="Q63" s="119"/>
      <c r="R63" s="119"/>
      <c r="S63" s="119"/>
      <c r="T63" s="119"/>
      <c r="U63" s="119"/>
      <c r="V63" s="119"/>
      <c r="W63" s="119"/>
      <c r="X63" s="119"/>
      <c r="Y63" s="119"/>
      <c r="Z63" s="119"/>
      <c r="AA63" s="119"/>
      <c r="AB63" s="119"/>
      <c r="AC63" s="119"/>
      <c r="AD63" s="119"/>
      <c r="AE63" s="119"/>
      <c r="AF63" s="119"/>
    </row>
    <row r="64" spans="1:54" ht="15" thickBot="1" x14ac:dyDescent="0.4">
      <c r="A64" s="190"/>
      <c r="B64" s="26" t="s">
        <v>158</v>
      </c>
      <c r="C64" s="33">
        <f>LN(2)/C60</f>
        <v>0.13862943611198905</v>
      </c>
      <c r="D64" s="119"/>
      <c r="E64" s="119"/>
      <c r="F64" s="119"/>
      <c r="G64" s="119"/>
      <c r="H64" s="119"/>
      <c r="I64" s="119"/>
      <c r="J64" s="119"/>
      <c r="K64" s="119"/>
      <c r="L64" s="119"/>
      <c r="M64" s="119"/>
      <c r="N64" s="119"/>
      <c r="O64" s="119"/>
      <c r="P64" s="119"/>
      <c r="Q64" s="119"/>
      <c r="R64" s="119"/>
      <c r="S64" s="119"/>
      <c r="T64" s="119"/>
      <c r="U64" s="119"/>
      <c r="V64" s="119"/>
      <c r="W64" s="119"/>
      <c r="X64" s="119"/>
      <c r="Y64" s="119"/>
      <c r="Z64" s="119"/>
      <c r="AA64" s="119"/>
      <c r="AB64" s="119"/>
      <c r="AC64" s="119"/>
      <c r="AD64" s="119"/>
      <c r="AE64" s="119"/>
      <c r="AF64" s="119"/>
    </row>
    <row r="65" spans="1:32" ht="43.5" x14ac:dyDescent="0.35">
      <c r="A65" s="2" t="s">
        <v>230</v>
      </c>
      <c r="B65" s="110">
        <f>(SUM(B53:AF53)/30)*(44/12)</f>
        <v>22.295285906461235</v>
      </c>
      <c r="C65" s="119"/>
      <c r="D65" s="119"/>
      <c r="E65" s="119"/>
      <c r="F65" s="119"/>
      <c r="G65" s="119"/>
      <c r="H65" s="119"/>
      <c r="I65" s="119"/>
      <c r="J65" s="119"/>
      <c r="K65" s="119"/>
      <c r="L65" s="119"/>
      <c r="M65" s="119"/>
      <c r="N65" s="119"/>
      <c r="O65" s="119"/>
      <c r="P65" s="119"/>
      <c r="Q65" s="119"/>
      <c r="R65" s="119"/>
      <c r="S65" s="119"/>
      <c r="T65" s="119"/>
      <c r="U65" s="119"/>
      <c r="V65" s="119"/>
      <c r="W65" s="119"/>
      <c r="X65" s="119"/>
      <c r="Y65" s="119"/>
      <c r="Z65" s="119"/>
      <c r="AA65" s="119"/>
      <c r="AB65" s="119"/>
      <c r="AC65" s="119"/>
      <c r="AD65" s="119"/>
      <c r="AE65" s="119"/>
      <c r="AF65" s="119"/>
    </row>
    <row r="66" spans="1:32" ht="44" thickBot="1" x14ac:dyDescent="0.4">
      <c r="A66" s="4" t="s">
        <v>198</v>
      </c>
      <c r="B66" s="111">
        <f>B65*B10</f>
        <v>111.47642953230617</v>
      </c>
      <c r="C66" s="119"/>
      <c r="D66" s="119"/>
      <c r="E66" s="119"/>
      <c r="F66" s="119"/>
      <c r="G66" s="119"/>
      <c r="H66" s="119"/>
      <c r="I66" s="119"/>
      <c r="J66" s="119"/>
      <c r="K66" s="119"/>
      <c r="L66" s="119"/>
      <c r="M66" s="119"/>
      <c r="N66" s="119"/>
      <c r="O66" s="119"/>
      <c r="P66" s="119"/>
      <c r="Q66" s="119"/>
      <c r="R66" s="119"/>
      <c r="S66" s="119"/>
      <c r="T66" s="119"/>
      <c r="U66" s="119"/>
      <c r="V66" s="119"/>
      <c r="W66" s="119"/>
      <c r="X66" s="119"/>
      <c r="Y66" s="119"/>
      <c r="Z66" s="119"/>
      <c r="AA66" s="119"/>
      <c r="AB66" s="119"/>
      <c r="AC66" s="119"/>
      <c r="AD66" s="119"/>
      <c r="AE66" s="119"/>
      <c r="AF66" s="119"/>
    </row>
    <row r="67" spans="1:32" ht="58" x14ac:dyDescent="0.35">
      <c r="A67" s="2" t="s">
        <v>231</v>
      </c>
      <c r="B67" s="110">
        <f>(((1/B11)*(SUM(B18:AG18)))-((1/B12)*(SUM(B36:AQ36))))*(44/12)</f>
        <v>32.868293702353817</v>
      </c>
      <c r="C67" s="119"/>
      <c r="D67" s="119"/>
      <c r="E67" s="119"/>
      <c r="F67" s="119"/>
      <c r="G67" s="119"/>
      <c r="H67" s="119"/>
      <c r="I67" s="119"/>
      <c r="J67" s="119"/>
      <c r="K67" s="119"/>
      <c r="L67" s="119"/>
      <c r="M67" s="119"/>
      <c r="N67" s="119"/>
      <c r="O67" s="119"/>
      <c r="P67" s="119"/>
      <c r="Q67" s="119"/>
      <c r="R67" s="119"/>
      <c r="S67" s="119"/>
      <c r="T67" s="119"/>
      <c r="U67" s="119"/>
      <c r="V67" s="119"/>
      <c r="W67" s="119"/>
      <c r="X67" s="119"/>
      <c r="Y67" s="119"/>
      <c r="Z67" s="119"/>
      <c r="AA67" s="119"/>
      <c r="AB67" s="119"/>
      <c r="AC67" s="119"/>
      <c r="AD67" s="119"/>
      <c r="AE67" s="119"/>
      <c r="AF67" s="119"/>
    </row>
    <row r="68" spans="1:32" ht="58.5" thickBot="1" x14ac:dyDescent="0.4">
      <c r="A68" s="4" t="s">
        <v>199</v>
      </c>
      <c r="B68" s="111">
        <f>B67*B10</f>
        <v>164.34146851176908</v>
      </c>
      <c r="C68" s="119"/>
      <c r="D68" s="119"/>
      <c r="E68" s="119"/>
      <c r="F68" s="119"/>
      <c r="G68" s="119"/>
      <c r="H68" s="119"/>
      <c r="I68" s="119"/>
      <c r="J68" s="119"/>
      <c r="K68" s="119"/>
      <c r="L68" s="119"/>
      <c r="M68" s="119"/>
      <c r="N68" s="119"/>
      <c r="O68" s="119"/>
      <c r="P68" s="119"/>
      <c r="Q68" s="119"/>
      <c r="R68" s="119"/>
      <c r="S68" s="119"/>
      <c r="T68" s="119"/>
      <c r="U68" s="119"/>
      <c r="V68" s="119"/>
      <c r="W68" s="119"/>
      <c r="X68" s="119"/>
      <c r="Y68" s="119"/>
      <c r="Z68" s="119"/>
      <c r="AA68" s="119"/>
      <c r="AB68" s="119"/>
      <c r="AC68" s="119"/>
      <c r="AD68" s="119"/>
      <c r="AE68" s="119"/>
      <c r="AF68" s="119"/>
    </row>
  </sheetData>
  <sheetProtection algorithmName="SHA-512" hashValue="TZWgRptWSvIrVh052Fv3dV+nTDcBDaPfjgQLBUfGuemi702Ych9WclPVW8mJCHlHASmi0MFH/dH8CD6+aYJsbg==" saltValue="KP5fQmfZZoRdfDZkUZSDuA==" spinCount="100000" sheet="1" objects="1" scenarios="1"/>
  <mergeCells count="6">
    <mergeCell ref="A61:A64"/>
    <mergeCell ref="A57:A60"/>
    <mergeCell ref="A9:B9"/>
    <mergeCell ref="A54:B54"/>
    <mergeCell ref="A15:AQ15"/>
    <mergeCell ref="A35:AQ35"/>
  </mergeCells>
  <conditionalFormatting sqref="B18:AO34">
    <cfRule type="cellIs" dxfId="6" priority="3" operator="greaterThan">
      <formula>0</formula>
    </cfRule>
  </conditionalFormatting>
  <conditionalFormatting sqref="B36:BA52">
    <cfRule type="cellIs" dxfId="5" priority="2" operator="greaterThan">
      <formula>0</formula>
    </cfRule>
  </conditionalFormatting>
  <conditionalFormatting sqref="B53:AG53">
    <cfRule type="cellIs" dxfId="4" priority="1" operator="greaterThan">
      <formula>0</formula>
    </cfRule>
  </conditionalFormatting>
  <pageMargins left="0.7" right="0.7" top="0.75" bottom="0.75" header="0.3" footer="0.3"/>
  <pageSetup paperSize="9" orientation="portrait" verticalDpi="0" r:id="rId1"/>
  <legacyDrawing r:id="rId2"/>
  <extLst>
    <ext xmlns:x14="http://schemas.microsoft.com/office/spreadsheetml/2009/9/main" uri="{CCE6A557-97BC-4b89-ADB6-D9C93CAAB3DF}">
      <x14:dataValidations xmlns:xm="http://schemas.microsoft.com/office/excel/2006/main" count="2">
        <x14:dataValidation type="list" allowBlank="1" showInputMessage="1" showErrorMessage="1" prompt="Choisir l'essence pour avoir la di pour le scénario de référence">
          <x14:formula1>
            <xm:f>'Listes choix'!$C$2:$C$66</xm:f>
          </x14:formula1>
          <xm:sqref>D56:D58</xm:sqref>
        </x14:dataValidation>
        <x14:dataValidation type="list" showInputMessage="1" showErrorMessage="1" prompt="Choisir l'essence pour avoir la di pour le scénario de projet">
          <x14:formula1>
            <xm:f>'Listes choix'!$C$2:$C$66</xm:f>
          </x14:formula1>
          <xm:sqref>B56</xm:sqref>
        </x14:dataValidation>
      </x14:dataValidations>
    </ext>
  </extLst>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4:FU44"/>
  <sheetViews>
    <sheetView zoomScale="104" workbookViewId="0">
      <pane xSplit="1" topLeftCell="B1" activePane="topRight" state="frozen"/>
      <selection activeCell="A14" sqref="A14"/>
      <selection pane="topRight" activeCell="D9" sqref="D9"/>
    </sheetView>
  </sheetViews>
  <sheetFormatPr baseColWidth="10" defaultRowHeight="14.5" x14ac:dyDescent="0.35"/>
  <cols>
    <col min="1" max="1" width="38.08984375" style="1" customWidth="1"/>
    <col min="2" max="2" width="27.08984375" customWidth="1"/>
    <col min="4" max="4" width="13.1796875" customWidth="1"/>
  </cols>
  <sheetData>
    <row r="4" spans="1:32" ht="16" thickBot="1" x14ac:dyDescent="0.4">
      <c r="A4" s="20"/>
      <c r="B4" s="7"/>
    </row>
    <row r="5" spans="1:32" ht="16" thickBot="1" x14ac:dyDescent="0.4">
      <c r="A5" s="21" t="s">
        <v>201</v>
      </c>
      <c r="B5" s="124">
        <f>SUM(B25:AE25)</f>
        <v>280.43999999999994</v>
      </c>
    </row>
    <row r="6" spans="1:32" ht="16" thickBot="1" x14ac:dyDescent="0.4">
      <c r="A6" s="21" t="s">
        <v>98</v>
      </c>
      <c r="B6" s="124">
        <f>B5*B10</f>
        <v>1402.1999999999998</v>
      </c>
    </row>
    <row r="8" spans="1:32" ht="15" thickBot="1" x14ac:dyDescent="0.4"/>
    <row r="9" spans="1:32" ht="15" thickBot="1" x14ac:dyDescent="0.4">
      <c r="A9" s="178" t="s">
        <v>14</v>
      </c>
      <c r="B9" s="179"/>
    </row>
    <row r="10" spans="1:32" x14ac:dyDescent="0.35">
      <c r="A10" s="2" t="s">
        <v>7</v>
      </c>
      <c r="B10" s="107">
        <v>5</v>
      </c>
    </row>
    <row r="11" spans="1:32" x14ac:dyDescent="0.35">
      <c r="A11" s="114" t="s">
        <v>17</v>
      </c>
      <c r="B11" s="120">
        <v>30</v>
      </c>
    </row>
    <row r="12" spans="1:32" ht="43.5" x14ac:dyDescent="0.35">
      <c r="A12" s="3" t="s">
        <v>111</v>
      </c>
      <c r="B12" s="42" t="s">
        <v>113</v>
      </c>
    </row>
    <row r="13" spans="1:32" x14ac:dyDescent="0.35">
      <c r="A13" s="3" t="s">
        <v>118</v>
      </c>
      <c r="B13" s="42" t="s">
        <v>20</v>
      </c>
    </row>
    <row r="14" spans="1:32" ht="36" customHeight="1" x14ac:dyDescent="0.35">
      <c r="A14" s="3" t="s">
        <v>176</v>
      </c>
      <c r="B14" s="30">
        <f>IF(B12="Feuillus",C41,IF(B12="Peuplier",C42,IF(B12="Résineux",C44,IF(B12="Pin maritime en gestion dynamique (3 éclaircies durant les 30 1ères années)",C43,0))))</f>
        <v>0.56999999999999995</v>
      </c>
    </row>
    <row r="15" spans="1:32" ht="29.5" thickBot="1" x14ac:dyDescent="0.4">
      <c r="A15" s="4" t="s">
        <v>117</v>
      </c>
      <c r="B15" s="49">
        <f>IF(B13="Feuillus",0,IF(B13="Résineux pionniers (PM, PA, PS…)",0.43,0))</f>
        <v>0</v>
      </c>
    </row>
    <row r="16" spans="1:32" ht="15" thickBot="1" x14ac:dyDescent="0.4">
      <c r="AF16" s="7"/>
    </row>
    <row r="17" spans="1:177" s="5" customFormat="1" ht="15.5" x14ac:dyDescent="0.35">
      <c r="A17" s="182" t="s">
        <v>99</v>
      </c>
      <c r="B17" s="183"/>
      <c r="C17" s="183"/>
      <c r="D17" s="183"/>
      <c r="E17" s="183"/>
      <c r="F17" s="183"/>
      <c r="G17" s="183"/>
      <c r="H17" s="183"/>
      <c r="I17" s="183"/>
      <c r="J17" s="183"/>
      <c r="K17" s="183"/>
      <c r="L17" s="183"/>
      <c r="M17" s="183"/>
      <c r="N17" s="183"/>
      <c r="O17" s="183"/>
      <c r="P17" s="183"/>
      <c r="Q17" s="183"/>
      <c r="R17" s="183"/>
      <c r="S17" s="183"/>
      <c r="T17" s="183"/>
      <c r="U17" s="183"/>
      <c r="V17" s="183"/>
      <c r="W17" s="183"/>
      <c r="X17" s="183"/>
      <c r="Y17" s="183"/>
      <c r="Z17" s="183"/>
      <c r="AA17" s="183"/>
      <c r="AB17" s="183"/>
      <c r="AC17" s="183"/>
      <c r="AD17" s="183"/>
      <c r="AE17" s="184"/>
      <c r="AF17" s="20"/>
      <c r="AG17" s="17"/>
      <c r="AH17" s="17"/>
      <c r="AI17" s="17"/>
      <c r="AJ17" s="17"/>
      <c r="AK17" s="17"/>
      <c r="AL17" s="17"/>
      <c r="AM17" s="17"/>
      <c r="AN17" s="17"/>
      <c r="AO17" s="17"/>
      <c r="AP17" s="17"/>
      <c r="AQ17" s="17"/>
      <c r="AR17" s="17"/>
      <c r="AS17" s="17"/>
      <c r="AT17" s="17"/>
      <c r="AU17" s="17"/>
      <c r="AV17" s="17"/>
      <c r="AW17" s="17"/>
      <c r="AX17" s="17"/>
      <c r="AY17" s="17"/>
      <c r="AZ17" s="17"/>
      <c r="BA17" s="17"/>
      <c r="BB17" s="17"/>
      <c r="BC17" s="17"/>
      <c r="BD17" s="17"/>
      <c r="BE17" s="17"/>
      <c r="BF17" s="17"/>
      <c r="BG17" s="17"/>
      <c r="BH17" s="17"/>
      <c r="BI17" s="17"/>
      <c r="BJ17" s="17"/>
      <c r="BK17" s="17"/>
      <c r="BL17" s="17"/>
      <c r="BM17" s="17"/>
      <c r="BN17" s="17"/>
      <c r="BO17" s="17"/>
      <c r="BP17" s="17"/>
      <c r="BQ17" s="17"/>
      <c r="BR17" s="17"/>
      <c r="BS17" s="17"/>
      <c r="BT17" s="17"/>
      <c r="BU17" s="17"/>
      <c r="BV17" s="17"/>
      <c r="BW17" s="17"/>
      <c r="BX17" s="17"/>
      <c r="BY17" s="17"/>
      <c r="BZ17" s="17"/>
      <c r="CA17" s="17"/>
      <c r="CB17" s="17"/>
      <c r="CC17" s="17"/>
      <c r="CD17" s="17"/>
      <c r="CE17" s="17"/>
      <c r="CF17" s="17"/>
      <c r="CG17" s="17"/>
      <c r="CH17" s="17"/>
      <c r="CI17" s="17"/>
      <c r="CJ17" s="17"/>
      <c r="CK17" s="17"/>
      <c r="CL17" s="17"/>
      <c r="CM17" s="17"/>
      <c r="CN17" s="17"/>
      <c r="CO17" s="17"/>
      <c r="CP17" s="17"/>
      <c r="CQ17" s="17"/>
      <c r="CR17" s="17"/>
      <c r="CS17" s="17"/>
      <c r="CT17" s="17"/>
      <c r="CU17" s="17"/>
      <c r="CV17" s="17"/>
      <c r="CW17" s="17"/>
      <c r="CX17" s="17"/>
      <c r="CY17" s="17"/>
      <c r="CZ17" s="17"/>
      <c r="DA17" s="17"/>
      <c r="DB17" s="17"/>
      <c r="DC17" s="17"/>
      <c r="DD17" s="17"/>
      <c r="DE17" s="17"/>
      <c r="DF17" s="17"/>
      <c r="DG17" s="17"/>
      <c r="DH17" s="17"/>
      <c r="DI17" s="17"/>
      <c r="DJ17" s="17"/>
      <c r="DK17" s="17"/>
      <c r="DL17" s="17"/>
      <c r="DM17" s="17"/>
      <c r="DN17" s="17"/>
      <c r="DO17" s="17"/>
      <c r="DP17" s="17"/>
      <c r="DQ17" s="17"/>
      <c r="DR17" s="17"/>
      <c r="DS17" s="17"/>
      <c r="DT17" s="17"/>
      <c r="DU17" s="17"/>
      <c r="DV17" s="17"/>
      <c r="DW17" s="17"/>
      <c r="DX17" s="17"/>
      <c r="DY17" s="17"/>
      <c r="DZ17" s="17"/>
      <c r="EA17" s="17"/>
      <c r="EB17" s="17"/>
      <c r="EC17" s="17"/>
      <c r="ED17" s="17"/>
      <c r="EE17" s="17"/>
      <c r="EF17" s="17"/>
      <c r="EG17" s="17"/>
      <c r="EH17" s="17"/>
      <c r="EI17" s="17"/>
      <c r="EJ17" s="17"/>
      <c r="EK17" s="17"/>
      <c r="EL17" s="17"/>
      <c r="EM17" s="17"/>
      <c r="EN17" s="17"/>
      <c r="EO17" s="17"/>
      <c r="EP17" s="17"/>
      <c r="EQ17" s="17"/>
      <c r="ER17" s="17"/>
      <c r="ES17" s="17"/>
      <c r="ET17" s="17"/>
      <c r="EU17" s="17"/>
      <c r="EV17" s="17"/>
      <c r="EW17" s="17"/>
      <c r="EX17" s="17"/>
      <c r="EY17" s="17"/>
      <c r="EZ17" s="17"/>
      <c r="FA17" s="17"/>
      <c r="FB17" s="17"/>
      <c r="FC17" s="17"/>
      <c r="FD17" s="17"/>
      <c r="FE17" s="17"/>
      <c r="FF17" s="17"/>
      <c r="FG17" s="17"/>
      <c r="FH17" s="17"/>
      <c r="FI17" s="17"/>
      <c r="FJ17" s="17"/>
      <c r="FK17" s="17"/>
      <c r="FL17" s="17"/>
      <c r="FM17" s="17"/>
      <c r="FN17" s="17"/>
      <c r="FO17" s="17"/>
      <c r="FP17" s="17"/>
      <c r="FQ17" s="17"/>
      <c r="FR17" s="17"/>
      <c r="FS17" s="17"/>
      <c r="FT17" s="17"/>
      <c r="FU17" s="17"/>
    </row>
    <row r="18" spans="1:177" x14ac:dyDescent="0.35">
      <c r="A18" s="3" t="s">
        <v>18</v>
      </c>
      <c r="B18" s="13">
        <v>1</v>
      </c>
      <c r="C18" s="13">
        <v>2</v>
      </c>
      <c r="D18" s="13">
        <v>3</v>
      </c>
      <c r="E18" s="13">
        <v>4</v>
      </c>
      <c r="F18" s="13">
        <v>5</v>
      </c>
      <c r="G18" s="13">
        <v>6</v>
      </c>
      <c r="H18" s="13">
        <v>7</v>
      </c>
      <c r="I18" s="13">
        <v>8</v>
      </c>
      <c r="J18" s="13">
        <v>9</v>
      </c>
      <c r="K18" s="13">
        <v>10</v>
      </c>
      <c r="L18" s="122">
        <v>11</v>
      </c>
      <c r="M18" s="13">
        <v>12</v>
      </c>
      <c r="N18" s="13">
        <v>13</v>
      </c>
      <c r="O18" s="13">
        <v>14</v>
      </c>
      <c r="P18" s="13">
        <v>15</v>
      </c>
      <c r="Q18" s="13">
        <v>16</v>
      </c>
      <c r="R18" s="122">
        <v>17</v>
      </c>
      <c r="S18" s="13">
        <v>18</v>
      </c>
      <c r="T18" s="13">
        <v>19</v>
      </c>
      <c r="U18" s="13">
        <v>20</v>
      </c>
      <c r="V18" s="122">
        <v>21</v>
      </c>
      <c r="W18" s="13">
        <v>22</v>
      </c>
      <c r="X18" s="13">
        <v>23</v>
      </c>
      <c r="Y18" s="13">
        <v>24</v>
      </c>
      <c r="Z18" s="13">
        <v>25</v>
      </c>
      <c r="AA18" s="13">
        <v>26</v>
      </c>
      <c r="AB18" s="13">
        <v>27</v>
      </c>
      <c r="AC18" s="13">
        <v>28</v>
      </c>
      <c r="AD18" s="13">
        <v>29</v>
      </c>
      <c r="AE18" s="168">
        <v>30</v>
      </c>
      <c r="AF18" s="16"/>
      <c r="AG18" s="17"/>
      <c r="AH18" s="17"/>
      <c r="AI18" s="17"/>
      <c r="AJ18" s="17"/>
      <c r="AK18" s="17"/>
      <c r="AL18" s="17"/>
      <c r="AM18" s="17"/>
      <c r="AN18" s="17"/>
      <c r="AO18" s="17"/>
      <c r="AP18" s="17"/>
      <c r="AQ18" s="17"/>
      <c r="AR18" s="17"/>
      <c r="AS18" s="17"/>
      <c r="AT18" s="17"/>
      <c r="AU18" s="17"/>
      <c r="AV18" s="17"/>
      <c r="AW18" s="17"/>
      <c r="AX18" s="17"/>
      <c r="AY18" s="17"/>
      <c r="AZ18" s="17"/>
      <c r="BA18" s="17"/>
      <c r="BB18" s="17"/>
      <c r="BC18" s="17"/>
      <c r="BD18" s="17"/>
      <c r="BE18" s="17"/>
      <c r="BF18" s="17"/>
      <c r="BG18" s="17"/>
      <c r="BH18" s="17"/>
      <c r="BI18" s="17"/>
      <c r="BJ18" s="17"/>
      <c r="BK18" s="17"/>
      <c r="BL18" s="17"/>
      <c r="BM18" s="17"/>
      <c r="BN18" s="17"/>
      <c r="BO18" s="17"/>
      <c r="BP18" s="17"/>
      <c r="BQ18" s="17"/>
      <c r="BR18" s="17"/>
      <c r="BS18" s="17"/>
      <c r="BT18" s="17"/>
      <c r="BU18" s="17"/>
      <c r="BV18" s="17"/>
      <c r="BW18" s="17"/>
      <c r="BX18" s="17"/>
      <c r="BY18" s="17"/>
      <c r="BZ18" s="17"/>
      <c r="CA18" s="17"/>
      <c r="CB18" s="17"/>
      <c r="CC18" s="17"/>
      <c r="CD18" s="17"/>
      <c r="CE18" s="17"/>
      <c r="CF18" s="17"/>
      <c r="CG18" s="17"/>
      <c r="CH18" s="17"/>
      <c r="CI18" s="17"/>
      <c r="CJ18" s="17"/>
      <c r="CK18" s="17"/>
      <c r="CL18" s="17"/>
      <c r="CM18" s="17"/>
      <c r="CN18" s="17"/>
      <c r="CO18" s="17"/>
      <c r="CP18" s="17"/>
      <c r="CQ18" s="17"/>
      <c r="CR18" s="17"/>
      <c r="CS18" s="17"/>
      <c r="CT18" s="17"/>
      <c r="CU18" s="17"/>
      <c r="CV18" s="17"/>
      <c r="CW18" s="17"/>
      <c r="CX18" s="17"/>
      <c r="CY18" s="17"/>
      <c r="CZ18" s="17"/>
      <c r="DA18" s="17"/>
      <c r="DB18" s="17"/>
      <c r="DC18" s="17"/>
      <c r="DD18" s="17"/>
      <c r="DE18" s="17"/>
      <c r="DF18" s="17"/>
      <c r="DG18" s="17"/>
      <c r="DH18" s="17"/>
      <c r="DI18" s="17"/>
      <c r="DJ18" s="17"/>
      <c r="DK18" s="17"/>
      <c r="DL18" s="17"/>
      <c r="DM18" s="17"/>
      <c r="DN18" s="17"/>
      <c r="DO18" s="17"/>
      <c r="DP18" s="17"/>
      <c r="DQ18" s="17"/>
      <c r="DR18" s="17"/>
      <c r="DS18" s="17"/>
      <c r="DT18" s="17"/>
      <c r="DU18" s="17"/>
      <c r="DV18" s="17"/>
      <c r="DW18" s="17"/>
      <c r="DX18" s="17"/>
      <c r="DY18" s="17"/>
      <c r="DZ18" s="17"/>
      <c r="EA18" s="17"/>
      <c r="EB18" s="17"/>
      <c r="EC18" s="17"/>
      <c r="ED18" s="17"/>
      <c r="EE18" s="17"/>
      <c r="EF18" s="17"/>
      <c r="EG18" s="17"/>
      <c r="EH18" s="17"/>
      <c r="EI18" s="17"/>
      <c r="EJ18" s="17"/>
      <c r="EK18" s="17"/>
      <c r="EL18" s="17"/>
      <c r="EM18" s="17"/>
      <c r="EN18" s="17"/>
      <c r="EO18" s="17"/>
      <c r="EP18" s="17"/>
      <c r="EQ18" s="17"/>
      <c r="ER18" s="17"/>
      <c r="ES18" s="17"/>
      <c r="ET18" s="17"/>
      <c r="EU18" s="17"/>
      <c r="EV18" s="17"/>
      <c r="EW18" s="17"/>
      <c r="EX18" s="17"/>
      <c r="EY18" s="17"/>
      <c r="EZ18" s="17"/>
      <c r="FA18" s="17"/>
      <c r="FB18" s="17"/>
      <c r="FC18" s="17"/>
      <c r="FD18" s="17"/>
      <c r="FE18" s="17"/>
      <c r="FF18" s="17"/>
      <c r="FG18" s="17"/>
      <c r="FH18" s="17"/>
      <c r="FI18" s="17"/>
      <c r="FJ18" s="17"/>
      <c r="FK18" s="17"/>
      <c r="FL18" s="17"/>
      <c r="FM18" s="17"/>
      <c r="FN18" s="17"/>
      <c r="FO18" s="17"/>
      <c r="FP18" s="17"/>
      <c r="FQ18" s="17"/>
      <c r="FR18" s="17"/>
      <c r="FS18" s="17"/>
      <c r="FT18" s="17"/>
      <c r="FU18" s="17"/>
    </row>
    <row r="19" spans="1:177" s="5" customFormat="1" x14ac:dyDescent="0.35">
      <c r="A19" s="200" t="s">
        <v>3</v>
      </c>
      <c r="B19" s="201"/>
      <c r="C19" s="201"/>
      <c r="D19" s="201"/>
      <c r="E19" s="201"/>
      <c r="F19" s="201"/>
      <c r="G19" s="201"/>
      <c r="H19" s="201"/>
      <c r="I19" s="201"/>
      <c r="J19" s="201"/>
      <c r="K19" s="201"/>
      <c r="L19" s="201"/>
      <c r="M19" s="201"/>
      <c r="N19" s="201"/>
      <c r="O19" s="201"/>
      <c r="P19" s="201"/>
      <c r="Q19" s="201"/>
      <c r="R19" s="201"/>
      <c r="S19" s="201"/>
      <c r="T19" s="201"/>
      <c r="U19" s="201"/>
      <c r="V19" s="201"/>
      <c r="W19" s="201"/>
      <c r="X19" s="201"/>
      <c r="Y19" s="201"/>
      <c r="Z19" s="201"/>
      <c r="AA19" s="201"/>
      <c r="AB19" s="201"/>
      <c r="AC19" s="201"/>
      <c r="AD19" s="201"/>
      <c r="AE19" s="202"/>
      <c r="AF19" s="6"/>
      <c r="AG19" s="17"/>
      <c r="AH19" s="17"/>
      <c r="AI19" s="17"/>
      <c r="AJ19" s="17"/>
      <c r="AK19" s="17"/>
      <c r="AL19" s="17"/>
      <c r="AM19" s="17"/>
      <c r="AN19" s="17"/>
      <c r="AO19" s="17"/>
      <c r="AP19" s="17"/>
      <c r="AQ19" s="17"/>
      <c r="AR19" s="17"/>
      <c r="AS19" s="17"/>
      <c r="AT19" s="17"/>
      <c r="AU19" s="17"/>
      <c r="AV19" s="17"/>
      <c r="AW19" s="17"/>
      <c r="AX19" s="17"/>
      <c r="AY19" s="17"/>
      <c r="AZ19" s="17"/>
      <c r="BA19" s="17"/>
      <c r="BB19" s="17"/>
      <c r="BC19" s="17"/>
      <c r="BD19" s="17"/>
      <c r="BE19" s="17"/>
      <c r="BF19" s="17"/>
      <c r="BG19" s="17"/>
      <c r="BH19" s="17"/>
      <c r="BI19" s="17"/>
      <c r="BJ19" s="17"/>
      <c r="BK19" s="17"/>
      <c r="BL19" s="17"/>
      <c r="BM19" s="17"/>
      <c r="BN19" s="17"/>
      <c r="BO19" s="17"/>
      <c r="BP19" s="17"/>
      <c r="BQ19" s="17"/>
      <c r="BR19" s="17"/>
      <c r="BS19" s="17"/>
      <c r="BT19" s="17"/>
      <c r="BU19" s="17"/>
      <c r="BV19" s="17"/>
      <c r="BW19" s="17"/>
      <c r="BX19" s="17"/>
      <c r="BY19" s="17"/>
      <c r="BZ19" s="17"/>
      <c r="CA19" s="17"/>
      <c r="CB19" s="17"/>
      <c r="CC19" s="17"/>
      <c r="CD19" s="17"/>
      <c r="CE19" s="17"/>
      <c r="CF19" s="17"/>
      <c r="CG19" s="17"/>
      <c r="CH19" s="17"/>
      <c r="CI19" s="17"/>
      <c r="CJ19" s="17"/>
      <c r="CK19" s="17"/>
      <c r="CL19" s="17"/>
      <c r="CM19" s="17"/>
      <c r="CN19" s="17"/>
      <c r="CO19" s="17"/>
      <c r="CP19" s="17"/>
      <c r="CQ19" s="17"/>
      <c r="CR19" s="17"/>
      <c r="CS19" s="17"/>
      <c r="CT19" s="17"/>
      <c r="CU19" s="17"/>
      <c r="CV19" s="17"/>
      <c r="CW19" s="17"/>
      <c r="CX19" s="17"/>
      <c r="CY19" s="17"/>
      <c r="CZ19" s="17"/>
      <c r="DA19" s="17"/>
      <c r="DB19" s="17"/>
      <c r="DC19" s="17"/>
      <c r="DD19" s="17"/>
      <c r="DE19" s="17"/>
      <c r="DF19" s="17"/>
      <c r="DG19" s="17"/>
      <c r="DH19" s="17"/>
      <c r="DI19" s="17"/>
      <c r="DJ19" s="17"/>
      <c r="DK19" s="17"/>
      <c r="DL19" s="17"/>
      <c r="DM19" s="17"/>
      <c r="DN19" s="17"/>
      <c r="DO19" s="17"/>
      <c r="DP19" s="17"/>
      <c r="DQ19" s="17"/>
      <c r="DR19" s="17"/>
      <c r="DS19" s="17"/>
      <c r="DT19" s="17"/>
      <c r="DU19" s="17"/>
      <c r="DV19" s="17"/>
      <c r="DW19" s="17"/>
      <c r="DX19" s="17"/>
      <c r="DY19" s="17"/>
      <c r="DZ19" s="17"/>
      <c r="EA19" s="17"/>
      <c r="EB19" s="17"/>
      <c r="EC19" s="17"/>
      <c r="ED19" s="17"/>
      <c r="EE19" s="17"/>
      <c r="EF19" s="17"/>
      <c r="EG19" s="17"/>
      <c r="EH19" s="17"/>
      <c r="EI19" s="17"/>
      <c r="EJ19" s="17"/>
      <c r="EK19" s="17"/>
      <c r="EL19" s="17"/>
      <c r="EM19" s="17"/>
      <c r="EN19" s="17"/>
      <c r="EO19" s="17"/>
      <c r="EP19" s="17"/>
      <c r="EQ19" s="17"/>
      <c r="ER19" s="17"/>
      <c r="ES19" s="17"/>
      <c r="ET19" s="17"/>
      <c r="EU19" s="17"/>
      <c r="EV19" s="17"/>
      <c r="EW19" s="17"/>
      <c r="EX19" s="17"/>
      <c r="EY19" s="17"/>
      <c r="EZ19" s="17"/>
      <c r="FA19" s="17"/>
      <c r="FB19" s="17"/>
      <c r="FC19" s="17"/>
      <c r="FD19" s="17"/>
      <c r="FE19" s="17"/>
      <c r="FF19" s="17"/>
      <c r="FG19" s="17"/>
      <c r="FH19" s="17"/>
      <c r="FI19" s="17"/>
      <c r="FJ19" s="17"/>
      <c r="FK19" s="17"/>
      <c r="FL19" s="17"/>
      <c r="FM19" s="17"/>
      <c r="FN19" s="17"/>
      <c r="FO19" s="17"/>
      <c r="FP19" s="17"/>
      <c r="FQ19" s="17"/>
      <c r="FR19" s="17"/>
      <c r="FS19" s="17"/>
      <c r="FT19" s="17"/>
      <c r="FU19" s="17"/>
    </row>
    <row r="20" spans="1:177" s="5" customFormat="1" x14ac:dyDescent="0.35">
      <c r="A20" s="79" t="s">
        <v>236</v>
      </c>
      <c r="B20" s="78">
        <f>($B$27*C37)+($B$28*C38)+($B$29*C39)+($B$30*C40)</f>
        <v>30</v>
      </c>
      <c r="C20" s="78">
        <f>$B$14*C21</f>
        <v>0</v>
      </c>
      <c r="D20" s="78">
        <f>$B$14*D21</f>
        <v>0</v>
      </c>
      <c r="E20" s="78">
        <f t="shared" ref="E20:AD20" si="0">$B$14*E21</f>
        <v>0</v>
      </c>
      <c r="F20" s="78">
        <f t="shared" si="0"/>
        <v>0</v>
      </c>
      <c r="G20" s="78">
        <f t="shared" si="0"/>
        <v>0</v>
      </c>
      <c r="H20" s="78">
        <f t="shared" si="0"/>
        <v>0</v>
      </c>
      <c r="I20" s="78">
        <f t="shared" si="0"/>
        <v>0</v>
      </c>
      <c r="J20" s="78">
        <f t="shared" si="0"/>
        <v>0</v>
      </c>
      <c r="K20" s="78">
        <f t="shared" si="0"/>
        <v>0</v>
      </c>
      <c r="L20" s="78">
        <f>$B$14*L21</f>
        <v>14.819999999999999</v>
      </c>
      <c r="M20" s="78">
        <f t="shared" si="0"/>
        <v>0</v>
      </c>
      <c r="N20" s="78">
        <f>$B$14*N21</f>
        <v>0</v>
      </c>
      <c r="O20" s="78">
        <f t="shared" si="0"/>
        <v>0</v>
      </c>
      <c r="P20" s="78">
        <f t="shared" si="0"/>
        <v>0</v>
      </c>
      <c r="Q20" s="78">
        <f t="shared" si="0"/>
        <v>0</v>
      </c>
      <c r="R20" s="78">
        <f t="shared" si="0"/>
        <v>30.209999999999997</v>
      </c>
      <c r="S20" s="78">
        <f t="shared" si="0"/>
        <v>0</v>
      </c>
      <c r="T20" s="78">
        <f t="shared" si="0"/>
        <v>0</v>
      </c>
      <c r="U20" s="78">
        <f t="shared" si="0"/>
        <v>0</v>
      </c>
      <c r="V20" s="78">
        <f t="shared" si="0"/>
        <v>34.199999999999996</v>
      </c>
      <c r="W20" s="78">
        <f t="shared" si="0"/>
        <v>0</v>
      </c>
      <c r="X20" s="78">
        <f t="shared" si="0"/>
        <v>0</v>
      </c>
      <c r="Y20" s="78">
        <f t="shared" si="0"/>
        <v>0</v>
      </c>
      <c r="Z20" s="78">
        <f t="shared" si="0"/>
        <v>0</v>
      </c>
      <c r="AA20" s="78">
        <f t="shared" si="0"/>
        <v>0</v>
      </c>
      <c r="AB20" s="78">
        <f t="shared" si="0"/>
        <v>0</v>
      </c>
      <c r="AC20" s="78">
        <f t="shared" si="0"/>
        <v>0</v>
      </c>
      <c r="AD20" s="78">
        <f t="shared" si="0"/>
        <v>0</v>
      </c>
      <c r="AE20" s="80">
        <f>$B$14*AE21</f>
        <v>201.20999999999998</v>
      </c>
      <c r="AF20" s="6"/>
      <c r="AG20" s="17"/>
      <c r="AH20" s="17"/>
      <c r="AI20" s="17"/>
      <c r="AJ20" s="17"/>
      <c r="AK20" s="17"/>
      <c r="AL20" s="17"/>
      <c r="AM20" s="17"/>
      <c r="AN20" s="17"/>
      <c r="AO20" s="17"/>
      <c r="AP20" s="17"/>
      <c r="AQ20" s="17"/>
      <c r="AR20" s="17"/>
      <c r="AS20" s="17"/>
      <c r="AT20" s="17"/>
      <c r="AU20" s="17"/>
      <c r="AV20" s="17"/>
      <c r="AW20" s="17"/>
      <c r="AX20" s="17"/>
      <c r="AY20" s="17"/>
      <c r="AZ20" s="17"/>
      <c r="BA20" s="17"/>
      <c r="BB20" s="17"/>
      <c r="BC20" s="17"/>
      <c r="BD20" s="17"/>
      <c r="BE20" s="17"/>
      <c r="BF20" s="17"/>
      <c r="BG20" s="17"/>
      <c r="BH20" s="17"/>
      <c r="BI20" s="17"/>
      <c r="BJ20" s="17"/>
      <c r="BK20" s="17"/>
      <c r="BL20" s="17"/>
      <c r="BM20" s="17"/>
      <c r="BN20" s="17"/>
      <c r="BO20" s="17"/>
      <c r="BP20" s="17"/>
      <c r="BQ20" s="17"/>
      <c r="BR20" s="17"/>
      <c r="BS20" s="17"/>
      <c r="BT20" s="17"/>
      <c r="BU20" s="17"/>
      <c r="BV20" s="17"/>
      <c r="BW20" s="17"/>
      <c r="BX20" s="17"/>
      <c r="BY20" s="17"/>
      <c r="BZ20" s="17"/>
      <c r="CA20" s="17"/>
      <c r="CB20" s="17"/>
      <c r="CC20" s="17"/>
      <c r="CD20" s="17"/>
      <c r="CE20" s="17"/>
      <c r="CF20" s="17"/>
      <c r="CG20" s="17"/>
      <c r="CH20" s="17"/>
      <c r="CI20" s="17"/>
      <c r="CJ20" s="17"/>
      <c r="CK20" s="17"/>
      <c r="CL20" s="17"/>
      <c r="CM20" s="17"/>
      <c r="CN20" s="17"/>
      <c r="CO20" s="17"/>
      <c r="CP20" s="17"/>
      <c r="CQ20" s="17"/>
      <c r="CR20" s="17"/>
      <c r="CS20" s="17"/>
      <c r="CT20" s="17"/>
      <c r="CU20" s="17"/>
      <c r="CV20" s="17"/>
      <c r="CW20" s="17"/>
      <c r="CX20" s="17"/>
      <c r="CY20" s="17"/>
      <c r="CZ20" s="17"/>
      <c r="DA20" s="17"/>
      <c r="DB20" s="17"/>
      <c r="DC20" s="17"/>
      <c r="DD20" s="17"/>
      <c r="DE20" s="17"/>
      <c r="DF20" s="17"/>
      <c r="DG20" s="17"/>
      <c r="DH20" s="17"/>
      <c r="DI20" s="17"/>
      <c r="DJ20" s="17"/>
      <c r="DK20" s="17"/>
      <c r="DL20" s="17"/>
      <c r="DM20" s="17"/>
      <c r="DN20" s="17"/>
      <c r="DO20" s="17"/>
      <c r="DP20" s="17"/>
      <c r="DQ20" s="17"/>
      <c r="DR20" s="17"/>
      <c r="DS20" s="17"/>
      <c r="DT20" s="17"/>
      <c r="DU20" s="17"/>
      <c r="DV20" s="17"/>
      <c r="DW20" s="17"/>
      <c r="DX20" s="17"/>
      <c r="DY20" s="17"/>
      <c r="DZ20" s="17"/>
      <c r="EA20" s="17"/>
      <c r="EB20" s="17"/>
      <c r="EC20" s="17"/>
      <c r="ED20" s="17"/>
      <c r="EE20" s="17"/>
      <c r="EF20" s="17"/>
      <c r="EG20" s="17"/>
      <c r="EH20" s="17"/>
      <c r="EI20" s="17"/>
      <c r="EJ20" s="17"/>
      <c r="EK20" s="17"/>
      <c r="EL20" s="17"/>
      <c r="EM20" s="17"/>
      <c r="EN20" s="17"/>
      <c r="EO20" s="17"/>
      <c r="EP20" s="17"/>
      <c r="EQ20" s="17"/>
      <c r="ER20" s="17"/>
      <c r="ES20" s="17"/>
      <c r="ET20" s="17"/>
      <c r="EU20" s="17"/>
      <c r="EV20" s="17"/>
      <c r="EW20" s="17"/>
      <c r="EX20" s="17"/>
      <c r="EY20" s="17"/>
      <c r="EZ20" s="17"/>
      <c r="FA20" s="17"/>
      <c r="FB20" s="17"/>
      <c r="FC20" s="17"/>
      <c r="FD20" s="17"/>
      <c r="FE20" s="17"/>
      <c r="FF20" s="17"/>
      <c r="FG20" s="17"/>
      <c r="FH20" s="17"/>
      <c r="FI20" s="17"/>
      <c r="FJ20" s="17"/>
      <c r="FK20" s="17"/>
      <c r="FL20" s="17"/>
      <c r="FM20" s="17"/>
      <c r="FN20" s="17"/>
      <c r="FO20" s="17"/>
      <c r="FP20" s="17"/>
      <c r="FQ20" s="17"/>
      <c r="FR20" s="17"/>
      <c r="FS20" s="17"/>
      <c r="FT20" s="17"/>
      <c r="FU20" s="17"/>
    </row>
    <row r="21" spans="1:177" x14ac:dyDescent="0.35">
      <c r="A21" s="3" t="s">
        <v>237</v>
      </c>
      <c r="B21" s="13"/>
      <c r="C21" s="135"/>
      <c r="D21" s="135"/>
      <c r="E21" s="135"/>
      <c r="F21" s="135"/>
      <c r="G21" s="135"/>
      <c r="H21" s="135"/>
      <c r="I21" s="135"/>
      <c r="J21" s="135"/>
      <c r="K21" s="135"/>
      <c r="L21" s="135">
        <v>26</v>
      </c>
      <c r="M21" s="135"/>
      <c r="N21" s="135"/>
      <c r="O21" s="135"/>
      <c r="P21" s="135"/>
      <c r="Q21" s="135"/>
      <c r="R21" s="135">
        <v>53</v>
      </c>
      <c r="S21" s="135"/>
      <c r="T21" s="135"/>
      <c r="U21" s="135"/>
      <c r="V21" s="135">
        <v>60</v>
      </c>
      <c r="W21" s="135"/>
      <c r="X21" s="135"/>
      <c r="Y21" s="135"/>
      <c r="Z21" s="135"/>
      <c r="AA21" s="135"/>
      <c r="AB21" s="135"/>
      <c r="AC21" s="135"/>
      <c r="AD21" s="135"/>
      <c r="AE21" s="136">
        <v>353</v>
      </c>
      <c r="AF21" s="45"/>
      <c r="AG21" s="17"/>
      <c r="AH21" s="17"/>
      <c r="AI21" s="17"/>
      <c r="AJ21" s="17"/>
      <c r="AK21" s="17"/>
      <c r="AL21" s="17"/>
      <c r="AM21" s="17"/>
      <c r="AN21" s="17"/>
      <c r="AO21" s="17"/>
      <c r="AP21" s="17"/>
      <c r="AQ21" s="17"/>
      <c r="AR21" s="17"/>
      <c r="AS21" s="17"/>
      <c r="AT21" s="17"/>
      <c r="AU21" s="17"/>
      <c r="AV21" s="17"/>
      <c r="AW21" s="17"/>
      <c r="AX21" s="17"/>
      <c r="AY21" s="17"/>
      <c r="AZ21" s="17"/>
      <c r="BA21" s="17"/>
      <c r="BB21" s="17"/>
      <c r="BC21" s="17"/>
      <c r="BD21" s="17"/>
      <c r="BE21" s="17"/>
      <c r="BF21" s="17"/>
      <c r="BG21" s="17"/>
      <c r="BH21" s="17"/>
      <c r="BI21" s="17"/>
      <c r="BJ21" s="17"/>
      <c r="BK21" s="17"/>
      <c r="BL21" s="17"/>
      <c r="BM21" s="17"/>
      <c r="BN21" s="17"/>
      <c r="BO21" s="17"/>
      <c r="BP21" s="17"/>
      <c r="BQ21" s="17"/>
      <c r="BR21" s="17"/>
      <c r="BS21" s="17"/>
      <c r="BT21" s="17"/>
      <c r="BU21" s="17"/>
      <c r="BV21" s="17"/>
      <c r="BW21" s="17"/>
      <c r="BX21" s="17"/>
      <c r="BY21" s="17"/>
      <c r="BZ21" s="17"/>
      <c r="CA21" s="17"/>
      <c r="CB21" s="17"/>
      <c r="CC21" s="17"/>
      <c r="CD21" s="17"/>
      <c r="CE21" s="17"/>
      <c r="CF21" s="17"/>
      <c r="CG21" s="17"/>
      <c r="CH21" s="17"/>
      <c r="CI21" s="17"/>
      <c r="CJ21" s="17"/>
      <c r="CK21" s="17"/>
      <c r="CL21" s="17"/>
      <c r="CM21" s="17"/>
      <c r="CN21" s="17"/>
      <c r="CO21" s="17"/>
      <c r="CP21" s="17"/>
      <c r="CQ21" s="17"/>
      <c r="CR21" s="17"/>
      <c r="CS21" s="17"/>
      <c r="CT21" s="17"/>
      <c r="CU21" s="17"/>
      <c r="CV21" s="17"/>
      <c r="CW21" s="17"/>
      <c r="CX21" s="17"/>
      <c r="CY21" s="17"/>
      <c r="CZ21" s="17"/>
      <c r="DA21" s="17"/>
      <c r="DB21" s="17"/>
      <c r="DC21" s="17"/>
      <c r="DD21" s="17"/>
      <c r="DE21" s="17"/>
      <c r="DF21" s="17"/>
      <c r="DG21" s="17"/>
      <c r="DH21" s="17"/>
      <c r="DI21" s="17"/>
      <c r="DJ21" s="17"/>
      <c r="DK21" s="17"/>
      <c r="DL21" s="17"/>
      <c r="DM21" s="17"/>
      <c r="DN21" s="17"/>
      <c r="DO21" s="17"/>
      <c r="DP21" s="17"/>
      <c r="DQ21" s="17"/>
      <c r="DR21" s="17"/>
      <c r="DS21" s="17"/>
      <c r="DT21" s="17"/>
      <c r="DU21" s="17"/>
      <c r="DV21" s="17"/>
      <c r="DW21" s="17"/>
      <c r="DX21" s="17"/>
      <c r="DY21" s="17"/>
      <c r="DZ21" s="17"/>
      <c r="EA21" s="17"/>
      <c r="EB21" s="17"/>
      <c r="EC21" s="17"/>
      <c r="ED21" s="17"/>
      <c r="EE21" s="17"/>
      <c r="EF21" s="17"/>
      <c r="EG21" s="17"/>
      <c r="EH21" s="17"/>
      <c r="EI21" s="17"/>
      <c r="EJ21" s="17"/>
      <c r="EK21" s="17"/>
      <c r="EL21" s="17"/>
      <c r="EM21" s="17"/>
      <c r="EN21" s="17"/>
      <c r="EO21" s="17"/>
      <c r="EP21" s="17"/>
      <c r="EQ21" s="17"/>
      <c r="ER21" s="17"/>
      <c r="ES21" s="17"/>
      <c r="ET21" s="17"/>
      <c r="EU21" s="17"/>
      <c r="EV21" s="17"/>
      <c r="EW21" s="17"/>
      <c r="EX21" s="17"/>
      <c r="EY21" s="17"/>
      <c r="EZ21" s="17"/>
      <c r="FA21" s="17"/>
      <c r="FB21" s="17"/>
      <c r="FC21" s="17"/>
      <c r="FD21" s="17"/>
      <c r="FE21" s="17"/>
      <c r="FF21" s="17"/>
      <c r="FG21" s="17"/>
      <c r="FH21" s="17"/>
      <c r="FI21" s="17"/>
      <c r="FJ21" s="17"/>
      <c r="FK21" s="17"/>
      <c r="FL21" s="17"/>
      <c r="FM21" s="17"/>
      <c r="FN21" s="17"/>
      <c r="FO21" s="17"/>
      <c r="FP21" s="17"/>
      <c r="FQ21" s="17"/>
      <c r="FR21" s="17"/>
      <c r="FS21" s="17"/>
      <c r="FT21" s="17"/>
      <c r="FU21" s="17"/>
    </row>
    <row r="22" spans="1:177" x14ac:dyDescent="0.35">
      <c r="A22" s="200" t="s">
        <v>2</v>
      </c>
      <c r="B22" s="201"/>
      <c r="C22" s="201"/>
      <c r="D22" s="201"/>
      <c r="E22" s="201"/>
      <c r="F22" s="201"/>
      <c r="G22" s="201"/>
      <c r="H22" s="201"/>
      <c r="I22" s="201"/>
      <c r="J22" s="201"/>
      <c r="K22" s="201"/>
      <c r="L22" s="201"/>
      <c r="M22" s="201"/>
      <c r="N22" s="201"/>
      <c r="O22" s="201"/>
      <c r="P22" s="201"/>
      <c r="Q22" s="201"/>
      <c r="R22" s="201"/>
      <c r="S22" s="201"/>
      <c r="T22" s="201"/>
      <c r="U22" s="201"/>
      <c r="V22" s="201"/>
      <c r="W22" s="201"/>
      <c r="X22" s="201"/>
      <c r="Y22" s="201"/>
      <c r="Z22" s="201"/>
      <c r="AA22" s="201"/>
      <c r="AB22" s="201"/>
      <c r="AC22" s="201"/>
      <c r="AD22" s="201"/>
      <c r="AE22" s="202"/>
      <c r="AF22" s="6"/>
    </row>
    <row r="23" spans="1:177" x14ac:dyDescent="0.35">
      <c r="A23" s="79" t="s">
        <v>239</v>
      </c>
      <c r="B23" s="78">
        <f>($B$32*C37)+($B$33*C38)+($B$34*C39)+($B$35*C40)</f>
        <v>30</v>
      </c>
      <c r="C23" s="78">
        <f>$B$15*C24</f>
        <v>0</v>
      </c>
      <c r="D23" s="78">
        <f t="shared" ref="D23:AD23" si="1">$B$15*D24</f>
        <v>0</v>
      </c>
      <c r="E23" s="78">
        <f t="shared" si="1"/>
        <v>0</v>
      </c>
      <c r="F23" s="78">
        <f t="shared" si="1"/>
        <v>0</v>
      </c>
      <c r="G23" s="78">
        <f t="shared" si="1"/>
        <v>0</v>
      </c>
      <c r="H23" s="78">
        <f t="shared" si="1"/>
        <v>0</v>
      </c>
      <c r="I23" s="78">
        <f t="shared" si="1"/>
        <v>0</v>
      </c>
      <c r="J23" s="78">
        <f t="shared" si="1"/>
        <v>0</v>
      </c>
      <c r="K23" s="78">
        <f t="shared" si="1"/>
        <v>0</v>
      </c>
      <c r="L23" s="78">
        <f>$B$15*L24</f>
        <v>0</v>
      </c>
      <c r="M23" s="78">
        <f t="shared" si="1"/>
        <v>0</v>
      </c>
      <c r="N23" s="78">
        <f t="shared" si="1"/>
        <v>0</v>
      </c>
      <c r="O23" s="78">
        <f t="shared" si="1"/>
        <v>0</v>
      </c>
      <c r="P23" s="78">
        <f t="shared" si="1"/>
        <v>0</v>
      </c>
      <c r="Q23" s="78">
        <f t="shared" si="1"/>
        <v>0</v>
      </c>
      <c r="R23" s="78">
        <f t="shared" si="1"/>
        <v>0</v>
      </c>
      <c r="S23" s="78">
        <f t="shared" si="1"/>
        <v>0</v>
      </c>
      <c r="T23" s="78">
        <f t="shared" si="1"/>
        <v>0</v>
      </c>
      <c r="U23" s="78">
        <f t="shared" si="1"/>
        <v>0</v>
      </c>
      <c r="V23" s="78">
        <f t="shared" si="1"/>
        <v>0</v>
      </c>
      <c r="W23" s="78">
        <f t="shared" si="1"/>
        <v>0</v>
      </c>
      <c r="X23" s="78">
        <f t="shared" si="1"/>
        <v>0</v>
      </c>
      <c r="Y23" s="78">
        <f t="shared" si="1"/>
        <v>0</v>
      </c>
      <c r="Z23" s="78">
        <f t="shared" si="1"/>
        <v>0</v>
      </c>
      <c r="AA23" s="78">
        <f t="shared" si="1"/>
        <v>0</v>
      </c>
      <c r="AB23" s="78">
        <f t="shared" si="1"/>
        <v>0</v>
      </c>
      <c r="AC23" s="78">
        <f t="shared" si="1"/>
        <v>0</v>
      </c>
      <c r="AD23" s="78">
        <f t="shared" si="1"/>
        <v>0</v>
      </c>
      <c r="AE23" s="80">
        <f>$B$15*AE24</f>
        <v>0</v>
      </c>
      <c r="AF23" s="6"/>
    </row>
    <row r="24" spans="1:177" x14ac:dyDescent="0.35">
      <c r="A24" s="3" t="s">
        <v>238</v>
      </c>
      <c r="B24" s="13"/>
      <c r="C24" s="18"/>
      <c r="D24" s="41"/>
      <c r="E24" s="41"/>
      <c r="F24" s="41"/>
      <c r="G24" s="41"/>
      <c r="H24" s="41"/>
      <c r="I24" s="41"/>
      <c r="J24" s="41"/>
      <c r="K24" s="41"/>
      <c r="L24" s="41"/>
      <c r="M24" s="41"/>
      <c r="N24" s="41"/>
      <c r="O24" s="41"/>
      <c r="P24" s="41"/>
      <c r="Q24" s="41"/>
      <c r="R24" s="41"/>
      <c r="S24" s="41"/>
      <c r="T24" s="41"/>
      <c r="U24" s="41"/>
      <c r="V24" s="41"/>
      <c r="W24" s="41"/>
      <c r="X24" s="41"/>
      <c r="Y24" s="41"/>
      <c r="Z24" s="41"/>
      <c r="AA24" s="41"/>
      <c r="AB24" s="41"/>
      <c r="AC24" s="41"/>
      <c r="AD24" s="41"/>
      <c r="AE24" s="64"/>
      <c r="AF24" s="45"/>
    </row>
    <row r="25" spans="1:177" ht="29.5" thickBot="1" x14ac:dyDescent="0.4">
      <c r="A25" s="50" t="s">
        <v>240</v>
      </c>
      <c r="B25" s="13">
        <f>B20-B23</f>
        <v>0</v>
      </c>
      <c r="C25" s="26">
        <f>C20-C23</f>
        <v>0</v>
      </c>
      <c r="D25" s="26">
        <f t="shared" ref="D25:AD25" si="2">D20-D23</f>
        <v>0</v>
      </c>
      <c r="E25" s="26">
        <f t="shared" si="2"/>
        <v>0</v>
      </c>
      <c r="F25" s="26">
        <f t="shared" si="2"/>
        <v>0</v>
      </c>
      <c r="G25" s="26">
        <f t="shared" si="2"/>
        <v>0</v>
      </c>
      <c r="H25" s="26">
        <f t="shared" si="2"/>
        <v>0</v>
      </c>
      <c r="I25" s="26">
        <f t="shared" si="2"/>
        <v>0</v>
      </c>
      <c r="J25" s="26">
        <f t="shared" si="2"/>
        <v>0</v>
      </c>
      <c r="K25" s="26">
        <f t="shared" si="2"/>
        <v>0</v>
      </c>
      <c r="L25" s="26">
        <f t="shared" si="2"/>
        <v>14.819999999999999</v>
      </c>
      <c r="M25" s="26">
        <f t="shared" si="2"/>
        <v>0</v>
      </c>
      <c r="N25" s="26">
        <f t="shared" si="2"/>
        <v>0</v>
      </c>
      <c r="O25" s="26">
        <f t="shared" si="2"/>
        <v>0</v>
      </c>
      <c r="P25" s="26">
        <f t="shared" si="2"/>
        <v>0</v>
      </c>
      <c r="Q25" s="26">
        <f t="shared" si="2"/>
        <v>0</v>
      </c>
      <c r="R25" s="26">
        <f t="shared" si="2"/>
        <v>30.209999999999997</v>
      </c>
      <c r="S25" s="26">
        <f t="shared" si="2"/>
        <v>0</v>
      </c>
      <c r="T25" s="26">
        <f t="shared" si="2"/>
        <v>0</v>
      </c>
      <c r="U25" s="26">
        <f t="shared" si="2"/>
        <v>0</v>
      </c>
      <c r="V25" s="26">
        <f t="shared" si="2"/>
        <v>34.199999999999996</v>
      </c>
      <c r="W25" s="26">
        <f t="shared" si="2"/>
        <v>0</v>
      </c>
      <c r="X25" s="26">
        <f t="shared" si="2"/>
        <v>0</v>
      </c>
      <c r="Y25" s="26">
        <f t="shared" si="2"/>
        <v>0</v>
      </c>
      <c r="Z25" s="26">
        <f t="shared" si="2"/>
        <v>0</v>
      </c>
      <c r="AA25" s="26">
        <f t="shared" si="2"/>
        <v>0</v>
      </c>
      <c r="AB25" s="26">
        <f t="shared" si="2"/>
        <v>0</v>
      </c>
      <c r="AC25" s="26">
        <f t="shared" si="2"/>
        <v>0</v>
      </c>
      <c r="AD25" s="26">
        <f t="shared" si="2"/>
        <v>0</v>
      </c>
      <c r="AE25" s="49">
        <f>AE20-AE23</f>
        <v>201.20999999999998</v>
      </c>
      <c r="AF25" s="16"/>
    </row>
    <row r="26" spans="1:177" ht="43.5" x14ac:dyDescent="0.35">
      <c r="A26" s="47" t="s">
        <v>114</v>
      </c>
      <c r="B26" s="51" t="s">
        <v>115</v>
      </c>
      <c r="C26" s="16"/>
      <c r="D26" s="16"/>
      <c r="E26" s="16"/>
      <c r="F26" s="16"/>
      <c r="G26" s="16"/>
      <c r="H26" s="16"/>
      <c r="I26" s="16"/>
      <c r="J26" s="16"/>
      <c r="K26" s="16"/>
      <c r="L26" s="16"/>
      <c r="M26" s="16"/>
      <c r="N26" s="16"/>
      <c r="O26" s="16"/>
      <c r="P26" s="16"/>
      <c r="Q26" s="16"/>
      <c r="R26" s="16"/>
      <c r="S26" s="16"/>
      <c r="T26" s="16"/>
      <c r="U26" s="16"/>
      <c r="V26" s="16"/>
      <c r="W26" s="16"/>
      <c r="X26" s="16"/>
      <c r="Y26" s="16"/>
      <c r="Z26" s="16"/>
      <c r="AA26" s="16"/>
      <c r="AB26" s="16"/>
      <c r="AC26" s="16"/>
      <c r="AD26" s="16"/>
      <c r="AE26" s="16"/>
      <c r="AF26" s="45"/>
    </row>
    <row r="27" spans="1:177" x14ac:dyDescent="0.35">
      <c r="A27" s="46" t="s">
        <v>232</v>
      </c>
      <c r="B27" s="48"/>
      <c r="C27" s="16"/>
      <c r="D27" s="16"/>
      <c r="E27" s="16"/>
      <c r="F27" s="16"/>
      <c r="G27" s="16"/>
      <c r="H27" s="16"/>
      <c r="I27" s="16"/>
      <c r="J27" s="16"/>
      <c r="K27" s="16"/>
      <c r="L27" s="16"/>
      <c r="M27" s="16"/>
      <c r="N27" s="16"/>
      <c r="O27" s="16"/>
      <c r="P27" s="16"/>
      <c r="Q27" s="16"/>
      <c r="R27" s="16"/>
      <c r="S27" s="16"/>
      <c r="T27" s="16"/>
      <c r="U27" s="16"/>
      <c r="V27" s="16"/>
      <c r="W27" s="16"/>
      <c r="X27" s="16"/>
      <c r="Y27" s="16"/>
      <c r="Z27" s="16"/>
      <c r="AA27" s="16"/>
      <c r="AB27" s="16"/>
      <c r="AC27" s="16"/>
      <c r="AD27" s="16"/>
      <c r="AE27" s="16"/>
      <c r="AF27" s="45"/>
    </row>
    <row r="28" spans="1:177" x14ac:dyDescent="0.35">
      <c r="A28" s="46" t="s">
        <v>233</v>
      </c>
      <c r="B28" s="48"/>
      <c r="C28" s="16"/>
      <c r="D28" s="16"/>
      <c r="E28" s="16"/>
      <c r="F28" s="16"/>
      <c r="G28" s="16"/>
      <c r="H28" s="16"/>
      <c r="I28" s="16"/>
      <c r="J28" s="16"/>
      <c r="K28" s="16"/>
      <c r="L28" s="16"/>
      <c r="M28" s="16"/>
      <c r="N28" s="16"/>
      <c r="O28" s="16"/>
      <c r="P28" s="16"/>
      <c r="Q28" s="16"/>
      <c r="R28" s="16"/>
      <c r="S28" s="16"/>
      <c r="T28" s="16"/>
      <c r="U28" s="16"/>
      <c r="V28" s="16"/>
      <c r="W28" s="16"/>
      <c r="X28" s="16"/>
      <c r="Y28" s="16"/>
      <c r="Z28" s="16"/>
      <c r="AA28" s="16"/>
      <c r="AB28" s="16"/>
      <c r="AC28" s="16"/>
      <c r="AD28" s="16"/>
      <c r="AE28" s="16"/>
      <c r="AF28" s="45"/>
    </row>
    <row r="29" spans="1:177" x14ac:dyDescent="0.35">
      <c r="A29" s="46" t="s">
        <v>234</v>
      </c>
      <c r="B29" s="48"/>
      <c r="C29" s="16"/>
      <c r="D29" s="16"/>
      <c r="E29" s="16"/>
      <c r="F29" s="16"/>
      <c r="G29" s="16"/>
      <c r="H29" s="16"/>
      <c r="I29" s="16"/>
      <c r="J29" s="16"/>
      <c r="K29" s="16"/>
      <c r="L29" s="16"/>
      <c r="M29" s="16"/>
      <c r="N29" s="16"/>
      <c r="O29" s="16"/>
      <c r="P29" s="16"/>
      <c r="Q29" s="16"/>
      <c r="R29" s="16"/>
      <c r="S29" s="16"/>
      <c r="T29" s="16"/>
      <c r="U29" s="16"/>
      <c r="V29" s="16"/>
      <c r="W29" s="16"/>
      <c r="X29" s="16"/>
      <c r="Y29" s="16"/>
      <c r="Z29" s="16"/>
      <c r="AA29" s="16"/>
      <c r="AB29" s="16"/>
      <c r="AC29" s="16"/>
      <c r="AD29" s="16"/>
      <c r="AE29" s="16"/>
      <c r="AF29" s="45"/>
    </row>
    <row r="30" spans="1:177" x14ac:dyDescent="0.35">
      <c r="A30" s="46" t="s">
        <v>235</v>
      </c>
      <c r="B30" s="48">
        <v>120</v>
      </c>
      <c r="C30" s="16"/>
      <c r="D30" s="16"/>
      <c r="E30" s="16"/>
      <c r="F30" s="16"/>
      <c r="G30" s="16"/>
      <c r="H30" s="16"/>
      <c r="I30" s="16"/>
      <c r="J30" s="16"/>
      <c r="K30" s="16"/>
      <c r="L30" s="16"/>
      <c r="M30" s="16"/>
      <c r="N30" s="16"/>
      <c r="O30" s="16"/>
      <c r="P30" s="16"/>
      <c r="Q30" s="16"/>
      <c r="R30" s="16"/>
      <c r="S30" s="16"/>
      <c r="T30" s="16"/>
      <c r="U30" s="16"/>
      <c r="V30" s="16"/>
      <c r="W30" s="16"/>
      <c r="X30" s="16"/>
      <c r="Y30" s="16"/>
      <c r="Z30" s="16"/>
      <c r="AA30" s="16"/>
      <c r="AB30" s="16"/>
      <c r="AC30" s="16"/>
      <c r="AD30" s="16"/>
      <c r="AE30" s="16"/>
      <c r="AF30" s="45"/>
    </row>
    <row r="31" spans="1:177" ht="58" customHeight="1" x14ac:dyDescent="0.35">
      <c r="A31" s="198" t="s">
        <v>116</v>
      </c>
      <c r="B31" s="199"/>
      <c r="C31" s="16"/>
      <c r="D31" s="16"/>
      <c r="E31" s="16"/>
      <c r="F31" s="16"/>
      <c r="G31" s="16"/>
      <c r="H31" s="16"/>
      <c r="I31" s="16"/>
      <c r="J31" s="16"/>
      <c r="K31" s="16"/>
      <c r="L31" s="16"/>
      <c r="M31" s="16"/>
      <c r="N31" s="16"/>
      <c r="O31" s="16"/>
      <c r="P31" s="16"/>
      <c r="Q31" s="16"/>
      <c r="R31" s="16"/>
      <c r="S31" s="16"/>
      <c r="T31" s="16"/>
      <c r="U31" s="16"/>
      <c r="V31" s="16"/>
      <c r="W31" s="16"/>
      <c r="X31" s="16"/>
      <c r="Y31" s="16"/>
      <c r="Z31" s="16"/>
      <c r="AA31" s="16"/>
      <c r="AB31" s="16"/>
      <c r="AC31" s="16"/>
      <c r="AD31" s="16"/>
      <c r="AE31" s="16"/>
      <c r="AF31" s="45"/>
    </row>
    <row r="32" spans="1:177" x14ac:dyDescent="0.35">
      <c r="A32" s="46" t="s">
        <v>232</v>
      </c>
      <c r="B32" s="48"/>
      <c r="C32" s="16"/>
      <c r="D32" s="16"/>
      <c r="E32" s="16"/>
      <c r="F32" s="16"/>
      <c r="G32" s="16"/>
      <c r="H32" s="16"/>
      <c r="I32" s="16"/>
      <c r="J32" s="16"/>
      <c r="K32" s="16"/>
      <c r="L32" s="16"/>
      <c r="M32" s="16"/>
      <c r="N32" s="16"/>
      <c r="O32" s="16"/>
      <c r="P32" s="16"/>
      <c r="Q32" s="16"/>
      <c r="R32" s="16"/>
      <c r="S32" s="16"/>
      <c r="T32" s="16"/>
      <c r="U32" s="16"/>
      <c r="V32" s="16"/>
      <c r="W32" s="16"/>
      <c r="X32" s="16"/>
      <c r="Y32" s="16"/>
      <c r="Z32" s="16"/>
      <c r="AA32" s="16"/>
      <c r="AB32" s="16"/>
      <c r="AC32" s="16"/>
      <c r="AD32" s="16"/>
      <c r="AE32" s="16"/>
      <c r="AF32" s="45"/>
    </row>
    <row r="33" spans="1:32" x14ac:dyDescent="0.35">
      <c r="A33" s="46" t="s">
        <v>233</v>
      </c>
      <c r="B33" s="48"/>
      <c r="C33" s="16"/>
      <c r="D33" s="16"/>
      <c r="E33" s="16"/>
      <c r="F33" s="16"/>
      <c r="G33" s="16"/>
      <c r="H33" s="16"/>
      <c r="I33" s="16"/>
      <c r="J33" s="16"/>
      <c r="K33" s="16"/>
      <c r="L33" s="16"/>
      <c r="M33" s="16"/>
      <c r="N33" s="16"/>
      <c r="O33" s="16"/>
      <c r="P33" s="16"/>
      <c r="Q33" s="16"/>
      <c r="R33" s="16"/>
      <c r="S33" s="16"/>
      <c r="T33" s="16"/>
      <c r="U33" s="16"/>
      <c r="V33" s="16"/>
      <c r="W33" s="16"/>
      <c r="X33" s="16"/>
      <c r="Y33" s="16"/>
      <c r="Z33" s="16"/>
      <c r="AA33" s="16"/>
      <c r="AB33" s="16"/>
      <c r="AC33" s="16"/>
      <c r="AD33" s="16"/>
      <c r="AE33" s="16"/>
      <c r="AF33" s="45"/>
    </row>
    <row r="34" spans="1:32" x14ac:dyDescent="0.35">
      <c r="A34" s="46" t="s">
        <v>234</v>
      </c>
      <c r="B34" s="48"/>
      <c r="C34" s="16"/>
      <c r="D34" s="16"/>
      <c r="E34" s="16"/>
      <c r="F34" s="16"/>
      <c r="G34" s="16"/>
      <c r="H34" s="16"/>
      <c r="I34" s="16"/>
      <c r="J34" s="16"/>
      <c r="K34" s="16"/>
      <c r="L34" s="16"/>
      <c r="M34" s="16"/>
      <c r="N34" s="16"/>
      <c r="O34" s="16"/>
      <c r="P34" s="16"/>
      <c r="Q34" s="16"/>
      <c r="R34" s="16"/>
      <c r="S34" s="16"/>
      <c r="T34" s="16"/>
      <c r="U34" s="16"/>
      <c r="V34" s="16"/>
      <c r="W34" s="16"/>
      <c r="X34" s="16"/>
      <c r="Y34" s="16"/>
      <c r="Z34" s="16"/>
      <c r="AA34" s="16"/>
      <c r="AB34" s="16"/>
      <c r="AC34" s="16"/>
      <c r="AD34" s="16"/>
      <c r="AE34" s="16"/>
      <c r="AF34" s="45"/>
    </row>
    <row r="35" spans="1:32" x14ac:dyDescent="0.35">
      <c r="A35" s="46" t="s">
        <v>235</v>
      </c>
      <c r="B35" s="48">
        <v>120</v>
      </c>
      <c r="C35" s="16"/>
      <c r="D35" s="16"/>
      <c r="E35" s="16"/>
      <c r="F35" s="16"/>
      <c r="G35" s="16"/>
      <c r="H35" s="16"/>
      <c r="I35" s="16"/>
      <c r="J35" s="16"/>
      <c r="K35" s="16"/>
      <c r="L35" s="16"/>
      <c r="M35" s="16"/>
      <c r="N35" s="16"/>
      <c r="O35" s="16"/>
      <c r="P35" s="16"/>
      <c r="Q35" s="16"/>
      <c r="R35" s="16"/>
      <c r="S35" s="16"/>
      <c r="T35" s="16"/>
      <c r="U35" s="16"/>
      <c r="V35" s="16"/>
      <c r="W35" s="16"/>
      <c r="X35" s="16"/>
      <c r="Y35" s="16"/>
      <c r="Z35" s="16"/>
      <c r="AA35" s="16"/>
      <c r="AB35" s="16"/>
      <c r="AC35" s="16"/>
      <c r="AD35" s="16"/>
      <c r="AE35" s="16"/>
      <c r="AF35" s="45"/>
    </row>
    <row r="36" spans="1:32" ht="15" thickBot="1" x14ac:dyDescent="0.4">
      <c r="A36" s="180" t="s">
        <v>11</v>
      </c>
      <c r="B36" s="192"/>
      <c r="C36" s="6"/>
      <c r="D36" s="6"/>
      <c r="E36" s="6"/>
      <c r="F36" s="6"/>
      <c r="G36" s="6"/>
      <c r="H36" s="6"/>
      <c r="I36" s="6"/>
      <c r="J36" s="6"/>
      <c r="K36" s="6"/>
      <c r="L36" s="6"/>
      <c r="M36" s="6"/>
      <c r="N36" s="6"/>
      <c r="O36" s="6"/>
      <c r="P36" s="6"/>
      <c r="Q36" s="6"/>
      <c r="R36" s="6"/>
      <c r="S36" s="6"/>
      <c r="T36" s="6"/>
      <c r="U36" s="6"/>
      <c r="V36" s="6"/>
      <c r="W36" s="6"/>
      <c r="X36" s="6"/>
      <c r="Y36" s="6"/>
      <c r="Z36" s="6"/>
      <c r="AA36" s="6"/>
      <c r="AB36" s="6"/>
      <c r="AC36" s="6"/>
      <c r="AD36" s="6"/>
      <c r="AE36" s="6"/>
      <c r="AF36" s="6"/>
    </row>
    <row r="37" spans="1:32" x14ac:dyDescent="0.35">
      <c r="A37" s="188" t="s">
        <v>101</v>
      </c>
      <c r="B37" s="13" t="s">
        <v>102</v>
      </c>
      <c r="C37" s="39">
        <v>1.52</v>
      </c>
      <c r="D37" s="16"/>
      <c r="E37" s="16"/>
      <c r="F37" s="7"/>
      <c r="G37" s="7"/>
      <c r="H37" s="7"/>
      <c r="I37" s="7"/>
      <c r="J37" s="7"/>
      <c r="K37" s="7"/>
      <c r="L37" s="7"/>
      <c r="M37" s="7"/>
      <c r="N37" s="7"/>
      <c r="O37" s="7"/>
      <c r="P37" s="7"/>
      <c r="Q37" s="7"/>
      <c r="R37" s="7"/>
      <c r="S37" s="7"/>
      <c r="T37" s="7"/>
      <c r="U37" s="7"/>
      <c r="V37" s="7"/>
      <c r="W37" s="7"/>
      <c r="X37" s="7"/>
      <c r="Y37" s="7"/>
      <c r="Z37" s="7"/>
      <c r="AA37" s="7"/>
      <c r="AB37" s="7"/>
      <c r="AC37" s="7"/>
      <c r="AD37" s="7"/>
      <c r="AE37" s="7"/>
      <c r="AF37" s="7"/>
    </row>
    <row r="38" spans="1:32" x14ac:dyDescent="0.35">
      <c r="A38" s="189"/>
      <c r="B38" s="13" t="s">
        <v>104</v>
      </c>
      <c r="C38" s="30">
        <v>0</v>
      </c>
      <c r="D38" s="16"/>
      <c r="E38" s="16"/>
      <c r="F38" s="7"/>
      <c r="G38" s="7"/>
      <c r="H38" s="7"/>
      <c r="I38" s="7"/>
      <c r="J38" s="7"/>
      <c r="K38" s="7"/>
      <c r="L38" s="7"/>
      <c r="M38" s="7"/>
      <c r="N38" s="7"/>
      <c r="O38" s="7"/>
      <c r="P38" s="7"/>
      <c r="Q38" s="7"/>
      <c r="R38" s="7"/>
      <c r="S38" s="7"/>
      <c r="T38" s="7"/>
      <c r="U38" s="7"/>
      <c r="V38" s="7"/>
      <c r="W38" s="7"/>
      <c r="X38" s="7"/>
      <c r="Y38" s="7"/>
      <c r="Z38" s="7"/>
      <c r="AA38" s="7"/>
      <c r="AB38" s="7"/>
      <c r="AC38" s="7"/>
      <c r="AD38" s="7"/>
      <c r="AE38" s="7"/>
      <c r="AF38" s="7"/>
    </row>
    <row r="39" spans="1:32" x14ac:dyDescent="0.35">
      <c r="A39" s="189"/>
      <c r="B39" s="13" t="s">
        <v>105</v>
      </c>
      <c r="C39" s="30">
        <v>0.77</v>
      </c>
      <c r="D39" s="16"/>
      <c r="E39" s="16"/>
      <c r="F39" s="7"/>
      <c r="G39" s="7"/>
      <c r="H39" s="7"/>
      <c r="I39" s="7"/>
      <c r="J39" s="7"/>
      <c r="K39" s="7"/>
      <c r="L39" s="7"/>
      <c r="M39" s="7"/>
      <c r="N39" s="7"/>
      <c r="O39" s="7"/>
      <c r="P39" s="7"/>
      <c r="Q39" s="7"/>
      <c r="R39" s="7"/>
      <c r="S39" s="7"/>
      <c r="T39" s="7"/>
      <c r="U39" s="7"/>
      <c r="V39" s="7"/>
      <c r="W39" s="7"/>
      <c r="X39" s="7"/>
      <c r="Y39" s="7"/>
      <c r="Z39" s="7"/>
      <c r="AA39" s="7"/>
      <c r="AB39" s="7"/>
      <c r="AC39" s="7"/>
      <c r="AD39" s="7"/>
      <c r="AE39" s="7"/>
      <c r="AF39" s="7"/>
    </row>
    <row r="40" spans="1:32" x14ac:dyDescent="0.35">
      <c r="A40" s="189"/>
      <c r="B40" s="13" t="s">
        <v>103</v>
      </c>
      <c r="C40" s="30">
        <v>0.25</v>
      </c>
      <c r="D40" s="7"/>
      <c r="E40" s="7"/>
      <c r="F40" s="7"/>
      <c r="G40" s="7"/>
      <c r="H40" s="7"/>
      <c r="I40" s="7"/>
      <c r="J40" s="7"/>
      <c r="K40" s="7"/>
      <c r="L40" s="7"/>
      <c r="M40" s="7"/>
      <c r="N40" s="7"/>
      <c r="O40" s="7"/>
      <c r="P40" s="7"/>
      <c r="Q40" s="7"/>
      <c r="R40" s="7"/>
      <c r="S40" s="7"/>
      <c r="T40" s="7"/>
      <c r="U40" s="7"/>
      <c r="V40" s="7"/>
      <c r="W40" s="7"/>
      <c r="X40" s="7"/>
      <c r="Y40" s="7"/>
      <c r="Z40" s="7"/>
      <c r="AA40" s="7"/>
      <c r="AB40" s="7"/>
      <c r="AC40" s="7"/>
      <c r="AD40" s="7"/>
      <c r="AE40" s="7"/>
      <c r="AF40" s="7"/>
    </row>
    <row r="41" spans="1:32" x14ac:dyDescent="0.35">
      <c r="A41" s="196" t="s">
        <v>106</v>
      </c>
      <c r="B41" s="31" t="s">
        <v>107</v>
      </c>
      <c r="C41" s="43">
        <v>0.25</v>
      </c>
      <c r="D41" s="119"/>
      <c r="E41" s="119"/>
      <c r="F41" s="119"/>
      <c r="G41" s="119"/>
      <c r="H41" s="119"/>
      <c r="I41" s="119"/>
      <c r="J41" s="119"/>
      <c r="K41" s="119"/>
      <c r="L41" s="119"/>
      <c r="M41" s="119"/>
      <c r="N41" s="119"/>
      <c r="O41" s="119"/>
      <c r="P41" s="119"/>
      <c r="Q41" s="119"/>
      <c r="R41" s="119"/>
      <c r="S41" s="119"/>
      <c r="T41" s="119"/>
      <c r="U41" s="119"/>
      <c r="V41" s="119"/>
      <c r="W41" s="119"/>
      <c r="X41" s="119"/>
      <c r="Y41" s="119"/>
      <c r="Z41" s="119"/>
      <c r="AA41" s="119"/>
      <c r="AB41" s="119"/>
      <c r="AC41" s="119"/>
      <c r="AD41" s="119"/>
      <c r="AE41" s="119"/>
    </row>
    <row r="42" spans="1:32" x14ac:dyDescent="0.35">
      <c r="A42" s="196"/>
      <c r="B42" s="31" t="s">
        <v>108</v>
      </c>
      <c r="C42" s="43">
        <v>0.96</v>
      </c>
      <c r="D42" s="119"/>
      <c r="E42" s="119"/>
      <c r="F42" s="119"/>
      <c r="G42" s="119"/>
      <c r="H42" s="119"/>
      <c r="I42" s="119"/>
      <c r="J42" s="119"/>
      <c r="K42" s="119"/>
      <c r="L42" s="119"/>
      <c r="M42" s="119"/>
      <c r="N42" s="119"/>
      <c r="O42" s="119"/>
      <c r="P42" s="119"/>
      <c r="Q42" s="119"/>
      <c r="R42" s="119"/>
      <c r="S42" s="119"/>
      <c r="T42" s="119"/>
      <c r="U42" s="119"/>
      <c r="V42" s="119"/>
      <c r="W42" s="119"/>
      <c r="X42" s="119"/>
      <c r="Y42" s="119"/>
      <c r="Z42" s="119"/>
      <c r="AA42" s="119"/>
      <c r="AB42" s="119"/>
      <c r="AC42" s="119"/>
      <c r="AD42" s="119"/>
      <c r="AE42" s="119"/>
    </row>
    <row r="43" spans="1:32" ht="29" x14ac:dyDescent="0.35">
      <c r="A43" s="196"/>
      <c r="B43" s="40" t="s">
        <v>109</v>
      </c>
      <c r="C43" s="43">
        <v>0.56999999999999995</v>
      </c>
      <c r="D43" s="119"/>
      <c r="E43" s="119"/>
      <c r="F43" s="119"/>
      <c r="G43" s="119"/>
      <c r="H43" s="119"/>
      <c r="I43" s="119"/>
      <c r="J43" s="119"/>
      <c r="K43" s="119"/>
      <c r="L43" s="119"/>
      <c r="M43" s="119"/>
      <c r="N43" s="119"/>
      <c r="O43" s="119"/>
      <c r="P43" s="119"/>
      <c r="Q43" s="119"/>
      <c r="R43" s="119"/>
      <c r="S43" s="119"/>
      <c r="T43" s="119"/>
      <c r="U43" s="119"/>
      <c r="V43" s="119"/>
      <c r="W43" s="119"/>
      <c r="X43" s="119"/>
      <c r="Y43" s="119"/>
      <c r="Z43" s="119"/>
      <c r="AA43" s="119"/>
      <c r="AB43" s="119"/>
      <c r="AC43" s="119"/>
      <c r="AD43" s="119"/>
      <c r="AE43" s="119"/>
    </row>
    <row r="44" spans="1:32" ht="15" thickBot="1" x14ac:dyDescent="0.4">
      <c r="A44" s="197"/>
      <c r="B44" s="26" t="s">
        <v>110</v>
      </c>
      <c r="C44" s="44">
        <v>0.43</v>
      </c>
      <c r="D44" s="119"/>
      <c r="E44" s="119"/>
      <c r="F44" s="119"/>
      <c r="G44" s="119"/>
      <c r="H44" s="119"/>
      <c r="I44" s="119"/>
      <c r="J44" s="119"/>
      <c r="K44" s="119"/>
      <c r="L44" s="119"/>
      <c r="M44" s="119"/>
      <c r="N44" s="119"/>
      <c r="O44" s="119"/>
      <c r="P44" s="119"/>
      <c r="Q44" s="119"/>
      <c r="R44" s="119"/>
      <c r="S44" s="119"/>
      <c r="T44" s="119"/>
      <c r="U44" s="119"/>
      <c r="V44" s="119"/>
      <c r="W44" s="119"/>
      <c r="X44" s="119"/>
      <c r="Y44" s="119"/>
      <c r="Z44" s="119"/>
      <c r="AA44" s="119"/>
      <c r="AB44" s="119"/>
      <c r="AC44" s="119"/>
      <c r="AD44" s="119"/>
      <c r="AE44" s="119"/>
    </row>
  </sheetData>
  <sheetProtection algorithmName="SHA-512" hashValue="RdmqLWBUitfeT3U5vtNgRRS9UC+IM7/HgzM/LTqvDVLF0HhHHHYg4nfhv/KD8fpoiOwBaNLKclNyB/TIuc1EAw==" saltValue="yYgGybbaADQ3CmBSmGM7DQ==" spinCount="100000" sheet="1" objects="1" scenarios="1"/>
  <mergeCells count="8">
    <mergeCell ref="A41:A44"/>
    <mergeCell ref="A31:B31"/>
    <mergeCell ref="A9:B9"/>
    <mergeCell ref="A36:B36"/>
    <mergeCell ref="A37:A40"/>
    <mergeCell ref="A17:AE17"/>
    <mergeCell ref="A19:AE19"/>
    <mergeCell ref="A22:AE22"/>
  </mergeCells>
  <pageMargins left="0.7" right="0.7" top="0.75" bottom="0.75" header="0.3" footer="0.3"/>
  <pageSetup paperSize="9" orientation="portrait" verticalDpi="0" r:id="rId1"/>
  <legacyDrawing r:id="rId2"/>
  <extLst>
    <ext xmlns:x14="http://schemas.microsoft.com/office/spreadsheetml/2009/9/main" uri="{CCE6A557-97BC-4b89-ADB6-D9C93CAAB3DF}">
      <x14:dataValidations xmlns:xm="http://schemas.microsoft.com/office/excel/2006/main" count="3">
        <x14:dataValidation type="list" allowBlank="1" showInputMessage="1" showErrorMessage="1" prompt="Choisir l'essence pour avoir la di pour le scénario de référence">
          <x14:formula1>
            <xm:f>'Listes choix'!$C$2:$C$66</xm:f>
          </x14:formula1>
          <xm:sqref>D37:D39</xm:sqref>
        </x14:dataValidation>
        <x14:dataValidation type="list" showInputMessage="1" showErrorMessage="1" prompt="Choisir un type de reboisement pour le calcul du CS projet">
          <x14:formula1>
            <xm:f>'Listes choix'!$G$2:$G$5</xm:f>
          </x14:formula1>
          <xm:sqref>B12</xm:sqref>
        </x14:dataValidation>
        <x14:dataValidation type="list" showInputMessage="1" showErrorMessage="1" prompt="Choisir un type de friche pour le calcul du CS référence">
          <x14:formula1>
            <xm:f>'Listes choix'!$H$2:$H$3</xm:f>
          </x14:formula1>
          <xm:sqref>B13</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41"/>
  <sheetViews>
    <sheetView tabSelected="1" zoomScale="76" workbookViewId="0">
      <selection activeCell="I8" sqref="I8"/>
    </sheetView>
  </sheetViews>
  <sheetFormatPr baseColWidth="10" defaultRowHeight="14.5" x14ac:dyDescent="0.35"/>
  <cols>
    <col min="1" max="1" width="55.90625" customWidth="1"/>
    <col min="2" max="2" width="29.7265625" customWidth="1"/>
    <col min="3" max="3" width="22.54296875" customWidth="1"/>
  </cols>
  <sheetData>
    <row r="1" spans="1:4" ht="15" thickBot="1" x14ac:dyDescent="0.4"/>
    <row r="2" spans="1:4" ht="16" thickBot="1" x14ac:dyDescent="0.4">
      <c r="A2" s="52" t="s">
        <v>122</v>
      </c>
      <c r="B2" s="126" t="s">
        <v>121</v>
      </c>
      <c r="C2" s="125"/>
      <c r="D2" s="125"/>
    </row>
    <row r="3" spans="1:4" ht="15.5" x14ac:dyDescent="0.35">
      <c r="A3" s="37" t="s">
        <v>123</v>
      </c>
      <c r="B3" s="137">
        <f>SUM(B4,B6)</f>
        <v>672.76478896647177</v>
      </c>
      <c r="C3" s="125"/>
      <c r="D3" s="125"/>
    </row>
    <row r="4" spans="1:4" ht="15.5" x14ac:dyDescent="0.35">
      <c r="A4" s="53" t="s">
        <v>124</v>
      </c>
      <c r="B4" s="138">
        <f>REAforêtMReboisement!B6</f>
        <v>561.28835943416561</v>
      </c>
      <c r="C4" s="125"/>
      <c r="D4" s="125"/>
    </row>
    <row r="5" spans="1:4" ht="15.5" x14ac:dyDescent="0.35">
      <c r="A5" s="139" t="s">
        <v>128</v>
      </c>
      <c r="B5" s="140">
        <f>B4*(1-C20)*(1-C22)*(1-C23)*(1-C24)*(1-C26)</f>
        <v>386.44703547042303</v>
      </c>
      <c r="C5" s="125"/>
      <c r="D5" s="125"/>
    </row>
    <row r="6" spans="1:4" ht="15.5" x14ac:dyDescent="0.35">
      <c r="A6" s="53" t="s">
        <v>125</v>
      </c>
      <c r="B6" s="138">
        <f>REAproduitsMReboisement!B6</f>
        <v>111.47642953230617</v>
      </c>
      <c r="C6" s="125"/>
      <c r="D6" s="125"/>
    </row>
    <row r="7" spans="1:4" ht="15.5" x14ac:dyDescent="0.35">
      <c r="A7" s="139" t="s">
        <v>129</v>
      </c>
      <c r="B7" s="140">
        <f>B6*(1-C20)*(1-C22)*(1-C23)*(1-C24)*(1-C26)</f>
        <v>76.751521732992799</v>
      </c>
      <c r="C7" s="125"/>
      <c r="D7" s="125"/>
    </row>
    <row r="8" spans="1:4" ht="15.5" x14ac:dyDescent="0.35">
      <c r="A8" s="53" t="s">
        <v>126</v>
      </c>
      <c r="B8" s="138">
        <f>REEsubsMReboisement!B6</f>
        <v>1402.1999999999998</v>
      </c>
      <c r="C8" s="125"/>
      <c r="D8" s="125"/>
    </row>
    <row r="9" spans="1:4" ht="16" thickBot="1" x14ac:dyDescent="0.4">
      <c r="A9" s="141" t="s">
        <v>130</v>
      </c>
      <c r="B9" s="142">
        <f>B8*(1-C20)*(1-C22)*(1-C23)*(1-C24)*(1-C26)</f>
        <v>965.41469999999993</v>
      </c>
      <c r="C9" s="125"/>
      <c r="D9" s="125"/>
    </row>
    <row r="10" spans="1:4" ht="16" thickBot="1" x14ac:dyDescent="0.4">
      <c r="A10" s="172" t="s">
        <v>127</v>
      </c>
      <c r="B10" s="173">
        <f>SUM(B3,B8)</f>
        <v>2074.9647889664716</v>
      </c>
      <c r="C10" s="16"/>
      <c r="D10" s="16"/>
    </row>
    <row r="11" spans="1:4" ht="16" thickBot="1" x14ac:dyDescent="0.4">
      <c r="A11" s="174" t="s">
        <v>131</v>
      </c>
      <c r="B11" s="175">
        <f>SUM(B5,B7,B9)</f>
        <v>1428.6132572034157</v>
      </c>
      <c r="C11" s="16"/>
      <c r="D11" s="16"/>
    </row>
    <row r="12" spans="1:4" ht="15.5" x14ac:dyDescent="0.35">
      <c r="A12" s="203"/>
      <c r="B12" s="203"/>
      <c r="C12" s="20"/>
      <c r="D12" s="20"/>
    </row>
    <row r="13" spans="1:4" ht="15.5" x14ac:dyDescent="0.35">
      <c r="A13" s="125"/>
      <c r="B13" s="16"/>
      <c r="C13" s="16"/>
      <c r="D13" s="7"/>
    </row>
    <row r="14" spans="1:4" ht="15.5" x14ac:dyDescent="0.35">
      <c r="A14" s="125"/>
      <c r="B14" s="16"/>
      <c r="C14" s="16"/>
      <c r="D14" s="7"/>
    </row>
    <row r="15" spans="1:4" ht="15.5" x14ac:dyDescent="0.35">
      <c r="A15" s="125"/>
      <c r="B15" s="16"/>
      <c r="C15" s="16"/>
      <c r="D15" s="7"/>
    </row>
    <row r="16" spans="1:4" ht="15.5" x14ac:dyDescent="0.35">
      <c r="A16" s="125"/>
      <c r="B16" s="16"/>
      <c r="C16" s="16"/>
      <c r="D16" s="7"/>
    </row>
    <row r="18" spans="1:5" ht="15" thickBot="1" x14ac:dyDescent="0.4"/>
    <row r="19" spans="1:5" ht="16" thickBot="1" x14ac:dyDescent="0.4">
      <c r="A19" s="55" t="s">
        <v>132</v>
      </c>
      <c r="B19" s="81" t="s">
        <v>133</v>
      </c>
      <c r="C19" s="105" t="s">
        <v>140</v>
      </c>
    </row>
    <row r="20" spans="1:5" x14ac:dyDescent="0.35">
      <c r="A20" s="204" t="s">
        <v>162</v>
      </c>
      <c r="B20" s="58" t="s">
        <v>192</v>
      </c>
      <c r="C20" s="60">
        <f>IF(B20="Réalisée",0,IF(B20="Pas réalisée",0.1,""))</f>
        <v>0.1</v>
      </c>
    </row>
    <row r="21" spans="1:5" x14ac:dyDescent="0.35">
      <c r="A21" s="191"/>
      <c r="B21" s="65"/>
      <c r="C21" s="66" t="str">
        <f>IF(B21="Réalisée",0,IF(B21="Pas réalisée",0.05,""))</f>
        <v/>
      </c>
    </row>
    <row r="22" spans="1:5" ht="29" x14ac:dyDescent="0.35">
      <c r="A22" s="24" t="s">
        <v>164</v>
      </c>
      <c r="B22" s="59" t="s">
        <v>147</v>
      </c>
      <c r="C22" s="61">
        <f>IF(B22="Effectuée par un professionnel forestier",0,IF(B22="Effectuée par le propriétaire",0.05,""))</f>
        <v>0</v>
      </c>
    </row>
    <row r="23" spans="1:5" ht="29" x14ac:dyDescent="0.35">
      <c r="A23" s="24" t="s">
        <v>163</v>
      </c>
      <c r="B23" s="57" t="s">
        <v>137</v>
      </c>
      <c r="C23" s="61">
        <v>0.1</v>
      </c>
      <c r="D23" s="54"/>
    </row>
    <row r="24" spans="1:5" ht="29" x14ac:dyDescent="0.35">
      <c r="A24" s="188" t="s">
        <v>166</v>
      </c>
      <c r="B24" s="59" t="s">
        <v>144</v>
      </c>
      <c r="C24" s="61">
        <f>IF(B24="Départements sans risque ou risque négligeable",0,IF(B24="Départements avec risque très faible ou faible",0.05,IF(B24="Départements avec risque moyen",0.1,IF(B24="Départements avec risque fort ou très fort", 0.15,""))))</f>
        <v>0.15</v>
      </c>
      <c r="D24" s="54"/>
    </row>
    <row r="25" spans="1:5" x14ac:dyDescent="0.35">
      <c r="A25" s="191"/>
      <c r="B25" s="70"/>
      <c r="C25" s="71" t="str">
        <f>IF(B25="Départements avec risque négligeable, très faible, faible ou moyen",0,IF(B25="Départements avec risque fort ou très fort",0.05,""))</f>
        <v/>
      </c>
    </row>
    <row r="26" spans="1:5" ht="29" x14ac:dyDescent="0.35">
      <c r="A26" s="72" t="s">
        <v>165</v>
      </c>
      <c r="B26" s="70" t="s">
        <v>146</v>
      </c>
      <c r="C26" s="71">
        <f>IF(B26="Démontrée",0,IF(B26="Non démontrée",0.1,""))</f>
        <v>0</v>
      </c>
    </row>
    <row r="27" spans="1:5" ht="15.5" x14ac:dyDescent="0.35">
      <c r="A27" s="125"/>
      <c r="B27" s="170"/>
      <c r="C27" s="170"/>
      <c r="D27" s="169"/>
    </row>
    <row r="28" spans="1:5" x14ac:dyDescent="0.35">
      <c r="A28" s="8"/>
      <c r="B28" s="103"/>
      <c r="C28" s="103"/>
      <c r="D28" s="171"/>
    </row>
    <row r="29" spans="1:5" x14ac:dyDescent="0.35">
      <c r="A29" s="8"/>
      <c r="B29" s="16"/>
      <c r="C29" s="103"/>
      <c r="D29" s="171"/>
    </row>
    <row r="30" spans="1:5" x14ac:dyDescent="0.35">
      <c r="A30" s="8"/>
      <c r="B30" s="16"/>
      <c r="C30" s="103"/>
      <c r="D30" s="171"/>
    </row>
    <row r="31" spans="1:5" x14ac:dyDescent="0.35">
      <c r="A31" s="8"/>
      <c r="B31" s="103"/>
      <c r="C31" s="103"/>
      <c r="D31" s="171"/>
    </row>
    <row r="32" spans="1:5" x14ac:dyDescent="0.35">
      <c r="A32" s="8"/>
      <c r="B32" s="103"/>
      <c r="C32" s="16"/>
      <c r="D32" s="171"/>
      <c r="E32" s="103"/>
    </row>
    <row r="33" spans="1:5" x14ac:dyDescent="0.35">
      <c r="A33" s="8"/>
      <c r="B33" s="103"/>
      <c r="C33" s="16"/>
      <c r="D33" s="171"/>
      <c r="E33" s="103"/>
    </row>
    <row r="34" spans="1:5" x14ac:dyDescent="0.35">
      <c r="A34" s="62"/>
      <c r="B34" s="16"/>
      <c r="C34" s="16"/>
      <c r="D34" s="62"/>
      <c r="E34" s="103"/>
    </row>
    <row r="35" spans="1:5" x14ac:dyDescent="0.35">
      <c r="A35" s="62"/>
      <c r="B35" s="16"/>
      <c r="C35" s="16"/>
      <c r="D35" s="62"/>
      <c r="E35" s="103"/>
    </row>
    <row r="36" spans="1:5" x14ac:dyDescent="0.35">
      <c r="A36" s="62"/>
      <c r="B36" s="16"/>
      <c r="C36" s="16"/>
      <c r="D36" s="62"/>
      <c r="E36" s="103"/>
    </row>
    <row r="37" spans="1:5" x14ac:dyDescent="0.35">
      <c r="A37" s="62"/>
      <c r="B37" s="16"/>
      <c r="C37" s="63"/>
      <c r="D37" s="62"/>
    </row>
    <row r="38" spans="1:5" x14ac:dyDescent="0.35">
      <c r="A38" s="62"/>
      <c r="B38" s="62"/>
      <c r="C38" s="62"/>
      <c r="D38" s="62"/>
    </row>
    <row r="39" spans="1:5" x14ac:dyDescent="0.35">
      <c r="A39" s="62"/>
      <c r="B39" s="62"/>
      <c r="C39" s="62"/>
      <c r="D39" s="62"/>
    </row>
    <row r="40" spans="1:5" x14ac:dyDescent="0.35">
      <c r="A40" s="62"/>
      <c r="B40" s="62"/>
      <c r="C40" s="62"/>
      <c r="D40" s="62"/>
    </row>
    <row r="41" spans="1:5" x14ac:dyDescent="0.35">
      <c r="A41" s="62"/>
      <c r="B41" s="62"/>
      <c r="C41" s="62"/>
      <c r="D41" s="62"/>
    </row>
  </sheetData>
  <sheetProtection algorithmName="SHA-512" hashValue="GukSKiU3gGnlzlnXxoBQqgBVMF+thIVn1E5gMJMoT2ak6x3EiDNfIcZXumMFaZ3w2xznlQtk59D/fSND4q7x9A==" saltValue="obvMcfwzdrsBJndxBVdmTQ==" spinCount="100000" sheet="1" objects="1" scenarios="1"/>
  <mergeCells count="3">
    <mergeCell ref="A12:B12"/>
    <mergeCell ref="A20:A21"/>
    <mergeCell ref="A24:A25"/>
  </mergeCells>
  <conditionalFormatting sqref="C32">
    <cfRule type="expression" dxfId="3" priority="2">
      <formula>$C$31=130</formula>
    </cfRule>
    <cfRule type="expression" dxfId="2" priority="3">
      <formula>$C$31=900</formula>
    </cfRule>
    <cfRule type="expression" dxfId="1" priority="4">
      <formula>$C$31="800"</formula>
    </cfRule>
  </conditionalFormatting>
  <conditionalFormatting sqref="D28:D33">
    <cfRule type="cellIs" dxfId="0" priority="1" operator="lessThan">
      <formula>0</formula>
    </cfRule>
  </conditionalFormatting>
  <pageMargins left="0.7" right="0.7" top="0.75" bottom="0.75" header="0.3" footer="0.3"/>
  <pageSetup paperSize="9" orientation="portrait" verticalDpi="0" r:id="rId1"/>
  <extLst>
    <ext xmlns:x14="http://schemas.microsoft.com/office/spreadsheetml/2009/9/main" uri="{CCE6A557-97BC-4b89-ADB6-D9C93CAAB3DF}">
      <x14:dataValidations xmlns:xm="http://schemas.microsoft.com/office/excel/2006/main" count="9">
        <x14:dataValidation type="list" showInputMessage="1" showErrorMessage="1" prompt="Choisir une des deux options (Méthode Reboisement)">
          <x14:formula1>
            <xm:f>'Listes choix'!$J$2:$K$2</xm:f>
          </x14:formula1>
          <xm:sqref>B20</xm:sqref>
        </x14:dataValidation>
        <x14:dataValidation type="list" showInputMessage="1" showErrorMessage="1" prompt="Choisir une des deux options">
          <x14:formula1>
            <xm:f>'Listes choix'!$J$3:$K$3</xm:f>
          </x14:formula1>
          <xm:sqref>B22</xm:sqref>
        </x14:dataValidation>
        <x14:dataValidation type="list" showInputMessage="1" showErrorMessage="1" prompt="Choisir une des deux options (Méthode Balivage)">
          <x14:formula1>
            <xm:f>'Listes choix'!$P$2:$P$3</xm:f>
          </x14:formula1>
          <xm:sqref>B25</xm:sqref>
        </x14:dataValidation>
        <x14:dataValidation type="list" showInputMessage="1" showErrorMessage="1" prompt="Choisir une des deux options">
          <x14:formula1>
            <xm:f>'Listes choix'!$J$9:$K$9</xm:f>
          </x14:formula1>
          <xm:sqref>B26</xm:sqref>
        </x14:dataValidation>
        <x14:dataValidation type="list" showInputMessage="1" showErrorMessage="1" prompt="Choisir une des deux options (Méthodes Boisement &amp; Balivage)">
          <x14:formula1>
            <xm:f>'Listes choix'!$L$2:$M$2</xm:f>
          </x14:formula1>
          <xm:sqref>B21</xm:sqref>
        </x14:dataValidation>
        <x14:dataValidation type="list" showInputMessage="1" showErrorMessage="1" prompt="Choisir une des quatre options (Méthodes Reboisement et Boisement)">
          <x14:formula1>
            <xm:f>'Listes choix'!$K$5:$K$8</xm:f>
          </x14:formula1>
          <xm:sqref>B24</xm:sqref>
        </x14:dataValidation>
        <x14:dataValidation type="list" allowBlank="1" showInputMessage="1" showErrorMessage="1" prompt="Sélectionnez le type d'essence">
          <x14:formula1>
            <xm:f>'Listes choix'!$Q$3:$Q$5</xm:f>
          </x14:formula1>
          <xm:sqref>C28</xm:sqref>
        </x14:dataValidation>
        <x14:dataValidation type="list" allowBlank="1" showInputMessage="1" showErrorMessage="1" prompt="Sélectionnez une des deux options">
          <x14:formula1>
            <xm:f>'Listes choix'!$R$3:$R$4</xm:f>
          </x14:formula1>
          <xm:sqref>C29</xm:sqref>
        </x14:dataValidation>
        <x14:dataValidation type="list" allowBlank="1" showInputMessage="1" showErrorMessage="1" prompt="Sélectionnez le type de projet">
          <x14:formula1>
            <xm:f>'Listes choix'!$S$3:$S$8</xm:f>
          </x14:formula1>
          <xm:sqref>C30</xm:sqref>
        </x14:dataValidation>
      </x14:dataValidations>
    </ext>
  </extLst>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S160"/>
  <sheetViews>
    <sheetView topLeftCell="E1" zoomScale="105" workbookViewId="0">
      <selection activeCell="L3" sqref="L3"/>
    </sheetView>
  </sheetViews>
  <sheetFormatPr baseColWidth="10" defaultRowHeight="14.5" x14ac:dyDescent="0.35"/>
  <cols>
    <col min="1" max="1" width="23.1796875" style="54" customWidth="1"/>
    <col min="2" max="2" width="10.90625" style="54"/>
    <col min="3" max="3" width="22.08984375" style="54" customWidth="1"/>
    <col min="4" max="6" width="10.90625" style="54"/>
    <col min="7" max="7" width="14.90625" style="54" customWidth="1"/>
    <col min="8" max="8" width="16.7265625" style="54" customWidth="1"/>
    <col min="9" max="9" width="22.26953125" style="54" customWidth="1"/>
    <col min="10" max="10" width="25" style="54" customWidth="1"/>
    <col min="11" max="11" width="26.90625" style="54" customWidth="1"/>
    <col min="12" max="15" width="10.90625" style="54"/>
    <col min="16" max="16" width="13.6328125" style="54" customWidth="1"/>
    <col min="17" max="16384" width="10.90625" style="54"/>
  </cols>
  <sheetData>
    <row r="1" spans="1:19" ht="44" thickBot="1" x14ac:dyDescent="0.4">
      <c r="A1" s="85" t="s">
        <v>9</v>
      </c>
      <c r="B1" s="85" t="s">
        <v>19</v>
      </c>
      <c r="C1" s="89" t="s">
        <v>57</v>
      </c>
      <c r="D1" s="90" t="s">
        <v>22</v>
      </c>
      <c r="E1" s="89" t="s">
        <v>92</v>
      </c>
      <c r="F1" s="89" t="s">
        <v>93</v>
      </c>
      <c r="G1" s="89" t="s">
        <v>112</v>
      </c>
      <c r="H1" s="89" t="s">
        <v>119</v>
      </c>
      <c r="I1" s="98" t="s">
        <v>132</v>
      </c>
      <c r="J1" s="205" t="s">
        <v>133</v>
      </c>
      <c r="K1" s="206"/>
      <c r="L1" s="10"/>
      <c r="M1" s="10"/>
      <c r="N1" s="89" t="s">
        <v>57</v>
      </c>
      <c r="O1" s="89" t="s">
        <v>159</v>
      </c>
      <c r="P1" s="90" t="s">
        <v>167</v>
      </c>
      <c r="Q1" s="207" t="s">
        <v>178</v>
      </c>
      <c r="R1" s="208"/>
      <c r="S1" s="209"/>
    </row>
    <row r="2" spans="1:19" ht="87.5" thickBot="1" x14ac:dyDescent="0.4">
      <c r="A2" s="82" t="s">
        <v>170</v>
      </c>
      <c r="B2" s="87" t="s">
        <v>21</v>
      </c>
      <c r="C2" s="91" t="s">
        <v>23</v>
      </c>
      <c r="D2" s="94">
        <v>0.62</v>
      </c>
      <c r="E2" s="91" t="s">
        <v>94</v>
      </c>
      <c r="F2" s="94">
        <v>35</v>
      </c>
      <c r="G2" s="87" t="s">
        <v>20</v>
      </c>
      <c r="H2" s="87" t="s">
        <v>20</v>
      </c>
      <c r="I2" s="91" t="s">
        <v>134</v>
      </c>
      <c r="J2" s="99" t="s">
        <v>141</v>
      </c>
      <c r="K2" s="99" t="s">
        <v>192</v>
      </c>
      <c r="L2" s="102" t="s">
        <v>141</v>
      </c>
      <c r="M2" s="101" t="s">
        <v>192</v>
      </c>
      <c r="N2" s="87" t="s">
        <v>23</v>
      </c>
      <c r="O2" s="87" t="s">
        <v>160</v>
      </c>
      <c r="P2" s="86" t="s">
        <v>168</v>
      </c>
      <c r="Q2" s="89" t="s">
        <v>177</v>
      </c>
      <c r="R2" s="89" t="s">
        <v>179</v>
      </c>
      <c r="S2" s="90" t="s">
        <v>180</v>
      </c>
    </row>
    <row r="3" spans="1:19" ht="102" thickBot="1" x14ac:dyDescent="0.4">
      <c r="A3" s="83" t="s">
        <v>171</v>
      </c>
      <c r="B3" s="88" t="s">
        <v>20</v>
      </c>
      <c r="C3" s="73" t="s">
        <v>79</v>
      </c>
      <c r="D3" s="95">
        <v>0.64</v>
      </c>
      <c r="E3" s="73" t="s">
        <v>95</v>
      </c>
      <c r="F3" s="95">
        <v>25</v>
      </c>
      <c r="G3" s="97" t="s">
        <v>108</v>
      </c>
      <c r="H3" s="88" t="s">
        <v>120</v>
      </c>
      <c r="I3" s="73" t="s">
        <v>135</v>
      </c>
      <c r="J3" s="56" t="s">
        <v>147</v>
      </c>
      <c r="K3" s="92" t="s">
        <v>149</v>
      </c>
      <c r="L3" s="10"/>
      <c r="M3" s="10"/>
      <c r="N3" s="97" t="s">
        <v>24</v>
      </c>
      <c r="O3" s="97" t="s">
        <v>28</v>
      </c>
      <c r="P3" s="88" t="s">
        <v>144</v>
      </c>
      <c r="Q3" s="87" t="s">
        <v>181</v>
      </c>
      <c r="R3" s="87" t="s">
        <v>190</v>
      </c>
      <c r="S3" s="86" t="s">
        <v>184</v>
      </c>
    </row>
    <row r="4" spans="1:19" ht="87.5" thickBot="1" x14ac:dyDescent="0.4">
      <c r="A4" s="83" t="s">
        <v>172</v>
      </c>
      <c r="B4" s="10"/>
      <c r="C4" s="73" t="s">
        <v>24</v>
      </c>
      <c r="D4" s="95">
        <v>0.42</v>
      </c>
      <c r="E4" s="74" t="s">
        <v>96</v>
      </c>
      <c r="F4" s="96">
        <v>2</v>
      </c>
      <c r="G4" s="83" t="s">
        <v>110</v>
      </c>
      <c r="H4" s="10"/>
      <c r="I4" s="73" t="s">
        <v>136</v>
      </c>
      <c r="J4" s="56" t="s">
        <v>137</v>
      </c>
      <c r="K4" s="92" t="s">
        <v>137</v>
      </c>
      <c r="L4" s="10"/>
      <c r="M4" s="10"/>
      <c r="N4" s="97" t="s">
        <v>80</v>
      </c>
      <c r="O4" s="84" t="s">
        <v>161</v>
      </c>
      <c r="P4" s="10"/>
      <c r="Q4" s="97" t="s">
        <v>182</v>
      </c>
      <c r="R4" s="88" t="s">
        <v>183</v>
      </c>
      <c r="S4" s="83" t="s">
        <v>185</v>
      </c>
    </row>
    <row r="5" spans="1:19" ht="87.5" thickBot="1" x14ac:dyDescent="0.4">
      <c r="A5" s="84" t="s">
        <v>174</v>
      </c>
      <c r="B5" s="10"/>
      <c r="C5" s="73" t="s">
        <v>80</v>
      </c>
      <c r="D5" s="92">
        <v>0.42</v>
      </c>
      <c r="E5" s="10"/>
      <c r="F5" s="10"/>
      <c r="G5" s="84" t="s">
        <v>113</v>
      </c>
      <c r="H5" s="10"/>
      <c r="I5" s="188" t="s">
        <v>138</v>
      </c>
      <c r="J5" s="56"/>
      <c r="K5" s="92" t="s">
        <v>148</v>
      </c>
      <c r="L5" s="10"/>
      <c r="M5" s="10"/>
      <c r="N5" s="83" t="s">
        <v>26</v>
      </c>
      <c r="O5" s="10"/>
      <c r="P5" s="10"/>
      <c r="Q5" s="84" t="s">
        <v>189</v>
      </c>
      <c r="S5" s="83" t="s">
        <v>186</v>
      </c>
    </row>
    <row r="6" spans="1:19" ht="72.5" x14ac:dyDescent="0.35">
      <c r="A6" s="10"/>
      <c r="B6" s="10"/>
      <c r="C6" s="73" t="s">
        <v>81</v>
      </c>
      <c r="D6" s="92">
        <v>0.52</v>
      </c>
      <c r="E6" s="10"/>
      <c r="F6" s="10"/>
      <c r="G6" s="10"/>
      <c r="H6" s="10"/>
      <c r="I6" s="189"/>
      <c r="J6" s="56"/>
      <c r="K6" s="92" t="s">
        <v>142</v>
      </c>
      <c r="L6" s="10"/>
      <c r="M6" s="10"/>
      <c r="N6" s="83" t="s">
        <v>27</v>
      </c>
      <c r="O6" s="10"/>
      <c r="P6" s="10"/>
      <c r="S6" s="83" t="s">
        <v>187</v>
      </c>
    </row>
    <row r="7" spans="1:19" ht="101.5" x14ac:dyDescent="0.35">
      <c r="A7" s="10"/>
      <c r="B7" s="10"/>
      <c r="C7" s="73" t="s">
        <v>25</v>
      </c>
      <c r="D7" s="92">
        <v>0.36</v>
      </c>
      <c r="E7" s="10"/>
      <c r="F7" s="10"/>
      <c r="G7" s="10"/>
      <c r="H7" s="10"/>
      <c r="I7" s="189"/>
      <c r="J7" s="56"/>
      <c r="K7" s="92" t="s">
        <v>143</v>
      </c>
      <c r="L7" s="10"/>
      <c r="M7" s="10"/>
      <c r="N7" s="83" t="s">
        <v>28</v>
      </c>
      <c r="O7" s="10"/>
      <c r="P7" s="10"/>
      <c r="S7" s="104" t="s">
        <v>188</v>
      </c>
    </row>
    <row r="8" spans="1:19" ht="29.5" thickBot="1" x14ac:dyDescent="0.4">
      <c r="A8" s="10"/>
      <c r="B8" s="10"/>
      <c r="C8" s="73" t="s">
        <v>26</v>
      </c>
      <c r="D8" s="92">
        <v>0.61</v>
      </c>
      <c r="E8" s="10"/>
      <c r="F8" s="10"/>
      <c r="G8" s="10"/>
      <c r="H8" s="10"/>
      <c r="I8" s="191"/>
      <c r="J8" s="56"/>
      <c r="K8" s="92" t="s">
        <v>144</v>
      </c>
      <c r="L8" s="10"/>
      <c r="M8" s="10"/>
      <c r="N8" s="83" t="s">
        <v>29</v>
      </c>
      <c r="O8" s="10"/>
      <c r="P8" s="10"/>
      <c r="S8" s="84" t="s">
        <v>191</v>
      </c>
    </row>
    <row r="9" spans="1:19" ht="29.5" thickBot="1" x14ac:dyDescent="0.4">
      <c r="A9" s="10"/>
      <c r="B9" s="10"/>
      <c r="C9" s="73" t="s">
        <v>27</v>
      </c>
      <c r="D9" s="92">
        <v>0.66</v>
      </c>
      <c r="E9" s="10"/>
      <c r="F9" s="10"/>
      <c r="G9" s="10"/>
      <c r="H9" s="10"/>
      <c r="I9" s="74" t="s">
        <v>139</v>
      </c>
      <c r="J9" s="100" t="s">
        <v>146</v>
      </c>
      <c r="K9" s="93" t="s">
        <v>145</v>
      </c>
      <c r="L9" s="10"/>
      <c r="M9" s="10"/>
      <c r="N9" s="83" t="s">
        <v>30</v>
      </c>
      <c r="O9" s="10"/>
      <c r="P9" s="10"/>
    </row>
    <row r="10" spans="1:19" ht="29" x14ac:dyDescent="0.35">
      <c r="A10" s="10"/>
      <c r="B10" s="10"/>
      <c r="C10" s="73" t="s">
        <v>28</v>
      </c>
      <c r="D10" s="92">
        <v>0.47</v>
      </c>
      <c r="E10" s="10"/>
      <c r="F10" s="10"/>
      <c r="G10" s="10"/>
      <c r="H10" s="10"/>
      <c r="I10" s="10"/>
      <c r="J10" s="10"/>
      <c r="K10" s="10"/>
      <c r="L10" s="10"/>
      <c r="M10" s="10"/>
      <c r="N10" s="83" t="s">
        <v>31</v>
      </c>
      <c r="O10" s="10"/>
      <c r="P10" s="10"/>
    </row>
    <row r="11" spans="1:19" ht="29" x14ac:dyDescent="0.35">
      <c r="A11" s="10"/>
      <c r="B11" s="10"/>
      <c r="C11" s="73" t="s">
        <v>29</v>
      </c>
      <c r="D11" s="92">
        <v>0.67</v>
      </c>
      <c r="E11" s="10"/>
      <c r="F11" s="10"/>
      <c r="G11" s="10"/>
      <c r="H11" s="10"/>
      <c r="I11" s="10"/>
      <c r="J11" s="10"/>
      <c r="K11" s="10"/>
      <c r="L11" s="10"/>
      <c r="M11" s="10"/>
      <c r="N11" s="83" t="s">
        <v>32</v>
      </c>
      <c r="O11" s="10"/>
      <c r="P11" s="10"/>
    </row>
    <row r="12" spans="1:19" ht="43.5" x14ac:dyDescent="0.35">
      <c r="A12" s="10"/>
      <c r="B12" s="10"/>
      <c r="C12" s="73" t="s">
        <v>30</v>
      </c>
      <c r="D12" s="92">
        <v>0.7</v>
      </c>
      <c r="E12" s="10"/>
      <c r="F12" s="10"/>
      <c r="G12" s="10"/>
      <c r="H12" s="10"/>
      <c r="I12" s="10"/>
      <c r="J12" s="10"/>
      <c r="K12" s="10"/>
      <c r="L12" s="10"/>
      <c r="M12" s="10"/>
      <c r="N12" s="83" t="s">
        <v>33</v>
      </c>
      <c r="O12" s="10"/>
      <c r="P12" s="10"/>
    </row>
    <row r="13" spans="1:19" ht="29" x14ac:dyDescent="0.35">
      <c r="A13" s="10"/>
      <c r="B13" s="10"/>
      <c r="C13" s="73" t="s">
        <v>31</v>
      </c>
      <c r="D13" s="92">
        <v>0.54</v>
      </c>
      <c r="E13" s="10"/>
      <c r="F13" s="10"/>
      <c r="G13" s="10"/>
      <c r="H13" s="10"/>
      <c r="I13" s="10"/>
      <c r="J13" s="10"/>
      <c r="K13" s="10"/>
      <c r="L13" s="10"/>
      <c r="M13" s="10"/>
      <c r="N13" s="83" t="s">
        <v>34</v>
      </c>
      <c r="O13" s="10"/>
      <c r="P13" s="10"/>
    </row>
    <row r="14" spans="1:19" x14ac:dyDescent="0.35">
      <c r="A14" s="10"/>
      <c r="B14" s="10"/>
      <c r="C14" s="73" t="s">
        <v>32</v>
      </c>
      <c r="D14" s="92">
        <v>0.65</v>
      </c>
      <c r="E14" s="10"/>
      <c r="F14" s="10"/>
      <c r="G14" s="10"/>
      <c r="H14" s="10"/>
      <c r="I14" s="10"/>
      <c r="J14" s="10"/>
      <c r="K14" s="10"/>
      <c r="L14" s="10"/>
      <c r="M14" s="10"/>
      <c r="N14" s="83" t="s">
        <v>35</v>
      </c>
      <c r="O14" s="10"/>
      <c r="P14" s="10"/>
    </row>
    <row r="15" spans="1:19" ht="43.5" x14ac:dyDescent="0.35">
      <c r="A15" s="10"/>
      <c r="B15" s="10"/>
      <c r="C15" s="73" t="s">
        <v>82</v>
      </c>
      <c r="D15" s="92">
        <v>0.56000000000000005</v>
      </c>
      <c r="E15" s="10"/>
      <c r="F15" s="10"/>
      <c r="G15" s="10"/>
      <c r="H15" s="10"/>
      <c r="I15" s="10"/>
      <c r="J15" s="10"/>
      <c r="K15" s="10"/>
      <c r="L15" s="10"/>
      <c r="M15" s="10"/>
      <c r="N15" s="83" t="s">
        <v>36</v>
      </c>
      <c r="O15" s="10"/>
      <c r="P15" s="10"/>
    </row>
    <row r="16" spans="1:19" ht="29" x14ac:dyDescent="0.35">
      <c r="A16" s="10"/>
      <c r="B16" s="10"/>
      <c r="C16" s="73" t="s">
        <v>33</v>
      </c>
      <c r="D16" s="92">
        <v>0.57999999999999996</v>
      </c>
      <c r="E16" s="10"/>
      <c r="F16" s="10"/>
      <c r="G16" s="10"/>
      <c r="H16" s="10"/>
      <c r="I16" s="10"/>
      <c r="J16" s="10"/>
      <c r="K16" s="10"/>
      <c r="L16" s="10"/>
      <c r="M16" s="10"/>
      <c r="N16" s="83" t="s">
        <v>43</v>
      </c>
      <c r="O16" s="10"/>
      <c r="P16" s="10"/>
    </row>
    <row r="17" spans="1:16" ht="29" x14ac:dyDescent="0.35">
      <c r="A17" s="10"/>
      <c r="B17" s="10"/>
      <c r="C17" s="73" t="s">
        <v>34</v>
      </c>
      <c r="D17" s="92">
        <v>0.64</v>
      </c>
      <c r="E17" s="10"/>
      <c r="F17" s="10"/>
      <c r="G17" s="10"/>
      <c r="H17" s="10"/>
      <c r="I17" s="10"/>
      <c r="J17" s="10"/>
      <c r="K17" s="10"/>
      <c r="L17" s="10"/>
      <c r="M17" s="10"/>
      <c r="N17" s="83" t="s">
        <v>44</v>
      </c>
      <c r="O17" s="10"/>
      <c r="P17" s="10"/>
    </row>
    <row r="18" spans="1:16" x14ac:dyDescent="0.35">
      <c r="A18" s="10"/>
      <c r="B18" s="10"/>
      <c r="C18" s="73" t="s">
        <v>35</v>
      </c>
      <c r="D18" s="92">
        <v>0.73</v>
      </c>
      <c r="E18" s="10"/>
      <c r="F18" s="10"/>
      <c r="G18" s="10"/>
      <c r="H18" s="10"/>
      <c r="I18" s="10"/>
      <c r="J18" s="10"/>
      <c r="K18" s="10"/>
      <c r="L18" s="10"/>
      <c r="M18" s="10"/>
      <c r="N18" s="83" t="s">
        <v>46</v>
      </c>
      <c r="O18" s="10"/>
      <c r="P18" s="10"/>
    </row>
    <row r="19" spans="1:16" x14ac:dyDescent="0.35">
      <c r="A19" s="10"/>
      <c r="B19" s="10"/>
      <c r="C19" s="73" t="s">
        <v>36</v>
      </c>
      <c r="D19" s="92">
        <v>0.56000000000000005</v>
      </c>
      <c r="E19" s="10"/>
      <c r="F19" s="10"/>
      <c r="G19" s="10"/>
      <c r="H19" s="10"/>
      <c r="I19" s="10"/>
      <c r="J19" s="10"/>
      <c r="K19" s="10"/>
      <c r="L19" s="10"/>
      <c r="M19" s="10"/>
      <c r="N19" s="83" t="s">
        <v>84</v>
      </c>
      <c r="O19" s="10"/>
      <c r="P19" s="10"/>
    </row>
    <row r="20" spans="1:16" x14ac:dyDescent="0.35">
      <c r="A20" s="10"/>
      <c r="B20" s="10"/>
      <c r="C20" s="73" t="s">
        <v>37</v>
      </c>
      <c r="D20" s="92">
        <v>0.74</v>
      </c>
      <c r="E20" s="10"/>
      <c r="F20" s="10"/>
      <c r="G20" s="10"/>
      <c r="H20" s="10"/>
      <c r="I20" s="10"/>
      <c r="J20" s="10"/>
      <c r="K20" s="10"/>
      <c r="L20" s="10"/>
      <c r="M20" s="10"/>
      <c r="N20" s="83" t="s">
        <v>87</v>
      </c>
      <c r="O20" s="10"/>
      <c r="P20" s="10"/>
    </row>
    <row r="21" spans="1:16" x14ac:dyDescent="0.35">
      <c r="A21" s="10"/>
      <c r="B21" s="10"/>
      <c r="C21" s="73" t="s">
        <v>38</v>
      </c>
      <c r="D21" s="92">
        <v>0.4</v>
      </c>
      <c r="E21" s="10"/>
      <c r="F21" s="10"/>
      <c r="G21" s="10"/>
      <c r="H21" s="10"/>
      <c r="I21" s="10"/>
      <c r="J21" s="10"/>
      <c r="K21" s="10"/>
      <c r="L21" s="10"/>
      <c r="M21" s="10"/>
      <c r="N21" s="83" t="s">
        <v>54</v>
      </c>
      <c r="O21" s="10"/>
      <c r="P21" s="10"/>
    </row>
    <row r="22" spans="1:16" x14ac:dyDescent="0.35">
      <c r="A22" s="10"/>
      <c r="B22" s="10"/>
      <c r="C22" s="73" t="s">
        <v>39</v>
      </c>
      <c r="D22" s="92">
        <v>0.6</v>
      </c>
      <c r="E22" s="10"/>
      <c r="F22" s="10"/>
      <c r="G22" s="10"/>
      <c r="H22" s="10"/>
      <c r="I22" s="10"/>
      <c r="J22" s="10"/>
      <c r="K22" s="10"/>
      <c r="L22" s="10"/>
      <c r="M22" s="10"/>
      <c r="N22" s="83" t="s">
        <v>67</v>
      </c>
      <c r="O22" s="10"/>
      <c r="P22" s="10"/>
    </row>
    <row r="23" spans="1:16" ht="29" x14ac:dyDescent="0.35">
      <c r="A23" s="10"/>
      <c r="B23" s="10"/>
      <c r="C23" s="73" t="s">
        <v>40</v>
      </c>
      <c r="D23" s="92">
        <v>0.43</v>
      </c>
      <c r="E23" s="10"/>
      <c r="F23" s="10"/>
      <c r="G23" s="10"/>
      <c r="H23" s="10"/>
      <c r="I23" s="10"/>
      <c r="J23" s="10"/>
      <c r="K23" s="10"/>
      <c r="L23" s="10"/>
      <c r="M23" s="10"/>
      <c r="N23" s="83" t="s">
        <v>88</v>
      </c>
      <c r="O23" s="10"/>
      <c r="P23" s="10"/>
    </row>
    <row r="24" spans="1:16" x14ac:dyDescent="0.35">
      <c r="A24" s="10"/>
      <c r="B24" s="10"/>
      <c r="C24" s="73" t="s">
        <v>41</v>
      </c>
      <c r="D24" s="92">
        <v>0.37</v>
      </c>
      <c r="E24" s="10"/>
      <c r="F24" s="10"/>
      <c r="G24" s="10"/>
      <c r="H24" s="10"/>
      <c r="I24" s="10"/>
      <c r="J24" s="10"/>
      <c r="K24" s="10"/>
      <c r="L24" s="10"/>
      <c r="M24" s="10"/>
      <c r="N24" s="83" t="s">
        <v>74</v>
      </c>
      <c r="O24" s="10"/>
      <c r="P24" s="10"/>
    </row>
    <row r="25" spans="1:16" ht="29.5" thickBot="1" x14ac:dyDescent="0.4">
      <c r="A25" s="10"/>
      <c r="B25" s="10"/>
      <c r="C25" s="73" t="s">
        <v>42</v>
      </c>
      <c r="D25" s="92">
        <v>0.36</v>
      </c>
      <c r="E25" s="10"/>
      <c r="F25" s="10"/>
      <c r="G25" s="10"/>
      <c r="H25" s="10"/>
      <c r="I25" s="10"/>
      <c r="J25" s="10"/>
      <c r="K25" s="10"/>
      <c r="L25" s="10"/>
      <c r="M25" s="10"/>
      <c r="N25" s="84" t="s">
        <v>77</v>
      </c>
      <c r="O25" s="10"/>
      <c r="P25" s="10"/>
    </row>
    <row r="26" spans="1:16" x14ac:dyDescent="0.35">
      <c r="A26" s="10"/>
      <c r="B26" s="10"/>
      <c r="C26" s="73" t="s">
        <v>43</v>
      </c>
      <c r="D26" s="92">
        <v>0.51</v>
      </c>
      <c r="E26" s="10"/>
      <c r="F26" s="10"/>
      <c r="G26" s="10"/>
      <c r="H26" s="10"/>
      <c r="I26" s="10"/>
      <c r="J26" s="10"/>
      <c r="K26" s="10"/>
      <c r="L26" s="10"/>
      <c r="M26" s="10"/>
      <c r="N26" s="10"/>
      <c r="O26" s="10"/>
      <c r="P26" s="10"/>
    </row>
    <row r="27" spans="1:16" x14ac:dyDescent="0.35">
      <c r="A27" s="10"/>
      <c r="B27" s="10"/>
      <c r="C27" s="73" t="s">
        <v>44</v>
      </c>
      <c r="D27" s="92">
        <v>0.56000000000000005</v>
      </c>
      <c r="E27" s="10"/>
      <c r="F27" s="10"/>
      <c r="G27" s="10"/>
      <c r="H27" s="10"/>
      <c r="I27" s="10"/>
      <c r="J27" s="10"/>
      <c r="K27" s="10"/>
      <c r="L27" s="10"/>
      <c r="M27" s="10"/>
      <c r="N27" s="10"/>
      <c r="O27" s="10"/>
      <c r="P27" s="10"/>
    </row>
    <row r="28" spans="1:16" x14ac:dyDescent="0.35">
      <c r="A28" s="10"/>
      <c r="B28" s="10"/>
      <c r="C28" s="73" t="s">
        <v>45</v>
      </c>
      <c r="D28" s="92">
        <v>0.56000000000000005</v>
      </c>
      <c r="E28" s="10"/>
      <c r="F28" s="10"/>
      <c r="G28" s="10"/>
      <c r="H28" s="10"/>
      <c r="I28" s="10"/>
      <c r="J28" s="10"/>
      <c r="K28" s="10"/>
      <c r="L28" s="10"/>
      <c r="M28" s="10"/>
      <c r="N28" s="10"/>
      <c r="O28" s="10"/>
      <c r="P28" s="10"/>
    </row>
    <row r="29" spans="1:16" x14ac:dyDescent="0.35">
      <c r="A29" s="10"/>
      <c r="B29" s="10"/>
      <c r="C29" s="73" t="s">
        <v>83</v>
      </c>
      <c r="D29" s="92">
        <v>0.48</v>
      </c>
      <c r="E29" s="10"/>
      <c r="F29" s="10"/>
      <c r="G29" s="10"/>
      <c r="H29" s="10"/>
      <c r="I29" s="10"/>
      <c r="J29" s="10"/>
      <c r="K29" s="10"/>
      <c r="L29" s="10"/>
      <c r="M29" s="10"/>
      <c r="N29" s="10"/>
      <c r="O29" s="10"/>
      <c r="P29" s="10"/>
    </row>
    <row r="30" spans="1:16" x14ac:dyDescent="0.35">
      <c r="A30" s="10"/>
      <c r="B30" s="10"/>
      <c r="C30" s="73" t="s">
        <v>46</v>
      </c>
      <c r="D30" s="92">
        <v>0.55000000000000004</v>
      </c>
      <c r="E30" s="10"/>
      <c r="F30" s="10"/>
      <c r="G30" s="10"/>
      <c r="H30" s="10"/>
      <c r="I30" s="10"/>
      <c r="J30" s="10"/>
      <c r="K30" s="10"/>
      <c r="L30" s="10"/>
      <c r="M30" s="10"/>
      <c r="N30" s="10"/>
      <c r="O30" s="10"/>
      <c r="P30" s="10"/>
    </row>
    <row r="31" spans="1:16" x14ac:dyDescent="0.35">
      <c r="A31" s="10"/>
      <c r="B31" s="10"/>
      <c r="C31" s="73" t="s">
        <v>84</v>
      </c>
      <c r="D31" s="92">
        <v>0.56000000000000005</v>
      </c>
      <c r="E31" s="10"/>
      <c r="F31" s="10"/>
      <c r="G31" s="10"/>
      <c r="H31" s="10"/>
      <c r="I31" s="10"/>
      <c r="J31" s="10"/>
      <c r="K31" s="10"/>
      <c r="L31" s="10"/>
      <c r="M31" s="10"/>
      <c r="N31" s="10"/>
      <c r="O31" s="10"/>
      <c r="P31" s="10"/>
    </row>
    <row r="32" spans="1:16" x14ac:dyDescent="0.35">
      <c r="A32" s="10"/>
      <c r="B32" s="10"/>
      <c r="C32" s="73" t="s">
        <v>47</v>
      </c>
      <c r="D32" s="92">
        <v>0.57999999999999996</v>
      </c>
      <c r="E32" s="10"/>
      <c r="F32" s="10"/>
      <c r="G32" s="10"/>
      <c r="H32" s="10"/>
      <c r="I32" s="10"/>
      <c r="J32" s="10"/>
      <c r="K32" s="10"/>
      <c r="L32" s="10"/>
      <c r="M32" s="10"/>
      <c r="N32" s="10"/>
      <c r="O32" s="10"/>
      <c r="P32" s="10"/>
    </row>
    <row r="33" spans="1:16" x14ac:dyDescent="0.35">
      <c r="A33" s="10"/>
      <c r="B33" s="10"/>
      <c r="C33" s="73" t="s">
        <v>48</v>
      </c>
      <c r="D33" s="92">
        <v>0.57999999999999996</v>
      </c>
      <c r="E33" s="10"/>
      <c r="F33" s="10"/>
      <c r="G33" s="10"/>
      <c r="H33" s="10"/>
      <c r="I33" s="10"/>
      <c r="J33" s="10"/>
      <c r="K33" s="10"/>
      <c r="L33" s="10"/>
      <c r="M33" s="10"/>
      <c r="N33" s="10"/>
      <c r="O33" s="10"/>
      <c r="P33" s="10"/>
    </row>
    <row r="34" spans="1:16" x14ac:dyDescent="0.35">
      <c r="A34" s="10"/>
      <c r="B34" s="10"/>
      <c r="C34" s="73" t="s">
        <v>49</v>
      </c>
      <c r="D34" s="92">
        <v>0.48</v>
      </c>
      <c r="E34" s="10"/>
      <c r="F34" s="10"/>
      <c r="G34" s="10"/>
      <c r="H34" s="10"/>
      <c r="I34" s="10"/>
      <c r="J34" s="10"/>
      <c r="K34" s="10"/>
      <c r="L34" s="10"/>
      <c r="M34" s="10"/>
      <c r="N34" s="10"/>
      <c r="O34" s="10"/>
      <c r="P34" s="10"/>
    </row>
    <row r="35" spans="1:16" x14ac:dyDescent="0.35">
      <c r="A35" s="10"/>
      <c r="B35" s="10"/>
      <c r="C35" s="73" t="s">
        <v>50</v>
      </c>
      <c r="D35" s="92">
        <v>0.42</v>
      </c>
      <c r="E35" s="10"/>
      <c r="F35" s="10"/>
      <c r="G35" s="10"/>
      <c r="H35" s="10"/>
      <c r="I35" s="10"/>
      <c r="J35" s="10"/>
      <c r="K35" s="10"/>
      <c r="L35" s="10"/>
      <c r="M35" s="10"/>
      <c r="N35" s="10"/>
      <c r="O35" s="10"/>
      <c r="P35" s="10"/>
    </row>
    <row r="36" spans="1:16" x14ac:dyDescent="0.35">
      <c r="A36" s="10"/>
      <c r="B36" s="10"/>
      <c r="C36" s="73" t="s">
        <v>85</v>
      </c>
      <c r="D36" s="92">
        <v>0.5</v>
      </c>
      <c r="E36" s="10"/>
      <c r="F36" s="10"/>
      <c r="G36" s="10"/>
      <c r="H36" s="10"/>
      <c r="I36" s="10"/>
      <c r="J36" s="10"/>
      <c r="K36" s="10"/>
      <c r="L36" s="10"/>
      <c r="M36" s="10"/>
      <c r="N36" s="10"/>
      <c r="O36" s="10"/>
      <c r="P36" s="10"/>
    </row>
    <row r="37" spans="1:16" x14ac:dyDescent="0.35">
      <c r="A37" s="10"/>
      <c r="B37" s="10"/>
      <c r="C37" s="73" t="s">
        <v>51</v>
      </c>
      <c r="D37" s="92">
        <v>0.55000000000000004</v>
      </c>
      <c r="E37" s="10"/>
      <c r="F37" s="10"/>
      <c r="G37" s="10"/>
      <c r="H37" s="10"/>
      <c r="I37" s="10"/>
      <c r="J37" s="10"/>
      <c r="K37" s="10"/>
      <c r="L37" s="10"/>
      <c r="M37" s="10"/>
      <c r="N37" s="10"/>
      <c r="O37" s="10"/>
      <c r="P37" s="10"/>
    </row>
    <row r="38" spans="1:16" x14ac:dyDescent="0.35">
      <c r="A38" s="10"/>
      <c r="B38" s="10"/>
      <c r="C38" s="73" t="s">
        <v>86</v>
      </c>
      <c r="D38" s="92">
        <v>0.53</v>
      </c>
      <c r="E38" s="10"/>
      <c r="F38" s="10"/>
      <c r="G38" s="10"/>
      <c r="H38" s="10"/>
      <c r="I38" s="10"/>
      <c r="J38" s="10"/>
      <c r="K38" s="10"/>
      <c r="L38" s="10"/>
      <c r="M38" s="10"/>
      <c r="N38" s="10"/>
      <c r="O38" s="10"/>
      <c r="P38" s="10"/>
    </row>
    <row r="39" spans="1:16" x14ac:dyDescent="0.35">
      <c r="A39" s="10"/>
      <c r="B39" s="10"/>
      <c r="C39" s="73" t="s">
        <v>87</v>
      </c>
      <c r="D39" s="92">
        <v>0.52</v>
      </c>
      <c r="E39" s="10"/>
      <c r="F39" s="10"/>
      <c r="G39" s="10"/>
      <c r="H39" s="10"/>
      <c r="I39" s="10"/>
      <c r="J39" s="10"/>
      <c r="K39" s="10"/>
      <c r="L39" s="10"/>
      <c r="M39" s="10"/>
      <c r="N39" s="10"/>
      <c r="O39" s="10"/>
      <c r="P39" s="10"/>
    </row>
    <row r="40" spans="1:16" x14ac:dyDescent="0.35">
      <c r="A40" s="10"/>
      <c r="B40" s="10"/>
      <c r="C40" s="73" t="s">
        <v>52</v>
      </c>
      <c r="D40" s="92">
        <v>0.52</v>
      </c>
      <c r="E40" s="10"/>
      <c r="F40" s="10"/>
      <c r="G40" s="10"/>
      <c r="H40" s="10"/>
      <c r="I40" s="10"/>
      <c r="J40" s="10"/>
      <c r="K40" s="10"/>
      <c r="L40" s="10"/>
      <c r="M40" s="10"/>
      <c r="N40" s="10"/>
      <c r="O40" s="10"/>
      <c r="P40" s="10"/>
    </row>
    <row r="41" spans="1:16" x14ac:dyDescent="0.35">
      <c r="A41" s="10"/>
      <c r="B41" s="10"/>
      <c r="C41" s="73" t="s">
        <v>53</v>
      </c>
      <c r="D41" s="92">
        <v>0.75</v>
      </c>
      <c r="E41" s="10"/>
      <c r="F41" s="10"/>
      <c r="G41" s="10"/>
      <c r="H41" s="10"/>
      <c r="I41" s="10"/>
      <c r="J41" s="10"/>
      <c r="K41" s="10"/>
      <c r="L41" s="10"/>
      <c r="M41" s="10"/>
      <c r="N41" s="10"/>
      <c r="O41" s="10"/>
      <c r="P41" s="10"/>
    </row>
    <row r="42" spans="1:16" x14ac:dyDescent="0.35">
      <c r="A42" s="10"/>
      <c r="B42" s="10"/>
      <c r="C42" s="73" t="s">
        <v>54</v>
      </c>
      <c r="D42" s="92">
        <v>0.52</v>
      </c>
      <c r="E42" s="10"/>
      <c r="F42" s="10"/>
      <c r="G42" s="10"/>
      <c r="H42" s="10"/>
      <c r="I42" s="10"/>
      <c r="J42" s="10"/>
      <c r="K42" s="10"/>
      <c r="L42" s="10"/>
      <c r="M42" s="10"/>
      <c r="N42" s="10"/>
      <c r="O42" s="10"/>
      <c r="P42" s="10"/>
    </row>
    <row r="43" spans="1:16" x14ac:dyDescent="0.35">
      <c r="A43" s="10"/>
      <c r="B43" s="10"/>
      <c r="C43" s="73" t="s">
        <v>55</v>
      </c>
      <c r="D43" s="92">
        <v>0.35</v>
      </c>
      <c r="E43" s="10"/>
      <c r="F43" s="10"/>
      <c r="G43" s="10"/>
      <c r="H43" s="10"/>
      <c r="I43" s="10"/>
      <c r="J43" s="10"/>
      <c r="K43" s="10"/>
      <c r="L43" s="10"/>
      <c r="M43" s="10"/>
      <c r="N43" s="10"/>
      <c r="O43" s="10"/>
      <c r="P43" s="10"/>
    </row>
    <row r="44" spans="1:16" x14ac:dyDescent="0.35">
      <c r="A44" s="10"/>
      <c r="B44" s="10"/>
      <c r="C44" s="73" t="s">
        <v>56</v>
      </c>
      <c r="D44" s="92">
        <v>0.37</v>
      </c>
      <c r="E44" s="10"/>
      <c r="F44" s="10"/>
      <c r="G44" s="10"/>
      <c r="H44" s="10"/>
      <c r="I44" s="10"/>
      <c r="J44" s="10"/>
      <c r="K44" s="10"/>
      <c r="L44" s="10"/>
      <c r="M44" s="10"/>
      <c r="N44" s="10"/>
      <c r="O44" s="10"/>
      <c r="P44" s="10"/>
    </row>
    <row r="45" spans="1:16" x14ac:dyDescent="0.35">
      <c r="A45" s="10"/>
      <c r="B45" s="10"/>
      <c r="C45" s="73" t="s">
        <v>58</v>
      </c>
      <c r="D45" s="92">
        <v>0.45</v>
      </c>
      <c r="E45" s="10"/>
      <c r="F45" s="10"/>
      <c r="G45" s="10"/>
      <c r="H45" s="10"/>
      <c r="I45" s="10"/>
      <c r="J45" s="10"/>
      <c r="K45" s="10"/>
      <c r="L45" s="10"/>
      <c r="M45" s="10"/>
      <c r="N45" s="10"/>
      <c r="O45" s="10"/>
      <c r="P45" s="10"/>
    </row>
    <row r="46" spans="1:16" x14ac:dyDescent="0.35">
      <c r="A46" s="10"/>
      <c r="B46" s="10"/>
      <c r="C46" s="73" t="s">
        <v>59</v>
      </c>
      <c r="D46" s="92">
        <v>0.39</v>
      </c>
      <c r="E46" s="10"/>
      <c r="F46" s="10"/>
      <c r="G46" s="10"/>
      <c r="H46" s="10"/>
      <c r="I46" s="10"/>
      <c r="J46" s="10"/>
      <c r="K46" s="10"/>
      <c r="L46" s="10"/>
      <c r="M46" s="10"/>
      <c r="N46" s="10"/>
      <c r="O46" s="10"/>
      <c r="P46" s="10"/>
    </row>
    <row r="47" spans="1:16" x14ac:dyDescent="0.35">
      <c r="A47" s="10"/>
      <c r="B47" s="10"/>
      <c r="C47" s="73" t="s">
        <v>60</v>
      </c>
      <c r="D47" s="92">
        <v>0.44</v>
      </c>
      <c r="E47" s="10"/>
      <c r="F47" s="10"/>
      <c r="G47" s="10"/>
      <c r="H47" s="10"/>
      <c r="I47" s="10"/>
      <c r="J47" s="10"/>
      <c r="K47" s="10"/>
      <c r="L47" s="10"/>
      <c r="M47" s="10"/>
      <c r="N47" s="10"/>
      <c r="O47" s="10"/>
      <c r="P47" s="10"/>
    </row>
    <row r="48" spans="1:16" x14ac:dyDescent="0.35">
      <c r="A48" s="10"/>
      <c r="B48" s="10"/>
      <c r="C48" s="73" t="s">
        <v>61</v>
      </c>
      <c r="D48" s="92">
        <v>0.46</v>
      </c>
      <c r="E48" s="10"/>
      <c r="F48" s="10"/>
      <c r="G48" s="10"/>
      <c r="H48" s="10"/>
      <c r="I48" s="10"/>
      <c r="J48" s="10"/>
      <c r="K48" s="10"/>
      <c r="L48" s="10"/>
      <c r="M48" s="10"/>
      <c r="N48" s="10"/>
      <c r="O48" s="10"/>
      <c r="P48" s="10"/>
    </row>
    <row r="49" spans="1:16" x14ac:dyDescent="0.35">
      <c r="A49" s="10"/>
      <c r="B49" s="10"/>
      <c r="C49" s="73" t="s">
        <v>62</v>
      </c>
      <c r="D49" s="92">
        <v>0.46</v>
      </c>
      <c r="E49" s="10"/>
      <c r="F49" s="10"/>
      <c r="G49" s="10"/>
      <c r="H49" s="10"/>
      <c r="I49" s="10"/>
      <c r="J49" s="10"/>
      <c r="K49" s="10"/>
      <c r="L49" s="10"/>
      <c r="M49" s="10"/>
      <c r="N49" s="10"/>
      <c r="O49" s="10"/>
      <c r="P49" s="10"/>
    </row>
    <row r="50" spans="1:16" x14ac:dyDescent="0.35">
      <c r="A50" s="10"/>
      <c r="B50" s="10"/>
      <c r="C50" s="73" t="s">
        <v>63</v>
      </c>
      <c r="D50" s="92">
        <v>0.44</v>
      </c>
      <c r="E50" s="10"/>
      <c r="F50" s="10"/>
      <c r="G50" s="10"/>
      <c r="H50" s="10"/>
      <c r="I50" s="10"/>
      <c r="J50" s="10"/>
      <c r="K50" s="10"/>
      <c r="L50" s="10"/>
      <c r="M50" s="10"/>
      <c r="N50" s="10"/>
      <c r="O50" s="10"/>
      <c r="P50" s="10"/>
    </row>
    <row r="51" spans="1:16" x14ac:dyDescent="0.35">
      <c r="A51" s="10"/>
      <c r="B51" s="10"/>
      <c r="C51" s="73" t="s">
        <v>64</v>
      </c>
      <c r="D51" s="92">
        <v>0.46</v>
      </c>
      <c r="E51" s="10"/>
      <c r="F51" s="10"/>
      <c r="G51" s="10"/>
      <c r="H51" s="10"/>
      <c r="I51" s="10"/>
      <c r="J51" s="10"/>
      <c r="K51" s="10"/>
      <c r="L51" s="10"/>
      <c r="M51" s="10"/>
      <c r="N51" s="10"/>
      <c r="O51" s="10"/>
      <c r="P51" s="10"/>
    </row>
    <row r="52" spans="1:16" x14ac:dyDescent="0.35">
      <c r="A52" s="10"/>
      <c r="B52" s="10"/>
      <c r="C52" s="73" t="s">
        <v>78</v>
      </c>
      <c r="D52" s="92">
        <v>0.48</v>
      </c>
      <c r="E52" s="10"/>
      <c r="F52" s="10"/>
      <c r="G52" s="10"/>
      <c r="H52" s="10"/>
      <c r="I52" s="10"/>
      <c r="J52" s="10"/>
      <c r="K52" s="10"/>
      <c r="L52" s="10"/>
      <c r="M52" s="10"/>
      <c r="N52" s="10"/>
      <c r="O52" s="10"/>
      <c r="P52" s="10"/>
    </row>
    <row r="53" spans="1:16" x14ac:dyDescent="0.35">
      <c r="A53" s="10"/>
      <c r="B53" s="10"/>
      <c r="C53" s="73" t="s">
        <v>65</v>
      </c>
      <c r="D53" s="92">
        <v>0.44</v>
      </c>
      <c r="E53" s="10"/>
      <c r="F53" s="10"/>
      <c r="G53" s="10"/>
      <c r="H53" s="10"/>
      <c r="I53" s="10"/>
      <c r="J53" s="10"/>
      <c r="K53" s="10"/>
      <c r="L53" s="10"/>
      <c r="M53" s="10"/>
      <c r="N53" s="10"/>
      <c r="O53" s="10"/>
      <c r="P53" s="10"/>
    </row>
    <row r="54" spans="1:16" x14ac:dyDescent="0.35">
      <c r="A54" s="10"/>
      <c r="B54" s="10"/>
      <c r="C54" s="73" t="s">
        <v>66</v>
      </c>
      <c r="D54" s="92">
        <v>0.34</v>
      </c>
      <c r="E54" s="10"/>
      <c r="F54" s="10"/>
      <c r="G54" s="10"/>
      <c r="H54" s="10"/>
      <c r="I54" s="10"/>
      <c r="J54" s="10"/>
      <c r="K54" s="10"/>
      <c r="L54" s="10"/>
      <c r="M54" s="10"/>
      <c r="N54" s="10"/>
      <c r="O54" s="10"/>
      <c r="P54" s="10"/>
    </row>
    <row r="55" spans="1:16" x14ac:dyDescent="0.35">
      <c r="A55" s="10"/>
      <c r="B55" s="10"/>
      <c r="C55" s="73" t="s">
        <v>67</v>
      </c>
      <c r="D55" s="92">
        <v>0.5</v>
      </c>
      <c r="E55" s="10"/>
      <c r="F55" s="10"/>
      <c r="G55" s="10"/>
      <c r="H55" s="10"/>
      <c r="I55" s="10"/>
      <c r="J55" s="10"/>
      <c r="K55" s="10"/>
      <c r="L55" s="10"/>
      <c r="M55" s="10"/>
      <c r="N55" s="10"/>
      <c r="O55" s="10"/>
      <c r="P55" s="10"/>
    </row>
    <row r="56" spans="1:16" x14ac:dyDescent="0.35">
      <c r="A56" s="10"/>
      <c r="B56" s="10"/>
      <c r="C56" s="73" t="s">
        <v>88</v>
      </c>
      <c r="D56" s="92">
        <v>0.57999999999999996</v>
      </c>
      <c r="E56" s="10"/>
      <c r="F56" s="10"/>
      <c r="G56" s="10"/>
      <c r="H56" s="10"/>
      <c r="I56" s="10"/>
      <c r="J56" s="10"/>
      <c r="K56" s="10"/>
      <c r="L56" s="10"/>
      <c r="M56" s="10"/>
      <c r="N56" s="10"/>
      <c r="O56" s="10"/>
      <c r="P56" s="10"/>
    </row>
    <row r="57" spans="1:16" x14ac:dyDescent="0.35">
      <c r="A57" s="10"/>
      <c r="B57" s="10"/>
      <c r="C57" s="73" t="s">
        <v>68</v>
      </c>
      <c r="D57" s="92">
        <v>0.37</v>
      </c>
      <c r="E57" s="10"/>
      <c r="F57" s="10"/>
      <c r="G57" s="10"/>
      <c r="H57" s="10"/>
      <c r="I57" s="10"/>
      <c r="J57" s="10"/>
      <c r="K57" s="10"/>
      <c r="L57" s="10"/>
      <c r="M57" s="10"/>
      <c r="N57" s="10"/>
      <c r="O57" s="10"/>
      <c r="P57" s="10"/>
    </row>
    <row r="58" spans="1:16" x14ac:dyDescent="0.35">
      <c r="A58" s="10"/>
      <c r="B58" s="10"/>
      <c r="C58" s="73" t="s">
        <v>69</v>
      </c>
      <c r="D58" s="92">
        <v>0.37</v>
      </c>
      <c r="E58" s="10"/>
      <c r="F58" s="10"/>
      <c r="G58" s="10"/>
      <c r="H58" s="10"/>
      <c r="I58" s="10"/>
      <c r="J58" s="10"/>
      <c r="K58" s="10"/>
      <c r="L58" s="10"/>
      <c r="M58" s="10"/>
      <c r="N58" s="10"/>
      <c r="O58" s="10"/>
      <c r="P58" s="10"/>
    </row>
    <row r="59" spans="1:16" x14ac:dyDescent="0.35">
      <c r="A59" s="10"/>
      <c r="B59" s="10"/>
      <c r="C59" s="73" t="s">
        <v>70</v>
      </c>
      <c r="D59" s="92">
        <v>0.38</v>
      </c>
      <c r="E59" s="10"/>
      <c r="F59" s="10"/>
      <c r="G59" s="10"/>
      <c r="H59" s="10"/>
      <c r="I59" s="10"/>
      <c r="J59" s="10"/>
      <c r="K59" s="10"/>
      <c r="L59" s="10"/>
      <c r="M59" s="10"/>
      <c r="N59" s="10"/>
      <c r="O59" s="10"/>
      <c r="P59" s="10"/>
    </row>
    <row r="60" spans="1:16" x14ac:dyDescent="0.35">
      <c r="A60" s="10"/>
      <c r="B60" s="10"/>
      <c r="C60" s="73" t="s">
        <v>71</v>
      </c>
      <c r="D60" s="92">
        <v>0.36</v>
      </c>
      <c r="E60" s="10"/>
      <c r="F60" s="10"/>
      <c r="G60" s="10"/>
      <c r="H60" s="10"/>
      <c r="I60" s="10"/>
      <c r="J60" s="10"/>
      <c r="K60" s="10"/>
      <c r="L60" s="10"/>
      <c r="M60" s="10"/>
      <c r="N60" s="10"/>
      <c r="O60" s="10"/>
      <c r="P60" s="10"/>
    </row>
    <row r="61" spans="1:16" x14ac:dyDescent="0.35">
      <c r="A61" s="10"/>
      <c r="B61" s="10"/>
      <c r="C61" s="73" t="s">
        <v>72</v>
      </c>
      <c r="D61" s="92">
        <v>0.37</v>
      </c>
      <c r="E61" s="10"/>
      <c r="F61" s="10"/>
      <c r="G61" s="10"/>
      <c r="H61" s="10"/>
      <c r="I61" s="10"/>
      <c r="J61" s="10"/>
      <c r="K61" s="10"/>
      <c r="L61" s="10"/>
      <c r="M61" s="10"/>
      <c r="N61" s="10"/>
      <c r="O61" s="10"/>
      <c r="P61" s="10"/>
    </row>
    <row r="62" spans="1:16" x14ac:dyDescent="0.35">
      <c r="A62" s="10"/>
      <c r="B62" s="10"/>
      <c r="C62" s="73" t="s">
        <v>73</v>
      </c>
      <c r="D62" s="92">
        <v>0.53</v>
      </c>
      <c r="E62" s="10"/>
      <c r="F62" s="10"/>
      <c r="G62" s="10"/>
      <c r="H62" s="10"/>
      <c r="I62" s="10"/>
      <c r="J62" s="10"/>
      <c r="K62" s="10"/>
      <c r="L62" s="10"/>
      <c r="M62" s="10"/>
      <c r="N62" s="10"/>
      <c r="O62" s="10"/>
      <c r="P62" s="10"/>
    </row>
    <row r="63" spans="1:16" x14ac:dyDescent="0.35">
      <c r="A63" s="10"/>
      <c r="B63" s="10"/>
      <c r="C63" s="73" t="s">
        <v>74</v>
      </c>
      <c r="D63" s="92">
        <v>0.43</v>
      </c>
      <c r="E63" s="10"/>
      <c r="F63" s="10"/>
      <c r="G63" s="10"/>
      <c r="H63" s="10"/>
      <c r="I63" s="10"/>
      <c r="J63" s="10"/>
      <c r="K63" s="10"/>
      <c r="L63" s="10"/>
      <c r="M63" s="10"/>
      <c r="N63" s="10"/>
      <c r="O63" s="10"/>
      <c r="P63" s="10"/>
    </row>
    <row r="64" spans="1:16" x14ac:dyDescent="0.35">
      <c r="A64" s="10"/>
      <c r="B64" s="10"/>
      <c r="C64" s="73" t="s">
        <v>75</v>
      </c>
      <c r="D64" s="92">
        <v>0.38</v>
      </c>
      <c r="E64" s="10"/>
      <c r="F64" s="10"/>
      <c r="G64" s="10"/>
      <c r="H64" s="10"/>
      <c r="I64" s="10"/>
      <c r="J64" s="10"/>
      <c r="K64" s="10"/>
      <c r="L64" s="10"/>
      <c r="M64" s="10"/>
      <c r="N64" s="10"/>
      <c r="O64" s="10"/>
      <c r="P64" s="10"/>
    </row>
    <row r="65" spans="1:16" x14ac:dyDescent="0.35">
      <c r="A65" s="10"/>
      <c r="B65" s="10"/>
      <c r="C65" s="73" t="s">
        <v>76</v>
      </c>
      <c r="D65" s="92">
        <v>0.42</v>
      </c>
      <c r="E65" s="10"/>
      <c r="F65" s="10"/>
      <c r="G65" s="10"/>
      <c r="H65" s="10"/>
      <c r="I65" s="10"/>
      <c r="J65" s="10"/>
      <c r="K65" s="10"/>
      <c r="L65" s="10"/>
      <c r="M65" s="10"/>
      <c r="N65" s="10"/>
      <c r="O65" s="10"/>
      <c r="P65" s="10"/>
    </row>
    <row r="66" spans="1:16" ht="15" thickBot="1" x14ac:dyDescent="0.4">
      <c r="A66" s="10"/>
      <c r="B66" s="10"/>
      <c r="C66" s="74" t="s">
        <v>77</v>
      </c>
      <c r="D66" s="93">
        <v>0.56999999999999995</v>
      </c>
      <c r="E66" s="10"/>
      <c r="F66" s="10"/>
      <c r="G66" s="10"/>
      <c r="H66" s="10"/>
      <c r="I66" s="10"/>
      <c r="J66" s="10"/>
      <c r="K66" s="10"/>
      <c r="L66" s="10"/>
      <c r="M66" s="10"/>
      <c r="N66" s="10"/>
      <c r="O66" s="10"/>
      <c r="P66" s="10"/>
    </row>
    <row r="67" spans="1:16" x14ac:dyDescent="0.35">
      <c r="A67" s="10"/>
      <c r="B67" s="10"/>
      <c r="C67" s="10"/>
      <c r="D67" s="10"/>
      <c r="E67" s="10"/>
      <c r="F67" s="10"/>
      <c r="G67" s="10"/>
      <c r="H67" s="10"/>
      <c r="I67" s="10"/>
      <c r="J67" s="10"/>
      <c r="K67" s="10"/>
      <c r="L67" s="10"/>
      <c r="M67" s="10"/>
      <c r="N67" s="10"/>
      <c r="O67" s="10"/>
      <c r="P67" s="10"/>
    </row>
    <row r="68" spans="1:16" x14ac:dyDescent="0.35">
      <c r="A68" s="10"/>
      <c r="B68" s="10"/>
      <c r="C68" s="10"/>
      <c r="D68" s="10"/>
      <c r="E68" s="10"/>
      <c r="F68" s="10"/>
      <c r="G68" s="10"/>
      <c r="H68" s="10"/>
      <c r="I68" s="10"/>
      <c r="J68" s="10"/>
      <c r="K68" s="10"/>
      <c r="L68" s="10"/>
      <c r="M68" s="10"/>
      <c r="N68" s="10"/>
      <c r="O68" s="10"/>
      <c r="P68" s="10"/>
    </row>
    <row r="69" spans="1:16" ht="15" thickBot="1" x14ac:dyDescent="0.4">
      <c r="A69" s="10"/>
      <c r="B69" s="10"/>
      <c r="C69" s="10"/>
      <c r="D69" s="10"/>
      <c r="E69" s="10"/>
      <c r="F69" s="10"/>
      <c r="G69" s="10"/>
      <c r="H69" s="10"/>
      <c r="I69" s="10"/>
      <c r="J69" s="10"/>
      <c r="K69" s="10"/>
      <c r="L69" s="10"/>
      <c r="M69" s="10"/>
      <c r="N69" s="10"/>
      <c r="O69" s="10"/>
      <c r="P69" s="10"/>
    </row>
    <row r="70" spans="1:16" ht="15" thickBot="1" x14ac:dyDescent="0.4">
      <c r="A70" s="89" t="s">
        <v>151</v>
      </c>
      <c r="B70" s="10"/>
      <c r="C70" s="10"/>
      <c r="D70" s="10"/>
      <c r="E70" s="10"/>
      <c r="F70" s="10"/>
      <c r="G70" s="10"/>
      <c r="H70" s="10"/>
      <c r="I70" s="10"/>
      <c r="J70" s="10"/>
      <c r="K70" s="10"/>
      <c r="L70" s="10"/>
      <c r="M70" s="10"/>
      <c r="N70" s="10"/>
      <c r="O70" s="10"/>
      <c r="P70" s="10"/>
    </row>
    <row r="71" spans="1:16" x14ac:dyDescent="0.35">
      <c r="A71" s="86" t="s">
        <v>152</v>
      </c>
      <c r="B71" s="10"/>
      <c r="C71" s="10"/>
      <c r="D71" s="10"/>
      <c r="E71" s="10"/>
      <c r="F71" s="10"/>
      <c r="G71" s="10"/>
      <c r="H71" s="10"/>
      <c r="I71" s="10"/>
      <c r="J71" s="10"/>
      <c r="K71" s="10"/>
      <c r="L71" s="10"/>
      <c r="M71" s="10"/>
      <c r="N71" s="10"/>
      <c r="O71" s="10"/>
      <c r="P71" s="10"/>
    </row>
    <row r="72" spans="1:16" x14ac:dyDescent="0.35">
      <c r="A72" s="83" t="s">
        <v>153</v>
      </c>
      <c r="B72" s="10"/>
      <c r="C72" s="10"/>
      <c r="D72" s="10"/>
      <c r="E72" s="10"/>
      <c r="F72" s="10"/>
      <c r="G72" s="10"/>
      <c r="H72" s="10"/>
      <c r="I72" s="10"/>
      <c r="J72" s="10"/>
      <c r="K72" s="10"/>
      <c r="L72" s="10"/>
      <c r="M72" s="10"/>
      <c r="N72" s="10"/>
      <c r="O72" s="10"/>
      <c r="P72" s="10"/>
    </row>
    <row r="73" spans="1:16" ht="29.5" thickBot="1" x14ac:dyDescent="0.4">
      <c r="A73" s="84" t="s">
        <v>154</v>
      </c>
      <c r="B73" s="10"/>
      <c r="C73" s="10"/>
      <c r="D73" s="10"/>
      <c r="E73" s="10"/>
      <c r="F73" s="10"/>
      <c r="G73" s="10"/>
      <c r="H73" s="10"/>
      <c r="I73" s="10"/>
      <c r="J73" s="10"/>
      <c r="K73" s="10"/>
      <c r="L73" s="10"/>
      <c r="M73" s="10"/>
      <c r="N73" s="10"/>
      <c r="O73" s="10"/>
      <c r="P73" s="10"/>
    </row>
    <row r="74" spans="1:16" x14ac:dyDescent="0.35">
      <c r="A74" s="10"/>
      <c r="B74" s="10"/>
      <c r="C74" s="10"/>
      <c r="D74" s="10"/>
      <c r="E74" s="10"/>
      <c r="F74" s="10"/>
      <c r="G74" s="10"/>
      <c r="H74" s="10"/>
      <c r="I74" s="10"/>
      <c r="J74" s="10"/>
      <c r="K74" s="10"/>
      <c r="L74" s="10"/>
      <c r="M74" s="10"/>
      <c r="N74" s="10"/>
      <c r="O74" s="10"/>
      <c r="P74" s="10"/>
    </row>
    <row r="75" spans="1:16" x14ac:dyDescent="0.35">
      <c r="A75" s="10"/>
      <c r="B75" s="10"/>
      <c r="C75" s="10"/>
      <c r="D75" s="10"/>
      <c r="E75" s="10"/>
      <c r="F75" s="10"/>
      <c r="G75" s="10"/>
      <c r="H75" s="10"/>
      <c r="I75" s="10"/>
      <c r="J75" s="10"/>
      <c r="K75" s="10"/>
      <c r="L75" s="10"/>
      <c r="M75" s="10"/>
      <c r="N75" s="10"/>
      <c r="O75" s="10"/>
      <c r="P75" s="10"/>
    </row>
    <row r="76" spans="1:16" x14ac:dyDescent="0.35">
      <c r="A76" s="10"/>
      <c r="B76" s="10"/>
      <c r="C76" s="10"/>
      <c r="D76" s="10"/>
      <c r="E76" s="10"/>
      <c r="F76" s="10"/>
      <c r="G76" s="10"/>
      <c r="H76" s="10"/>
      <c r="I76" s="10"/>
      <c r="J76" s="10"/>
      <c r="K76" s="10"/>
      <c r="L76" s="10"/>
      <c r="M76" s="10"/>
      <c r="N76" s="10"/>
      <c r="O76" s="10"/>
      <c r="P76" s="10"/>
    </row>
    <row r="77" spans="1:16" x14ac:dyDescent="0.35">
      <c r="A77" s="10"/>
      <c r="B77" s="10"/>
      <c r="C77" s="10"/>
      <c r="D77" s="10"/>
      <c r="E77" s="10"/>
      <c r="F77" s="10"/>
      <c r="G77" s="10"/>
      <c r="H77" s="10"/>
      <c r="I77" s="10"/>
      <c r="J77" s="10"/>
      <c r="K77" s="10"/>
      <c r="L77" s="10"/>
      <c r="M77" s="10"/>
      <c r="N77" s="10"/>
      <c r="O77" s="10"/>
      <c r="P77" s="10"/>
    </row>
    <row r="78" spans="1:16" x14ac:dyDescent="0.35">
      <c r="A78" s="10"/>
      <c r="B78" s="10"/>
      <c r="C78" s="10"/>
      <c r="D78" s="10"/>
      <c r="E78" s="10"/>
      <c r="F78" s="10"/>
      <c r="G78" s="10"/>
      <c r="H78" s="10"/>
      <c r="I78" s="10"/>
      <c r="J78" s="10"/>
      <c r="K78" s="10"/>
      <c r="L78" s="10"/>
      <c r="M78" s="10"/>
      <c r="N78" s="10"/>
      <c r="O78" s="10"/>
      <c r="P78" s="10"/>
    </row>
    <row r="79" spans="1:16" x14ac:dyDescent="0.35">
      <c r="A79" s="10"/>
      <c r="B79" s="10"/>
      <c r="C79" s="10"/>
      <c r="D79" s="10"/>
      <c r="E79" s="10"/>
      <c r="F79" s="10"/>
      <c r="G79" s="10"/>
      <c r="H79" s="10"/>
      <c r="I79" s="10"/>
      <c r="J79" s="10"/>
      <c r="K79" s="10"/>
      <c r="L79" s="10"/>
      <c r="M79" s="10"/>
      <c r="N79" s="10"/>
      <c r="O79" s="10"/>
      <c r="P79" s="10"/>
    </row>
    <row r="80" spans="1:16" x14ac:dyDescent="0.35">
      <c r="A80" s="10"/>
      <c r="B80" s="10"/>
      <c r="C80" s="10"/>
      <c r="D80" s="10"/>
      <c r="E80" s="10"/>
      <c r="F80" s="10"/>
      <c r="G80" s="10"/>
      <c r="H80" s="10"/>
      <c r="I80" s="10"/>
      <c r="J80" s="10"/>
      <c r="K80" s="10"/>
      <c r="L80" s="10"/>
      <c r="M80" s="10"/>
      <c r="N80" s="10"/>
      <c r="O80" s="10"/>
      <c r="P80" s="10"/>
    </row>
    <row r="81" spans="1:16" x14ac:dyDescent="0.35">
      <c r="A81" s="10"/>
      <c r="B81" s="10"/>
      <c r="C81" s="10"/>
      <c r="D81" s="10"/>
      <c r="E81" s="10"/>
      <c r="F81" s="10"/>
      <c r="G81" s="10"/>
      <c r="H81" s="10"/>
      <c r="I81" s="10"/>
      <c r="J81" s="10"/>
      <c r="K81" s="10"/>
      <c r="L81" s="10"/>
      <c r="M81" s="10"/>
      <c r="N81" s="10"/>
      <c r="O81" s="10"/>
      <c r="P81" s="10"/>
    </row>
    <row r="82" spans="1:16" x14ac:dyDescent="0.35">
      <c r="A82" s="10"/>
      <c r="B82" s="10"/>
      <c r="C82" s="10"/>
      <c r="D82" s="10"/>
      <c r="E82" s="10"/>
      <c r="F82" s="10"/>
      <c r="G82" s="10"/>
      <c r="H82" s="10"/>
      <c r="I82" s="10"/>
      <c r="J82" s="10"/>
      <c r="K82" s="10"/>
      <c r="L82" s="10"/>
      <c r="M82" s="10"/>
      <c r="N82" s="10"/>
      <c r="O82" s="10"/>
      <c r="P82" s="10"/>
    </row>
    <row r="83" spans="1:16" x14ac:dyDescent="0.35">
      <c r="A83" s="10"/>
      <c r="B83" s="10"/>
      <c r="C83" s="10"/>
      <c r="D83" s="10"/>
      <c r="E83" s="10"/>
      <c r="F83" s="10"/>
      <c r="G83" s="10"/>
      <c r="H83" s="10"/>
      <c r="I83" s="10"/>
      <c r="J83" s="10"/>
      <c r="K83" s="10"/>
      <c r="L83" s="10"/>
      <c r="M83" s="10"/>
      <c r="N83" s="10"/>
      <c r="O83" s="10"/>
      <c r="P83" s="10"/>
    </row>
    <row r="84" spans="1:16" x14ac:dyDescent="0.35">
      <c r="A84" s="10"/>
      <c r="B84" s="10"/>
      <c r="C84" s="10"/>
      <c r="D84" s="10"/>
      <c r="E84" s="10"/>
      <c r="F84" s="10"/>
      <c r="G84" s="10"/>
      <c r="H84" s="10"/>
      <c r="I84" s="10"/>
      <c r="J84" s="10"/>
      <c r="K84" s="10"/>
      <c r="L84" s="10"/>
      <c r="M84" s="10"/>
      <c r="N84" s="10"/>
      <c r="O84" s="10"/>
      <c r="P84" s="10"/>
    </row>
    <row r="85" spans="1:16" x14ac:dyDescent="0.35">
      <c r="A85" s="10"/>
      <c r="B85" s="10"/>
      <c r="C85" s="10"/>
      <c r="D85" s="10"/>
      <c r="E85" s="10"/>
      <c r="F85" s="10"/>
      <c r="G85" s="10"/>
      <c r="H85" s="10"/>
      <c r="I85" s="10"/>
      <c r="J85" s="10"/>
      <c r="K85" s="10"/>
      <c r="L85" s="10"/>
      <c r="M85" s="10"/>
      <c r="N85" s="10"/>
      <c r="O85" s="10"/>
      <c r="P85" s="10"/>
    </row>
    <row r="86" spans="1:16" x14ac:dyDescent="0.35">
      <c r="A86" s="10"/>
      <c r="B86" s="10"/>
      <c r="C86" s="10"/>
      <c r="D86" s="10"/>
      <c r="E86" s="10"/>
      <c r="F86" s="10"/>
      <c r="G86" s="10"/>
      <c r="H86" s="10"/>
      <c r="I86" s="10"/>
      <c r="J86" s="10"/>
      <c r="K86" s="10"/>
      <c r="L86" s="10"/>
      <c r="M86" s="10"/>
      <c r="N86" s="10"/>
      <c r="O86" s="10"/>
      <c r="P86" s="10"/>
    </row>
    <row r="87" spans="1:16" x14ac:dyDescent="0.35">
      <c r="A87" s="10"/>
      <c r="B87" s="10"/>
      <c r="C87" s="10"/>
      <c r="D87" s="10"/>
      <c r="E87" s="10"/>
      <c r="F87" s="10"/>
      <c r="G87" s="10"/>
      <c r="H87" s="10"/>
      <c r="I87" s="10"/>
      <c r="J87" s="10"/>
      <c r="K87" s="10"/>
      <c r="L87" s="10"/>
      <c r="M87" s="10"/>
      <c r="N87" s="10"/>
      <c r="O87" s="10"/>
      <c r="P87" s="10"/>
    </row>
    <row r="88" spans="1:16" x14ac:dyDescent="0.35">
      <c r="A88" s="10"/>
      <c r="B88" s="10"/>
      <c r="C88" s="10"/>
      <c r="D88" s="10"/>
      <c r="E88" s="10"/>
      <c r="F88" s="10"/>
      <c r="G88" s="10"/>
      <c r="H88" s="10"/>
      <c r="I88" s="10"/>
      <c r="J88" s="10"/>
      <c r="K88" s="10"/>
      <c r="L88" s="10"/>
      <c r="M88" s="10"/>
      <c r="N88" s="10"/>
      <c r="O88" s="10"/>
      <c r="P88" s="10"/>
    </row>
    <row r="89" spans="1:16" x14ac:dyDescent="0.35">
      <c r="A89" s="10"/>
      <c r="B89" s="10"/>
      <c r="C89" s="10"/>
      <c r="D89" s="10"/>
      <c r="E89" s="10"/>
      <c r="F89" s="10"/>
      <c r="G89" s="10"/>
      <c r="H89" s="10"/>
      <c r="I89" s="10"/>
      <c r="J89" s="10"/>
      <c r="K89" s="10"/>
      <c r="L89" s="10"/>
      <c r="M89" s="10"/>
      <c r="N89" s="10"/>
      <c r="O89" s="10"/>
      <c r="P89" s="10"/>
    </row>
    <row r="90" spans="1:16" x14ac:dyDescent="0.35">
      <c r="A90" s="10"/>
      <c r="B90" s="10"/>
      <c r="C90" s="10"/>
      <c r="D90" s="10"/>
      <c r="E90" s="10"/>
      <c r="F90" s="10"/>
      <c r="G90" s="10"/>
      <c r="H90" s="10"/>
      <c r="I90" s="10"/>
      <c r="J90" s="10"/>
      <c r="K90" s="10"/>
      <c r="L90" s="10"/>
      <c r="M90" s="10"/>
      <c r="N90" s="10"/>
      <c r="O90" s="10"/>
      <c r="P90" s="10"/>
    </row>
    <row r="91" spans="1:16" x14ac:dyDescent="0.35">
      <c r="A91" s="10"/>
      <c r="B91" s="10"/>
      <c r="C91" s="10"/>
      <c r="D91" s="10"/>
      <c r="E91" s="10"/>
      <c r="F91" s="10"/>
      <c r="G91" s="10"/>
      <c r="H91" s="10"/>
      <c r="I91" s="10"/>
      <c r="J91" s="10"/>
      <c r="K91" s="10"/>
      <c r="L91" s="10"/>
      <c r="M91" s="10"/>
      <c r="N91" s="10"/>
      <c r="O91" s="10"/>
      <c r="P91" s="10"/>
    </row>
    <row r="92" spans="1:16" x14ac:dyDescent="0.35">
      <c r="A92" s="10"/>
      <c r="B92" s="10"/>
      <c r="C92" s="10"/>
      <c r="D92" s="10"/>
      <c r="E92" s="10"/>
      <c r="F92" s="10"/>
      <c r="G92" s="10"/>
      <c r="H92" s="10"/>
      <c r="I92" s="10"/>
      <c r="J92" s="10"/>
      <c r="K92" s="10"/>
      <c r="L92" s="10"/>
      <c r="M92" s="10"/>
      <c r="N92" s="10"/>
      <c r="O92" s="10"/>
      <c r="P92" s="10"/>
    </row>
    <row r="93" spans="1:16" x14ac:dyDescent="0.35">
      <c r="A93" s="10"/>
      <c r="B93" s="10"/>
      <c r="C93" s="10"/>
      <c r="D93" s="10"/>
      <c r="E93" s="10"/>
      <c r="F93" s="10"/>
      <c r="G93" s="10"/>
      <c r="H93" s="10"/>
      <c r="I93" s="10"/>
      <c r="J93" s="10"/>
      <c r="K93" s="10"/>
      <c r="L93" s="10"/>
      <c r="M93" s="10"/>
      <c r="N93" s="10"/>
      <c r="O93" s="10"/>
      <c r="P93" s="10"/>
    </row>
    <row r="94" spans="1:16" x14ac:dyDescent="0.35">
      <c r="A94" s="10"/>
      <c r="B94" s="10"/>
      <c r="C94" s="10"/>
      <c r="D94" s="10"/>
      <c r="E94" s="10"/>
      <c r="F94" s="10"/>
      <c r="G94" s="10"/>
      <c r="H94" s="10"/>
      <c r="I94" s="10"/>
      <c r="J94" s="10"/>
      <c r="K94" s="10"/>
      <c r="L94" s="10"/>
      <c r="M94" s="10"/>
      <c r="N94" s="10"/>
      <c r="O94" s="10"/>
      <c r="P94" s="10"/>
    </row>
    <row r="95" spans="1:16" x14ac:dyDescent="0.35">
      <c r="A95" s="10"/>
      <c r="B95" s="10"/>
      <c r="C95" s="10"/>
      <c r="D95" s="10"/>
      <c r="E95" s="10"/>
      <c r="F95" s="10"/>
      <c r="G95" s="10"/>
      <c r="H95" s="10"/>
      <c r="I95" s="10"/>
      <c r="J95" s="10"/>
      <c r="K95" s="10"/>
      <c r="L95" s="10"/>
      <c r="M95" s="10"/>
      <c r="N95" s="10"/>
      <c r="O95" s="10"/>
      <c r="P95" s="10"/>
    </row>
    <row r="96" spans="1:16" x14ac:dyDescent="0.35">
      <c r="A96" s="10"/>
      <c r="B96" s="10"/>
      <c r="C96" s="10"/>
      <c r="D96" s="10"/>
      <c r="E96" s="10"/>
      <c r="F96" s="10"/>
      <c r="G96" s="10"/>
      <c r="H96" s="10"/>
      <c r="I96" s="10"/>
      <c r="J96" s="10"/>
      <c r="K96" s="10"/>
      <c r="L96" s="10"/>
      <c r="M96" s="10"/>
      <c r="N96" s="10"/>
      <c r="O96" s="10"/>
      <c r="P96" s="10"/>
    </row>
    <row r="97" spans="1:16" x14ac:dyDescent="0.35">
      <c r="A97" s="10"/>
      <c r="B97" s="10"/>
      <c r="C97" s="10"/>
      <c r="D97" s="10"/>
      <c r="E97" s="10"/>
      <c r="F97" s="10"/>
      <c r="G97" s="10"/>
      <c r="H97" s="10"/>
      <c r="I97" s="10"/>
      <c r="J97" s="10"/>
      <c r="K97" s="10"/>
      <c r="L97" s="10"/>
      <c r="M97" s="10"/>
      <c r="N97" s="10"/>
      <c r="O97" s="10"/>
      <c r="P97" s="10"/>
    </row>
    <row r="98" spans="1:16" x14ac:dyDescent="0.35">
      <c r="A98" s="10"/>
      <c r="B98" s="10"/>
      <c r="C98" s="10"/>
      <c r="D98" s="10"/>
      <c r="E98" s="10"/>
      <c r="F98" s="10"/>
      <c r="G98" s="10"/>
      <c r="H98" s="10"/>
      <c r="I98" s="10"/>
      <c r="J98" s="10"/>
      <c r="K98" s="10"/>
      <c r="L98" s="10"/>
      <c r="M98" s="10"/>
      <c r="N98" s="10"/>
      <c r="O98" s="10"/>
      <c r="P98" s="10"/>
    </row>
    <row r="99" spans="1:16" x14ac:dyDescent="0.35">
      <c r="A99" s="10"/>
      <c r="B99" s="10"/>
      <c r="C99" s="10"/>
      <c r="D99" s="10"/>
      <c r="E99" s="10"/>
      <c r="F99" s="10"/>
      <c r="G99" s="10"/>
      <c r="H99" s="10"/>
      <c r="I99" s="10"/>
      <c r="J99" s="10"/>
      <c r="K99" s="10"/>
      <c r="L99" s="10"/>
      <c r="M99" s="10"/>
      <c r="N99" s="10"/>
      <c r="O99" s="10"/>
      <c r="P99" s="10"/>
    </row>
    <row r="100" spans="1:16" x14ac:dyDescent="0.35">
      <c r="A100" s="10"/>
      <c r="B100" s="10"/>
      <c r="C100" s="10"/>
      <c r="D100" s="10"/>
      <c r="E100" s="10"/>
      <c r="F100" s="10"/>
      <c r="G100" s="10"/>
      <c r="H100" s="10"/>
      <c r="I100" s="10"/>
      <c r="J100" s="10"/>
      <c r="K100" s="10"/>
      <c r="L100" s="10"/>
      <c r="M100" s="10"/>
      <c r="N100" s="10"/>
      <c r="O100" s="10"/>
      <c r="P100" s="10"/>
    </row>
    <row r="101" spans="1:16" x14ac:dyDescent="0.35">
      <c r="A101" s="10"/>
      <c r="B101" s="10"/>
      <c r="C101" s="10"/>
      <c r="D101" s="10"/>
      <c r="E101" s="10"/>
      <c r="F101" s="10"/>
      <c r="G101" s="10"/>
      <c r="H101" s="10"/>
      <c r="I101" s="10"/>
      <c r="J101" s="10"/>
      <c r="K101" s="10"/>
      <c r="L101" s="10"/>
      <c r="M101" s="10"/>
      <c r="N101" s="10"/>
      <c r="O101" s="10"/>
      <c r="P101" s="10"/>
    </row>
    <row r="102" spans="1:16" x14ac:dyDescent="0.35">
      <c r="A102" s="10"/>
      <c r="B102" s="10"/>
      <c r="C102" s="10"/>
      <c r="D102" s="10"/>
      <c r="E102" s="10"/>
      <c r="F102" s="10"/>
      <c r="G102" s="10"/>
      <c r="H102" s="10"/>
      <c r="I102" s="10"/>
      <c r="J102" s="10"/>
      <c r="K102" s="10"/>
      <c r="L102" s="10"/>
      <c r="M102" s="10"/>
      <c r="N102" s="10"/>
      <c r="O102" s="10"/>
      <c r="P102" s="10"/>
    </row>
    <row r="103" spans="1:16" x14ac:dyDescent="0.35">
      <c r="A103" s="10"/>
      <c r="B103" s="10"/>
      <c r="C103" s="10"/>
      <c r="D103" s="10"/>
      <c r="E103" s="10"/>
      <c r="F103" s="10"/>
      <c r="G103" s="10"/>
      <c r="H103" s="10"/>
      <c r="I103" s="10"/>
      <c r="J103" s="10"/>
      <c r="K103" s="10"/>
      <c r="L103" s="10"/>
      <c r="M103" s="10"/>
      <c r="N103" s="10"/>
      <c r="O103" s="10"/>
      <c r="P103" s="10"/>
    </row>
    <row r="104" spans="1:16" x14ac:dyDescent="0.35">
      <c r="A104" s="10"/>
      <c r="B104" s="10"/>
      <c r="C104" s="10"/>
      <c r="D104" s="10"/>
      <c r="E104" s="10"/>
      <c r="F104" s="10"/>
      <c r="G104" s="10"/>
      <c r="H104" s="10"/>
      <c r="I104" s="10"/>
      <c r="J104" s="10"/>
      <c r="K104" s="10"/>
      <c r="L104" s="10"/>
      <c r="M104" s="10"/>
      <c r="N104" s="10"/>
      <c r="O104" s="10"/>
      <c r="P104" s="10"/>
    </row>
    <row r="105" spans="1:16" x14ac:dyDescent="0.35">
      <c r="A105" s="10"/>
      <c r="B105" s="10"/>
      <c r="C105" s="10"/>
      <c r="D105" s="10"/>
      <c r="E105" s="10"/>
      <c r="F105" s="10"/>
      <c r="G105" s="10"/>
      <c r="H105" s="10"/>
      <c r="I105" s="10"/>
      <c r="J105" s="10"/>
      <c r="K105" s="10"/>
      <c r="L105" s="10"/>
      <c r="M105" s="10"/>
      <c r="N105" s="10"/>
      <c r="O105" s="10"/>
      <c r="P105" s="10"/>
    </row>
    <row r="106" spans="1:16" x14ac:dyDescent="0.35">
      <c r="A106" s="10"/>
      <c r="B106" s="10"/>
      <c r="C106" s="10"/>
      <c r="D106" s="10"/>
      <c r="E106" s="10"/>
      <c r="F106" s="10"/>
      <c r="G106" s="10"/>
      <c r="H106" s="10"/>
      <c r="I106" s="10"/>
      <c r="J106" s="10"/>
      <c r="K106" s="10"/>
      <c r="L106" s="10"/>
      <c r="M106" s="10"/>
      <c r="N106" s="10"/>
      <c r="O106" s="10"/>
      <c r="P106" s="10"/>
    </row>
    <row r="107" spans="1:16" x14ac:dyDescent="0.35">
      <c r="A107" s="10"/>
      <c r="B107" s="10"/>
      <c r="C107" s="10"/>
      <c r="D107" s="10"/>
      <c r="E107" s="10"/>
      <c r="F107" s="10"/>
      <c r="G107" s="10"/>
      <c r="H107" s="10"/>
      <c r="I107" s="10"/>
      <c r="J107" s="10"/>
      <c r="K107" s="10"/>
      <c r="L107" s="10"/>
      <c r="M107" s="10"/>
      <c r="N107" s="10"/>
      <c r="O107" s="10"/>
      <c r="P107" s="10"/>
    </row>
    <row r="108" spans="1:16" x14ac:dyDescent="0.35">
      <c r="A108" s="10"/>
      <c r="B108" s="10"/>
      <c r="C108" s="10"/>
      <c r="D108" s="10"/>
      <c r="E108" s="10"/>
      <c r="F108" s="10"/>
      <c r="G108" s="10"/>
      <c r="H108" s="10"/>
      <c r="I108" s="10"/>
      <c r="J108" s="10"/>
      <c r="K108" s="10"/>
      <c r="L108" s="10"/>
      <c r="M108" s="10"/>
      <c r="N108" s="10"/>
      <c r="O108" s="10"/>
      <c r="P108" s="10"/>
    </row>
    <row r="109" spans="1:16" x14ac:dyDescent="0.35">
      <c r="A109" s="10"/>
      <c r="B109" s="10"/>
      <c r="C109" s="10"/>
      <c r="D109" s="10"/>
      <c r="E109" s="10"/>
      <c r="F109" s="10"/>
      <c r="G109" s="10"/>
      <c r="H109" s="10"/>
      <c r="I109" s="10"/>
      <c r="J109" s="10"/>
      <c r="K109" s="10"/>
      <c r="L109" s="10"/>
      <c r="M109" s="10"/>
      <c r="N109" s="10"/>
      <c r="O109" s="10"/>
      <c r="P109" s="10"/>
    </row>
    <row r="110" spans="1:16" x14ac:dyDescent="0.35">
      <c r="A110" s="10"/>
      <c r="B110" s="10"/>
      <c r="C110" s="10"/>
      <c r="D110" s="10"/>
      <c r="E110" s="10"/>
      <c r="F110" s="10"/>
      <c r="G110" s="10"/>
      <c r="H110" s="10"/>
      <c r="I110" s="10"/>
      <c r="J110" s="10"/>
      <c r="K110" s="10"/>
      <c r="L110" s="10"/>
      <c r="M110" s="10"/>
      <c r="N110" s="10"/>
      <c r="O110" s="10"/>
      <c r="P110" s="10"/>
    </row>
    <row r="111" spans="1:16" x14ac:dyDescent="0.35">
      <c r="A111" s="10"/>
      <c r="B111" s="10"/>
      <c r="C111" s="10"/>
      <c r="D111" s="10"/>
      <c r="E111" s="10"/>
      <c r="F111" s="10"/>
      <c r="G111" s="10"/>
      <c r="H111" s="10"/>
      <c r="I111" s="10"/>
      <c r="J111" s="10"/>
      <c r="K111" s="10"/>
      <c r="L111" s="10"/>
      <c r="M111" s="10"/>
      <c r="N111" s="10"/>
      <c r="O111" s="10"/>
      <c r="P111" s="10"/>
    </row>
    <row r="112" spans="1:16" x14ac:dyDescent="0.35">
      <c r="A112" s="10"/>
      <c r="B112" s="10"/>
      <c r="C112" s="10"/>
      <c r="D112" s="10"/>
      <c r="E112" s="10"/>
      <c r="F112" s="10"/>
      <c r="G112" s="10"/>
      <c r="H112" s="10"/>
      <c r="I112" s="10"/>
      <c r="J112" s="10"/>
      <c r="K112" s="10"/>
      <c r="L112" s="10"/>
      <c r="M112" s="10"/>
      <c r="N112" s="10"/>
      <c r="O112" s="10"/>
      <c r="P112" s="10"/>
    </row>
    <row r="113" spans="1:16" x14ac:dyDescent="0.35">
      <c r="A113" s="10"/>
      <c r="B113" s="10"/>
      <c r="C113" s="10"/>
      <c r="D113" s="10"/>
      <c r="E113" s="10"/>
      <c r="F113" s="10"/>
      <c r="G113" s="10"/>
      <c r="H113" s="10"/>
      <c r="I113" s="10"/>
      <c r="J113" s="10"/>
      <c r="K113" s="10"/>
      <c r="L113" s="10"/>
      <c r="M113" s="10"/>
      <c r="N113" s="10"/>
      <c r="O113" s="10"/>
      <c r="P113" s="10"/>
    </row>
    <row r="114" spans="1:16" x14ac:dyDescent="0.35">
      <c r="A114" s="10"/>
      <c r="B114" s="10"/>
      <c r="C114" s="10"/>
      <c r="D114" s="10"/>
      <c r="E114" s="10"/>
      <c r="F114" s="10"/>
      <c r="G114" s="10"/>
      <c r="H114" s="10"/>
      <c r="I114" s="10"/>
      <c r="J114" s="10"/>
      <c r="K114" s="10"/>
      <c r="L114" s="10"/>
      <c r="M114" s="10"/>
      <c r="N114" s="10"/>
      <c r="O114" s="10"/>
      <c r="P114" s="10"/>
    </row>
    <row r="115" spans="1:16" x14ac:dyDescent="0.35">
      <c r="A115" s="10"/>
      <c r="B115" s="10"/>
      <c r="C115" s="10"/>
      <c r="D115" s="10"/>
      <c r="E115" s="10"/>
      <c r="F115" s="10"/>
      <c r="G115" s="10"/>
      <c r="H115" s="10"/>
      <c r="I115" s="10"/>
      <c r="J115" s="10"/>
      <c r="K115" s="10"/>
      <c r="L115" s="10"/>
      <c r="M115" s="10"/>
      <c r="N115" s="10"/>
      <c r="O115" s="10"/>
      <c r="P115" s="10"/>
    </row>
    <row r="116" spans="1:16" x14ac:dyDescent="0.35">
      <c r="A116" s="10"/>
      <c r="B116" s="10"/>
      <c r="C116" s="10"/>
      <c r="D116" s="10"/>
      <c r="E116" s="10"/>
      <c r="F116" s="10"/>
      <c r="G116" s="10"/>
      <c r="H116" s="10"/>
      <c r="I116" s="10"/>
      <c r="J116" s="10"/>
      <c r="K116" s="10"/>
      <c r="L116" s="10"/>
      <c r="M116" s="10"/>
      <c r="N116" s="10"/>
      <c r="O116" s="10"/>
      <c r="P116" s="10"/>
    </row>
    <row r="117" spans="1:16" x14ac:dyDescent="0.35">
      <c r="A117" s="10"/>
      <c r="B117" s="10"/>
      <c r="C117" s="10"/>
      <c r="D117" s="10"/>
      <c r="E117" s="10"/>
      <c r="F117" s="10"/>
      <c r="G117" s="10"/>
      <c r="H117" s="10"/>
      <c r="I117" s="10"/>
      <c r="J117" s="10"/>
      <c r="K117" s="10"/>
      <c r="L117" s="10"/>
      <c r="M117" s="10"/>
      <c r="N117" s="10"/>
      <c r="O117" s="10"/>
      <c r="P117" s="10"/>
    </row>
    <row r="118" spans="1:16" x14ac:dyDescent="0.35">
      <c r="A118" s="10"/>
      <c r="B118" s="10"/>
      <c r="C118" s="10"/>
      <c r="D118" s="10"/>
      <c r="E118" s="10"/>
      <c r="F118" s="10"/>
      <c r="G118" s="10"/>
      <c r="H118" s="10"/>
      <c r="I118" s="10"/>
      <c r="J118" s="10"/>
      <c r="K118" s="10"/>
      <c r="L118" s="10"/>
      <c r="M118" s="10"/>
      <c r="N118" s="10"/>
      <c r="O118" s="10"/>
      <c r="P118" s="10"/>
    </row>
    <row r="119" spans="1:16" x14ac:dyDescent="0.35">
      <c r="A119" s="10"/>
      <c r="B119" s="10"/>
      <c r="C119" s="10"/>
      <c r="D119" s="10"/>
      <c r="E119" s="10"/>
      <c r="F119" s="10"/>
      <c r="G119" s="10"/>
      <c r="H119" s="10"/>
      <c r="I119" s="10"/>
      <c r="J119" s="10"/>
      <c r="K119" s="10"/>
      <c r="L119" s="10"/>
      <c r="M119" s="10"/>
      <c r="N119" s="10"/>
      <c r="O119" s="10"/>
      <c r="P119" s="10"/>
    </row>
    <row r="120" spans="1:16" x14ac:dyDescent="0.35">
      <c r="A120" s="10"/>
      <c r="B120" s="10"/>
      <c r="C120" s="10"/>
      <c r="D120" s="10"/>
      <c r="E120" s="10"/>
      <c r="F120" s="10"/>
      <c r="G120" s="10"/>
      <c r="H120" s="10"/>
      <c r="I120" s="10"/>
      <c r="J120" s="10"/>
      <c r="K120" s="10"/>
      <c r="L120" s="10"/>
      <c r="M120" s="10"/>
      <c r="N120" s="10"/>
      <c r="O120" s="10"/>
      <c r="P120" s="10"/>
    </row>
    <row r="121" spans="1:16" x14ac:dyDescent="0.35">
      <c r="A121" s="10"/>
      <c r="B121" s="10"/>
      <c r="C121" s="10"/>
      <c r="D121" s="10"/>
      <c r="E121" s="10"/>
      <c r="F121" s="10"/>
      <c r="G121" s="10"/>
      <c r="H121" s="10"/>
      <c r="I121" s="10"/>
      <c r="J121" s="10"/>
      <c r="K121" s="10"/>
      <c r="L121" s="10"/>
      <c r="M121" s="10"/>
      <c r="N121" s="10"/>
      <c r="O121" s="10"/>
      <c r="P121" s="10"/>
    </row>
    <row r="122" spans="1:16" x14ac:dyDescent="0.35">
      <c r="A122" s="10"/>
      <c r="B122" s="10"/>
      <c r="C122" s="10"/>
      <c r="D122" s="10"/>
      <c r="E122" s="10"/>
      <c r="F122" s="10"/>
      <c r="G122" s="10"/>
      <c r="H122" s="10"/>
      <c r="I122" s="10"/>
      <c r="J122" s="10"/>
      <c r="K122" s="10"/>
      <c r="L122" s="10"/>
      <c r="M122" s="10"/>
      <c r="N122" s="10"/>
      <c r="O122" s="10"/>
      <c r="P122" s="10"/>
    </row>
    <row r="123" spans="1:16" x14ac:dyDescent="0.35">
      <c r="A123" s="10"/>
      <c r="B123" s="10"/>
      <c r="C123" s="10"/>
      <c r="D123" s="10"/>
      <c r="E123" s="10"/>
      <c r="F123" s="10"/>
      <c r="G123" s="10"/>
      <c r="H123" s="10"/>
      <c r="I123" s="10"/>
      <c r="J123" s="10"/>
      <c r="K123" s="10"/>
      <c r="L123" s="10"/>
      <c r="M123" s="10"/>
      <c r="N123" s="10"/>
      <c r="O123" s="10"/>
      <c r="P123" s="10"/>
    </row>
    <row r="124" spans="1:16" x14ac:dyDescent="0.35">
      <c r="A124" s="10"/>
      <c r="B124" s="10"/>
      <c r="C124" s="10"/>
      <c r="D124" s="10"/>
      <c r="E124" s="10"/>
      <c r="F124" s="10"/>
      <c r="G124" s="10"/>
      <c r="H124" s="10"/>
      <c r="I124" s="10"/>
      <c r="J124" s="10"/>
      <c r="K124" s="10"/>
      <c r="L124" s="10"/>
      <c r="M124" s="10"/>
      <c r="N124" s="10"/>
      <c r="O124" s="10"/>
      <c r="P124" s="10"/>
    </row>
    <row r="125" spans="1:16" x14ac:dyDescent="0.35">
      <c r="A125" s="10"/>
      <c r="B125" s="10"/>
      <c r="C125" s="10"/>
      <c r="D125" s="10"/>
      <c r="E125" s="10"/>
      <c r="F125" s="10"/>
      <c r="G125" s="10"/>
      <c r="H125" s="10"/>
      <c r="I125" s="10"/>
      <c r="J125" s="10"/>
      <c r="K125" s="10"/>
      <c r="L125" s="10"/>
      <c r="M125" s="10"/>
      <c r="N125" s="10"/>
      <c r="O125" s="10"/>
      <c r="P125" s="10"/>
    </row>
    <row r="126" spans="1:16" x14ac:dyDescent="0.35">
      <c r="A126" s="10"/>
      <c r="B126" s="10"/>
      <c r="C126" s="10"/>
      <c r="D126" s="10"/>
      <c r="E126" s="10"/>
      <c r="F126" s="10"/>
      <c r="G126" s="10"/>
      <c r="H126" s="10"/>
      <c r="I126" s="10"/>
      <c r="J126" s="10"/>
      <c r="K126" s="10"/>
      <c r="L126" s="10"/>
      <c r="M126" s="10"/>
      <c r="N126" s="10"/>
      <c r="O126" s="10"/>
      <c r="P126" s="10"/>
    </row>
    <row r="127" spans="1:16" x14ac:dyDescent="0.35">
      <c r="A127" s="10"/>
      <c r="B127" s="10"/>
      <c r="C127" s="10"/>
      <c r="D127" s="10"/>
      <c r="E127" s="10"/>
      <c r="F127" s="10"/>
      <c r="G127" s="10"/>
      <c r="H127" s="10"/>
      <c r="I127" s="10"/>
      <c r="J127" s="10"/>
      <c r="K127" s="10"/>
      <c r="L127" s="10"/>
      <c r="M127" s="10"/>
      <c r="N127" s="10"/>
      <c r="O127" s="10"/>
      <c r="P127" s="10"/>
    </row>
    <row r="128" spans="1:16" x14ac:dyDescent="0.35">
      <c r="A128" s="10"/>
      <c r="B128" s="10"/>
      <c r="C128" s="10"/>
      <c r="D128" s="10"/>
      <c r="E128" s="10"/>
      <c r="F128" s="10"/>
      <c r="G128" s="10"/>
      <c r="H128" s="10"/>
      <c r="I128" s="10"/>
      <c r="J128" s="10"/>
      <c r="K128" s="10"/>
      <c r="L128" s="10"/>
      <c r="M128" s="10"/>
      <c r="N128" s="10"/>
      <c r="O128" s="10"/>
      <c r="P128" s="10"/>
    </row>
    <row r="129" spans="1:16" x14ac:dyDescent="0.35">
      <c r="A129" s="10"/>
      <c r="B129" s="10"/>
      <c r="C129" s="10"/>
      <c r="D129" s="10"/>
      <c r="E129" s="10"/>
      <c r="F129" s="10"/>
      <c r="G129" s="10"/>
      <c r="H129" s="10"/>
      <c r="I129" s="10"/>
      <c r="J129" s="10"/>
      <c r="K129" s="10"/>
      <c r="L129" s="10"/>
      <c r="M129" s="10"/>
      <c r="N129" s="10"/>
      <c r="O129" s="10"/>
      <c r="P129" s="10"/>
    </row>
    <row r="130" spans="1:16" x14ac:dyDescent="0.35">
      <c r="A130" s="10"/>
      <c r="B130" s="10"/>
      <c r="C130" s="10"/>
      <c r="D130" s="10"/>
      <c r="E130" s="10"/>
      <c r="F130" s="10"/>
      <c r="G130" s="10"/>
      <c r="H130" s="10"/>
      <c r="I130" s="10"/>
      <c r="J130" s="10"/>
      <c r="K130" s="10"/>
      <c r="L130" s="10"/>
      <c r="M130" s="10"/>
      <c r="N130" s="10"/>
      <c r="O130" s="10"/>
      <c r="P130" s="10"/>
    </row>
    <row r="131" spans="1:16" x14ac:dyDescent="0.35">
      <c r="A131" s="10"/>
      <c r="B131" s="10"/>
      <c r="C131" s="10"/>
      <c r="D131" s="10"/>
      <c r="E131" s="10"/>
      <c r="F131" s="10"/>
      <c r="G131" s="10"/>
      <c r="H131" s="10"/>
      <c r="I131" s="10"/>
      <c r="J131" s="10"/>
      <c r="K131" s="10"/>
      <c r="L131" s="10"/>
      <c r="M131" s="10"/>
      <c r="N131" s="10"/>
      <c r="O131" s="10"/>
      <c r="P131" s="10"/>
    </row>
    <row r="132" spans="1:16" x14ac:dyDescent="0.35">
      <c r="A132" s="10"/>
      <c r="B132" s="10"/>
      <c r="C132" s="10"/>
      <c r="D132" s="10"/>
      <c r="E132" s="10"/>
      <c r="F132" s="10"/>
      <c r="G132" s="10"/>
      <c r="H132" s="10"/>
      <c r="I132" s="10"/>
      <c r="J132" s="10"/>
      <c r="K132" s="10"/>
      <c r="L132" s="10"/>
      <c r="M132" s="10"/>
      <c r="N132" s="10"/>
      <c r="O132" s="10"/>
      <c r="P132" s="10"/>
    </row>
    <row r="133" spans="1:16" x14ac:dyDescent="0.35">
      <c r="A133" s="10"/>
      <c r="B133" s="10"/>
      <c r="C133" s="10"/>
      <c r="D133" s="10"/>
      <c r="E133" s="10"/>
      <c r="F133" s="10"/>
      <c r="G133" s="10"/>
      <c r="H133" s="10"/>
      <c r="I133" s="10"/>
      <c r="J133" s="10"/>
      <c r="K133" s="10"/>
      <c r="L133" s="10"/>
      <c r="M133" s="10"/>
      <c r="N133" s="10"/>
      <c r="O133" s="10"/>
      <c r="P133" s="10"/>
    </row>
    <row r="134" spans="1:16" x14ac:dyDescent="0.35">
      <c r="A134" s="10"/>
      <c r="B134" s="10"/>
      <c r="C134" s="10"/>
      <c r="D134" s="10"/>
      <c r="E134" s="10"/>
      <c r="F134" s="10"/>
      <c r="G134" s="10"/>
      <c r="H134" s="10"/>
      <c r="I134" s="10"/>
      <c r="J134" s="10"/>
      <c r="K134" s="10"/>
      <c r="L134" s="10"/>
      <c r="M134" s="10"/>
      <c r="N134" s="10"/>
      <c r="O134" s="10"/>
      <c r="P134" s="10"/>
    </row>
    <row r="135" spans="1:16" x14ac:dyDescent="0.35">
      <c r="A135" s="10"/>
      <c r="B135" s="10"/>
      <c r="C135" s="10"/>
      <c r="D135" s="10"/>
      <c r="E135" s="10"/>
      <c r="F135" s="10"/>
      <c r="G135" s="10"/>
      <c r="H135" s="10"/>
      <c r="I135" s="10"/>
      <c r="J135" s="10"/>
      <c r="K135" s="10"/>
      <c r="L135" s="10"/>
      <c r="M135" s="10"/>
      <c r="N135" s="10"/>
      <c r="O135" s="10"/>
      <c r="P135" s="10"/>
    </row>
    <row r="136" spans="1:16" x14ac:dyDescent="0.35">
      <c r="A136" s="10"/>
      <c r="B136" s="10"/>
      <c r="C136" s="10"/>
      <c r="D136" s="10"/>
      <c r="E136" s="10"/>
      <c r="F136" s="10"/>
      <c r="G136" s="10"/>
      <c r="H136" s="10"/>
      <c r="I136" s="10"/>
      <c r="J136" s="10"/>
      <c r="K136" s="10"/>
      <c r="L136" s="10"/>
      <c r="M136" s="10"/>
      <c r="N136" s="10"/>
      <c r="O136" s="10"/>
      <c r="P136" s="10"/>
    </row>
    <row r="137" spans="1:16" x14ac:dyDescent="0.35">
      <c r="A137" s="10"/>
      <c r="B137" s="10"/>
      <c r="C137" s="10"/>
      <c r="D137" s="10"/>
      <c r="E137" s="10"/>
      <c r="F137" s="10"/>
      <c r="G137" s="10"/>
      <c r="H137" s="10"/>
      <c r="I137" s="10"/>
      <c r="J137" s="10"/>
      <c r="K137" s="10"/>
      <c r="L137" s="10"/>
      <c r="M137" s="10"/>
      <c r="N137" s="10"/>
      <c r="O137" s="10"/>
      <c r="P137" s="10"/>
    </row>
    <row r="138" spans="1:16" x14ac:dyDescent="0.35">
      <c r="A138" s="10"/>
      <c r="B138" s="10"/>
      <c r="C138" s="10"/>
      <c r="D138" s="10"/>
      <c r="E138" s="10"/>
      <c r="F138" s="10"/>
      <c r="G138" s="10"/>
      <c r="H138" s="10"/>
      <c r="I138" s="10"/>
      <c r="J138" s="10"/>
      <c r="K138" s="10"/>
      <c r="L138" s="10"/>
      <c r="M138" s="10"/>
      <c r="N138" s="10"/>
      <c r="O138" s="10"/>
      <c r="P138" s="10"/>
    </row>
    <row r="139" spans="1:16" x14ac:dyDescent="0.35">
      <c r="A139" s="10"/>
      <c r="B139" s="10"/>
      <c r="C139" s="10"/>
      <c r="D139" s="10"/>
      <c r="E139" s="10"/>
      <c r="F139" s="10"/>
      <c r="G139" s="10"/>
      <c r="H139" s="10"/>
      <c r="I139" s="10"/>
      <c r="J139" s="10"/>
      <c r="K139" s="10"/>
      <c r="L139" s="10"/>
      <c r="M139" s="10"/>
      <c r="N139" s="10"/>
      <c r="O139" s="10"/>
      <c r="P139" s="10"/>
    </row>
    <row r="140" spans="1:16" x14ac:dyDescent="0.35">
      <c r="A140" s="10"/>
      <c r="B140" s="10"/>
      <c r="C140" s="10"/>
      <c r="D140" s="10"/>
      <c r="E140" s="10"/>
      <c r="F140" s="10"/>
      <c r="G140" s="10"/>
      <c r="H140" s="10"/>
      <c r="I140" s="10"/>
      <c r="J140" s="10"/>
      <c r="K140" s="10"/>
      <c r="L140" s="10"/>
      <c r="M140" s="10"/>
      <c r="N140" s="10"/>
      <c r="O140" s="10"/>
      <c r="P140" s="10"/>
    </row>
    <row r="141" spans="1:16" x14ac:dyDescent="0.35">
      <c r="A141" s="10"/>
      <c r="B141" s="10"/>
      <c r="C141" s="10"/>
      <c r="D141" s="10"/>
      <c r="E141" s="10"/>
      <c r="F141" s="10"/>
      <c r="G141" s="10"/>
      <c r="H141" s="10"/>
      <c r="I141" s="10"/>
      <c r="J141" s="10"/>
      <c r="K141" s="10"/>
      <c r="L141" s="10"/>
      <c r="M141" s="10"/>
      <c r="N141" s="10"/>
      <c r="O141" s="10"/>
      <c r="P141" s="10"/>
    </row>
    <row r="142" spans="1:16" x14ac:dyDescent="0.35">
      <c r="A142" s="10"/>
      <c r="B142" s="10"/>
      <c r="C142" s="10"/>
      <c r="D142" s="10"/>
      <c r="E142" s="10"/>
      <c r="F142" s="10"/>
      <c r="G142" s="10"/>
      <c r="H142" s="10"/>
      <c r="I142" s="10"/>
      <c r="J142" s="10"/>
      <c r="K142" s="10"/>
      <c r="L142" s="10"/>
      <c r="M142" s="10"/>
      <c r="N142" s="10"/>
      <c r="O142" s="10"/>
      <c r="P142" s="10"/>
    </row>
    <row r="143" spans="1:16" x14ac:dyDescent="0.35">
      <c r="A143" s="10"/>
      <c r="B143" s="10"/>
      <c r="C143" s="10"/>
      <c r="D143" s="10"/>
      <c r="E143" s="10"/>
      <c r="F143" s="10"/>
      <c r="G143" s="10"/>
      <c r="H143" s="10"/>
      <c r="I143" s="10"/>
      <c r="J143" s="10"/>
      <c r="K143" s="10"/>
      <c r="L143" s="10"/>
      <c r="M143" s="10"/>
      <c r="N143" s="10"/>
      <c r="O143" s="10"/>
      <c r="P143" s="10"/>
    </row>
    <row r="144" spans="1:16" x14ac:dyDescent="0.35">
      <c r="A144" s="10"/>
      <c r="B144" s="10"/>
      <c r="C144" s="10"/>
      <c r="D144" s="10"/>
      <c r="E144" s="10"/>
      <c r="F144" s="10"/>
      <c r="G144" s="10"/>
      <c r="H144" s="10"/>
      <c r="I144" s="10"/>
      <c r="J144" s="10"/>
      <c r="K144" s="10"/>
      <c r="L144" s="10"/>
      <c r="M144" s="10"/>
      <c r="N144" s="10"/>
      <c r="O144" s="10"/>
      <c r="P144" s="10"/>
    </row>
    <row r="145" spans="1:16" x14ac:dyDescent="0.35">
      <c r="A145" s="10"/>
      <c r="B145" s="10"/>
      <c r="C145" s="10"/>
      <c r="D145" s="10"/>
      <c r="E145" s="10"/>
      <c r="F145" s="10"/>
      <c r="G145" s="10"/>
      <c r="H145" s="10"/>
      <c r="I145" s="10"/>
      <c r="J145" s="10"/>
      <c r="K145" s="10"/>
      <c r="L145" s="10"/>
      <c r="M145" s="10"/>
      <c r="N145" s="10"/>
      <c r="O145" s="10"/>
      <c r="P145" s="10"/>
    </row>
    <row r="146" spans="1:16" x14ac:dyDescent="0.35">
      <c r="A146" s="10"/>
      <c r="B146" s="10"/>
      <c r="C146" s="10"/>
      <c r="D146" s="10"/>
      <c r="E146" s="10"/>
      <c r="F146" s="10"/>
      <c r="G146" s="10"/>
      <c r="H146" s="10"/>
      <c r="I146" s="10"/>
      <c r="J146" s="10"/>
      <c r="K146" s="10"/>
      <c r="L146" s="10"/>
      <c r="M146" s="10"/>
      <c r="N146" s="10"/>
      <c r="O146" s="10"/>
      <c r="P146" s="10"/>
    </row>
    <row r="147" spans="1:16" x14ac:dyDescent="0.35">
      <c r="A147" s="10"/>
      <c r="B147" s="10"/>
      <c r="C147" s="10"/>
      <c r="D147" s="10"/>
      <c r="E147" s="10"/>
      <c r="F147" s="10"/>
      <c r="G147" s="10"/>
      <c r="H147" s="10"/>
      <c r="I147" s="10"/>
      <c r="J147" s="10"/>
      <c r="K147" s="10"/>
      <c r="L147" s="10"/>
      <c r="M147" s="10"/>
      <c r="N147" s="10"/>
      <c r="O147" s="10"/>
      <c r="P147" s="10"/>
    </row>
    <row r="148" spans="1:16" x14ac:dyDescent="0.35">
      <c r="A148" s="10"/>
      <c r="B148" s="10"/>
      <c r="C148" s="10"/>
      <c r="D148" s="10"/>
      <c r="E148" s="10"/>
      <c r="F148" s="10"/>
      <c r="G148" s="10"/>
      <c r="H148" s="10"/>
      <c r="I148" s="10"/>
      <c r="J148" s="10"/>
      <c r="K148" s="10"/>
      <c r="L148" s="10"/>
      <c r="M148" s="10"/>
      <c r="N148" s="10"/>
      <c r="O148" s="10"/>
      <c r="P148" s="10"/>
    </row>
    <row r="149" spans="1:16" x14ac:dyDescent="0.35">
      <c r="A149" s="10"/>
      <c r="B149" s="10"/>
      <c r="C149" s="10"/>
      <c r="D149" s="10"/>
      <c r="E149" s="10"/>
      <c r="F149" s="10"/>
      <c r="G149" s="10"/>
      <c r="H149" s="10"/>
      <c r="I149" s="10"/>
      <c r="J149" s="10"/>
      <c r="K149" s="10"/>
      <c r="L149" s="10"/>
      <c r="M149" s="10"/>
      <c r="N149" s="10"/>
      <c r="O149" s="10"/>
      <c r="P149" s="10"/>
    </row>
    <row r="150" spans="1:16" x14ac:dyDescent="0.35">
      <c r="A150" s="10"/>
      <c r="B150" s="10"/>
      <c r="C150" s="10"/>
      <c r="D150" s="10"/>
      <c r="E150" s="10"/>
      <c r="F150" s="10"/>
      <c r="G150" s="10"/>
      <c r="H150" s="10"/>
      <c r="I150" s="10"/>
      <c r="J150" s="10"/>
      <c r="K150" s="10"/>
      <c r="L150" s="10"/>
      <c r="M150" s="10"/>
      <c r="N150" s="10"/>
      <c r="O150" s="10"/>
      <c r="P150" s="10"/>
    </row>
    <row r="151" spans="1:16" x14ac:dyDescent="0.35">
      <c r="A151" s="10"/>
      <c r="B151" s="10"/>
      <c r="C151" s="10"/>
      <c r="D151" s="10"/>
      <c r="E151" s="10"/>
      <c r="F151" s="10"/>
      <c r="G151" s="10"/>
      <c r="H151" s="10"/>
      <c r="I151" s="10"/>
      <c r="J151" s="10"/>
      <c r="K151" s="10"/>
      <c r="L151" s="10"/>
      <c r="M151" s="10"/>
      <c r="N151" s="10"/>
      <c r="O151" s="10"/>
      <c r="P151" s="10"/>
    </row>
    <row r="152" spans="1:16" x14ac:dyDescent="0.35">
      <c r="A152" s="10"/>
      <c r="B152" s="10"/>
      <c r="C152" s="10"/>
      <c r="D152" s="10"/>
      <c r="E152" s="10"/>
      <c r="F152" s="10"/>
      <c r="G152" s="10"/>
      <c r="H152" s="10"/>
      <c r="I152" s="10"/>
      <c r="J152" s="10"/>
      <c r="K152" s="10"/>
      <c r="L152" s="10"/>
      <c r="M152" s="10"/>
      <c r="N152" s="10"/>
      <c r="O152" s="10"/>
      <c r="P152" s="10"/>
    </row>
    <row r="153" spans="1:16" x14ac:dyDescent="0.35">
      <c r="A153" s="10"/>
      <c r="B153" s="10"/>
      <c r="C153" s="10"/>
      <c r="D153" s="10"/>
      <c r="E153" s="10"/>
      <c r="F153" s="10"/>
      <c r="G153" s="10"/>
      <c r="H153" s="10"/>
      <c r="I153" s="10"/>
      <c r="J153" s="10"/>
      <c r="K153" s="10"/>
      <c r="L153" s="10"/>
      <c r="M153" s="10"/>
      <c r="N153" s="10"/>
      <c r="O153" s="10"/>
      <c r="P153" s="10"/>
    </row>
    <row r="154" spans="1:16" x14ac:dyDescent="0.35">
      <c r="A154" s="10"/>
      <c r="B154" s="10"/>
      <c r="C154" s="10"/>
      <c r="D154" s="10"/>
      <c r="E154" s="10"/>
      <c r="F154" s="10"/>
      <c r="G154" s="10"/>
      <c r="H154" s="10"/>
      <c r="I154" s="10"/>
      <c r="J154" s="10"/>
      <c r="K154" s="10"/>
      <c r="L154" s="10"/>
      <c r="M154" s="10"/>
      <c r="N154" s="10"/>
      <c r="O154" s="10"/>
      <c r="P154" s="10"/>
    </row>
    <row r="155" spans="1:16" x14ac:dyDescent="0.35">
      <c r="A155" s="10"/>
      <c r="B155" s="10"/>
      <c r="C155" s="10"/>
      <c r="D155" s="10"/>
      <c r="E155" s="10"/>
      <c r="F155" s="10"/>
      <c r="G155" s="10"/>
      <c r="H155" s="10"/>
      <c r="I155" s="10"/>
      <c r="J155" s="10"/>
      <c r="K155" s="10"/>
      <c r="L155" s="10"/>
      <c r="M155" s="10"/>
      <c r="N155" s="10"/>
      <c r="O155" s="10"/>
      <c r="P155" s="10"/>
    </row>
    <row r="156" spans="1:16" x14ac:dyDescent="0.35">
      <c r="A156" s="10"/>
      <c r="B156" s="10"/>
      <c r="C156" s="10"/>
      <c r="D156" s="10"/>
      <c r="E156" s="10"/>
      <c r="F156" s="10"/>
      <c r="G156" s="10"/>
      <c r="H156" s="10"/>
      <c r="I156" s="10"/>
      <c r="J156" s="10"/>
      <c r="K156" s="10"/>
      <c r="L156" s="10"/>
      <c r="M156" s="10"/>
      <c r="N156" s="10"/>
      <c r="O156" s="10"/>
      <c r="P156" s="10"/>
    </row>
    <row r="157" spans="1:16" x14ac:dyDescent="0.35">
      <c r="A157" s="10"/>
      <c r="B157" s="10"/>
      <c r="C157" s="10"/>
      <c r="D157" s="10"/>
      <c r="E157" s="10"/>
      <c r="F157" s="10"/>
      <c r="G157" s="10"/>
      <c r="H157" s="10"/>
      <c r="I157" s="10"/>
      <c r="J157" s="10"/>
      <c r="K157" s="10"/>
      <c r="L157" s="10"/>
      <c r="M157" s="10"/>
      <c r="N157" s="10"/>
      <c r="O157" s="10"/>
      <c r="P157" s="10"/>
    </row>
    <row r="158" spans="1:16" x14ac:dyDescent="0.35">
      <c r="A158" s="10"/>
      <c r="B158" s="10"/>
      <c r="C158" s="10"/>
      <c r="D158" s="10"/>
      <c r="E158" s="10"/>
      <c r="F158" s="10"/>
      <c r="G158" s="10"/>
      <c r="H158" s="10"/>
      <c r="I158" s="10"/>
      <c r="J158" s="10"/>
      <c r="K158" s="10"/>
      <c r="L158" s="10"/>
      <c r="M158" s="10"/>
      <c r="N158" s="10"/>
      <c r="O158" s="10"/>
      <c r="P158" s="10"/>
    </row>
    <row r="159" spans="1:16" x14ac:dyDescent="0.35">
      <c r="A159" s="10"/>
      <c r="B159" s="10"/>
      <c r="C159" s="10"/>
      <c r="D159" s="10"/>
      <c r="E159" s="10"/>
      <c r="F159" s="10"/>
      <c r="G159" s="10"/>
      <c r="H159" s="10"/>
      <c r="I159" s="10"/>
      <c r="J159" s="10"/>
      <c r="K159" s="10"/>
      <c r="L159" s="10"/>
      <c r="M159" s="10"/>
      <c r="N159" s="10"/>
      <c r="O159" s="10"/>
      <c r="P159" s="10"/>
    </row>
    <row r="160" spans="1:16" x14ac:dyDescent="0.35">
      <c r="A160" s="10"/>
      <c r="B160" s="10"/>
      <c r="C160" s="10"/>
      <c r="D160" s="10"/>
      <c r="E160" s="10"/>
      <c r="F160" s="10"/>
      <c r="G160" s="10"/>
      <c r="H160" s="10"/>
      <c r="I160" s="10"/>
      <c r="J160" s="10"/>
      <c r="K160" s="10"/>
      <c r="L160" s="10"/>
      <c r="M160" s="10"/>
      <c r="N160" s="10"/>
      <c r="O160" s="10"/>
      <c r="P160" s="10"/>
    </row>
  </sheetData>
  <mergeCells count="3">
    <mergeCell ref="J1:K1"/>
    <mergeCell ref="I5:I8"/>
    <mergeCell ref="Q1:S1"/>
  </mergeCells>
  <pageMargins left="0.7" right="0.7" top="0.75" bottom="0.75" header="0.3" footer="0.3"/>
  <pageSetup paperSize="9" orientation="portrait" verticalDpi="0" r:id="rId1"/>
  <legacy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Feuilles de calcul</vt:lpstr>
      </vt:variant>
      <vt:variant>
        <vt:i4>5</vt:i4>
      </vt:variant>
    </vt:vector>
  </HeadingPairs>
  <TitlesOfParts>
    <vt:vector size="5" baseType="lpstr">
      <vt:lpstr>REAforêtMReboisement</vt:lpstr>
      <vt:lpstr>REAproduitsMReboisement</vt:lpstr>
      <vt:lpstr>REEsubsMReboisement</vt:lpstr>
      <vt:lpstr>REG&amp;Rabais</vt:lpstr>
      <vt:lpstr>Listes choix</vt:lpstr>
    </vt:vector>
  </TitlesOfParts>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Florence HEUSCHMIDT</dc:creator>
  <cp:lastModifiedBy>Florence HEUSCHMIDT</cp:lastModifiedBy>
  <dcterms:created xsi:type="dcterms:W3CDTF">2019-12-30T13:35:15Z</dcterms:created>
  <dcterms:modified xsi:type="dcterms:W3CDTF">2020-06-25T09:36:25Z</dcterms:modified>
</cp:coreProperties>
</file>