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+for\Projets C+for\Conception de projets\Mes projets\CNPF C+for n° 217 Han-sur-Nied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1" l="1"/>
  <c r="D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R4" i="2"/>
  <c r="BQ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W20" i="2"/>
  <c r="EC20" i="2"/>
  <c r="FS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I28" i="2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H38" i="2"/>
  <c r="HG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B57" i="2"/>
  <c r="HG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HG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W155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Y159" i="2"/>
  <c r="HI160" i="2"/>
  <c r="EC160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FS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HG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V163" i="2" l="1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HH164" i="2" l="1"/>
  <c r="HG164" i="2"/>
  <c r="DI163" i="2"/>
  <c r="EX164" i="2"/>
  <c r="FS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FR167" i="2"/>
  <c r="DG167" i="2"/>
  <c r="EB167" i="2"/>
  <c r="EX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EB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G185" i="2" l="1"/>
  <c r="EW185" i="2"/>
  <c r="EV185" i="2"/>
  <c r="EA185" i="2"/>
  <c r="EB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S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A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HG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62" i="2" a="1"/>
  <c r="FY62" i="2" s="1"/>
  <c r="FY172" i="2" a="1"/>
  <c r="FY172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0" i="2" a="1"/>
  <c r="FY80" i="2" s="1"/>
  <c r="FD14" i="2" a="1"/>
  <c r="FD14" i="2" s="1"/>
  <c r="FD137" i="2" a="1"/>
  <c r="FD13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HG203" i="2" l="1"/>
  <c r="HH203" i="2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FD159" i="2" a="1"/>
  <c r="FD159" i="2" s="1"/>
  <c r="FD48" i="2" a="1"/>
  <c r="FD48" i="2" s="1"/>
  <c r="FY30" i="2" a="1"/>
  <c r="FY30" i="2" s="1"/>
  <c r="FY104" i="2" a="1"/>
  <c r="FY104" i="2" s="1"/>
  <c r="FY190" i="2" a="1"/>
  <c r="FY190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82" i="2" a="1"/>
  <c r="FD82" i="2" s="1"/>
  <c r="FD167" i="2" a="1"/>
  <c r="FD167" i="2" s="1"/>
  <c r="FD188" i="2" a="1"/>
  <c r="FD188" i="2" s="1"/>
  <c r="FY196" i="2" a="1"/>
  <c r="FY196" i="2" s="1"/>
  <c r="FY164" i="2" a="1"/>
  <c r="FY164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BC151" i="2" a="1"/>
  <c r="BC151" i="2" s="1"/>
  <c r="BC192" i="2" a="1"/>
  <c r="BC192" i="2" s="1"/>
  <c r="BC82" i="2" a="1"/>
  <c r="BC82" i="2" s="1"/>
  <c r="BC7" i="2" a="1"/>
  <c r="BC7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BC31" i="2" a="1"/>
  <c r="BC31" i="2" s="1"/>
  <c r="BC181" i="2" a="1"/>
  <c r="BC181" i="2" s="1"/>
  <c r="BC34" i="2" a="1"/>
  <c r="BC34" i="2" s="1"/>
  <c r="FR203" i="2"/>
  <c r="BC18" i="2" a="1"/>
  <c r="BC18" i="2" s="1"/>
  <c r="BC84" i="2" a="1"/>
  <c r="BC84" i="2" s="1"/>
  <c r="BC65" i="2" a="1"/>
  <c r="BC65" i="2" s="1"/>
  <c r="BC38" i="2" a="1"/>
  <c r="BC38" i="2" s="1"/>
  <c r="BC32" i="2" a="1"/>
  <c r="BC32" i="2" s="1"/>
  <c r="BC114" i="2" a="1"/>
  <c r="BC114" i="2" s="1"/>
  <c r="AH62" i="2" a="1"/>
  <c r="AH62" i="2" s="1"/>
  <c r="AH151" i="2" a="1"/>
  <c r="AH151" i="2" s="1"/>
  <c r="AH166" i="2" a="1"/>
  <c r="AH166" i="2" s="1"/>
  <c r="AH19" i="2" a="1"/>
  <c r="AH19" i="2" s="1"/>
  <c r="AH90" i="2" a="1"/>
  <c r="AH90" i="2" s="1"/>
  <c r="AH92" i="2" a="1"/>
  <c r="AH92" i="2" s="1"/>
  <c r="AH199" i="2" a="1"/>
  <c r="AH199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<sst xmlns="http://schemas.openxmlformats.org/spreadsheetml/2006/main" count="1160" uniqueCount="325">
  <si>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</si>
  <si>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</si>
  <si>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</si>
  <si>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</si>
  <si>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</si>
  <si>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</si>
  <si>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</si>
  <si>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</si>
  <si>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</si>
  <si>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</si>
  <si>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</si>
  <si>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</si>
  <si>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</si>
  <si>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</si>
  <si>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</si>
  <si>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</si>
  <si>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</si>
  <si>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</si>
  <si>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</si>
  <si>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</si>
  <si>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</si>
  <si>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</si>
  <si>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</si>
  <si>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</si>
  <si>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</si>
  <si>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</si>
  <si>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</si>
  <si>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</si>
  <si>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</si>
  <si>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</si>
  <si>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</si>
  <si>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</si>
  <si>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</si>
  <si>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</si>
  <si>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</si>
  <si>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</si>
  <si>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</si>
  <si>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</si>
  <si>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</si>
  <si>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</si>
  <si>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</si>
  <si>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</si>
  <si>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</si>
  <si>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</si>
  <si>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</si>
  <si>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</si>
  <si>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</si>
  <si>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</si>
  <si>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</si>
  <si>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</si>
  <si>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</si>
  <si>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</si>
  <si>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</si>
  <si>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</si>
  <si>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</si>
  <si>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</si>
  <si>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</si>
  <si>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</si>
  <si>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</si>
  <si>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</si>
  <si>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</si>
  <si>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</si>
  <si>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</si>
  <si>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</si>
  <si>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</si>
  <si>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</si>
  <si>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</si>
  <si>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</si>
  <si>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</si>
  <si>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</si>
  <si>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</si>
  <si>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</si>
  <si>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</si>
  <si>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</si>
  <si>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</si>
  <si>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</si>
  <si>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</si>
  <si>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</si>
  <si>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</si>
  <si>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</si>
  <si>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</si>
  <si>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</si>
  <si>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</si>
  <si>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</si>
  <si>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</si>
  <si>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</si>
  <si>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</si>
  <si>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</si>
  <si>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</si>
  <si>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</si>
  <si>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</si>
  <si>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</si>
  <si>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</si>
  <si>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</si>
  <si>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</si>
  <si>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</si>
  <si>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</si>
  <si>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</si>
  <si>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</si>
  <si>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</si>
  <si>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</si>
  <si>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</si>
  <si>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</si>
  <si>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</si>
  <si>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</si>
  <si>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</si>
  <si>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</si>
  <si>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</si>
  <si>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</si>
  <si>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</si>
  <si>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</si>
  <si>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</si>
  <si>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</si>
  <si>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</si>
  <si>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</si>
  <si>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</si>
  <si>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</si>
  <si>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</si>
  <si>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</si>
  <si>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</si>
  <si>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</si>
  <si>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</si>
  <si>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</si>
  <si>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</si>
  <si>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</si>
  <si>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</si>
  <si>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</si>
  <si>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</si>
  <si>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</si>
  <si>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</si>
  <si>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</si>
  <si>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</si>
  <si>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</si>
  <si>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</si>
  <si>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</si>
  <si>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</si>
  <si>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</si>
  <si>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</si>
  <si>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</si>
  <si>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</si>
  <si>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</si>
  <si>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</si>
  <si>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</si>
  <si>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</si>
  <si>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</si>
  <si>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</si>
  <si>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</si>
  <si>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</si>
  <si>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</si>
  <si>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</si>
  <si>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</si>
  <si>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</si>
  <si>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</si>
  <si>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</si>
  <si>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</si>
  <si>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</si>
  <si>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</si>
  <si>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</si>
  <si>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</si>
  <si>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</si>
  <si>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</si>
  <si>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</si>
  <si>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</si>
  <si>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</si>
  <si>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</si>
  <si>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</si>
  <si>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</si>
  <si>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</si>
  <si>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</si>
  <si>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</si>
  <si>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</si>
  <si>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</si>
  <si>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</si>
  <si>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</si>
  <si>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</si>
  <si>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</si>
  <si>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</si>
  <si>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</si>
  <si>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</si>
  <si>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</si>
  <si>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</si>
  <si>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</si>
  <si>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</si>
  <si>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</si>
  <si>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</si>
  <si>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</si>
  <si>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</si>
  <si>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</si>
  <si>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</si>
  <si>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</si>
  <si>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</si>
  <si>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</si>
  <si>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</si>
  <si>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</si>
  <si>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</si>
  <si>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</si>
  <si>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</si>
  <si>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</si>
  <si>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</si>
  <si>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</si>
  <si>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</si>
  <si>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</si>
  <si>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</si>
  <si>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</si>
  <si>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</si>
  <si>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</si>
  <si>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</si>
  <si>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</si>
  <si>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</si>
  <si>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</si>
  <si>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</si>
  <si>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</si>
  <si>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</si>
  <si>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</si>
  <si>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</si>
  <si>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</si>
  <si>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</si>
  <si>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</si>
  <si>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</si>
  <si>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</si>
  <si>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</si>
  <si>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</si>
  <si>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</si>
  <si>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</si>
  <si>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</si>
  <si>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</si>
  <si>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</si>
  <si>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</si>
  <si>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</si>
  <si>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</si>
  <si>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</si>
  <si>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</si>
  <si>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</si>
  <si>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</si>
  <si>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</si>
  <si>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</si>
  <si>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</si>
  <si>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</si>
  <si>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</si>
  <si>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</si>
  <si>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</si>
  <si>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</si>
  <si>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</si>
  <si>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</si>
  <si>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</si>
  <si>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</si>
  <si>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</si>
  <si>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</si>
  <si>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</si>
  <si>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</si>
  <si>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</si>
  <si>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</si>
  <si>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</si>
  <si>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</si>
  <si>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</si>
  <si>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</si>
  <si>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</si>
  <si>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</si>
  <si>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</si>
  <si>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</si>
  <si>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</si>
  <si>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</si>
  <si>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</si>
  <si>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</si>
  <si>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</si>
  <si>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</si>
  <si>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</si>
  <si>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</si>
  <si>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</si>
  <si>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</si>
  <si>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</si>
  <si>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</si>
  <si>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</si>
  <si>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</si>
  <si>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</si>
  <si>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</si>
  <si>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</si>
  <si>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</si>
  <si>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</si>
  <si>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</si>
  <si>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</si>
  <si>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</si>
  <si>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</si>
  <si>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</si>
  <si>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</si>
  <si>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</si>
  <si>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</si>
  <si>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</si>
  <si>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</si>
  <si>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</si>
  <si>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</si>
  <si>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</si>
  <si>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</si>
  <si>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</si>
  <si>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</si>
  <si>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</si>
  <si>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</si>
  <si>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</si>
  <si>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</si>
  <si>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</si>
  <si>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</si>
  <si>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</si>
  <si>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</si>
  <si>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</si>
  <si>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</si>
  <si>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</si>
  <si>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</si>
  <si>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</si>
  <si>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</si>
  <si>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</si>
  <si>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</si>
  <si>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</si>
  <si>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</si>
  <si>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</si>
  <si>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</si>
  <si>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</si>
  <si>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</si>
  <si>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</si>
  <si>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</si>
  <si>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</si>
  <si>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</si>
  <si>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</si>
  <si>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</si>
  <si>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</si>
  <si>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Vesten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</si>
</sst>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2.0377847984057289</c:v>
                </c:pt>
                <c:pt idx="2">
                  <c:v>2.7925563499752255</c:v>
                </c:pt>
                <c:pt idx="3">
                  <c:v>3.8280800969104978</c:v>
                </c:pt>
                <c:pt idx="4">
                  <c:v>5.2492054905853633</c:v>
                </c:pt>
                <c:pt idx="5">
                  <c:v>7.2000847983961336</c:v>
                </c:pt>
                <c:pt idx="6">
                  <c:v>9.8789564284662834</c:v>
                </c:pt>
                <c:pt idx="7">
                  <c:v>13.558506375950673</c:v>
                </c:pt>
                <c:pt idx="8">
                  <c:v>18.613918605511127</c:v>
                </c:pt>
                <c:pt idx="9">
                  <c:v>25.561526016679952</c:v>
                </c:pt>
                <c:pt idx="10">
                  <c:v>35.112079015597438</c:v>
                </c:pt>
                <c:pt idx="11">
                  <c:v>48.244174695658252</c:v>
                </c:pt>
                <c:pt idx="12">
                  <c:v>66.305496579707921</c:v>
                </c:pt>
                <c:pt idx="13">
                  <c:v>91.152424423920024</c:v>
                </c:pt>
                <c:pt idx="14">
                  <c:v>125.34259204930406</c:v>
                </c:pt>
                <c:pt idx="15">
                  <c:v>172.40052198347337</c:v>
                </c:pt>
                <c:pt idx="16">
                  <c:v>237.18413424882041</c:v>
                </c:pt>
                <c:pt idx="17">
                  <c:v>326.39052229790826</c:v>
                </c:pt>
                <c:pt idx="18">
                  <c:v>449.25403106311705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60589520"/>
        <c:axId val="-1260592240"/>
      </c:scatterChart>
      <c:valAx>
        <c:axId val="-1260589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0592240"/>
        <c:crosses val="autoZero"/>
        <c:crossBetween val="midCat"/>
      </c:valAx>
      <c:valAx>
        <c:axId val="-126059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0589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9578688"/>
        <c:axId val="-1329581952"/>
      </c:scatterChart>
      <c:valAx>
        <c:axId val="-1329578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9581952"/>
        <c:crosses val="autoZero"/>
        <c:crossBetween val="midCat"/>
      </c:valAx>
      <c:valAx>
        <c:axId val="-132958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957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1.7515388586857499</c:v>
                </c:pt>
                <c:pt idx="2">
                  <c:v>2.3118523702379443</c:v>
                </c:pt>
                <c:pt idx="3">
                  <c:v>3.0521545130678045</c:v>
                </c:pt>
                <c:pt idx="4">
                  <c:v>4.0304887870287853</c:v>
                </c:pt>
                <c:pt idx="5">
                  <c:v>5.3236850518220313</c:v>
                </c:pt>
                <c:pt idx="6">
                  <c:v>7.0334604449819951</c:v>
                </c:pt>
                <c:pt idx="7">
                  <c:v>9.2945077387320598</c:v>
                </c:pt>
                <c:pt idx="8">
                  <c:v>12.285220401810079</c:v>
                </c:pt>
                <c:pt idx="9">
                  <c:v>16.24191628458744</c:v>
                </c:pt>
                <c:pt idx="10">
                  <c:v>21.477704309737732</c:v>
                </c:pt>
                <c:pt idx="11">
                  <c:v>28.407513792948251</c:v>
                </c:pt>
                <c:pt idx="12">
                  <c:v>37.581304575039802</c:v>
                </c:pt>
                <c:pt idx="13">
                  <c:v>49.728138623583213</c:v>
                </c:pt>
                <c:pt idx="14">
                  <c:v>65.814674158260217</c:v>
                </c:pt>
                <c:pt idx="15">
                  <c:v>87.12281348915684</c:v>
                </c:pt>
                <c:pt idx="16">
                  <c:v>115.35279115957724</c:v>
                </c:pt>
                <c:pt idx="17">
                  <c:v>152.76005673162868</c:v>
                </c:pt>
                <c:pt idx="18">
                  <c:v>202.33705570258329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66777408"/>
        <c:axId val="-1066771424"/>
      </c:scatterChart>
      <c:valAx>
        <c:axId val="-1066777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1424"/>
        <c:crosses val="autoZero"/>
        <c:crossBetween val="midCat"/>
      </c:valAx>
      <c:valAx>
        <c:axId val="-106677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7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66773600"/>
        <c:axId val="-1066776864"/>
      </c:scatterChart>
      <c:valAx>
        <c:axId val="-1066773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6864"/>
        <c:crosses val="autoZero"/>
        <c:crossBetween val="midCat"/>
      </c:valAx>
      <c:valAx>
        <c:axId val="-106677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3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66778496"/>
        <c:axId val="-1066777952"/>
      </c:scatterChart>
      <c:valAx>
        <c:axId val="-1066778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7952"/>
        <c:crosses val="autoZero"/>
        <c:crossBetween val="midCat"/>
      </c:valAx>
      <c:valAx>
        <c:axId val="-106677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8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66775232"/>
        <c:axId val="-1066776320"/>
      </c:scatterChart>
      <c:valAx>
        <c:axId val="-1066775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6320"/>
        <c:crosses val="autoZero"/>
        <c:crossBetween val="midCat"/>
      </c:valAx>
      <c:valAx>
        <c:axId val="-106677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5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66773056"/>
        <c:axId val="-1066775776"/>
      </c:scatterChart>
      <c:valAx>
        <c:axId val="-10667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5776"/>
        <c:crosses val="autoZero"/>
        <c:crossBetween val="midCat"/>
      </c:valAx>
      <c:valAx>
        <c:axId val="-106677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66774688"/>
        <c:axId val="-1066774144"/>
      </c:scatterChart>
      <c:valAx>
        <c:axId val="-1066774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4144"/>
        <c:crosses val="autoZero"/>
        <c:crossBetween val="midCat"/>
      </c:valAx>
      <c:valAx>
        <c:axId val="-106677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4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66772512"/>
        <c:axId val="-1066771968"/>
      </c:scatterChart>
      <c:valAx>
        <c:axId val="-1066772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1968"/>
        <c:crosses val="autoZero"/>
        <c:crossBetween val="midCat"/>
      </c:valAx>
      <c:valAx>
        <c:axId val="-106677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66772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9579232"/>
        <c:axId val="-1329580864"/>
      </c:scatterChart>
      <c:valAx>
        <c:axId val="-1329579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9580864"/>
        <c:crosses val="autoZero"/>
        <c:crossBetween val="midCat"/>
      </c:valAx>
      <c:valAx>
        <c:axId val="-13295808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9579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61" zoomScale="80" zoomScaleNormal="80" workbookViewId="0">
      <selection activeCell="A63" sqref="A63:H7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2.8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129</v>
      </c>
      <c r="C9" s="35">
        <v>0.5</v>
      </c>
      <c r="D9" s="36">
        <f t="shared" ref="D9:D18" si="0">C9*$C$5</f>
        <v>1.4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112</v>
      </c>
      <c r="C10" s="35">
        <v>0.5</v>
      </c>
      <c r="D10" s="36">
        <f t="shared" si="0"/>
        <v>1.4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Robusta</v>
      </c>
      <c r="C32" s="25" t="s">
        <v>324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283">
        <v>18</v>
      </c>
      <c r="B36" s="63">
        <v>361.08</v>
      </c>
      <c r="C36" s="63">
        <v>1</v>
      </c>
      <c r="D36" s="63">
        <f>B36</f>
        <v>361.08</v>
      </c>
      <c r="E36" s="54">
        <v>0.78</v>
      </c>
      <c r="F36" s="54"/>
      <c r="G36" s="54">
        <v>0.1</v>
      </c>
      <c r="H36" s="54">
        <v>0.12</v>
      </c>
      <c r="I36" s="52">
        <f>IFERROR(B36/A36,"")</f>
        <v>20.059999999999999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/>
      <c r="B37" s="63"/>
      <c r="C37" s="63"/>
      <c r="D37" s="63"/>
      <c r="E37" s="54"/>
      <c r="F37" s="54"/>
      <c r="G37" s="54"/>
      <c r="H37" s="54"/>
      <c r="I37" s="56" t="str">
        <f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/>
      <c r="B38" s="63"/>
      <c r="C38" s="63"/>
      <c r="D38" s="63"/>
      <c r="E38" s="54"/>
      <c r="F38" s="54"/>
      <c r="G38" s="54"/>
      <c r="H38" s="54"/>
      <c r="I38" s="56" t="str">
        <f t="shared" ref="I38:I55" si="1">IF(A38&lt;&gt;0,(B38-(B37-D37))/(A38-A37),"")</f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>IF(A45&lt;&gt;0,(B45-(B44-D44))/(A45-A44),"")</f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>IF(A46&lt;&gt;0,(B46-(B45-D45))/(A46-A45),"")</f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Koster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18</v>
      </c>
      <c r="B62" s="53">
        <v>179.52</v>
      </c>
      <c r="C62" s="63">
        <v>1</v>
      </c>
      <c r="D62" s="63">
        <f>B62</f>
        <v>179.52</v>
      </c>
      <c r="E62" s="54">
        <v>0.78</v>
      </c>
      <c r="F62" s="54"/>
      <c r="G62" s="54">
        <v>0.1</v>
      </c>
      <c r="H62" s="54">
        <v>0.12</v>
      </c>
      <c r="I62" s="56">
        <f>IFERROR(B62/A62,"")</f>
        <v>9.9733333333333345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63"/>
      <c r="D71" s="6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83"/>
      <c r="B72" s="63"/>
      <c r="C72" s="63"/>
      <c r="D72" s="6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3"/>
      <c r="B73" s="63"/>
      <c r="C73" s="63"/>
      <c r="D73" s="6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25"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Robusta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Koster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97.321399753599337</v>
      </c>
      <c r="T3" s="62">
        <f>IF('Données projet'!E9&gt;30,$R$33-$H$33,LOOKUP('Données projet'!$E$9,$A$3:$A$203,R3:R203)-LOOKUP('Données projet'!$E$9,$A$3:$A$203,$H$3:$H$203))</f>
        <v>471.25403106311711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54.258256683866762</v>
      </c>
      <c r="AO3" s="62">
        <f>IF('Données projet'!E10&gt;30,$AM$33-$H$33,LOOKUP('Données projet'!$E$10,$A$3:$A$203,AM3:AM203)-LOOKUP('Données projet'!$E$10,$A$3:$A$203,$H$3:$H$203))</f>
        <v>224.33705570258331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20.059999999999999</v>
      </c>
      <c r="N4" s="14">
        <f>IF('Données projet'!$A$36&gt;35,N3+M4-V3,IF(A4&lt;'Données projet'!$A$36,$K$205^A4,IF(A4='Données projet'!$A$36,'Données projet'!$B$36,N3+M4-V3)))</f>
        <v>1.3870403003668177</v>
      </c>
      <c r="O4" s="14">
        <f>N4*VLOOKUP('Données projet'!$B$9,Paramètres!$A$1:$I$89,3,0)*VLOOKUP('Données projet'!$B$9,Paramètres!$A$1:$I$89,5,0)</f>
        <v>0.79410831276601046</v>
      </c>
      <c r="P4" s="14">
        <f>EXP(-1.0587+0.8836*LN(O4)+0.284)</f>
        <v>0.37591166717986257</v>
      </c>
      <c r="Q4" s="22">
        <f t="shared" ref="Q4:Q34" si="2">(O4+P4)*0.475*44/12</f>
        <v>2.0377847984057289</v>
      </c>
      <c r="R4" s="62">
        <f t="shared" si="0"/>
        <v>259.92667368729457</v>
      </c>
      <c r="S4" s="62">
        <f ca="1">AVERAGE(OFFSET($R$3,0,0,'Données projet'!$E$9+1,1))-AVERAGE(OFFSET($H$3,0,0,'Données projet'!$E$9+1,1))</f>
        <v>97.321399753599337</v>
      </c>
      <c r="T4" s="62">
        <f>$T$3</f>
        <v>471.25403106311711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9.9733333333333345</v>
      </c>
      <c r="AI4" s="14">
        <f>IF('Données projet'!$A$62&gt;35,AI3+AH4-AQ3,IF(A4&lt;'Données projet'!$A$62,$AF$205^A4,IF(A4='Données projet'!$A$62,'Données projet'!$B$62,AI3+AH4-AQ3)))</f>
        <v>1.3342232092820689</v>
      </c>
      <c r="AJ4" s="14">
        <f>AI4*VLOOKUP('Données projet'!$B$10,Paramètres!$A$1:$I$89,3,0)*VLOOKUP('Données projet'!$B$10,Paramètres!$A$1:$I$89,5,0)</f>
        <v>0.67853255531248902</v>
      </c>
      <c r="AK4" s="14">
        <f>EXP(-1.0587+0.8836*LN(AJ4)+0.284)</f>
        <v>0.3271356889089943</v>
      </c>
      <c r="AL4" s="22">
        <f t="shared" ref="AL4:AL67" si="4">(AJ4+AK4)*0.475*44/12</f>
        <v>1.7515388586857499</v>
      </c>
      <c r="AM4" s="62">
        <f t="shared" ref="AM4:AM67" si="5">AL4+(AD4+AE4)*44/12</f>
        <v>259.64042774757462</v>
      </c>
      <c r="AN4" s="62">
        <f ca="1">AVERAGE(OFFSET($AM$3,0,0,'Données projet'!$E$10+1,1))-AVERAGE(OFFSET($H$3,0,0,'Données projet'!$E$10+1,1))</f>
        <v>54.258256683866762</v>
      </c>
      <c r="AO4" s="62">
        <f>$AO$3</f>
        <v>224.33705570258331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20.059999999999999</v>
      </c>
      <c r="N5" s="14">
        <f>IF('Données projet'!$A$36&gt;35,N4+M5-V4,IF(A5&lt;'Données projet'!$A$36,$K$205^A5,IF(A5='Données projet'!$A$36,'Données projet'!$B$36,N4+M5-V4)))</f>
        <v>1.9238807948416718</v>
      </c>
      <c r="O5" s="14">
        <f>N5*VLOOKUP('Données projet'!$B$9,Paramètres!$A$1:$I$89,3,0)*VLOOKUP('Données projet'!$B$9,Paramètres!$A$1:$I$89,5,0)</f>
        <v>1.1014602326627541</v>
      </c>
      <c r="P5" s="14">
        <f t="shared" ref="P5:P68" si="33">EXP(-1.0587+0.8836*LN(O5)+0.284)</f>
        <v>0.50192140368665794</v>
      </c>
      <c r="Q5" s="22">
        <f t="shared" si="2"/>
        <v>2.7925563499752255</v>
      </c>
      <c r="R5" s="62">
        <f t="shared" si="0"/>
        <v>261.90366746108634</v>
      </c>
      <c r="S5" s="62">
        <f ca="1">AVERAGE(OFFSET($R$3,0,0,'Données projet'!$E$9+1,1))-AVERAGE(OFFSET($H$3,0,0,'Données projet'!$E$9+1,1))</f>
        <v>97.321399753599337</v>
      </c>
      <c r="T5" s="62">
        <f t="shared" ref="T5:T68" si="34">$T$3</f>
        <v>471.25403106311711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9.9733333333333345</v>
      </c>
      <c r="AI5" s="14">
        <f>IF('Données projet'!$A$62&gt;35,AI4+AH5-AQ4,IF(A5&lt;'Données projet'!$A$62,$AF$205^A5,IF(A5='Données projet'!$A$62,'Données projet'!$B$62,AI4+AH5-AQ4)))</f>
        <v>1.7801515721869436</v>
      </c>
      <c r="AJ5" s="14">
        <f>AI5*VLOOKUP('Données projet'!$B$10,Paramètres!$A$1:$I$89,3,0)*VLOOKUP('Données projet'!$B$10,Paramètres!$A$1:$I$89,5,0)</f>
        <v>0.9053138835513922</v>
      </c>
      <c r="AK5" s="14">
        <f t="shared" ref="AK5:AK68" si="35">EXP(-1.0587+0.8836*LN(AJ5)+0.284)</f>
        <v>0.42206546778139892</v>
      </c>
      <c r="AL5" s="22">
        <f t="shared" si="4"/>
        <v>2.3118523702379443</v>
      </c>
      <c r="AM5" s="62">
        <f t="shared" si="5"/>
        <v>261.42296348134909</v>
      </c>
      <c r="AN5" s="62">
        <f ca="1">AVERAGE(OFFSET($AM$3,0,0,'Données projet'!$E$10+1,1))-AVERAGE(OFFSET($H$3,0,0,'Données projet'!$E$10+1,1))</f>
        <v>54.258256683866762</v>
      </c>
      <c r="AO5" s="62">
        <f t="shared" ref="AO5:AO68" si="36">$AO$3</f>
        <v>224.33705570258331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20.059999999999999</v>
      </c>
      <c r="N6" s="14">
        <f>IF('Données projet'!$A$36&gt;35,N5+M6-V5,IF(A6&lt;'Données projet'!$A$36,$K$205^A6,IF(A6='Données projet'!$A$36,'Données projet'!$B$36,N5+M6-V5)))</f>
        <v>2.6685001955471446</v>
      </c>
      <c r="O6" s="14">
        <f>N6*VLOOKUP('Données projet'!$B$9,Paramètres!$A$1:$I$89,3,0)*VLOOKUP('Données projet'!$B$9,Paramètres!$A$1:$I$89,5,0)</f>
        <v>1.5277697319546513</v>
      </c>
      <c r="P6" s="14">
        <f t="shared" si="33"/>
        <v>0.67017099354419962</v>
      </c>
      <c r="Q6" s="22">
        <f t="shared" si="2"/>
        <v>3.8280800969104978</v>
      </c>
      <c r="R6" s="62">
        <f t="shared" si="0"/>
        <v>264.16141343024384</v>
      </c>
      <c r="S6" s="62">
        <f ca="1">AVERAGE(OFFSET($R$3,0,0,'Données projet'!$E$9+1,1))-AVERAGE(OFFSET($H$3,0,0,'Données projet'!$E$9+1,1))</f>
        <v>97.321399753599337</v>
      </c>
      <c r="T6" s="62">
        <f t="shared" si="34"/>
        <v>471.25403106311711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9.9733333333333345</v>
      </c>
      <c r="AI6" s="14">
        <f>IF('Données projet'!$A$62&gt;35,AI5+AH6-AQ5,IF(A6&lt;'Données projet'!$A$62,$AF$205^A6,IF(A6='Données projet'!$A$62,'Données projet'!$B$62,AI5+AH6-AQ5)))</f>
        <v>2.3751195436517847</v>
      </c>
      <c r="AJ6" s="14">
        <f>AI6*VLOOKUP('Données projet'!$B$10,Paramètres!$A$1:$I$89,3,0)*VLOOKUP('Données projet'!$B$10,Paramètres!$A$1:$I$89,5,0)</f>
        <v>1.2078907951195517</v>
      </c>
      <c r="AK6" s="14">
        <f t="shared" si="35"/>
        <v>0.54454241812512083</v>
      </c>
      <c r="AL6" s="22">
        <f t="shared" si="4"/>
        <v>3.0521545130678045</v>
      </c>
      <c r="AM6" s="62">
        <f t="shared" si="5"/>
        <v>263.38548784640113</v>
      </c>
      <c r="AN6" s="62">
        <f ca="1">AVERAGE(OFFSET($AM$3,0,0,'Données projet'!$E$10+1,1))-AVERAGE(OFFSET($H$3,0,0,'Données projet'!$E$10+1,1))</f>
        <v>54.258256683866762</v>
      </c>
      <c r="AO6" s="62">
        <f t="shared" si="36"/>
        <v>224.33705570258331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20.059999999999999</v>
      </c>
      <c r="N7" s="14">
        <f>IF('Données projet'!$A$36&gt;35,N6+M7-V6,IF(A7&lt;'Données projet'!$A$36,$K$205^A7,IF(A7='Données projet'!$A$36,'Données projet'!$B$36,N6+M7-V6)))</f>
        <v>3.7013173127606231</v>
      </c>
      <c r="O7" s="14">
        <f>N7*VLOOKUP('Données projet'!$B$9,Paramètres!$A$1:$I$89,3,0)*VLOOKUP('Données projet'!$B$9,Paramètres!$A$1:$I$89,5,0)</f>
        <v>2.119078187901712</v>
      </c>
      <c r="P7" s="14">
        <f t="shared" si="33"/>
        <v>0.89481970142959755</v>
      </c>
      <c r="Q7" s="22">
        <f t="shared" si="2"/>
        <v>5.2492054905853633</v>
      </c>
      <c r="R7" s="62">
        <f t="shared" si="0"/>
        <v>266.80476104614092</v>
      </c>
      <c r="S7" s="62">
        <f ca="1">AVERAGE(OFFSET($R$3,0,0,'Données projet'!$E$9+1,1))-AVERAGE(OFFSET($H$3,0,0,'Données projet'!$E$9+1,1))</f>
        <v>97.321399753599337</v>
      </c>
      <c r="T7" s="62">
        <f t="shared" si="34"/>
        <v>471.25403106311711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9.9733333333333345</v>
      </c>
      <c r="AI7" s="14">
        <f>IF('Données projet'!$A$62&gt;35,AI6+AH7-AQ6,IF(A7&lt;'Données projet'!$A$62,$AF$205^A7,IF(A7='Données projet'!$A$62,'Données projet'!$B$62,AI6+AH7-AQ6)))</f>
        <v>3.1689396199596471</v>
      </c>
      <c r="AJ7" s="14">
        <f>AI7*VLOOKUP('Données projet'!$B$10,Paramètres!$A$1:$I$89,3,0)*VLOOKUP('Données projet'!$B$10,Paramètres!$A$1:$I$89,5,0)</f>
        <v>1.6115959331266783</v>
      </c>
      <c r="AK7" s="14">
        <f t="shared" si="35"/>
        <v>0.70256030822956228</v>
      </c>
      <c r="AL7" s="22">
        <f t="shared" si="4"/>
        <v>4.0304887870287853</v>
      </c>
      <c r="AM7" s="62">
        <f t="shared" si="5"/>
        <v>265.58604434258433</v>
      </c>
      <c r="AN7" s="62">
        <f ca="1">AVERAGE(OFFSET($AM$3,0,0,'Données projet'!$E$10+1,1))-AVERAGE(OFFSET($H$3,0,0,'Données projet'!$E$10+1,1))</f>
        <v>54.258256683866762</v>
      </c>
      <c r="AO7" s="62">
        <f t="shared" si="36"/>
        <v>224.33705570258331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20.059999999999999</v>
      </c>
      <c r="N8" s="14">
        <f>IF('Données projet'!$A$36&gt;35,N7+M8-V7,IF(A8&lt;'Données projet'!$A$36,$K$205^A8,IF(A8='Données projet'!$A$36,'Données projet'!$B$36,N7+M8-V7)))</f>
        <v>5.1338762772443971</v>
      </c>
      <c r="O8" s="14">
        <f>N8*VLOOKUP('Données projet'!$B$9,Paramètres!$A$1:$I$89,3,0)*VLOOKUP('Données projet'!$B$9,Paramètres!$A$1:$I$89,5,0)</f>
        <v>2.9392468462479622</v>
      </c>
      <c r="P8" s="14">
        <f t="shared" si="33"/>
        <v>1.1947731336924021</v>
      </c>
      <c r="Q8" s="22">
        <f t="shared" si="2"/>
        <v>7.2000847983961336</v>
      </c>
      <c r="R8" s="62">
        <f t="shared" si="0"/>
        <v>269.97786257617389</v>
      </c>
      <c r="S8" s="62">
        <f ca="1">AVERAGE(OFFSET($R$3,0,0,'Données projet'!$E$9+1,1))-AVERAGE(OFFSET($H$3,0,0,'Données projet'!$E$9+1,1))</f>
        <v>97.321399753599337</v>
      </c>
      <c r="T8" s="62">
        <f t="shared" si="34"/>
        <v>471.25403106311711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9.9733333333333345</v>
      </c>
      <c r="AI8" s="14">
        <f>IF('Données projet'!$A$62&gt;35,AI7+AH8-AQ7,IF(A8&lt;'Données projet'!$A$62,$AF$205^A8,IF(A8='Données projet'!$A$62,'Données projet'!$B$62,AI7+AH8-AQ7)))</f>
        <v>4.2280727897636599</v>
      </c>
      <c r="AJ8" s="14">
        <f>AI8*VLOOKUP('Données projet'!$B$10,Paramètres!$A$1:$I$89,3,0)*VLOOKUP('Données projet'!$B$10,Paramètres!$A$1:$I$89,5,0)</f>
        <v>2.1502286979622069</v>
      </c>
      <c r="AK8" s="14">
        <f t="shared" si="35"/>
        <v>0.90643257581120851</v>
      </c>
      <c r="AL8" s="22">
        <f t="shared" si="4"/>
        <v>5.3236850518220313</v>
      </c>
      <c r="AM8" s="62">
        <f t="shared" si="5"/>
        <v>268.10146282959982</v>
      </c>
      <c r="AN8" s="62">
        <f ca="1">AVERAGE(OFFSET($AM$3,0,0,'Données projet'!$E$10+1,1))-AVERAGE(OFFSET($H$3,0,0,'Données projet'!$E$10+1,1))</f>
        <v>54.258256683866762</v>
      </c>
      <c r="AO8" s="62">
        <f t="shared" si="36"/>
        <v>224.33705570258331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20.059999999999999</v>
      </c>
      <c r="N9" s="14">
        <f>IF('Données projet'!$A$36&gt;35,N8+M9-V8,IF(A9&lt;'Données projet'!$A$36,$K$205^A9,IF(A9='Données projet'!$A$36,'Données projet'!$B$36,N8+M9-V8)))</f>
        <v>7.1208932936351488</v>
      </c>
      <c r="O9" s="14">
        <f>N9*VLOOKUP('Données projet'!$B$9,Paramètres!$A$1:$I$89,3,0)*VLOOKUP('Données projet'!$B$9,Paramètres!$A$1:$I$89,5,0)</f>
        <v>4.0768538284719957</v>
      </c>
      <c r="P9" s="14">
        <f t="shared" si="33"/>
        <v>1.5952742644273059</v>
      </c>
      <c r="Q9" s="22">
        <f t="shared" si="2"/>
        <v>9.8789564284662834</v>
      </c>
      <c r="R9" s="62">
        <f t="shared" si="0"/>
        <v>273.87895642846627</v>
      </c>
      <c r="S9" s="62">
        <f ca="1">AVERAGE(OFFSET($R$3,0,0,'Données projet'!$E$9+1,1))-AVERAGE(OFFSET($H$3,0,0,'Données projet'!$E$9+1,1))</f>
        <v>97.321399753599337</v>
      </c>
      <c r="T9" s="62">
        <f t="shared" si="34"/>
        <v>471.25403106311711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9.9733333333333345</v>
      </c>
      <c r="AI9" s="14">
        <f>IF('Données projet'!$A$62&gt;35,AI8+AH9-AQ8,IF(A9&lt;'Données projet'!$A$62,$AF$205^A9,IF(A9='Données projet'!$A$62,'Données projet'!$B$62,AI8+AH9-AQ8)))</f>
        <v>5.6411928466366614</v>
      </c>
      <c r="AJ9" s="14">
        <f>AI9*VLOOKUP('Données projet'!$B$10,Paramètres!$A$1:$I$89,3,0)*VLOOKUP('Données projet'!$B$10,Paramètres!$A$1:$I$89,5,0)</f>
        <v>2.8688850340855407</v>
      </c>
      <c r="AK9" s="14">
        <f t="shared" si="35"/>
        <v>1.1694654606409638</v>
      </c>
      <c r="AL9" s="22">
        <f t="shared" si="4"/>
        <v>7.0334604449819951</v>
      </c>
      <c r="AM9" s="62">
        <f t="shared" si="5"/>
        <v>271.03346044498198</v>
      </c>
      <c r="AN9" s="62">
        <f ca="1">AVERAGE(OFFSET($AM$3,0,0,'Données projet'!$E$10+1,1))-AVERAGE(OFFSET($H$3,0,0,'Données projet'!$E$10+1,1))</f>
        <v>54.258256683866762</v>
      </c>
      <c r="AO9" s="62">
        <f t="shared" si="36"/>
        <v>224.33705570258331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20.059999999999999</v>
      </c>
      <c r="N10" s="14">
        <f>IF('Données projet'!$A$36&gt;35,N9+M10-V9,IF(A10&lt;'Données projet'!$A$36,$K$205^A10,IF(A10='Données projet'!$A$36,'Données projet'!$B$36,N9+M10-V9)))</f>
        <v>9.8769659728837542</v>
      </c>
      <c r="O10" s="14">
        <f>N10*VLOOKUP('Données projet'!$B$9,Paramètres!$A$1:$I$89,3,0)*VLOOKUP('Données projet'!$B$9,Paramètres!$A$1:$I$89,5,0)</f>
        <v>5.6547605587954068</v>
      </c>
      <c r="P10" s="14">
        <f t="shared" si="33"/>
        <v>2.1300277910327319</v>
      </c>
      <c r="Q10" s="22">
        <f t="shared" si="2"/>
        <v>13.558506375950673</v>
      </c>
      <c r="R10" s="62">
        <f t="shared" si="0"/>
        <v>278.78072859817291</v>
      </c>
      <c r="S10" s="62">
        <f ca="1">AVERAGE(OFFSET($R$3,0,0,'Données projet'!$E$9+1,1))-AVERAGE(OFFSET($H$3,0,0,'Données projet'!$E$9+1,1))</f>
        <v>97.321399753599337</v>
      </c>
      <c r="T10" s="62">
        <f t="shared" si="34"/>
        <v>471.25403106311711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9.9733333333333345</v>
      </c>
      <c r="AI10" s="14">
        <f>IF('Données projet'!$A$62&gt;35,AI9+AH10-AQ9,IF(A10&lt;'Données projet'!$A$62,$AF$205^A10,IF(A10='Données projet'!$A$62,'Données projet'!$B$62,AI9+AH10-AQ9)))</f>
        <v>7.5266104240186174</v>
      </c>
      <c r="AJ10" s="14">
        <f>AI10*VLOOKUP('Données projet'!$B$10,Paramètres!$A$1:$I$89,3,0)*VLOOKUP('Données projet'!$B$10,Paramètres!$A$1:$I$89,5,0)</f>
        <v>3.827732997238908</v>
      </c>
      <c r="AK10" s="14">
        <f t="shared" si="35"/>
        <v>1.5088264699756722</v>
      </c>
      <c r="AL10" s="22">
        <f t="shared" si="4"/>
        <v>9.2945077387320598</v>
      </c>
      <c r="AM10" s="62">
        <f t="shared" si="5"/>
        <v>274.51672996095431</v>
      </c>
      <c r="AN10" s="62">
        <f ca="1">AVERAGE(OFFSET($AM$3,0,0,'Données projet'!$E$10+1,1))-AVERAGE(OFFSET($H$3,0,0,'Données projet'!$E$10+1,1))</f>
        <v>54.258256683866762</v>
      </c>
      <c r="AO10" s="62">
        <f t="shared" si="36"/>
        <v>224.33705570258331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20.059999999999999</v>
      </c>
      <c r="N11" s="14">
        <f>IF('Données projet'!$A$36&gt;35,N10+M11-V10,IF(A11&lt;'Données projet'!$A$36,$K$205^A11,IF(A11='Données projet'!$A$36,'Données projet'!$B$36,N10+M11-V10)))</f>
        <v>13.69974984974152</v>
      </c>
      <c r="O11" s="14">
        <f>N11*VLOOKUP('Données projet'!$B$9,Paramètres!$A$1:$I$89,3,0)*VLOOKUP('Données projet'!$B$9,Paramètres!$A$1:$I$89,5,0)</f>
        <v>7.8433807839740153</v>
      </c>
      <c r="P11" s="14">
        <f t="shared" si="33"/>
        <v>2.8440365971807</v>
      </c>
      <c r="Q11" s="22">
        <f t="shared" si="2"/>
        <v>18.613918605511127</v>
      </c>
      <c r="R11" s="62">
        <f t="shared" si="0"/>
        <v>285.05836304995557</v>
      </c>
      <c r="S11" s="62">
        <f ca="1">AVERAGE(OFFSET($R$3,0,0,'Données projet'!$E$9+1,1))-AVERAGE(OFFSET($H$3,0,0,'Données projet'!$E$9+1,1))</f>
        <v>97.321399753599337</v>
      </c>
      <c r="T11" s="62">
        <f t="shared" si="34"/>
        <v>471.25403106311711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9.9733333333333345</v>
      </c>
      <c r="AI11" s="14">
        <f>IF('Données projet'!$A$62&gt;35,AI10+AH11-AQ10,IF(A11&lt;'Données projet'!$A$62,$AF$205^A11,IF(A11='Données projet'!$A$62,'Données projet'!$B$62,AI10+AH11-AQ10)))</f>
        <v>10.042178314949993</v>
      </c>
      <c r="AJ11" s="14">
        <f>AI11*VLOOKUP('Données projet'!$B$10,Paramètres!$A$1:$I$89,3,0)*VLOOKUP('Données projet'!$B$10,Paramètres!$A$1:$I$89,5,0)</f>
        <v>5.1070502038509691</v>
      </c>
      <c r="AK11" s="14">
        <f t="shared" si="35"/>
        <v>1.9466648593892686</v>
      </c>
      <c r="AL11" s="22">
        <f t="shared" si="4"/>
        <v>12.285220401810079</v>
      </c>
      <c r="AM11" s="62">
        <f t="shared" si="5"/>
        <v>278.72966484625454</v>
      </c>
      <c r="AN11" s="62">
        <f ca="1">AVERAGE(OFFSET($AM$3,0,0,'Données projet'!$E$10+1,1))-AVERAGE(OFFSET($H$3,0,0,'Données projet'!$E$10+1,1))</f>
        <v>54.258256683866762</v>
      </c>
      <c r="AO11" s="62">
        <f t="shared" si="36"/>
        <v>224.33705570258331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20.059999999999999</v>
      </c>
      <c r="N12" s="14">
        <f>IF('Données projet'!$A$36&gt;35,N11+M12-V11,IF(A12&lt;'Données projet'!$A$36,$K$205^A12,IF(A12='Données projet'!$A$36,'Données projet'!$B$36,N11+M12-V11)))</f>
        <v>19.002105146535744</v>
      </c>
      <c r="O12" s="14">
        <f>N12*VLOOKUP('Données projet'!$B$9,Paramètres!$A$1:$I$89,3,0)*VLOOKUP('Données projet'!$B$9,Paramètres!$A$1:$I$89,5,0)</f>
        <v>10.879085238494644</v>
      </c>
      <c r="P12" s="14">
        <f t="shared" si="33"/>
        <v>3.7973890294555677</v>
      </c>
      <c r="Q12" s="22">
        <f t="shared" si="2"/>
        <v>25.561526016679952</v>
      </c>
      <c r="R12" s="62">
        <f t="shared" si="0"/>
        <v>293.22819268334666</v>
      </c>
      <c r="S12" s="62">
        <f ca="1">AVERAGE(OFFSET($R$3,0,0,'Données projet'!$E$9+1,1))-AVERAGE(OFFSET($H$3,0,0,'Données projet'!$E$9+1,1))</f>
        <v>97.321399753599337</v>
      </c>
      <c r="T12" s="62">
        <f t="shared" si="34"/>
        <v>471.25403106311711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9.9733333333333345</v>
      </c>
      <c r="AI12" s="14">
        <f>IF('Données projet'!$A$62&gt;35,AI11+AH12-AQ11,IF(A12&lt;'Données projet'!$A$62,$AF$205^A12,IF(A12='Données projet'!$A$62,'Données projet'!$B$62,AI11+AH12-AQ11)))</f>
        <v>13.39850737955538</v>
      </c>
      <c r="AJ12" s="14">
        <f>AI12*VLOOKUP('Données projet'!$B$10,Paramètres!$A$1:$I$89,3,0)*VLOOKUP('Données projet'!$B$10,Paramètres!$A$1:$I$89,5,0)</f>
        <v>6.8139449129466847</v>
      </c>
      <c r="AK12" s="14">
        <f t="shared" si="35"/>
        <v>2.5115572600221818</v>
      </c>
      <c r="AL12" s="22">
        <f t="shared" si="4"/>
        <v>16.24191628458744</v>
      </c>
      <c r="AM12" s="62">
        <f t="shared" si="5"/>
        <v>283.90858295125412</v>
      </c>
      <c r="AN12" s="62">
        <f ca="1">AVERAGE(OFFSET($AM$3,0,0,'Données projet'!$E$10+1,1))-AVERAGE(OFFSET($H$3,0,0,'Données projet'!$E$10+1,1))</f>
        <v>54.258256683866762</v>
      </c>
      <c r="AO12" s="62">
        <f t="shared" si="36"/>
        <v>224.33705570258331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20.059999999999999</v>
      </c>
      <c r="N13" s="14">
        <f>IF('Données projet'!$A$36&gt;35,N12+M13-V12,IF(A13&lt;'Données projet'!$A$36,$K$205^A13,IF(A13='Données projet'!$A$36,'Données projet'!$B$36,N12+M13-V12)))</f>
        <v>26.356685630052791</v>
      </c>
      <c r="O13" s="14">
        <f>N13*VLOOKUP('Données projet'!$B$9,Paramètres!$A$1:$I$89,3,0)*VLOOKUP('Données projet'!$B$9,Paramètres!$A$1:$I$89,5,0)</f>
        <v>15.089729656917823</v>
      </c>
      <c r="P13" s="14">
        <f t="shared" si="33"/>
        <v>5.0703157108893198</v>
      </c>
      <c r="Q13" s="22">
        <f t="shared" si="2"/>
        <v>35.112079015597438</v>
      </c>
      <c r="R13" s="62">
        <f t="shared" si="0"/>
        <v>304.00096790448629</v>
      </c>
      <c r="S13" s="62">
        <f ca="1">AVERAGE(OFFSET($R$3,0,0,'Données projet'!$E$9+1,1))-AVERAGE(OFFSET($H$3,0,0,'Données projet'!$E$9+1,1))</f>
        <v>97.321399753599337</v>
      </c>
      <c r="T13" s="62">
        <f t="shared" si="34"/>
        <v>471.25403106311711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9.9733333333333345</v>
      </c>
      <c r="AI13" s="14">
        <f>IF('Données projet'!$A$62&gt;35,AI12+AH13-AQ12,IF(A13&lt;'Données projet'!$A$62,$AF$205^A13,IF(A13='Données projet'!$A$62,'Données projet'!$B$62,AI12+AH13-AQ12)))</f>
        <v>17.876599515539862</v>
      </c>
      <c r="AJ13" s="14">
        <f>AI13*VLOOKUP('Données projet'!$B$10,Paramètres!$A$1:$I$89,3,0)*VLOOKUP('Données projet'!$B$10,Paramètres!$A$1:$I$89,5,0)</f>
        <v>9.0913234496229531</v>
      </c>
      <c r="AK13" s="14">
        <f t="shared" si="35"/>
        <v>3.240372804771916</v>
      </c>
      <c r="AL13" s="22">
        <f t="shared" si="4"/>
        <v>21.477704309737732</v>
      </c>
      <c r="AM13" s="62">
        <f t="shared" si="5"/>
        <v>290.36659319862656</v>
      </c>
      <c r="AN13" s="62">
        <f ca="1">AVERAGE(OFFSET($AM$3,0,0,'Données projet'!$E$10+1,1))-AVERAGE(OFFSET($H$3,0,0,'Données projet'!$E$10+1,1))</f>
        <v>54.258256683866762</v>
      </c>
      <c r="AO13" s="62">
        <f t="shared" si="36"/>
        <v>224.33705570258331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20.059999999999999</v>
      </c>
      <c r="N14" s="14">
        <f>IF('Données projet'!$A$36&gt;35,N13+M14-V13,IF(A14&lt;'Données projet'!$A$36,$K$205^A14,IF(A14='Données projet'!$A$36,'Données projet'!$B$36,N13+M14-V13)))</f>
        <v>36.557785152982213</v>
      </c>
      <c r="O14" s="14">
        <f>N14*VLOOKUP('Données projet'!$B$9,Paramètres!$A$1:$I$89,3,0)*VLOOKUP('Données projet'!$B$9,Paramètres!$A$1:$I$89,5,0)</f>
        <v>20.930063155785376</v>
      </c>
      <c r="P14" s="14">
        <f t="shared" si="33"/>
        <v>6.7699414541619509</v>
      </c>
      <c r="Q14" s="22">
        <f t="shared" si="2"/>
        <v>48.244174695658252</v>
      </c>
      <c r="R14" s="62">
        <f t="shared" si="0"/>
        <v>318.35528580676942</v>
      </c>
      <c r="S14" s="62">
        <f ca="1">AVERAGE(OFFSET($R$3,0,0,'Données projet'!$E$9+1,1))-AVERAGE(OFFSET($H$3,0,0,'Données projet'!$E$9+1,1))</f>
        <v>97.321399753599337</v>
      </c>
      <c r="T14" s="62">
        <f t="shared" si="34"/>
        <v>471.25403106311711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9.9733333333333345</v>
      </c>
      <c r="AI14" s="14">
        <f>IF('Données projet'!$A$62&gt;35,AI13+AH14-AQ13,IF(A14&lt;'Données projet'!$A$62,$AF$205^A14,IF(A14='Données projet'!$A$62,'Données projet'!$B$62,AI13+AH14-AQ13)))</f>
        <v>23.851373976673877</v>
      </c>
      <c r="AJ14" s="14">
        <f>AI14*VLOOKUP('Données projet'!$B$10,Paramètres!$A$1:$I$89,3,0)*VLOOKUP('Données projet'!$B$10,Paramètres!$A$1:$I$89,5,0)</f>
        <v>12.129854749577268</v>
      </c>
      <c r="AK14" s="14">
        <f t="shared" si="35"/>
        <v>4.1806794856083336</v>
      </c>
      <c r="AL14" s="22">
        <f t="shared" si="4"/>
        <v>28.407513792948251</v>
      </c>
      <c r="AM14" s="62">
        <f t="shared" si="5"/>
        <v>298.51862490405938</v>
      </c>
      <c r="AN14" s="62">
        <f ca="1">AVERAGE(OFFSET($AM$3,0,0,'Données projet'!$E$10+1,1))-AVERAGE(OFFSET($H$3,0,0,'Données projet'!$E$10+1,1))</f>
        <v>54.258256683866762</v>
      </c>
      <c r="AO14" s="62">
        <f t="shared" si="36"/>
        <v>224.33705570258331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20.059999999999999</v>
      </c>
      <c r="N15" s="14">
        <f>IF('Données projet'!$A$36&gt;35,N14+M15-V14,IF(A15&lt;'Données projet'!$A$36,$K$205^A15,IF(A15='Données projet'!$A$36,'Données projet'!$B$36,N14+M15-V14)))</f>
        <v>50.707121299338034</v>
      </c>
      <c r="O15" s="14">
        <f>N15*VLOOKUP('Données projet'!$B$9,Paramètres!$A$1:$I$89,3,0)*VLOOKUP('Données projet'!$B$9,Paramètres!$A$1:$I$89,5,0)</f>
        <v>29.030841086297009</v>
      </c>
      <c r="P15" s="14">
        <f t="shared" si="33"/>
        <v>9.039300490568781</v>
      </c>
      <c r="Q15" s="22">
        <f t="shared" si="2"/>
        <v>66.305496579707921</v>
      </c>
      <c r="R15" s="62">
        <f t="shared" si="0"/>
        <v>337.63882991304126</v>
      </c>
      <c r="S15" s="62">
        <f ca="1">AVERAGE(OFFSET($R$3,0,0,'Données projet'!$E$9+1,1))-AVERAGE(OFFSET($H$3,0,0,'Données projet'!$E$9+1,1))</f>
        <v>97.321399753599337</v>
      </c>
      <c r="T15" s="62">
        <f t="shared" si="34"/>
        <v>471.25403106311711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9.9733333333333345</v>
      </c>
      <c r="AI15" s="14">
        <f>IF('Données projet'!$A$62&gt;35,AI14+AH15-AQ14,IF(A15&lt;'Données projet'!$A$62,$AF$205^A15,IF(A15='Données projet'!$A$62,'Données projet'!$B$62,AI14+AH15-AQ14)))</f>
        <v>31.823056732944639</v>
      </c>
      <c r="AJ15" s="14">
        <f>AI15*VLOOKUP('Données projet'!$B$10,Paramètres!$A$1:$I$89,3,0)*VLOOKUP('Données projet'!$B$10,Paramètres!$A$1:$I$89,5,0)</f>
        <v>16.183933732106325</v>
      </c>
      <c r="AK15" s="14">
        <f t="shared" si="35"/>
        <v>5.3938487990170039</v>
      </c>
      <c r="AL15" s="22">
        <f t="shared" si="4"/>
        <v>37.581304575039802</v>
      </c>
      <c r="AM15" s="62">
        <f t="shared" si="5"/>
        <v>308.91463790837309</v>
      </c>
      <c r="AN15" s="62">
        <f ca="1">AVERAGE(OFFSET($AM$3,0,0,'Données projet'!$E$10+1,1))-AVERAGE(OFFSET($H$3,0,0,'Données projet'!$E$10+1,1))</f>
        <v>54.258256683866762</v>
      </c>
      <c r="AO15" s="62">
        <f t="shared" si="36"/>
        <v>224.33705570258331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20.059999999999999</v>
      </c>
      <c r="N16" s="14">
        <f>IF('Données projet'!$A$36&gt;35,N15+M16-V15,IF(A16&lt;'Données projet'!$A$36,$K$205^A16,IF(A16='Données projet'!$A$36,'Données projet'!$B$36,N15+M16-V15)))</f>
        <v>70.332820757770492</v>
      </c>
      <c r="O16" s="14">
        <f>N16*VLOOKUP('Données projet'!$B$9,Paramètres!$A$1:$I$89,3,0)*VLOOKUP('Données projet'!$B$9,Paramètres!$A$1:$I$89,5,0)</f>
        <v>40.266946540238763</v>
      </c>
      <c r="P16" s="14">
        <f t="shared" si="33"/>
        <v>12.069373703160297</v>
      </c>
      <c r="Q16" s="22">
        <f t="shared" si="2"/>
        <v>91.152424423920024</v>
      </c>
      <c r="R16" s="62">
        <f t="shared" si="0"/>
        <v>363.70797997947557</v>
      </c>
      <c r="S16" s="62">
        <f ca="1">AVERAGE(OFFSET($R$3,0,0,'Données projet'!$E$9+1,1))-AVERAGE(OFFSET($H$3,0,0,'Données projet'!$E$9+1,1))</f>
        <v>97.321399753599337</v>
      </c>
      <c r="T16" s="62">
        <f t="shared" si="34"/>
        <v>471.25403106311711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9.9733333333333345</v>
      </c>
      <c r="AI16" s="14">
        <f>IF('Données projet'!$A$62&gt;35,AI15+AH16-AQ15,IF(A16&lt;'Données projet'!$A$62,$AF$205^A16,IF(A16='Données projet'!$A$62,'Données projet'!$B$62,AI15+AH16-AQ15)))</f>
        <v>42.459060883394748</v>
      </c>
      <c r="AJ16" s="14">
        <f>AI16*VLOOKUP('Données projet'!$B$10,Paramètres!$A$1:$I$89,3,0)*VLOOKUP('Données projet'!$B$10,Paramètres!$A$1:$I$89,5,0)</f>
        <v>21.592980002859235</v>
      </c>
      <c r="AK16" s="14">
        <f t="shared" si="35"/>
        <v>6.959061312116769</v>
      </c>
      <c r="AL16" s="22">
        <f t="shared" si="4"/>
        <v>49.728138623583213</v>
      </c>
      <c r="AM16" s="62">
        <f t="shared" si="5"/>
        <v>322.28369417913876</v>
      </c>
      <c r="AN16" s="62">
        <f ca="1">AVERAGE(OFFSET($AM$3,0,0,'Données projet'!$E$10+1,1))-AVERAGE(OFFSET($H$3,0,0,'Données projet'!$E$10+1,1))</f>
        <v>54.258256683866762</v>
      </c>
      <c r="AO16" s="62">
        <f t="shared" si="36"/>
        <v>224.33705570258331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20.059999999999999</v>
      </c>
      <c r="N17" s="14">
        <f>IF('Données projet'!$A$36&gt;35,N16+M17-V16,IF(A17&lt;'Données projet'!$A$36,$K$205^A17,IF(A17='Données projet'!$A$36,'Données projet'!$B$36,N16+M17-V16)))</f>
        <v>97.554456829503536</v>
      </c>
      <c r="O17" s="14">
        <f>N17*VLOOKUP('Données projet'!$B$9,Paramètres!$A$1:$I$89,3,0)*VLOOKUP('Données projet'!$B$9,Paramètres!$A$1:$I$89,5,0)</f>
        <v>55.851877624027367</v>
      </c>
      <c r="P17" s="14">
        <f t="shared" si="33"/>
        <v>16.115160873180709</v>
      </c>
      <c r="Q17" s="22">
        <f t="shared" si="2"/>
        <v>125.34259204930406</v>
      </c>
      <c r="R17" s="62">
        <f t="shared" si="0"/>
        <v>399.12036982708184</v>
      </c>
      <c r="S17" s="62">
        <f ca="1">AVERAGE(OFFSET($R$3,0,0,'Données projet'!$E$9+1,1))-AVERAGE(OFFSET($H$3,0,0,'Données projet'!$E$9+1,1))</f>
        <v>97.321399753599337</v>
      </c>
      <c r="T17" s="62">
        <f t="shared" si="34"/>
        <v>471.25403106311711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9.9733333333333345</v>
      </c>
      <c r="AI17" s="14">
        <f>IF('Données projet'!$A$62&gt;35,AI16+AH17-AQ16,IF(A17&lt;'Données projet'!$A$62,$AF$205^A17,IF(A17='Données projet'!$A$62,'Données projet'!$B$62,AI16+AH17-AQ16)))</f>
        <v>56.649864474945701</v>
      </c>
      <c r="AJ17" s="14">
        <f>AI17*VLOOKUP('Données projet'!$B$10,Paramètres!$A$1:$I$89,3,0)*VLOOKUP('Données projet'!$B$10,Paramètres!$A$1:$I$89,5,0)</f>
        <v>28.809855077378387</v>
      </c>
      <c r="AK17" s="14">
        <f t="shared" si="35"/>
        <v>8.9784745828667134</v>
      </c>
      <c r="AL17" s="22">
        <f t="shared" si="4"/>
        <v>65.814674158260217</v>
      </c>
      <c r="AM17" s="62">
        <f t="shared" si="5"/>
        <v>339.592451936038</v>
      </c>
      <c r="AN17" s="62">
        <f ca="1">AVERAGE(OFFSET($AM$3,0,0,'Données projet'!$E$10+1,1))-AVERAGE(OFFSET($H$3,0,0,'Données projet'!$E$10+1,1))</f>
        <v>54.258256683866762</v>
      </c>
      <c r="AO17" s="62">
        <f t="shared" si="36"/>
        <v>224.33705570258331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20.059999999999999</v>
      </c>
      <c r="N18" s="14">
        <f>IF('Données projet'!$A$36&gt;35,N17+M18-V17,IF(A18&lt;'Données projet'!$A$36,$K$205^A18,IF(A18='Données projet'!$A$36,'Données projet'!$B$36,N17+M18-V17)))</f>
        <v>135.31196310291631</v>
      </c>
      <c r="O18" s="14">
        <f>N18*VLOOKUP('Données projet'!$B$9,Paramètres!$A$1:$I$89,3,0)*VLOOKUP('Données projet'!$B$9,Paramètres!$A$1:$I$89,5,0)</f>
        <v>77.468805115681647</v>
      </c>
      <c r="P18" s="14">
        <f t="shared" si="33"/>
        <v>21.51714052076241</v>
      </c>
      <c r="Q18" s="22">
        <f t="shared" si="2"/>
        <v>172.40052198347337</v>
      </c>
      <c r="R18" s="62">
        <f t="shared" si="0"/>
        <v>447.40052198347337</v>
      </c>
      <c r="S18" s="62">
        <f ca="1">AVERAGE(OFFSET($R$3,0,0,'Données projet'!$E$9+1,1))-AVERAGE(OFFSET($H$3,0,0,'Données projet'!$E$9+1,1))</f>
        <v>97.321399753599337</v>
      </c>
      <c r="T18" s="62">
        <f t="shared" si="34"/>
        <v>471.25403106311711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9.9733333333333345</v>
      </c>
      <c r="AI18" s="14">
        <f>IF('Données projet'!$A$62&gt;35,AI17+AH18-AQ17,IF(A18&lt;'Données projet'!$A$62,$AF$205^A18,IF(A18='Données projet'!$A$62,'Données projet'!$B$62,AI17+AH18-AQ17)))</f>
        <v>75.583563985156331</v>
      </c>
      <c r="AJ18" s="14">
        <f>AI18*VLOOKUP('Données projet'!$B$10,Paramètres!$A$1:$I$89,3,0)*VLOOKUP('Données projet'!$B$10,Paramètres!$A$1:$I$89,5,0)</f>
        <v>38.438777300291108</v>
      </c>
      <c r="AK18" s="14">
        <f t="shared" si="35"/>
        <v>11.583890731760668</v>
      </c>
      <c r="AL18" s="22">
        <f t="shared" si="4"/>
        <v>87.12281348915684</v>
      </c>
      <c r="AM18" s="62">
        <f t="shared" si="5"/>
        <v>362.12281348915684</v>
      </c>
      <c r="AN18" s="62">
        <f ca="1">AVERAGE(OFFSET($AM$3,0,0,'Données projet'!$E$10+1,1))-AVERAGE(OFFSET($H$3,0,0,'Données projet'!$E$10+1,1))</f>
        <v>54.258256683866762</v>
      </c>
      <c r="AO18" s="62">
        <f t="shared" si="36"/>
        <v>224.33705570258331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20.059999999999999</v>
      </c>
      <c r="N19" s="14">
        <f>IF('Données projet'!$A$36&gt;35,N18+M19-V18,IF(A19&lt;'Données projet'!$A$36,$K$205^A19,IF(A19='Données projet'!$A$36,'Données projet'!$B$36,N18+M19-V18)))</f>
        <v>187.68314594549281</v>
      </c>
      <c r="O19" s="14">
        <f>N19*VLOOKUP('Données projet'!$B$9,Paramètres!$A$1:$I$89,3,0)*VLOOKUP('Données projet'!$B$9,Paramètres!$A$1:$I$89,5,0)</f>
        <v>107.45235471671353</v>
      </c>
      <c r="P19" s="14">
        <f t="shared" si="33"/>
        <v>28.729923320886705</v>
      </c>
      <c r="Q19" s="22">
        <f t="shared" si="2"/>
        <v>237.18413424882041</v>
      </c>
      <c r="R19" s="62">
        <f t="shared" si="0"/>
        <v>513.40635647104261</v>
      </c>
      <c r="S19" s="62">
        <f ca="1">AVERAGE(OFFSET($R$3,0,0,'Données projet'!$E$9+1,1))-AVERAGE(OFFSET($H$3,0,0,'Données projet'!$E$9+1,1))</f>
        <v>97.321399753599337</v>
      </c>
      <c r="T19" s="62">
        <f t="shared" si="34"/>
        <v>471.25403106311711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9.9733333333333345</v>
      </c>
      <c r="AI19" s="14">
        <f>IF('Données projet'!$A$62&gt;35,AI18+AH19-AQ18,IF(A19&lt;'Données projet'!$A$62,$AF$205^A19,IF(A19='Données projet'!$A$62,'Données projet'!$B$62,AI18+AH19-AQ18)))</f>
        <v>100.84534530925188</v>
      </c>
      <c r="AJ19" s="14">
        <f>AI19*VLOOKUP('Données projet'!$B$10,Paramètres!$A$1:$I$89,3,0)*VLOOKUP('Données projet'!$B$10,Paramètres!$A$1:$I$89,5,0)</f>
        <v>51.285908810473138</v>
      </c>
      <c r="AK19" s="14">
        <f t="shared" si="35"/>
        <v>14.945358840958768</v>
      </c>
      <c r="AL19" s="22">
        <f t="shared" si="4"/>
        <v>115.35279115957724</v>
      </c>
      <c r="AM19" s="62">
        <f t="shared" si="5"/>
        <v>391.57501338179947</v>
      </c>
      <c r="AN19" s="62">
        <f ca="1">AVERAGE(OFFSET($AM$3,0,0,'Données projet'!$E$10+1,1))-AVERAGE(OFFSET($H$3,0,0,'Données projet'!$E$10+1,1))</f>
        <v>54.258256683866762</v>
      </c>
      <c r="AO19" s="62">
        <f t="shared" si="36"/>
        <v>224.33705570258331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20.059999999999999</v>
      </c>
      <c r="N20" s="14">
        <f>IF('Données projet'!$A$36&gt;35,N19+M20-V19,IF(A20&lt;'Données projet'!$A$36,$K$205^A20,IF(A20='Données projet'!$A$36,'Données projet'!$B$36,N19+M20-V19)))</f>
        <v>260.32408712602563</v>
      </c>
      <c r="O20" s="14">
        <f>N20*VLOOKUP('Données projet'!$B$9,Paramètres!$A$1:$I$89,3,0)*VLOOKUP('Données projet'!$B$9,Paramètres!$A$1:$I$89,5,0)</f>
        <v>149.04074636139219</v>
      </c>
      <c r="P20" s="14">
        <f t="shared" si="33"/>
        <v>38.36051046037332</v>
      </c>
      <c r="Q20" s="22">
        <f t="shared" si="2"/>
        <v>326.39052229790826</v>
      </c>
      <c r="R20" s="62">
        <f t="shared" si="0"/>
        <v>603.83496674235266</v>
      </c>
      <c r="S20" s="62">
        <f ca="1">AVERAGE(OFFSET($R$3,0,0,'Données projet'!$E$9+1,1))-AVERAGE(OFFSET($H$3,0,0,'Données projet'!$E$9+1,1))</f>
        <v>97.321399753599337</v>
      </c>
      <c r="T20" s="62">
        <f t="shared" si="34"/>
        <v>471.25403106311711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9.9733333333333345</v>
      </c>
      <c r="AI20" s="14">
        <f>IF('Données projet'!$A$62&gt;35,AI19+AH20-AQ19,IF(A20&lt;'Données projet'!$A$62,$AF$205^A20,IF(A20='Données projet'!$A$62,'Données projet'!$B$62,AI19+AH20-AQ19)))</f>
        <v>134.55020025966849</v>
      </c>
      <c r="AJ20" s="14">
        <f>AI20*VLOOKUP('Données projet'!$B$10,Paramètres!$A$1:$I$89,3,0)*VLOOKUP('Données projet'!$B$10,Paramètres!$A$1:$I$89,5,0)</f>
        <v>68.426849844057003</v>
      </c>
      <c r="AK20" s="14">
        <f t="shared" si="35"/>
        <v>19.282273638217831</v>
      </c>
      <c r="AL20" s="22">
        <f t="shared" si="4"/>
        <v>152.76005673162868</v>
      </c>
      <c r="AM20" s="62">
        <f t="shared" si="5"/>
        <v>430.20450117607311</v>
      </c>
      <c r="AN20" s="62">
        <f ca="1">AVERAGE(OFFSET($AM$3,0,0,'Données projet'!$E$10+1,1))-AVERAGE(OFFSET($H$3,0,0,'Données projet'!$E$10+1,1))</f>
        <v>54.258256683866762</v>
      </c>
      <c r="AO20" s="62">
        <f t="shared" si="36"/>
        <v>224.33705570258331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361.08</v>
      </c>
      <c r="L21" s="13">
        <f>VLOOKUP(A21,'Données projet'!$A$35:$I$55,9,0)</f>
        <v>20.059999999999999</v>
      </c>
      <c r="M21" s="13">
        <f t="array" ref="M21">INDEX(L:L,MIN(IF(ISNUMBER(L21:L217),ROW(L21:L217),"")))</f>
        <v>20.059999999999999</v>
      </c>
      <c r="N21" s="14">
        <f>IF('Données projet'!$A$36&gt;35,N20+M21-V20,IF(A21&lt;'Données projet'!$A$36,$K$205^A21,IF(A21='Données projet'!$A$36,'Données projet'!$B$36,N20+M21-V20)))</f>
        <v>361.08</v>
      </c>
      <c r="O21" s="14">
        <f>N21*VLOOKUP('Données projet'!$B$9,Paramètres!$A$1:$I$89,3,0)*VLOOKUP('Données projet'!$B$9,Paramètres!$A$1:$I$89,5,0)</f>
        <v>206.72552160000001</v>
      </c>
      <c r="P21" s="14">
        <f t="shared" si="33"/>
        <v>51.219376618057602</v>
      </c>
      <c r="Q21" s="22">
        <f t="shared" si="2"/>
        <v>449.25403106311705</v>
      </c>
      <c r="R21" s="62">
        <f t="shared" si="0"/>
        <v>727.9206977297838</v>
      </c>
      <c r="S21" s="62">
        <f ca="1">AVERAGE(OFFSET($R$3,0,0,'Données projet'!$E$9+1,1))-AVERAGE(OFFSET($H$3,0,0,'Données projet'!$E$9+1,1))</f>
        <v>97.321399753599337</v>
      </c>
      <c r="T21" s="62">
        <f t="shared" si="34"/>
        <v>471.25403106311711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361.08</v>
      </c>
      <c r="W21" s="17">
        <f>IF(ISNA(VLOOKUP(A21,'Données projet'!$A$35:$I$55,5,0)),0%,VLOOKUP(A21,'Données projet'!$A$35:$I$55,5,0)*VLOOKUP('Données projet'!$B$9,Paramètres!$A$1:$I$89,7,0))</f>
        <v>0.46799999999999997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0.1</v>
      </c>
      <c r="Z21" s="23">
        <f>EXP(-LN(2)/35)*Z20+(1-EXP(-LN(2)/35))/(LN(2)/35)*V21*W21*VLOOKUP('Données projet'!$B$9,Paramètres!$A$1:$I$89,3,0)*0.475*44/12</f>
        <v>106.95154430483596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19.505109356543752</v>
      </c>
      <c r="AC21" s="24">
        <f t="shared" si="3"/>
        <v>126.45665366137972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179.52</v>
      </c>
      <c r="AG21" s="13">
        <f>VLOOKUP(A21,'Données projet'!$A$61:$I$81,9,0)</f>
        <v>9.9733333333333345</v>
      </c>
      <c r="AH21" s="13">
        <f t="array" ref="AH21">INDEX(AG:AG,MIN(IF(ISNUMBER(AG21:AG217),ROW(AG21:AG217),"")))</f>
        <v>9.9733333333333345</v>
      </c>
      <c r="AI21" s="14">
        <f>IF('Données projet'!$A$62&gt;35,AI20+AH21-AQ20,IF(A21&lt;'Données projet'!$A$62,$AF$205^A21,IF(A21='Données projet'!$A$62,'Données projet'!$B$62,AI20+AH21-AQ20)))</f>
        <v>179.52</v>
      </c>
      <c r="AJ21" s="14">
        <f>AI21*VLOOKUP('Données projet'!$B$10,Paramètres!$A$1:$I$89,3,0)*VLOOKUP('Données projet'!$B$10,Paramètres!$A$1:$I$89,5,0)</f>
        <v>91.296691200000012</v>
      </c>
      <c r="AK21" s="14">
        <f t="shared" si="35"/>
        <v>24.877694849330119</v>
      </c>
      <c r="AL21" s="22">
        <f t="shared" si="4"/>
        <v>202.33705570258329</v>
      </c>
      <c r="AM21" s="62">
        <f t="shared" si="5"/>
        <v>481.00372236925</v>
      </c>
      <c r="AN21" s="62">
        <f ca="1">AVERAGE(OFFSET($AM$3,0,0,'Données projet'!$E$10+1,1))-AVERAGE(OFFSET($H$3,0,0,'Données projet'!$E$10+1,1))</f>
        <v>54.258256683866762</v>
      </c>
      <c r="AO21" s="62">
        <f t="shared" si="36"/>
        <v>224.33705570258331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179.52</v>
      </c>
      <c r="AR21" s="17">
        <f>IF(ISNA(VLOOKUP(A21,'Données projet'!$A$61:$I$81,5,0)),0%,VLOOKUP(A21,'Données projet'!$A$61:$I$81,5,0)*VLOOKUP('Données projet'!$B$10,Paramètres!$A$1:$I$89,7,0))</f>
        <v>0.46799999999999997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0.1</v>
      </c>
      <c r="AU21" s="23">
        <f>EXP(-LN(2)/35)*AU20+(1-EXP(-LN(2)/35))/(LN(2)/35)*AQ21*AR21*VLOOKUP('Données projet'!$B$10,Paramètres!$A$1:$I$89,3,0)*0.475*44/12</f>
        <v>47.233268723612333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8.6140885361616899</v>
      </c>
      <c r="AX21" s="23">
        <f t="shared" si="6"/>
        <v>55.847357259774022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97.321399753599337</v>
      </c>
      <c r="T22" s="62">
        <f t="shared" si="34"/>
        <v>471.25403106311711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104.85428975501884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13.792195093797265</v>
      </c>
      <c r="AC22" s="24">
        <f t="shared" si="3"/>
        <v>118.6464848488161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54.258256683866762</v>
      </c>
      <c r="AO22" s="62">
        <f t="shared" si="36"/>
        <v>224.33705570258331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46.30705313339152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6.0910804176612316</v>
      </c>
      <c r="AX22" s="23">
        <f t="shared" si="6"/>
        <v>52.398133551052751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97.321399753599337</v>
      </c>
      <c r="T23" s="62">
        <f t="shared" si="34"/>
        <v>471.25403106311711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102.79816108772467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9.7525546782718777</v>
      </c>
      <c r="AC23" s="24">
        <f t="shared" si="3"/>
        <v>112.55071576599654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54.258256683866762</v>
      </c>
      <c r="AO23" s="62">
        <f t="shared" si="36"/>
        <v>224.33705570258331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45.399000065959207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4.307044268080845</v>
      </c>
      <c r="AX23" s="23">
        <f t="shared" si="6"/>
        <v>49.706044334040051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97.321399753599337</v>
      </c>
      <c r="T24" s="62">
        <f t="shared" si="34"/>
        <v>471.25403106311711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100.78235184948147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6.8960975468986332</v>
      </c>
      <c r="AC24" s="24">
        <f t="shared" si="3"/>
        <v>107.6784493963801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54.258256683866762</v>
      </c>
      <c r="AO24" s="62">
        <f t="shared" si="36"/>
        <v>224.33705570258331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44.50875336532156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3.0455402088306158</v>
      </c>
      <c r="AX24" s="23">
        <f t="shared" si="6"/>
        <v>47.554293574152176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97.321399753599337</v>
      </c>
      <c r="T25" s="62">
        <f t="shared" si="34"/>
        <v>471.25403106311711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98.806071400877997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4.8762773391359397</v>
      </c>
      <c r="AC25" s="24">
        <f t="shared" si="3"/>
        <v>103.68234874001394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54.258256683866762</v>
      </c>
      <c r="AO25" s="62">
        <f t="shared" si="36"/>
        <v>224.33705570258331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43.635963859486552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2.1535221340404225</v>
      </c>
      <c r="AX25" s="23">
        <f t="shared" si="6"/>
        <v>45.789485993526974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97.321399753599337</v>
      </c>
      <c r="T26" s="62">
        <f t="shared" si="34"/>
        <v>471.25403106311711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96.868544606459579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3.4480487734493175</v>
      </c>
      <c r="AC26" s="24">
        <f t="shared" si="3"/>
        <v>100.31659337990889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54.258256683866762</v>
      </c>
      <c r="AO26" s="62">
        <f t="shared" si="36"/>
        <v>224.33705570258331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42.780289223511929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1.5227701044153079</v>
      </c>
      <c r="AX26" s="23">
        <f t="shared" si="6"/>
        <v>44.303059327927237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97.321399753599337</v>
      </c>
      <c r="T27" s="62">
        <f t="shared" si="34"/>
        <v>471.25403106311711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94.96901153070506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2.4381386695679703</v>
      </c>
      <c r="AC27" s="24">
        <f t="shared" si="3"/>
        <v>97.407150200273037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54.258256683866762</v>
      </c>
      <c r="AO27" s="62">
        <f t="shared" si="36"/>
        <v>224.33705570258331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41.941393845238778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1.0767610670202112</v>
      </c>
      <c r="AX27" s="23">
        <f t="shared" si="6"/>
        <v>43.018154912258993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97.321399753599337</v>
      </c>
      <c r="T28" s="62">
        <f t="shared" si="34"/>
        <v>471.25403106311711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93.106727139965315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1.724024386724659</v>
      </c>
      <c r="AC28" s="24">
        <f t="shared" si="3"/>
        <v>94.83075152668998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54.258256683866762</v>
      </c>
      <c r="AO28" s="62">
        <f t="shared" si="36"/>
        <v>224.33705570258331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41.118948693657906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0.76138505220765396</v>
      </c>
      <c r="AX28" s="23">
        <f t="shared" si="6"/>
        <v>41.880333745865556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97.321399753599337</v>
      </c>
      <c r="T29" s="62">
        <f t="shared" si="34"/>
        <v>471.25403106311711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91.280961010246656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1.2190693347839854</v>
      </c>
      <c r="AC29" s="24">
        <f t="shared" si="3"/>
        <v>92.500030345030638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54.258256683866762</v>
      </c>
      <c r="AO29" s="62">
        <f t="shared" si="36"/>
        <v>224.33705570258331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40.312631189857527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0.53838053351010562</v>
      </c>
      <c r="AX29" s="23">
        <f t="shared" si="6"/>
        <v>40.851011723367634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97.321399753599337</v>
      </c>
      <c r="T30" s="62">
        <f t="shared" si="34"/>
        <v>471.25403106311711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89.490997040724395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0.8620121933623297</v>
      </c>
      <c r="AC30" s="24">
        <f t="shared" si="3"/>
        <v>90.353009234086727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54.258256683866762</v>
      </c>
      <c r="AO30" s="62">
        <f t="shared" si="36"/>
        <v>224.33705570258331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39.522125080501553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0.38069252610382698</v>
      </c>
      <c r="AX30" s="23">
        <f t="shared" si="6"/>
        <v>39.902817606605382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97.321399753599337</v>
      </c>
      <c r="T31" s="62">
        <f t="shared" si="34"/>
        <v>471.25403106311711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87.736133172874247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0.6095346673919928</v>
      </c>
      <c r="AC31" s="24">
        <f t="shared" si="3"/>
        <v>88.345667840266245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54.258256683866762</v>
      </c>
      <c r="AO31" s="62">
        <f t="shared" si="36"/>
        <v>224.33705570258331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38.747120313788933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0.26919026675505281</v>
      </c>
      <c r="AX31" s="23">
        <f t="shared" si="6"/>
        <v>39.016310580543987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97.321399753599337</v>
      </c>
      <c r="T32" s="62">
        <f t="shared" si="34"/>
        <v>471.25403106311711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86.015681115111377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0.43100609668116491</v>
      </c>
      <c r="AC32" s="24">
        <f t="shared" si="3"/>
        <v>86.446687211792536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54.258256683866762</v>
      </c>
      <c r="AO32" s="62">
        <f t="shared" si="36"/>
        <v>224.33705570258331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37.987312917845315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0.19034626305191349</v>
      </c>
      <c r="AX32" s="23">
        <f t="shared" si="6"/>
        <v>38.17765918089723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97.321399753599337</v>
      </c>
      <c r="T33" s="62">
        <f t="shared" si="34"/>
        <v>471.25403106311711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84.32896607282909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0.30476733369599646</v>
      </c>
      <c r="AC33" s="24">
        <f t="shared" si="3"/>
        <v>84.633733406525081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54.258256683866762</v>
      </c>
      <c r="AO33" s="62">
        <f t="shared" si="36"/>
        <v>224.33705570258331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37.242404881499404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0.1345951333775264</v>
      </c>
      <c r="AX33" s="23">
        <f t="shared" si="6"/>
        <v>37.377000014876927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97.321399753599337</v>
      </c>
      <c r="T34" s="62">
        <f t="shared" si="34"/>
        <v>471.25403106311711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82.675326483731368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0.21550304834058248</v>
      </c>
      <c r="AC34" s="24">
        <f t="shared" si="3"/>
        <v>82.890829532071947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54.258256683866762</v>
      </c>
      <c r="AO34" s="62">
        <f t="shared" si="36"/>
        <v>224.33705570258331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36.512104037397194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9.5173131525956745E-2</v>
      </c>
      <c r="AX34" s="23">
        <f t="shared" si="6"/>
        <v>36.607277168923147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97.321399753599337</v>
      </c>
      <c r="T35" s="62">
        <f t="shared" si="34"/>
        <v>471.25403106311711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81.0541137583553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0.15238366684799823</v>
      </c>
      <c r="AC35" s="24">
        <f t="shared" si="3"/>
        <v>81.206497425203295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54.258256683866762</v>
      </c>
      <c r="AO35" s="62">
        <f t="shared" si="36"/>
        <v>224.33705570258331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35.796123947408297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6.7297566688763202E-2</v>
      </c>
      <c r="AX35" s="23">
        <f t="shared" si="6"/>
        <v>35.863421514097062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97.321399753599337</v>
      </c>
      <c r="T36" s="62">
        <f t="shared" si="34"/>
        <v>471.25403106311711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79.464692025681728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0.10775152417029124</v>
      </c>
      <c r="AC36" s="24">
        <f t="shared" si="3"/>
        <v>79.572443549852025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54.258256683866762</v>
      </c>
      <c r="AO36" s="62">
        <f t="shared" si="36"/>
        <v>224.33705570258331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35.094183790279352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4.7586565762978372E-2</v>
      </c>
      <c r="AX36" s="23">
        <f t="shared" si="6"/>
        <v>35.141770356042329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97.321399753599337</v>
      </c>
      <c r="T37" s="62">
        <f t="shared" si="34"/>
        <v>471.25403106311711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77.906437883734355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7.6191833423999114E-2</v>
      </c>
      <c r="AC37" s="24">
        <f t="shared" si="3"/>
        <v>77.98262971715836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54.258256683866762</v>
      </c>
      <c r="AO37" s="62">
        <f t="shared" si="36"/>
        <v>224.33705570258331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34.406008251490483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3.3648783344381601E-2</v>
      </c>
      <c r="AX37" s="23">
        <f t="shared" si="6"/>
        <v>34.439657034834866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97.321399753599337</v>
      </c>
      <c r="T38" s="62">
        <f t="shared" si="34"/>
        <v>471.25403106311711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76.378740155069394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5.387576208514562E-2</v>
      </c>
      <c r="AC38" s="24">
        <f t="shared" si="3"/>
        <v>76.432615917154536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54.258256683866762</v>
      </c>
      <c r="AO38" s="62">
        <f t="shared" si="36"/>
        <v>224.33705570258331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33.731327415271636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2.3793282881489186E-2</v>
      </c>
      <c r="AX38" s="23">
        <f t="shared" si="6"/>
        <v>33.755120698153128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97.321399753599337</v>
      </c>
      <c r="T39" s="62">
        <f t="shared" si="34"/>
        <v>471.25403106311711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74.880999647059951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3.8095916711999557E-2</v>
      </c>
      <c r="AC39" s="24">
        <f t="shared" si="3"/>
        <v>74.919095563771947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54.258256683866762</v>
      </c>
      <c r="AO39" s="62">
        <f t="shared" si="36"/>
        <v>224.33705570258331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33.069876658736362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1.6824391672190801E-2</v>
      </c>
      <c r="AX39" s="23">
        <f t="shared" si="6"/>
        <v>33.08670105040855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97.321399753599337</v>
      </c>
      <c r="T40" s="62">
        <f t="shared" si="34"/>
        <v>471.25403106311711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73.412628916881062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2.693788104257281E-2</v>
      </c>
      <c r="AC40" s="24">
        <f t="shared" si="3"/>
        <v>73.439566797923632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54.258256683866762</v>
      </c>
      <c r="AO40" s="62">
        <f t="shared" si="36"/>
        <v>224.33705570258331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32.421396548091622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1.1896641440744593E-2</v>
      </c>
      <c r="AX40" s="23">
        <f t="shared" si="6"/>
        <v>32.433293189532364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97.321399753599337</v>
      </c>
      <c r="T41" s="62">
        <f t="shared" si="34"/>
        <v>471.25403106311711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71.973052041103273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1.9047958355999779E-2</v>
      </c>
      <c r="AC41" s="24">
        <f t="shared" si="3"/>
        <v>71.992099999459271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54.258256683866762</v>
      </c>
      <c r="AO41" s="62">
        <f t="shared" si="36"/>
        <v>224.33705570258331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31.78563273688281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8.4121958360954003E-3</v>
      </c>
      <c r="AX41" s="23">
        <f t="shared" si="6"/>
        <v>31.794044932718904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97.321399753599337</v>
      </c>
      <c r="T42" s="62">
        <f t="shared" si="34"/>
        <v>471.25403106311711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70.561704389804291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1.3468940521286405E-2</v>
      </c>
      <c r="AC42" s="24">
        <f t="shared" si="3"/>
        <v>70.575173330325583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54.258256683866762</v>
      </c>
      <c r="AO42" s="62">
        <f t="shared" si="36"/>
        <v>224.33705570258331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31.162335866234169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5.9483207203722965E-3</v>
      </c>
      <c r="AX42" s="23">
        <f t="shared" si="6"/>
        <v>31.168284186954541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97.321399753599337</v>
      </c>
      <c r="T43" s="62">
        <f t="shared" si="34"/>
        <v>471.25403106311711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69.178032405110216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9.5239791779998893E-3</v>
      </c>
      <c r="AC43" s="24">
        <f t="shared" si="3"/>
        <v>69.187556384288214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54.258256683866762</v>
      </c>
      <c r="AO43" s="62">
        <f t="shared" si="36"/>
        <v>224.33705570258331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30.551261467045396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4.2060979180477001E-3</v>
      </c>
      <c r="AX43" s="23">
        <f t="shared" si="6"/>
        <v>30.555467564963443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97.321399753599337</v>
      </c>
      <c r="T44" s="62">
        <f t="shared" si="34"/>
        <v>471.25403106311711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67.821493384079417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6.7344702606432025E-3</v>
      </c>
      <c r="AC44" s="24">
        <f t="shared" si="3"/>
        <v>67.828227854340057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54.258256683866762</v>
      </c>
      <c r="AO44" s="62">
        <f t="shared" si="36"/>
        <v>224.33705570258331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29.952169864106136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2.9741603601861483E-3</v>
      </c>
      <c r="AX44" s="23">
        <f t="shared" si="6"/>
        <v>29.955144024466321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97.321399753599337</v>
      </c>
      <c r="T45" s="62">
        <f t="shared" si="34"/>
        <v>471.25403106311711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66.491555265843928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4.7619895889999446E-3</v>
      </c>
      <c r="AC45" s="24">
        <f t="shared" si="3"/>
        <v>66.496317255432928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54.258256683866762</v>
      </c>
      <c r="AO45" s="62">
        <f t="shared" si="36"/>
        <v>224.33705570258331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29.364826082090715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2.1030489590238501E-3</v>
      </c>
      <c r="AX45" s="23">
        <f t="shared" si="6"/>
        <v>29.366929131049741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97.321399753599337</v>
      </c>
      <c r="T46" s="62">
        <f t="shared" si="34"/>
        <v>471.25403106311711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65.187696422924887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3.3672351303216013E-3</v>
      </c>
      <c r="AC46" s="24">
        <f t="shared" si="3"/>
        <v>65.191063658055214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54.258256683866762</v>
      </c>
      <c r="AO46" s="62">
        <f t="shared" si="36"/>
        <v>224.33705570258331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28.788999753396283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1.4870801800930741E-3</v>
      </c>
      <c r="AX46" s="23">
        <f t="shared" si="6"/>
        <v>28.790486833576377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97.321399753599337</v>
      </c>
      <c r="T47" s="62">
        <f t="shared" si="34"/>
        <v>471.25403106311711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63.909405456640116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2.3809947944999723E-3</v>
      </c>
      <c r="AC47" s="24">
        <f t="shared" si="3"/>
        <v>63.911786451434615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54.258256683866762</v>
      </c>
      <c r="AO47" s="62">
        <f t="shared" si="36"/>
        <v>224.33705570258331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28.22446502778817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1.051524479511925E-3</v>
      </c>
      <c r="AX47" s="23">
        <f t="shared" si="6"/>
        <v>28.225516552267681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97.321399753599337</v>
      </c>
      <c r="T48" s="62">
        <f t="shared" si="34"/>
        <v>471.25403106311711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62.656180996523688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1.6836175651608006E-3</v>
      </c>
      <c r="AC48" s="24">
        <f t="shared" si="3"/>
        <v>62.657864614088851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54.258256683866762</v>
      </c>
      <c r="AO48" s="62">
        <f t="shared" si="36"/>
        <v>224.33705570258331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27.67100048381705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7.4354009004653707E-4</v>
      </c>
      <c r="AX48" s="23">
        <f t="shared" si="6"/>
        <v>27.671744023907095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97.321399753599337</v>
      </c>
      <c r="T49" s="62">
        <f t="shared" si="34"/>
        <v>471.25403106311711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61.427531503678701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1.1904973972499862E-3</v>
      </c>
      <c r="AC49" s="24">
        <f t="shared" si="3"/>
        <v>61.428722001075954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54.258256683866762</v>
      </c>
      <c r="AO49" s="62">
        <f t="shared" si="36"/>
        <v>224.33705570258331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27.128389041973165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5.2576223975596252E-4</v>
      </c>
      <c r="AX49" s="23">
        <f t="shared" si="6"/>
        <v>27.128914804212922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97.321399753599337</v>
      </c>
      <c r="T50" s="62">
        <f t="shared" si="34"/>
        <v>471.25403106311711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60.222975077986213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8.4180878258040032E-4</v>
      </c>
      <c r="AC50" s="24">
        <f t="shared" si="3"/>
        <v>60.223816886768795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54.258256683866762</v>
      </c>
      <c r="AO50" s="62">
        <f t="shared" si="36"/>
        <v>224.33705570258331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26.596417879543537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3.7177004502326853E-4</v>
      </c>
      <c r="AX50" s="23">
        <f t="shared" si="6"/>
        <v>26.596789649588562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97.321399753599337</v>
      </c>
      <c r="T51" s="62">
        <f t="shared" si="34"/>
        <v>471.25403106311711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59.04203926909468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5.9524869862499308E-4</v>
      </c>
      <c r="AC51" s="24">
        <f t="shared" si="3"/>
        <v>59.042634517793303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54.258256683866762</v>
      </c>
      <c r="AO51" s="62">
        <f t="shared" si="36"/>
        <v>224.33705570258331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26.074878347138785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2.6288111987798126E-4</v>
      </c>
      <c r="AX51" s="23">
        <f t="shared" si="6"/>
        <v>26.075141228258662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97.321399753599337</v>
      </c>
      <c r="T52" s="62">
        <f t="shared" si="34"/>
        <v>471.25403106311711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57.884260891115787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4.2090439129020016E-4</v>
      </c>
      <c r="AC52" s="24">
        <f t="shared" si="3"/>
        <v>57.884681795507078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54.258256683866762</v>
      </c>
      <c r="AO52" s="62">
        <f t="shared" si="36"/>
        <v>224.33705570258331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25.563565886856786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1.8588502251163427E-4</v>
      </c>
      <c r="AX52" s="23">
        <f t="shared" si="6"/>
        <v>25.563751771879296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97.321399753599337</v>
      </c>
      <c r="T53" s="62">
        <f t="shared" si="34"/>
        <v>471.25403106311711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56.749185840953977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2.9762434931249654E-4</v>
      </c>
      <c r="AC53" s="24">
        <f t="shared" si="3"/>
        <v>56.749483465303292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54.258256683866762</v>
      </c>
      <c r="AO53" s="62">
        <f t="shared" si="36"/>
        <v>224.33705570258331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25.06227995205111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1.3144055993899063E-4</v>
      </c>
      <c r="AX53" s="23">
        <f t="shared" si="6"/>
        <v>25.06241139261105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97.321399753599337</v>
      </c>
      <c r="T54" s="62">
        <f t="shared" si="34"/>
        <v>471.25403106311711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55.636368920198429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2.1045219564510008E-4</v>
      </c>
      <c r="AC54" s="24">
        <f t="shared" si="3"/>
        <v>55.636579372394074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54.258256683866762</v>
      </c>
      <c r="AO54" s="62">
        <f t="shared" si="36"/>
        <v>224.33705570258331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24.570823928672745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9.2942511255817133E-5</v>
      </c>
      <c r="AX54" s="23">
        <f t="shared" si="6"/>
        <v>24.570916871184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97.321399753599337</v>
      </c>
      <c r="T55" s="62">
        <f t="shared" si="34"/>
        <v>471.25403106311711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54.545373660507593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1.4881217465624827E-4</v>
      </c>
      <c r="AC55" s="24">
        <f t="shared" si="3"/>
        <v>54.545522472682251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54.258256683866762</v>
      </c>
      <c r="AO55" s="62">
        <f t="shared" si="36"/>
        <v>224.33705570258331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24.089005058154253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6.5720279969495315E-5</v>
      </c>
      <c r="AX55" s="23">
        <f t="shared" si="6"/>
        <v>24.089070778434223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97.321399753599337</v>
      </c>
      <c r="T56" s="62">
        <f t="shared" si="34"/>
        <v>471.25403106311711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53.475772152417889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1.0522609782255004E-4</v>
      </c>
      <c r="AC56" s="24">
        <f t="shared" si="3"/>
        <v>53.475877378515712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54.258256683866762</v>
      </c>
      <c r="AO56" s="62">
        <f t="shared" si="36"/>
        <v>224.33705570258331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23.616634361806135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4.6471255627908567E-5</v>
      </c>
      <c r="AX56" s="23">
        <f t="shared" si="6"/>
        <v>23.616680833061764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97.321399753599337</v>
      </c>
      <c r="T57" s="62">
        <f t="shared" si="34"/>
        <v>471.25403106311711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52.427144877509328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7.4406087328124135E-5</v>
      </c>
      <c r="AC57" s="24">
        <f t="shared" si="3"/>
        <v>52.427219283596656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54.258256683866762</v>
      </c>
      <c r="AO57" s="62">
        <f t="shared" si="36"/>
        <v>224.33705570258331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23.153526566695728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3.2860139984747657E-5</v>
      </c>
      <c r="AX57" s="23">
        <f t="shared" si="6"/>
        <v>23.153559426835713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97.321399753599337</v>
      </c>
      <c r="T58" s="62">
        <f t="shared" si="34"/>
        <v>471.25403106311711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51.39908054386224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5.261304891127502E-5</v>
      </c>
      <c r="AC58" s="24">
        <f t="shared" si="3"/>
        <v>51.399133156911148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54.258256683866762</v>
      </c>
      <c r="AO58" s="62">
        <f t="shared" si="36"/>
        <v>224.33705570258331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22.699500032979575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2.3235627813954283E-5</v>
      </c>
      <c r="AX58" s="23">
        <f t="shared" si="6"/>
        <v>22.69952326860739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97.321399753599337</v>
      </c>
      <c r="T59" s="62">
        <f t="shared" si="34"/>
        <v>471.25403106311711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50.391175924740644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3.7203043664062067E-5</v>
      </c>
      <c r="AC59" s="24">
        <f t="shared" si="3"/>
        <v>50.391213127784305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54.258256683866762</v>
      </c>
      <c r="AO59" s="62">
        <f t="shared" si="36"/>
        <v>224.33705570258331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22.254376682660752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1.6430069992373829E-5</v>
      </c>
      <c r="AX59" s="23">
        <f t="shared" si="6"/>
        <v>22.254393112730742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97.321399753599337</v>
      </c>
      <c r="T60" s="62">
        <f t="shared" si="34"/>
        <v>471.25403106311711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49.403035700438906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2.630652445563751E-5</v>
      </c>
      <c r="AC60" s="24">
        <f t="shared" si="3"/>
        <v>49.40306200696336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54.258256683866762</v>
      </c>
      <c r="AO60" s="62">
        <f t="shared" si="36"/>
        <v>224.33705570258331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21.817981929743247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1.1617813906977142E-5</v>
      </c>
      <c r="AX60" s="23">
        <f t="shared" si="6"/>
        <v>21.817993547557155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97.321399753599337</v>
      </c>
      <c r="T61" s="62">
        <f t="shared" si="34"/>
        <v>471.25403106311711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48.434272303229704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1.8601521832031034E-5</v>
      </c>
      <c r="AC61" s="24">
        <f t="shared" si="3"/>
        <v>48.434290904751535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54.258256683866762</v>
      </c>
      <c r="AO61" s="62">
        <f t="shared" si="36"/>
        <v>224.33705570258331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21.390144611755936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8.2150349961869144E-6</v>
      </c>
      <c r="AX61" s="23">
        <f t="shared" si="6"/>
        <v>21.390152826790931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97.321399753599337</v>
      </c>
      <c r="T62" s="62">
        <f t="shared" si="34"/>
        <v>471.25403106311711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47.484505765352445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1.3153262227818755E-5</v>
      </c>
      <c r="AC62" s="24">
        <f t="shared" si="3"/>
        <v>47.484518918614675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54.258256683866762</v>
      </c>
      <c r="AO62" s="62">
        <f t="shared" si="36"/>
        <v>224.33705570258331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20.970696922619361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5.8089069534885708E-6</v>
      </c>
      <c r="AX62" s="23">
        <f t="shared" si="6"/>
        <v>20.970702731526313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97.321399753599337</v>
      </c>
      <c r="T63" s="62">
        <f t="shared" si="34"/>
        <v>471.25403106311711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46.553363569982572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9.3007609160155169E-6</v>
      </c>
      <c r="AC63" s="24">
        <f t="shared" si="3"/>
        <v>46.553372870743488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54.258256683866762</v>
      </c>
      <c r="AO63" s="62">
        <f t="shared" si="36"/>
        <v>224.33705570258331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20.559474346828924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4.1075174980934572E-6</v>
      </c>
      <c r="AX63" s="23">
        <f t="shared" si="6"/>
        <v>20.559478454346422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97.321399753599337</v>
      </c>
      <c r="T64" s="62">
        <f t="shared" si="34"/>
        <v>471.25403106311711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45.640480505123243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6.5766311139093775E-6</v>
      </c>
      <c r="AC64" s="24">
        <f t="shared" si="3"/>
        <v>45.640487081754358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54.258256683866762</v>
      </c>
      <c r="AO64" s="62">
        <f t="shared" si="36"/>
        <v>224.33705570258331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20.156315594928735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2.9044534767442854E-6</v>
      </c>
      <c r="AX64" s="23">
        <f t="shared" si="6"/>
        <v>20.156318499382213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97.321399753599337</v>
      </c>
      <c r="T65" s="62">
        <f t="shared" si="34"/>
        <v>471.25403106311711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44.745498520362112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4.6503804580077584E-6</v>
      </c>
      <c r="AC65" s="24">
        <f t="shared" si="3"/>
        <v>44.745503170742573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54.258256683866762</v>
      </c>
      <c r="AO65" s="62">
        <f t="shared" si="36"/>
        <v>224.33705570258331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19.761062540250752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2.0537587490467286E-6</v>
      </c>
      <c r="AX65" s="23">
        <f t="shared" si="6"/>
        <v>19.7610645940095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97.321399753599337</v>
      </c>
      <c r="T66" s="62">
        <f t="shared" si="34"/>
        <v>471.25403106311711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43.868066586437038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3.2883155569546887E-6</v>
      </c>
      <c r="AC66" s="24">
        <f t="shared" si="3"/>
        <v>43.868069874752592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54.258256683866762</v>
      </c>
      <c r="AO66" s="62">
        <f t="shared" si="36"/>
        <v>224.33705570258331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19.373560156894442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1.4522267383721427E-6</v>
      </c>
      <c r="AX66" s="23">
        <f t="shared" si="6"/>
        <v>19.373561609121179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97.321399753599337</v>
      </c>
      <c r="T67" s="62">
        <f t="shared" si="34"/>
        <v>471.25403106311711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43.007840557555603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2.3251902290038792E-6</v>
      </c>
      <c r="AC67" s="24">
        <f t="shared" si="3"/>
        <v>43.007842882745834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54.258256683866762</v>
      </c>
      <c r="AO67" s="62">
        <f t="shared" si="36"/>
        <v>224.33705570258331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18.993656458922636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1.0268793745233643E-6</v>
      </c>
      <c r="AX67" s="23">
        <f t="shared" si="6"/>
        <v>18.993657485802011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97.321399753599337</v>
      </c>
      <c r="T68" s="62">
        <f t="shared" si="34"/>
        <v>471.25403106311711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42.164483036414467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1.6441577784773444E-6</v>
      </c>
      <c r="AC68" s="24">
        <f t="shared" ref="AC68:AC131" si="57">SUM(Z68:AB68)</f>
        <v>42.164484680572244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54.258256683866762</v>
      </c>
      <c r="AO68" s="62">
        <f t="shared" si="36"/>
        <v>224.33705570258331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18.621202440749681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7.2611336918607135E-7</v>
      </c>
      <c r="AX68" s="23">
        <f t="shared" ref="AX68:AX131" si="60">SUM(AU68:AW68)</f>
        <v>18.621203166863051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97.321399753599337</v>
      </c>
      <c r="T69" s="62">
        <f t="shared" ref="T69:T132" si="88">$T$3</f>
        <v>471.25403106311711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41.337663241865613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1.1625951145019396E-6</v>
      </c>
      <c r="AC69" s="24">
        <f t="shared" si="57"/>
        <v>41.337664404460725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54.258256683866762</v>
      </c>
      <c r="AO69" s="62">
        <f t="shared" ref="AO69:AO132" si="90">$AO$3</f>
        <v>224.33705570258331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18.256052018698579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5.1343968726168215E-7</v>
      </c>
      <c r="AX69" s="23">
        <f t="shared" si="60"/>
        <v>18.256052532138266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97.321399753599337</v>
      </c>
      <c r="T70" s="62">
        <f t="shared" si="88"/>
        <v>471.25403106311711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40.527056879177579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8.2207888923867219E-7</v>
      </c>
      <c r="AC70" s="24">
        <f t="shared" si="57"/>
        <v>40.527057701256467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54.258256683866762</v>
      </c>
      <c r="AO70" s="62">
        <f t="shared" si="90"/>
        <v>224.33705570258331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17.898061973704131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3.6305668459303568E-7</v>
      </c>
      <c r="AX70" s="23">
        <f t="shared" si="60"/>
        <v>17.898062336760816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97.321399753599337</v>
      </c>
      <c r="T71" s="62">
        <f t="shared" si="88"/>
        <v>471.25403106311711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39.7323460128408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5.812975572509698E-7</v>
      </c>
      <c r="AC71" s="24">
        <f t="shared" si="57"/>
        <v>39.732346594138356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54.258256683866762</v>
      </c>
      <c r="AO71" s="62">
        <f t="shared" si="90"/>
        <v>224.33705570258331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17.547091895139658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2.5671984363084107E-7</v>
      </c>
      <c r="AX71" s="23">
        <f t="shared" si="60"/>
        <v>17.547092151859502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97.321399753599337</v>
      </c>
      <c r="T72" s="62">
        <f t="shared" si="88"/>
        <v>471.25403106311711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38.953218941867121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4.1103944461933609E-7</v>
      </c>
      <c r="AC72" s="24">
        <f t="shared" si="57"/>
        <v>38.953219352906565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54.258256683866762</v>
      </c>
      <c r="AO72" s="62">
        <f t="shared" si="90"/>
        <v>224.33705570258331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17.203004125745224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1.8152834229651784E-7</v>
      </c>
      <c r="AX72" s="23">
        <f t="shared" si="60"/>
        <v>17.203004307273567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97.321399753599337</v>
      </c>
      <c r="T73" s="62">
        <f t="shared" si="88"/>
        <v>471.25403106311711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38.18937007753464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2.906487786254849E-7</v>
      </c>
      <c r="AC73" s="24">
        <f t="shared" si="57"/>
        <v>38.189370368183418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54.258256683866762</v>
      </c>
      <c r="AO73" s="62">
        <f t="shared" si="90"/>
        <v>224.33705570258331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16.8656637076358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1.2835992181542054E-7</v>
      </c>
      <c r="AX73" s="23">
        <f t="shared" si="60"/>
        <v>16.865663835995722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97.321399753599337</v>
      </c>
      <c r="T74" s="62">
        <f t="shared" si="88"/>
        <v>471.25403106311711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37.440499823529919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2.0551972230966805E-7</v>
      </c>
      <c r="AC74" s="24">
        <f t="shared" si="57"/>
        <v>37.440500029049645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54.258256683866762</v>
      </c>
      <c r="AO74" s="62">
        <f t="shared" si="90"/>
        <v>224.33705570258331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16.534938329368163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9.0764171148258919E-8</v>
      </c>
      <c r="AX74" s="23">
        <f t="shared" si="60"/>
        <v>16.534938420132335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97.321399753599337</v>
      </c>
      <c r="T75" s="62">
        <f t="shared" si="88"/>
        <v>471.25403106311711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36.706314458440474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1.4532438931274245E-7</v>
      </c>
      <c r="AC75" s="24">
        <f t="shared" si="57"/>
        <v>36.706314603764866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54.258256683866762</v>
      </c>
      <c r="AO75" s="62">
        <f t="shared" si="90"/>
        <v>224.33705570258331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16.210698274045793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6.4179960907710268E-8</v>
      </c>
      <c r="AX75" s="23">
        <f t="shared" si="60"/>
        <v>16.210698338225754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97.321399753599337</v>
      </c>
      <c r="T76" s="62">
        <f t="shared" si="88"/>
        <v>471.25403106311711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35.98652602055158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1.0275986115483402E-7</v>
      </c>
      <c r="AC76" s="24">
        <f t="shared" si="57"/>
        <v>35.986526123311442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54.258256683866762</v>
      </c>
      <c r="AO76" s="62">
        <f t="shared" si="90"/>
        <v>224.33705570258331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15.892816368441387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4.538208557412946E-8</v>
      </c>
      <c r="AX76" s="23">
        <f t="shared" si="60"/>
        <v>15.892816413823473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97.321399753599337</v>
      </c>
      <c r="T77" s="62">
        <f t="shared" si="88"/>
        <v>471.25403106311711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35.280852194902089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7.2662194656371225E-8</v>
      </c>
      <c r="AC77" s="24">
        <f t="shared" si="57"/>
        <v>35.280852267564285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54.258256683866762</v>
      </c>
      <c r="AO77" s="62">
        <f t="shared" si="90"/>
        <v>224.33705570258331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15.581167933117067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3.2089980453855134E-8</v>
      </c>
      <c r="AX77" s="23">
        <f t="shared" si="60"/>
        <v>15.581167965207047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97.321399753599337</v>
      </c>
      <c r="T78" s="62">
        <f t="shared" si="88"/>
        <v>471.25403106311711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34.589016202555051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5.1379930577417012E-8</v>
      </c>
      <c r="AC78" s="24">
        <f t="shared" si="57"/>
        <v>34.589016253934979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54.258256683866762</v>
      </c>
      <c r="AO78" s="62">
        <f t="shared" si="90"/>
        <v>224.33705570258331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15.27563073352268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2.269104278706473E-8</v>
      </c>
      <c r="AX78" s="23">
        <f t="shared" si="60"/>
        <v>15.275630756213722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97.321399753599337</v>
      </c>
      <c r="T79" s="62">
        <f t="shared" si="88"/>
        <v>471.25403106311711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33.910746692039652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3.6331097328185613E-8</v>
      </c>
      <c r="AC79" s="24">
        <f t="shared" si="57"/>
        <v>33.910746728370746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54.258256683866762</v>
      </c>
      <c r="AO79" s="62">
        <f t="shared" si="90"/>
        <v>224.33705570258331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14.97608493205305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1.6044990226927567E-8</v>
      </c>
      <c r="AX79" s="23">
        <f t="shared" si="60"/>
        <v>14.976084948098041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97.321399753599337</v>
      </c>
      <c r="T80" s="62">
        <f t="shared" si="88"/>
        <v>471.25403106311711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33.245777632921907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2.5689965288708506E-8</v>
      </c>
      <c r="AC80" s="24">
        <f t="shared" si="57"/>
        <v>33.245777658611871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54.258256683866762</v>
      </c>
      <c r="AO80" s="62">
        <f t="shared" si="90"/>
        <v>224.33705570258331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14.68241304104534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1.1345521393532365E-8</v>
      </c>
      <c r="AX80" s="23">
        <f t="shared" si="60"/>
        <v>14.682413052390862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97.321399753599337</v>
      </c>
      <c r="T81" s="62">
        <f t="shared" si="88"/>
        <v>471.25403106311711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32.593848211462387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1.8165548664092806E-8</v>
      </c>
      <c r="AC81" s="24">
        <f t="shared" si="57"/>
        <v>32.593848229627937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54.258256683866762</v>
      </c>
      <c r="AO81" s="62">
        <f t="shared" si="90"/>
        <v>224.33705570258331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14.394499876698125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8.0224951134637835E-9</v>
      </c>
      <c r="AX81" s="23">
        <f t="shared" si="60"/>
        <v>14.39449988472062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97.321399753599337</v>
      </c>
      <c r="T82" s="62">
        <f t="shared" si="88"/>
        <v>471.25403106311711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31.954702728320004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1.2844982644354253E-8</v>
      </c>
      <c r="AC82" s="24">
        <f t="shared" si="57"/>
        <v>31.954702741164986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54.258256683866762</v>
      </c>
      <c r="AO82" s="62">
        <f t="shared" si="90"/>
        <v>224.33705570258331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14.112232513894069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5.6727606967661825E-9</v>
      </c>
      <c r="AX82" s="23">
        <f t="shared" si="60"/>
        <v>14.112232519566829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97.321399753599337</v>
      </c>
      <c r="T83" s="62">
        <f t="shared" si="88"/>
        <v>471.25403106311711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31.32809049826179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9.0827743320464032E-9</v>
      </c>
      <c r="AC83" s="24">
        <f t="shared" si="57"/>
        <v>31.328090507344566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54.258256683866762</v>
      </c>
      <c r="AO83" s="62">
        <f t="shared" si="90"/>
        <v>224.33705570258331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13.835500241908509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4.0112475567318918E-9</v>
      </c>
      <c r="AX83" s="23">
        <f t="shared" si="60"/>
        <v>13.835500245919757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97.321399753599337</v>
      </c>
      <c r="T84" s="62">
        <f t="shared" si="88"/>
        <v>471.25403106311711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30.713765751839297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6.4224913221771265E-9</v>
      </c>
      <c r="AC84" s="24">
        <f t="shared" si="57"/>
        <v>30.71376575826179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54.258256683866762</v>
      </c>
      <c r="AO84" s="62">
        <f t="shared" si="90"/>
        <v>224.33705570258331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13.564194520986566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2.8363803483830912E-9</v>
      </c>
      <c r="AX84" s="23">
        <f t="shared" si="60"/>
        <v>13.564194523822946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97.321399753599337</v>
      </c>
      <c r="T85" s="62">
        <f t="shared" si="88"/>
        <v>471.25403106311711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30.111487538993053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4.5413871660232016E-9</v>
      </c>
      <c r="AC85" s="24">
        <f t="shared" si="57"/>
        <v>30.111487543534441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54.258256683866762</v>
      </c>
      <c r="AO85" s="62">
        <f t="shared" si="90"/>
        <v>224.33705570258331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13.298208939771753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2.0056237783659459E-9</v>
      </c>
      <c r="AX85" s="23">
        <f t="shared" si="60"/>
        <v>13.298208941777377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97.321399753599337</v>
      </c>
      <c r="T86" s="62">
        <f t="shared" si="88"/>
        <v>471.25403106311711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29.521019634547287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3.2112456610885632E-9</v>
      </c>
      <c r="AC86" s="24">
        <f t="shared" si="57"/>
        <v>29.521019637758531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54.258256683866762</v>
      </c>
      <c r="AO86" s="62">
        <f t="shared" si="90"/>
        <v>224.33705570258331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13.037439173569377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1.4181901741915456E-9</v>
      </c>
      <c r="AX86" s="23">
        <f t="shared" si="60"/>
        <v>13.037439174987567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97.321399753599337</v>
      </c>
      <c r="T87" s="62">
        <f t="shared" si="88"/>
        <v>471.25403106311711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28.942130445557844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2.2706935830116008E-9</v>
      </c>
      <c r="AC87" s="24">
        <f t="shared" si="57"/>
        <v>28.942130447828536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54.258256683866762</v>
      </c>
      <c r="AO87" s="62">
        <f t="shared" si="90"/>
        <v>224.33705570258331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12.781782943428377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1.0028118891829729E-9</v>
      </c>
      <c r="AX87" s="23">
        <f t="shared" si="60"/>
        <v>12.781782944431189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97.321399753599337</v>
      </c>
      <c r="T88" s="62">
        <f t="shared" si="88"/>
        <v>471.25403106311711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28.374592920476942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1.6056228305442816E-9</v>
      </c>
      <c r="AC88" s="24">
        <f t="shared" si="57"/>
        <v>28.374592922082567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54.258256683866762</v>
      </c>
      <c r="AO88" s="62">
        <f t="shared" si="90"/>
        <v>224.33705570258331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12.531139976025539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7.0909508709577281E-10</v>
      </c>
      <c r="AX88" s="23">
        <f t="shared" si="60"/>
        <v>12.531139976734634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97.321399753599337</v>
      </c>
      <c r="T89" s="62">
        <f t="shared" si="88"/>
        <v>471.25403106311711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27.818184460099168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1.1353467915058004E-9</v>
      </c>
      <c r="AC89" s="24">
        <f t="shared" si="57"/>
        <v>27.818184461234516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54.258256683866762</v>
      </c>
      <c r="AO89" s="62">
        <f t="shared" si="90"/>
        <v>224.33705570258331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12.285411964336356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5.0140594459148647E-10</v>
      </c>
      <c r="AX89" s="23">
        <f t="shared" si="60"/>
        <v>12.285411964837762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97.321399753599337</v>
      </c>
      <c r="T90" s="62">
        <f t="shared" si="88"/>
        <v>471.25403106311711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27.27268683025375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8.0281141527214081E-10</v>
      </c>
      <c r="AC90" s="24">
        <f t="shared" si="57"/>
        <v>27.272686831056561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54.258256683866762</v>
      </c>
      <c r="AO90" s="62">
        <f t="shared" si="90"/>
        <v>224.33705570258331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12.044502529077111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3.545475435478864E-10</v>
      </c>
      <c r="AX90" s="23">
        <f t="shared" si="60"/>
        <v>12.044502529431659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97.321399753599337</v>
      </c>
      <c r="T91" s="62">
        <f t="shared" si="88"/>
        <v>471.25403106311711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26.737886076208902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5.676733957529002E-10</v>
      </c>
      <c r="AC91" s="24">
        <f t="shared" si="57"/>
        <v>26.737886076776576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54.258256683866762</v>
      </c>
      <c r="AO91" s="62">
        <f t="shared" si="90"/>
        <v>224.33705570258331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11.808317180903053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2.5070297229574324E-10</v>
      </c>
      <c r="AX91" s="23">
        <f t="shared" si="60"/>
        <v>11.808317181153756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97.321399753599337</v>
      </c>
      <c r="T92" s="62">
        <f t="shared" si="88"/>
        <v>471.25403106311711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26.213572438754621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4.014057076360704E-10</v>
      </c>
      <c r="AC92" s="24">
        <f t="shared" si="57"/>
        <v>26.213572439156028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54.258256683866762</v>
      </c>
      <c r="AO92" s="62">
        <f t="shared" si="90"/>
        <v>224.33705570258331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11.57676328334785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1.772737717739432E-10</v>
      </c>
      <c r="AX92" s="23">
        <f t="shared" si="60"/>
        <v>11.576763283525123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97.321399753599337</v>
      </c>
      <c r="T93" s="62">
        <f t="shared" si="88"/>
        <v>471.25403106311711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25.699540271931077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2.838366978764501E-10</v>
      </c>
      <c r="AC93" s="24">
        <f t="shared" si="57"/>
        <v>25.699540272214914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54.258256683866762</v>
      </c>
      <c r="AO93" s="62">
        <f t="shared" si="90"/>
        <v>224.33705570258331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11.349750016489773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1.2535148614787162E-10</v>
      </c>
      <c r="AX93" s="23">
        <f t="shared" si="60"/>
        <v>11.349750016615126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97.321399753599337</v>
      </c>
      <c r="T94" s="62">
        <f t="shared" si="88"/>
        <v>471.25403106311711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25.195587962370279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2.007028538180352E-10</v>
      </c>
      <c r="AC94" s="24">
        <f t="shared" si="57"/>
        <v>25.195587962570983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54.258256683866762</v>
      </c>
      <c r="AO94" s="62">
        <f t="shared" si="90"/>
        <v>224.33705570258331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11.127188341330363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8.8636885886971601E-11</v>
      </c>
      <c r="AX94" s="23">
        <f t="shared" si="60"/>
        <v>11.127188341419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97.321399753599337</v>
      </c>
      <c r="T95" s="62">
        <f t="shared" si="88"/>
        <v>471.25403106311711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24.70151785021941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1.4191834893822505E-10</v>
      </c>
      <c r="AC95" s="24">
        <f t="shared" si="57"/>
        <v>24.701517850361327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54.258256683866762</v>
      </c>
      <c r="AO95" s="62">
        <f t="shared" si="90"/>
        <v>224.33705570258331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10.908990964871611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6.2675743073935809E-11</v>
      </c>
      <c r="AX95" s="23">
        <f t="shared" si="60"/>
        <v>10.908990964934286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97.321399753599337</v>
      </c>
      <c r="T96" s="62">
        <f t="shared" si="88"/>
        <v>471.25403106311711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24.21713615161481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1.003514269090176E-10</v>
      </c>
      <c r="AC96" s="24">
        <f t="shared" si="57"/>
        <v>24.21713615171516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54.258256683866762</v>
      </c>
      <c r="AO96" s="62">
        <f t="shared" si="90"/>
        <v>224.33705570258331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10.695072305877957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4.43184429434858E-11</v>
      </c>
      <c r="AX96" s="23">
        <f t="shared" si="60"/>
        <v>10.695072305922276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97.321399753599337</v>
      </c>
      <c r="T97" s="62">
        <f t="shared" si="88"/>
        <v>471.25403106311711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23.74225288267618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7.0959174469112525E-11</v>
      </c>
      <c r="AC97" s="24">
        <f t="shared" si="57"/>
        <v>23.742252882747138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54.258256683866762</v>
      </c>
      <c r="AO97" s="62">
        <f t="shared" si="90"/>
        <v>224.33705570258331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10.48534846130967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3.1337871536967904E-11</v>
      </c>
      <c r="AX97" s="23">
        <f t="shared" si="60"/>
        <v>10.485348461341008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97.321399753599337</v>
      </c>
      <c r="T98" s="62">
        <f t="shared" si="88"/>
        <v>471.25403106311711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23.276681784991244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5.01757134545088E-11</v>
      </c>
      <c r="AC98" s="24">
        <f t="shared" si="57"/>
        <v>23.276681785041418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54.258256683866762</v>
      </c>
      <c r="AO98" s="62">
        <f t="shared" si="90"/>
        <v>224.33705570258331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10.279737173414452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2.21592214717429E-11</v>
      </c>
      <c r="AX98" s="23">
        <f t="shared" si="60"/>
        <v>10.279737173436612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97.321399753599337</v>
      </c>
      <c r="T99" s="62">
        <f t="shared" si="88"/>
        <v>471.25403106311711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22.820240252561579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3.5479587234556262E-11</v>
      </c>
      <c r="AC99" s="24">
        <f t="shared" si="57"/>
        <v>22.82024025259706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54.258256683866762</v>
      </c>
      <c r="AO99" s="62">
        <f t="shared" si="90"/>
        <v>224.33705570258331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10.078157797464357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1.5668935768483952E-11</v>
      </c>
      <c r="AX99" s="23">
        <f t="shared" si="60"/>
        <v>10.078157797480026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97.321399753599337</v>
      </c>
      <c r="T100" s="62">
        <f t="shared" si="88"/>
        <v>471.25403106311711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22.372749260181017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2.50878567272544E-11</v>
      </c>
      <c r="AC100" s="24">
        <f t="shared" si="57"/>
        <v>22.372749260206106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54.258256683866762</v>
      </c>
      <c r="AO100" s="62">
        <f t="shared" si="90"/>
        <v>224.33705570258331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9.8805312701253651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1.107961073587145E-11</v>
      </c>
      <c r="AX100" s="23">
        <f t="shared" si="60"/>
        <v>9.8805312701364443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97.321399753599337</v>
      </c>
      <c r="T101" s="62">
        <f t="shared" si="88"/>
        <v>471.25403106311711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21.934033293218484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1.7739793617278131E-11</v>
      </c>
      <c r="AC101" s="24">
        <f t="shared" si="57"/>
        <v>21.934033293236222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54.258256683866762</v>
      </c>
      <c r="AO101" s="62">
        <f t="shared" si="90"/>
        <v>224.33705570258331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9.686780078447212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7.8344678842419761E-12</v>
      </c>
      <c r="AX101" s="23">
        <f t="shared" si="60"/>
        <v>9.6867800784550457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97.321399753599337</v>
      </c>
      <c r="T102" s="62">
        <f t="shared" si="88"/>
        <v>471.25403106311711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21.503920278777766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1.25439283636272E-11</v>
      </c>
      <c r="AC102" s="24">
        <f t="shared" si="57"/>
        <v>21.503920278790311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54.258256683866762</v>
      </c>
      <c r="AO102" s="62">
        <f t="shared" si="90"/>
        <v>224.33705570258331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9.4968282294613093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5.5398053679357251E-12</v>
      </c>
      <c r="AX102" s="23">
        <f t="shared" si="60"/>
        <v>9.4968282294668498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97.321399753599337</v>
      </c>
      <c r="T103" s="62">
        <f t="shared" si="88"/>
        <v>471.25403106311711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21.082241518207198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8.8698968086390656E-12</v>
      </c>
      <c r="AC103" s="24">
        <f t="shared" si="57"/>
        <v>21.082241518216069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54.258256683866762</v>
      </c>
      <c r="AO103" s="62">
        <f t="shared" si="90"/>
        <v>224.33705570258331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9.3106012203748314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3.9172339421209881E-12</v>
      </c>
      <c r="AX103" s="23">
        <f t="shared" si="60"/>
        <v>9.3106012203787483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97.321399753599337</v>
      </c>
      <c r="T104" s="62">
        <f t="shared" si="88"/>
        <v>471.25403106311711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20.668831620932771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6.2719641818136001E-12</v>
      </c>
      <c r="AC104" s="24">
        <f t="shared" si="57"/>
        <v>20.668831620939041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54.258256683866762</v>
      </c>
      <c r="AO104" s="62">
        <f t="shared" si="90"/>
        <v>224.33705570258331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9.1280260093492807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2.7699026839678625E-12</v>
      </c>
      <c r="AX104" s="23">
        <f t="shared" si="60"/>
        <v>9.12802600935205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97.321399753599337</v>
      </c>
      <c r="T105" s="62">
        <f t="shared" si="88"/>
        <v>471.25403106311711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20.263528439588757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4.4349484043195328E-12</v>
      </c>
      <c r="AC105" s="24">
        <f t="shared" si="57"/>
        <v>20.263528439593191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54.258256683866762</v>
      </c>
      <c r="AO105" s="62">
        <f t="shared" si="90"/>
        <v>224.33705570258331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8.9490309868520583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1.958616971060494E-12</v>
      </c>
      <c r="AX105" s="23">
        <f t="shared" si="60"/>
        <v>8.9490309868540177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97.321399753599337</v>
      </c>
      <c r="T106" s="62">
        <f t="shared" si="88"/>
        <v>471.25403106311711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19.866173006420368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3.1359820909068E-12</v>
      </c>
      <c r="AC106" s="24">
        <f t="shared" si="57"/>
        <v>19.866173006423505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54.258256683866762</v>
      </c>
      <c r="AO106" s="62">
        <f t="shared" si="90"/>
        <v>224.33705570258331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8.7735459475698221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1.3849513419839313E-12</v>
      </c>
      <c r="AX106" s="23">
        <f t="shared" si="60"/>
        <v>8.7735459475712076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97.321399753599337</v>
      </c>
      <c r="T107" s="62">
        <f t="shared" si="88"/>
        <v>471.25403106311711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19.476609470933528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2.2174742021597664E-12</v>
      </c>
      <c r="AC107" s="24">
        <f t="shared" si="57"/>
        <v>19.476609470935745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54.258256683866762</v>
      </c>
      <c r="AO107" s="62">
        <f t="shared" si="90"/>
        <v>224.33705570258331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8.6015020628726049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9.7930848553024701E-13</v>
      </c>
      <c r="AX107" s="23">
        <f t="shared" si="60"/>
        <v>8.6015020628735837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97.321399753599337</v>
      </c>
      <c r="T108" s="62">
        <f t="shared" si="88"/>
        <v>471.25403106311711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19.094685038767292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1.5679910454534E-12</v>
      </c>
      <c r="AC108" s="24">
        <f t="shared" si="57"/>
        <v>19.094685038768858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54.258256683866762</v>
      </c>
      <c r="AO108" s="62">
        <f t="shared" si="90"/>
        <v>224.33705570258331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8.432831853817893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6.9247567099196563E-13</v>
      </c>
      <c r="AX108" s="23">
        <f t="shared" si="60"/>
        <v>8.4328318538185858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97.321399753599337</v>
      </c>
      <c r="T109" s="62">
        <f t="shared" si="88"/>
        <v>471.25403106311711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18.720249911764931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1.1087371010798832E-12</v>
      </c>
      <c r="AC109" s="24">
        <f t="shared" si="57"/>
        <v>18.720249911766039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54.258256683866762</v>
      </c>
      <c r="AO109" s="62">
        <f t="shared" si="90"/>
        <v>224.33705570258331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8.2674691646840746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4.8965424276512351E-13</v>
      </c>
      <c r="AX109" s="23">
        <f t="shared" si="60"/>
        <v>8.2674691646845648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97.321399753599337</v>
      </c>
      <c r="T110" s="62">
        <f t="shared" si="88"/>
        <v>471.25403106311711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18.353157229220212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7.8399552272670001E-13</v>
      </c>
      <c r="AC110" s="24">
        <f t="shared" si="57"/>
        <v>18.353157229220997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54.258256683866762</v>
      </c>
      <c r="AO110" s="62">
        <f t="shared" si="90"/>
        <v>224.33705570258331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8.1053491370228894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3.4623783549598282E-13</v>
      </c>
      <c r="AX110" s="23">
        <f t="shared" si="60"/>
        <v>8.1053491370232358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97.321399753599337</v>
      </c>
      <c r="T111" s="62">
        <f t="shared" si="88"/>
        <v>471.25403106311711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17.993263010275765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5.543685505399416E-13</v>
      </c>
      <c r="AC111" s="24">
        <f t="shared" si="57"/>
        <v>17.993263010276319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54.258256683866762</v>
      </c>
      <c r="AO111" s="62">
        <f t="shared" si="90"/>
        <v>224.33705570258331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7.9464081842206866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2.4482712138256175E-13</v>
      </c>
      <c r="AX111" s="23">
        <f t="shared" si="60"/>
        <v>7.9464081842209318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97.321399753599337</v>
      </c>
      <c r="T112" s="62">
        <f t="shared" si="88"/>
        <v>471.25403106311711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17.640426097451023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3.9199776136335E-13</v>
      </c>
      <c r="AC112" s="24">
        <f t="shared" si="57"/>
        <v>17.640426097451414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54.258256683866762</v>
      </c>
      <c r="AO112" s="62">
        <f t="shared" si="90"/>
        <v>224.33705570258331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7.7905839665585264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1.7311891774799141E-13</v>
      </c>
      <c r="AX112" s="23">
        <f t="shared" si="60"/>
        <v>7.7905839665586996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97.321399753599337</v>
      </c>
      <c r="T113" s="62">
        <f t="shared" si="88"/>
        <v>471.25403106311711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17.294508101277504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2.771842752699708E-13</v>
      </c>
      <c r="AC113" s="24">
        <f t="shared" si="57"/>
        <v>17.294508101277781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54.258256683866762</v>
      </c>
      <c r="AO113" s="62">
        <f t="shared" si="90"/>
        <v>224.33705570258331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7.6378153667613331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1.2241356069128088E-13</v>
      </c>
      <c r="AX113" s="23">
        <f t="shared" si="60"/>
        <v>7.6378153667614557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97.321399753599337</v>
      </c>
      <c r="T114" s="62">
        <f t="shared" si="88"/>
        <v>471.25403106311711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16.955373346019805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1.95998880681675E-13</v>
      </c>
      <c r="AC114" s="24">
        <f t="shared" si="57"/>
        <v>16.95537334602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54.258256683866762</v>
      </c>
      <c r="AO114" s="62">
        <f t="shared" si="90"/>
        <v>224.33705570258331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7.4880424660265179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8.6559458873995704E-14</v>
      </c>
      <c r="AX114" s="23">
        <f t="shared" si="60"/>
        <v>7.4880424660266041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97.321399753599337</v>
      </c>
      <c r="T115" s="62">
        <f t="shared" si="88"/>
        <v>471.25403106311711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16.622888816460932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1.385921376349854E-13</v>
      </c>
      <c r="AC115" s="24">
        <f t="shared" si="57"/>
        <v>16.622888816461071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54.258256683866762</v>
      </c>
      <c r="AO115" s="62">
        <f t="shared" si="90"/>
        <v>224.33705570258331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7.3412065205226629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6.1206780345640438E-14</v>
      </c>
      <c r="AX115" s="23">
        <f t="shared" si="60"/>
        <v>7.3412065205227242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97.321399753599337</v>
      </c>
      <c r="T116" s="62">
        <f t="shared" si="88"/>
        <v>471.25403106311711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16.296924105731172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9.7999440340837501E-14</v>
      </c>
      <c r="AC116" s="24">
        <f t="shared" si="57"/>
        <v>16.296924105731271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54.258256683866762</v>
      </c>
      <c r="AO116" s="62">
        <f t="shared" si="90"/>
        <v>224.33705570258331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7.1972499383490556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4.3279729436997852E-14</v>
      </c>
      <c r="AX116" s="23">
        <f t="shared" si="60"/>
        <v>7.1972499383490991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97.321399753599337</v>
      </c>
      <c r="T117" s="62">
        <f t="shared" si="88"/>
        <v>471.25403106311711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15.977351364159981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6.92960688174927E-14</v>
      </c>
      <c r="AC117" s="24">
        <f t="shared" si="57"/>
        <v>15.97735136416005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54.258256683866762</v>
      </c>
      <c r="AO117" s="62">
        <f t="shared" si="90"/>
        <v>224.33705570258331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7.0561162569470275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3.0603390172820219E-14</v>
      </c>
      <c r="AX117" s="23">
        <f t="shared" si="60"/>
        <v>7.0561162569470577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97.321399753599337</v>
      </c>
      <c r="T118" s="62">
        <f t="shared" si="88"/>
        <v>471.25403106311711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15.664045249130876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4.899972017041875E-14</v>
      </c>
      <c r="AC118" s="24">
        <f t="shared" si="57"/>
        <v>15.664045249130925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54.258256683866762</v>
      </c>
      <c r="AO118" s="62">
        <f t="shared" si="90"/>
        <v>224.33705570258331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6.9177501209542474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2.1639864718498926E-14</v>
      </c>
      <c r="AX118" s="23">
        <f t="shared" si="60"/>
        <v>6.9177501209542687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97.321399753599337</v>
      </c>
      <c r="T119" s="62">
        <f t="shared" si="88"/>
        <v>471.25403106311711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15.356882875919629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3.464803440874635E-14</v>
      </c>
      <c r="AC119" s="24">
        <f t="shared" si="57"/>
        <v>15.356882875919664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54.258256683866762</v>
      </c>
      <c r="AO119" s="62">
        <f t="shared" si="90"/>
        <v>224.33705570258331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6.7820972604932761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1.530169508641011E-14</v>
      </c>
      <c r="AX119" s="23">
        <f t="shared" si="60"/>
        <v>6.7820972604932912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97.321399753599337</v>
      </c>
      <c r="T120" s="62">
        <f t="shared" si="88"/>
        <v>471.25403106311711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15.055743769496507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2.4499860085209375E-14</v>
      </c>
      <c r="AC120" s="24">
        <f t="shared" si="57"/>
        <v>15.055743769496532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54.258256683866762</v>
      </c>
      <c r="AO120" s="62">
        <f t="shared" si="90"/>
        <v>224.33705570258331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6.6491044698858692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1.0819932359249463E-14</v>
      </c>
      <c r="AX120" s="23">
        <f t="shared" si="60"/>
        <v>6.6491044698858799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97.321399753599337</v>
      </c>
      <c r="T121" s="62">
        <f t="shared" si="88"/>
        <v>471.25403106311711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14.760509817273624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1.7324017204373175E-14</v>
      </c>
      <c r="AC121" s="24">
        <f t="shared" si="57"/>
        <v>14.760509817273642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54.258256683866762</v>
      </c>
      <c r="AO121" s="62">
        <f t="shared" si="90"/>
        <v>224.33705570258331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6.5187195867846812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7.6508475432050548E-15</v>
      </c>
      <c r="AX121" s="23">
        <f t="shared" si="60"/>
        <v>6.5187195867846892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97.321399753599337</v>
      </c>
      <c r="T122" s="62">
        <f t="shared" si="88"/>
        <v>471.25403106311711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14.471065222778902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1.2249930042604688E-14</v>
      </c>
      <c r="AC122" s="24">
        <f t="shared" si="57"/>
        <v>14.471065222778915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54.258256683866762</v>
      </c>
      <c r="AO122" s="62">
        <f t="shared" si="90"/>
        <v>224.33705570258331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6.3908914717141814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5.4099661796247315E-15</v>
      </c>
      <c r="AX122" s="23">
        <f t="shared" si="60"/>
        <v>6.3908914717141867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97.321399753599337</v>
      </c>
      <c r="T123" s="62">
        <f t="shared" si="88"/>
        <v>471.25403106311711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14.187296460238452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8.6620086021865875E-15</v>
      </c>
      <c r="AC123" s="24">
        <f t="shared" si="57"/>
        <v>14.187296460238461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54.258256683866762</v>
      </c>
      <c r="AO123" s="62">
        <f t="shared" si="90"/>
        <v>224.33705570258331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6.2655699880127624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3.8254237716025274E-15</v>
      </c>
      <c r="AX123" s="23">
        <f t="shared" si="60"/>
        <v>6.265569988012766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97.321399753599337</v>
      </c>
      <c r="T124" s="62">
        <f t="shared" si="88"/>
        <v>471.25403106311711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13.909092230049565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6.1249650213023438E-15</v>
      </c>
      <c r="AC124" s="24">
        <f t="shared" si="57"/>
        <v>13.90909223004957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54.258256683866762</v>
      </c>
      <c r="AO124" s="62">
        <f t="shared" si="90"/>
        <v>224.33705570258331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6.1427059821681711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2.7049830898123657E-15</v>
      </c>
      <c r="AX124" s="23">
        <f t="shared" si="60"/>
        <v>6.1427059821681738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97.321399753599337</v>
      </c>
      <c r="T125" s="62">
        <f t="shared" si="88"/>
        <v>471.25403106311711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13.636343415126856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4.3310043010932938E-15</v>
      </c>
      <c r="AC125" s="24">
        <f t="shared" si="57"/>
        <v>13.636343415126859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54.258256683866762</v>
      </c>
      <c r="AO125" s="62">
        <f t="shared" si="90"/>
        <v>224.33705570258331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6.0222512645385482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1.9127118858012637E-15</v>
      </c>
      <c r="AX125" s="23">
        <f t="shared" si="60"/>
        <v>6.02225126453855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97.321399753599337</v>
      </c>
      <c r="T126" s="62">
        <f t="shared" si="88"/>
        <v>471.25403106311711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13.368943038104431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3.0624825106511719E-15</v>
      </c>
      <c r="AC126" s="24">
        <f t="shared" si="57"/>
        <v>13.368943038104435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54.258256683866762</v>
      </c>
      <c r="AO126" s="62">
        <f t="shared" si="90"/>
        <v>224.33705570258331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5.9041585904515195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1.3524915449061829E-15</v>
      </c>
      <c r="AX126" s="23">
        <f t="shared" si="60"/>
        <v>5.9041585904515212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97.321399753599337</v>
      </c>
      <c r="T127" s="62">
        <f t="shared" si="88"/>
        <v>471.25403106311711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13.106786219377291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2.1655021505466469E-15</v>
      </c>
      <c r="AC127" s="24">
        <f t="shared" si="57"/>
        <v>13.106786219377293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54.258256683866762</v>
      </c>
      <c r="AO127" s="62">
        <f t="shared" si="90"/>
        <v>224.33705570258331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5.7883816416739187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9.5635594290063185E-16</v>
      </c>
      <c r="AX127" s="23">
        <f t="shared" si="60"/>
        <v>5.7883816416739196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97.321399753599337</v>
      </c>
      <c r="T128" s="62">
        <f t="shared" si="88"/>
        <v>471.25403106311711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12.849770135965519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1.5312412553255859E-15</v>
      </c>
      <c r="AC128" s="24">
        <f t="shared" si="57"/>
        <v>12.849770135965521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54.258256683866762</v>
      </c>
      <c r="AO128" s="62">
        <f t="shared" si="90"/>
        <v>224.33705570258331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5.6748750082448804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6.7624577245309144E-16</v>
      </c>
      <c r="AX128" s="23">
        <f t="shared" si="60"/>
        <v>5.6748750082448813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97.321399753599337</v>
      </c>
      <c r="T129" s="62">
        <f t="shared" si="88"/>
        <v>471.25403106311711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12.597793981185122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1.0827510752733234E-15</v>
      </c>
      <c r="AC129" s="24">
        <f t="shared" si="57"/>
        <v>12.597793981185124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54.258256683866762</v>
      </c>
      <c r="AO129" s="62">
        <f t="shared" si="90"/>
        <v>224.33705570258331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5.5635941706651755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4.7817797145031593E-16</v>
      </c>
      <c r="AX129" s="23">
        <f t="shared" si="60"/>
        <v>5.5635941706651764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97.321399753599337</v>
      </c>
      <c r="T130" s="62">
        <f t="shared" si="88"/>
        <v>471.25403106311711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12.350758925109689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7.6562062766279297E-16</v>
      </c>
      <c r="AC130" s="24">
        <f t="shared" si="57"/>
        <v>12.350758925109689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54.258256683866762</v>
      </c>
      <c r="AO130" s="62">
        <f t="shared" si="90"/>
        <v>224.33705570258331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5.4544954824357994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3.3812288622654572E-16</v>
      </c>
      <c r="AX130" s="23">
        <f t="shared" si="60"/>
        <v>5.4544954824357994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97.321399753599337</v>
      </c>
      <c r="T131" s="62">
        <f t="shared" si="88"/>
        <v>471.25403106311711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12.108568075807389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5.4137553763666172E-16</v>
      </c>
      <c r="AC131" s="24">
        <f t="shared" si="57"/>
        <v>12.108568075807389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54.258256683866762</v>
      </c>
      <c r="AO131" s="62">
        <f t="shared" si="90"/>
        <v>224.33705570258331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5.3475361529389724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2.3908898572515796E-16</v>
      </c>
      <c r="AX131" s="23">
        <f t="shared" si="60"/>
        <v>5.3475361529389724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97.321399753599337</v>
      </c>
      <c r="T132" s="62">
        <f t="shared" si="88"/>
        <v>471.25403106311711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11.871126441338076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3.8281031383139649E-16</v>
      </c>
      <c r="AC132" s="24">
        <f t="shared" ref="AC132:AC153" si="111">SUM(Z132:AB132)</f>
        <v>11.871126441338076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54.258256683866762</v>
      </c>
      <c r="AO132" s="62">
        <f t="shared" si="90"/>
        <v>224.33705570258331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5.2426742306548286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1.6906144311327286E-16</v>
      </c>
      <c r="AX132" s="23">
        <f t="shared" ref="AX132:AX153" si="114">SUM(AU132:AW132)</f>
        <v>5.2426742306548286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97.321399753599337</v>
      </c>
      <c r="T133" s="62">
        <f t="shared" ref="T133:T196" si="142">$T$3</f>
        <v>471.25403106311711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11.638340892495608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2.7068776881833086E-16</v>
      </c>
      <c r="AC133" s="24">
        <f t="shared" si="111"/>
        <v>11.638340892495608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54.258256683866762</v>
      </c>
      <c r="AO133" s="62">
        <f t="shared" ref="AO133:AO196" si="144">$AO$3</f>
        <v>224.33705570258331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5.1398685867072196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1.1954449286257898E-16</v>
      </c>
      <c r="AX133" s="23">
        <f t="shared" si="114"/>
        <v>5.1398685867072196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97.321399753599337</v>
      </c>
      <c r="T134" s="62">
        <f t="shared" si="142"/>
        <v>471.25403106311711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11.410120126280775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1.9140515691569824E-16</v>
      </c>
      <c r="AC134" s="24">
        <f t="shared" si="111"/>
        <v>11.410120126280775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54.258256683866762</v>
      </c>
      <c r="AO134" s="62">
        <f t="shared" si="144"/>
        <v>224.33705570258331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5.0390788987321722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8.453072155663643E-17</v>
      </c>
      <c r="AX134" s="23">
        <f t="shared" si="114"/>
        <v>5.0390788987321722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97.321399753599337</v>
      </c>
      <c r="T135" s="62">
        <f t="shared" si="142"/>
        <v>471.25403106311711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11.186374630090494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1.3534388440916543E-16</v>
      </c>
      <c r="AC135" s="24">
        <f t="shared" si="111"/>
        <v>11.186374630090494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54.258256683866762</v>
      </c>
      <c r="AO135" s="62">
        <f t="shared" si="144"/>
        <v>224.33705570258331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4.9402656350626764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5.9772246431289491E-17</v>
      </c>
      <c r="AX135" s="23">
        <f t="shared" si="114"/>
        <v>4.9402656350626764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97.321399753599337</v>
      </c>
      <c r="T136" s="62">
        <f t="shared" si="142"/>
        <v>471.25403106311711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10.967016646609228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9.5702578457849122E-17</v>
      </c>
      <c r="AC136" s="24">
        <f t="shared" si="111"/>
        <v>10.967016646609228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54.258256683866762</v>
      </c>
      <c r="AO136" s="62">
        <f t="shared" si="144"/>
        <v>224.33705570258331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4.8433900392235998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4.2265360778318215E-17</v>
      </c>
      <c r="AX136" s="23">
        <f t="shared" si="114"/>
        <v>4.8433900392235998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97.321399753599337</v>
      </c>
      <c r="T137" s="62">
        <f t="shared" si="142"/>
        <v>471.25403106311711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10.751960139388869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6.7671942204582715E-17</v>
      </c>
      <c r="AC137" s="24">
        <f t="shared" si="111"/>
        <v>10.751960139388869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54.258256683866762</v>
      </c>
      <c r="AO137" s="62">
        <f t="shared" si="144"/>
        <v>224.33705570258331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4.7484141147306484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2.9886123215644745E-17</v>
      </c>
      <c r="AX137" s="23">
        <f t="shared" si="114"/>
        <v>4.7484141147306484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97.321399753599337</v>
      </c>
      <c r="T138" s="62">
        <f t="shared" si="142"/>
        <v>471.25403106311711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10.541120759103585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4.7851289228924561E-17</v>
      </c>
      <c r="AC138" s="24">
        <f t="shared" si="111"/>
        <v>10.541120759103585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54.258256683866762</v>
      </c>
      <c r="AO138" s="62">
        <f t="shared" si="144"/>
        <v>224.33705570258331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4.6553006101874095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2.1132680389159107E-17</v>
      </c>
      <c r="AX138" s="23">
        <f t="shared" si="114"/>
        <v>4.6553006101874095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97.321399753599337</v>
      </c>
      <c r="T139" s="62">
        <f t="shared" si="142"/>
        <v>471.25403106311711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10.334415810466371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3.3835971102291357E-17</v>
      </c>
      <c r="AC139" s="24">
        <f t="shared" si="111"/>
        <v>10.334415810466371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54.258256683866762</v>
      </c>
      <c r="AO139" s="62">
        <f t="shared" si="144"/>
        <v>224.33705570258331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4.5640130046746341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1.4943061607822373E-17</v>
      </c>
      <c r="AX139" s="23">
        <f t="shared" si="114"/>
        <v>4.5640130046746341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97.321399753599337</v>
      </c>
      <c r="T140" s="62">
        <f t="shared" si="142"/>
        <v>471.25403106311711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10.131764219794364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2.392564461446228E-17</v>
      </c>
      <c r="AC140" s="24">
        <f t="shared" si="111"/>
        <v>10.131764219794364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54.258256683866762</v>
      </c>
      <c r="AO140" s="62">
        <f t="shared" si="144"/>
        <v>224.33705570258331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4.4745154934260229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1.0566340194579554E-17</v>
      </c>
      <c r="AX140" s="23">
        <f t="shared" si="114"/>
        <v>4.4745154934260229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97.321399753599337</v>
      </c>
      <c r="T141" s="62">
        <f t="shared" si="142"/>
        <v>471.25403106311711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9.9330865032101698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1.6917985551145679E-17</v>
      </c>
      <c r="AC141" s="24">
        <f t="shared" si="111"/>
        <v>9.9330865032101698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54.258256683866762</v>
      </c>
      <c r="AO141" s="62">
        <f t="shared" si="144"/>
        <v>224.33705570258331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4.3867729737849048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7.4715308039111863E-18</v>
      </c>
      <c r="AX141" s="23">
        <f t="shared" si="114"/>
        <v>4.3867729737849048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97.321399753599337</v>
      </c>
      <c r="T142" s="62">
        <f t="shared" si="142"/>
        <v>471.25403106311711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9.73830473546675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1.196282230723114E-17</v>
      </c>
      <c r="AC142" s="24">
        <f t="shared" si="111"/>
        <v>9.73830473546675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54.258256683866762</v>
      </c>
      <c r="AO142" s="62">
        <f t="shared" si="144"/>
        <v>224.33705570258331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4.3007510314362962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5.2831700972897769E-18</v>
      </c>
      <c r="AX142" s="23">
        <f t="shared" si="114"/>
        <v>4.3007510314362962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97.321399753599337</v>
      </c>
      <c r="T143" s="62">
        <f t="shared" si="142"/>
        <v>471.25403106311711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9.5473425193836317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8.4589927755728394E-18</v>
      </c>
      <c r="AC143" s="24">
        <f t="shared" si="111"/>
        <v>9.5473425193836317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54.258256683866762</v>
      </c>
      <c r="AO143" s="62">
        <f t="shared" si="144"/>
        <v>224.33705570258331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4.2164159269089403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3.7357654019555932E-18</v>
      </c>
      <c r="AX143" s="23">
        <f t="shared" si="114"/>
        <v>4.2164159269089403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97.321399753599337</v>
      </c>
      <c r="T144" s="62">
        <f t="shared" si="142"/>
        <v>471.25403106311711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9.3601249558824513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5.9814111536155701E-18</v>
      </c>
      <c r="AC144" s="24">
        <f t="shared" si="111"/>
        <v>9.3601249558824513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54.258256683866762</v>
      </c>
      <c r="AO144" s="62">
        <f t="shared" si="144"/>
        <v>224.33705570258331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4.1337345823420311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2.6415850486448884E-18</v>
      </c>
      <c r="AX144" s="23">
        <f t="shared" si="114"/>
        <v>4.1337345823420311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97.321399753599337</v>
      </c>
      <c r="T145" s="62">
        <f t="shared" si="142"/>
        <v>471.25403106311711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9.1765786146100918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4.2294963877864197E-18</v>
      </c>
      <c r="AC145" s="24">
        <f t="shared" si="111"/>
        <v>9.1765786146100918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54.258256683866762</v>
      </c>
      <c r="AO145" s="62">
        <f t="shared" si="144"/>
        <v>224.33705570258331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4.0526745685114385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1.8678827009777966E-18</v>
      </c>
      <c r="AX145" s="23">
        <f t="shared" si="114"/>
        <v>4.0526745685114385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97.321399753599337</v>
      </c>
      <c r="T146" s="62">
        <f t="shared" si="142"/>
        <v>471.25403106311711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8.99663150513787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2.9907055768077851E-18</v>
      </c>
      <c r="AC146" s="24">
        <f t="shared" si="111"/>
        <v>8.99663150513787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54.258256683866762</v>
      </c>
      <c r="AO146" s="62">
        <f t="shared" si="144"/>
        <v>224.33705570258331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3.9732040921103375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1.3207925243224442E-18</v>
      </c>
      <c r="AX146" s="23">
        <f t="shared" si="114"/>
        <v>3.9732040921103375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97.321399753599337</v>
      </c>
      <c r="T147" s="62">
        <f t="shared" si="142"/>
        <v>471.25403106311711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8.820213048725499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2.1147481938932098E-18</v>
      </c>
      <c r="AC147" s="24">
        <f t="shared" si="111"/>
        <v>8.820213048725499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54.258256683866762</v>
      </c>
      <c r="AO147" s="62">
        <f t="shared" si="144"/>
        <v>224.33705570258331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3.8952919832792574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9.3394135048889829E-19</v>
      </c>
      <c r="AX147" s="23">
        <f t="shared" si="114"/>
        <v>3.8952919832792574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97.321399753599337</v>
      </c>
      <c r="T148" s="62">
        <f t="shared" si="142"/>
        <v>471.25403106311711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8.6472540506387414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1.4953527884038925E-18</v>
      </c>
      <c r="AC148" s="24">
        <f t="shared" si="111"/>
        <v>8.6472540506387414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54.258256683866762</v>
      </c>
      <c r="AO148" s="62">
        <f t="shared" si="144"/>
        <v>224.33705570258331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3.8189076833806608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6.6039626216122211E-19</v>
      </c>
      <c r="AX148" s="23">
        <f t="shared" si="114"/>
        <v>3.8189076833806608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97.321399753599337</v>
      </c>
      <c r="T149" s="62">
        <f t="shared" si="142"/>
        <v>471.25403106311711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8.4776866730098916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1.0573740969466049E-18</v>
      </c>
      <c r="AC149" s="24">
        <f t="shared" si="111"/>
        <v>8.4776866730098916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54.258256683866762</v>
      </c>
      <c r="AO149" s="62">
        <f t="shared" si="144"/>
        <v>224.33705570258331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3.7440212330132532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4.6697067524444915E-19</v>
      </c>
      <c r="AX149" s="23">
        <f t="shared" si="114"/>
        <v>3.7440212330132532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97.321399753599337</v>
      </c>
      <c r="T150" s="62">
        <f t="shared" si="142"/>
        <v>471.25403106311711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8.3114444082304573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7.4767639420194626E-19</v>
      </c>
      <c r="AC150" s="24">
        <f t="shared" si="111"/>
        <v>8.3114444082304573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54.258256683866762</v>
      </c>
      <c r="AO150" s="62">
        <f t="shared" si="144"/>
        <v>224.33705570258331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3.6706032602613261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3.3019813108061105E-19</v>
      </c>
      <c r="AX150" s="23">
        <f t="shared" si="114"/>
        <v>3.6706032602613261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97.321399753599337</v>
      </c>
      <c r="T151" s="62">
        <f t="shared" si="142"/>
        <v>471.25403106311711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8.1484620528655771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5.2868704847330246E-19</v>
      </c>
      <c r="AC151" s="24">
        <f t="shared" si="111"/>
        <v>8.1484620528655771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54.258256683866762</v>
      </c>
      <c r="AO151" s="62">
        <f t="shared" si="144"/>
        <v>224.33705570258331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3.5986249691745225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2.3348533762222457E-19</v>
      </c>
      <c r="AX151" s="23">
        <f t="shared" si="114"/>
        <v>3.5986249691745225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97.321399753599337</v>
      </c>
      <c r="T152" s="62">
        <f t="shared" si="142"/>
        <v>471.25403106311711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7.9886756820799816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3.7383819710097313E-19</v>
      </c>
      <c r="AC152" s="24">
        <f t="shared" si="111"/>
        <v>7.9886756820799816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54.258256683866762</v>
      </c>
      <c r="AO152" s="62">
        <f t="shared" si="144"/>
        <v>224.33705570258331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3.5280581284735084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1.6509906554030553E-19</v>
      </c>
      <c r="AX152" s="23">
        <f t="shared" si="114"/>
        <v>3.5280581284735084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97.321399753599337</v>
      </c>
      <c r="T153" s="62">
        <f t="shared" si="142"/>
        <v>471.25403106311711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7.832022624565429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2.6434352423665123E-19</v>
      </c>
      <c r="AC153" s="24">
        <f t="shared" si="111"/>
        <v>7.832022624565429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54.258256683866762</v>
      </c>
      <c r="AO153" s="62">
        <f t="shared" si="144"/>
        <v>224.33705570258331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3.4588750604771183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1.1674266881111229E-19</v>
      </c>
      <c r="AX153" s="23">
        <f t="shared" si="114"/>
        <v>3.4588750604771183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97.321399753599337</v>
      </c>
      <c r="T154" s="62">
        <f t="shared" si="142"/>
        <v>471.25403106311711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7.6784414379598065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1.8691909855048657E-19</v>
      </c>
      <c r="AC154" s="24">
        <f t="shared" ref="AC154:AC203" si="163">SUM(Z154:AB154)</f>
        <v>7.6784414379598065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54.258256683866762</v>
      </c>
      <c r="AO154" s="62">
        <f t="shared" si="144"/>
        <v>224.33705570258331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3.3910486302466327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8.2549532770152763E-20</v>
      </c>
      <c r="AX154" s="23">
        <f t="shared" ref="AX154:AX203" si="166">SUM(AU154:AW154)</f>
        <v>3.3910486302466327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97.321399753599337</v>
      </c>
      <c r="T155" s="62">
        <f t="shared" si="142"/>
        <v>471.25403106311711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7.5278718847482455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1.3217176211832561E-19</v>
      </c>
      <c r="AC155" s="24">
        <f t="shared" si="163"/>
        <v>7.5278718847482455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54.258256683866762</v>
      </c>
      <c r="AO155" s="62">
        <f t="shared" si="144"/>
        <v>224.33705570258331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3.3245522349429297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5.8371334405556143E-20</v>
      </c>
      <c r="AX155" s="23">
        <f t="shared" si="166"/>
        <v>3.3245522349429297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97.321399753599337</v>
      </c>
      <c r="T156" s="62">
        <f t="shared" si="142"/>
        <v>471.25403106311711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7.3802549086368048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9.3459549275243283E-20</v>
      </c>
      <c r="AC156" s="24">
        <f t="shared" si="163"/>
        <v>7.3802549086368048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54.258256683866762</v>
      </c>
      <c r="AO156" s="62">
        <f t="shared" si="144"/>
        <v>224.33705570258331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3.2593597933923357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4.1274766385076382E-20</v>
      </c>
      <c r="AX156" s="23">
        <f t="shared" si="166"/>
        <v>3.2593597933923357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97.321399753599337</v>
      </c>
      <c r="T157" s="62">
        <f t="shared" si="142"/>
        <v>471.25403106311711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7.235532611389444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6.6085881059162807E-20</v>
      </c>
      <c r="AC157" s="24">
        <f t="shared" si="163"/>
        <v>7.235532611389444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54.258256683866762</v>
      </c>
      <c r="AO157" s="62">
        <f t="shared" si="144"/>
        <v>224.33705570258331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3.1954457358570858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2.9185667202778072E-20</v>
      </c>
      <c r="AX157" s="23">
        <f t="shared" si="166"/>
        <v>3.1954457358570858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97.321399753599337</v>
      </c>
      <c r="T158" s="62">
        <f t="shared" si="142"/>
        <v>471.25403106311711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7.0936482301192187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4.6729774637621642E-20</v>
      </c>
      <c r="AC158" s="24">
        <f t="shared" si="163"/>
        <v>7.0936482301192187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54.258256683866762</v>
      </c>
      <c r="AO158" s="62">
        <f t="shared" si="144"/>
        <v>224.33705570258331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3.1327849940063763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2.0637383192538191E-20</v>
      </c>
      <c r="AX158" s="23">
        <f t="shared" si="166"/>
        <v>3.1327849940063763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97.321399753599337</v>
      </c>
      <c r="T159" s="62">
        <f t="shared" si="142"/>
        <v>471.25403106311711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6.9545461150247752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3.3042940529581404E-20</v>
      </c>
      <c r="AC159" s="24">
        <f t="shared" si="163"/>
        <v>6.9545461150247752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54.258256683866762</v>
      </c>
      <c r="AO159" s="62">
        <f t="shared" si="144"/>
        <v>224.33705570258331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3.0713529910840807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1.4592833601389036E-20</v>
      </c>
      <c r="AX159" s="23">
        <f t="shared" si="166"/>
        <v>3.0713529910840807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97.321399753599337</v>
      </c>
      <c r="T160" s="62">
        <f t="shared" si="142"/>
        <v>471.25403106311711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6.8181717075634207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2.3364887318810821E-20</v>
      </c>
      <c r="AC160" s="24">
        <f t="shared" si="163"/>
        <v>6.8181717075634207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54.258256683866762</v>
      </c>
      <c r="AO160" s="62">
        <f t="shared" si="144"/>
        <v>224.33705570258331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3.0111256322692692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1.0318691596269095E-20</v>
      </c>
      <c r="AX160" s="23">
        <f t="shared" si="166"/>
        <v>3.0111256322692692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97.321399753599337</v>
      </c>
      <c r="T161" s="62">
        <f t="shared" si="142"/>
        <v>471.25403106311711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6.6844715190522086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1.6521470264790702E-20</v>
      </c>
      <c r="AC161" s="24">
        <f t="shared" si="163"/>
        <v>6.6844715190522086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54.258256683866762</v>
      </c>
      <c r="AO161" s="62">
        <f t="shared" si="144"/>
        <v>224.33705570258331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2.9520792952257549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7.2964168006945179E-21</v>
      </c>
      <c r="AX161" s="23">
        <f t="shared" si="166"/>
        <v>2.9520792952257549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97.321399753599337</v>
      </c>
      <c r="T162" s="62">
        <f t="shared" si="142"/>
        <v>471.25403106311711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6.5533931096886384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1.168244365940541E-20</v>
      </c>
      <c r="AC162" s="24">
        <f t="shared" si="163"/>
        <v>6.5533931096886384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54.258256683866762</v>
      </c>
      <c r="AO162" s="62">
        <f t="shared" si="144"/>
        <v>224.33705570258331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2.8941908208369544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5.1593457981345477E-21</v>
      </c>
      <c r="AX162" s="23">
        <f t="shared" si="166"/>
        <v>2.8941908208369544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97.321399753599337</v>
      </c>
      <c r="T163" s="62">
        <f t="shared" si="142"/>
        <v>471.25403106311711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6.4248850679827525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8.2607351323953509E-21</v>
      </c>
      <c r="AC163" s="24">
        <f t="shared" si="163"/>
        <v>6.4248850679827525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54.258256683866762</v>
      </c>
      <c r="AO163" s="62">
        <f t="shared" si="144"/>
        <v>224.33705570258331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2.8374375041224353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3.648208400347259E-21</v>
      </c>
      <c r="AX163" s="23">
        <f t="shared" si="166"/>
        <v>2.8374375041224353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97.321399753599337</v>
      </c>
      <c r="T164" s="62">
        <f t="shared" si="142"/>
        <v>471.25403106311711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6.2988969905925538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5.8412218297027052E-21</v>
      </c>
      <c r="AC164" s="24">
        <f t="shared" si="163"/>
        <v>6.2988969905925538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54.258256683866762</v>
      </c>
      <c r="AO164" s="62">
        <f t="shared" si="144"/>
        <v>224.33705570258331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2.7817970853325829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2.5796728990672739E-21</v>
      </c>
      <c r="AX164" s="23">
        <f t="shared" si="166"/>
        <v>2.7817970853325829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97.321399753599337</v>
      </c>
      <c r="T165" s="62">
        <f t="shared" si="142"/>
        <v>471.25403106311711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6.1753794625548375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4.1303675661976755E-21</v>
      </c>
      <c r="AC165" s="24">
        <f t="shared" si="163"/>
        <v>6.1753794625548375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54.258256683866762</v>
      </c>
      <c r="AO165" s="62">
        <f t="shared" si="144"/>
        <v>224.33705570258331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2.7272477412178948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1.8241042001736295E-21</v>
      </c>
      <c r="AX165" s="23">
        <f t="shared" si="166"/>
        <v>2.7272477412178948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97.321399753599337</v>
      </c>
      <c r="T166" s="62">
        <f t="shared" si="142"/>
        <v>471.25403106311711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6.0542840379036873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2.9206109148513526E-21</v>
      </c>
      <c r="AC166" s="24">
        <f t="shared" si="163"/>
        <v>6.0542840379036873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54.258256683866762</v>
      </c>
      <c r="AO166" s="62">
        <f t="shared" si="144"/>
        <v>224.33705570258331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2.6737680764694813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1.2898364495336369E-21</v>
      </c>
      <c r="AX166" s="23">
        <f t="shared" si="166"/>
        <v>2.6737680764694813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97.321399753599337</v>
      </c>
      <c r="T167" s="62">
        <f t="shared" si="142"/>
        <v>471.25403106311711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5.9355632206690307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2.0651837830988377E-21</v>
      </c>
      <c r="AC167" s="24">
        <f t="shared" si="163"/>
        <v>5.9355632206690307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54.258256683866762</v>
      </c>
      <c r="AO167" s="62">
        <f t="shared" si="144"/>
        <v>224.33705570258331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2.6213371153274094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9.1205210008681474E-22</v>
      </c>
      <c r="AX167" s="23">
        <f t="shared" si="166"/>
        <v>2.6213371153274094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97.321399753599337</v>
      </c>
      <c r="T168" s="62">
        <f t="shared" si="142"/>
        <v>471.25403106311711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5.8191704462477976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1.4603054574256763E-21</v>
      </c>
      <c r="AC168" s="24">
        <f t="shared" si="163"/>
        <v>5.8191704462477976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54.258256683866762</v>
      </c>
      <c r="AO168" s="62">
        <f t="shared" si="144"/>
        <v>224.33705570258331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2.5699342933536053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6.4491822476681846E-22</v>
      </c>
      <c r="AX168" s="23">
        <f t="shared" si="166"/>
        <v>2.5699342933536053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97.321399753599337</v>
      </c>
      <c r="T169" s="62">
        <f t="shared" si="142"/>
        <v>471.25403106311711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5.7050600631403823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1.0325918915494189E-21</v>
      </c>
      <c r="AC169" s="24">
        <f t="shared" si="163"/>
        <v>5.7050600631403823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54.258256683866762</v>
      </c>
      <c r="AO169" s="62">
        <f t="shared" si="144"/>
        <v>224.33705570258331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2.5195394493660817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4.5602605004340737E-22</v>
      </c>
      <c r="AX169" s="23">
        <f t="shared" si="166"/>
        <v>2.5195394493660817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97.321399753599337</v>
      </c>
      <c r="T170" s="62">
        <f t="shared" si="142"/>
        <v>471.25403106311711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5.5931873150452418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7.3015272871283815E-22</v>
      </c>
      <c r="AC170" s="24">
        <f t="shared" si="163"/>
        <v>5.5931873150452418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54.258256683866762</v>
      </c>
      <c r="AO170" s="62">
        <f t="shared" si="144"/>
        <v>224.33705570258331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2.4701328175313337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3.2245911238340923E-22</v>
      </c>
      <c r="AX170" s="23">
        <f t="shared" si="166"/>
        <v>2.4701328175313337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97.321399753599337</v>
      </c>
      <c r="T171" s="62">
        <f t="shared" si="142"/>
        <v>471.25403106311711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5.4835083233046085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5.1629594577470943E-22</v>
      </c>
      <c r="AC171" s="24">
        <f t="shared" si="163"/>
        <v>5.4835083233046085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54.258256683866762</v>
      </c>
      <c r="AO171" s="62">
        <f t="shared" si="144"/>
        <v>224.33705570258331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2.4216950196117955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2.2801302502170368E-22</v>
      </c>
      <c r="AX171" s="23">
        <f t="shared" si="166"/>
        <v>2.4216950196117955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97.321399753599337</v>
      </c>
      <c r="T172" s="62">
        <f t="shared" si="142"/>
        <v>471.25403106311711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5.3759800696944291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3.6507636435641907E-22</v>
      </c>
      <c r="AC172" s="24">
        <f t="shared" si="163"/>
        <v>5.3759800696944291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54.258256683866762</v>
      </c>
      <c r="AO172" s="62">
        <f t="shared" si="144"/>
        <v>224.33705570258331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2.3742070573653198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1.6122955619170462E-22</v>
      </c>
      <c r="AX172" s="23">
        <f t="shared" si="166"/>
        <v>2.3742070573653198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97.321399753599337</v>
      </c>
      <c r="T173" s="62">
        <f t="shared" si="142"/>
        <v>471.25403106311711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5.270560379551787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2.5814797288735472E-22</v>
      </c>
      <c r="AC173" s="24">
        <f t="shared" si="163"/>
        <v>5.270560379551787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54.258256683866762</v>
      </c>
      <c r="AO173" s="62">
        <f t="shared" si="144"/>
        <v>224.33705570258331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2.3276503050937007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1.1400651251085184E-22</v>
      </c>
      <c r="AX173" s="23">
        <f t="shared" si="166"/>
        <v>2.3276503050937007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97.321399753599337</v>
      </c>
      <c r="T174" s="62">
        <f t="shared" si="142"/>
        <v>471.25403106311711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5.1672079052331803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1.8253818217820954E-22</v>
      </c>
      <c r="AC174" s="24">
        <f t="shared" si="163"/>
        <v>5.1672079052331803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54.258256683866762</v>
      </c>
      <c r="AO174" s="62">
        <f t="shared" si="144"/>
        <v>224.33705570258331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2.2820065023373131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8.0614778095852308E-23</v>
      </c>
      <c r="AX174" s="23">
        <f t="shared" si="166"/>
        <v>2.2820065023373131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97.321399753599337</v>
      </c>
      <c r="T175" s="62">
        <f t="shared" si="142"/>
        <v>471.25403106311711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5.0658821098971769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1.2907398644367736E-22</v>
      </c>
      <c r="AC175" s="24">
        <f t="shared" si="163"/>
        <v>5.0658821098971769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54.258256683866762</v>
      </c>
      <c r="AO175" s="62">
        <f t="shared" si="144"/>
        <v>224.33705570258331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2.2372577467130075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5.7003256255425921E-23</v>
      </c>
      <c r="AX175" s="23">
        <f t="shared" si="166"/>
        <v>2.2372577467130075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97.321399753599337</v>
      </c>
      <c r="T176" s="62">
        <f t="shared" si="142"/>
        <v>471.25403106311711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4.9665432516050796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9.1269091089104769E-23</v>
      </c>
      <c r="AC176" s="24">
        <f t="shared" si="163"/>
        <v>4.9665432516050796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54.258256683866762</v>
      </c>
      <c r="AO176" s="62">
        <f t="shared" si="144"/>
        <v>224.33705570258331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2.1933864868924484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4.0307389047926154E-23</v>
      </c>
      <c r="AX176" s="23">
        <f t="shared" si="166"/>
        <v>2.1933864868924484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97.321399753599337</v>
      </c>
      <c r="T177" s="62">
        <f t="shared" si="142"/>
        <v>471.25403106311711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4.8691523677333697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6.4536993221838679E-23</v>
      </c>
      <c r="AC177" s="24">
        <f t="shared" si="163"/>
        <v>4.8691523677333697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54.258256683866762</v>
      </c>
      <c r="AO177" s="62">
        <f t="shared" si="144"/>
        <v>224.33705570258331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2.1503755157181446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2.8501628127712961E-23</v>
      </c>
      <c r="AX177" s="23">
        <f t="shared" si="166"/>
        <v>2.1503755157181446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97.321399753599337</v>
      </c>
      <c r="T178" s="62">
        <f t="shared" si="142"/>
        <v>471.25403106311711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4.7736712596918105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4.5634545544552384E-23</v>
      </c>
      <c r="AC178" s="24">
        <f t="shared" si="163"/>
        <v>4.7736712596918105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54.258256683866762</v>
      </c>
      <c r="AO178" s="62">
        <f t="shared" si="144"/>
        <v>224.33705570258331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2.1082079634544666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2.0153694523963077E-23</v>
      </c>
      <c r="AX178" s="23">
        <f t="shared" si="166"/>
        <v>2.1082079634544666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97.321399753599337</v>
      </c>
      <c r="T179" s="62">
        <f t="shared" si="142"/>
        <v>471.25403106311711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4.6800624779412203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3.226849661091934E-23</v>
      </c>
      <c r="AC179" s="24">
        <f t="shared" si="163"/>
        <v>4.6800624779412203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54.258256683866762</v>
      </c>
      <c r="AO179" s="62">
        <f t="shared" si="144"/>
        <v>224.33705570258331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2.066867291171012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1.425081406385648E-23</v>
      </c>
      <c r="AX179" s="23">
        <f t="shared" si="166"/>
        <v>2.066867291171012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97.321399753599337</v>
      </c>
      <c r="T180" s="62">
        <f t="shared" si="142"/>
        <v>471.25403106311711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4.5882893073050406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2.2817272772276192E-23</v>
      </c>
      <c r="AC180" s="24">
        <f t="shared" si="163"/>
        <v>4.5882893073050406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54.258256683866762</v>
      </c>
      <c r="AO180" s="62">
        <f t="shared" si="144"/>
        <v>224.33705570258331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2.0263372842557157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1.0076847261981538E-23</v>
      </c>
      <c r="AX180" s="23">
        <f t="shared" si="166"/>
        <v>2.0263372842557157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97.321399753599337</v>
      </c>
      <c r="T181" s="62">
        <f t="shared" si="142"/>
        <v>471.25403106311711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4.4983157525689297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1.613424830545967E-23</v>
      </c>
      <c r="AC181" s="24">
        <f t="shared" si="163"/>
        <v>4.4983157525689297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54.258256683866762</v>
      </c>
      <c r="AO181" s="62">
        <f t="shared" si="144"/>
        <v>224.33705570258331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1.9866020460551652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7.1254070319282401E-24</v>
      </c>
      <c r="AX181" s="23">
        <f t="shared" si="166"/>
        <v>1.9866020460551652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97.321399753599337</v>
      </c>
      <c r="T182" s="62">
        <f t="shared" si="142"/>
        <v>471.25403106311711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4.4101065243627442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1.1408636386138096E-23</v>
      </c>
      <c r="AC182" s="24">
        <f t="shared" si="163"/>
        <v>4.4101065243627442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54.258256683866762</v>
      </c>
      <c r="AO182" s="62">
        <f t="shared" si="144"/>
        <v>224.33705570258331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1.9476459916396254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5.0384236309907692E-24</v>
      </c>
      <c r="AX182" s="23">
        <f t="shared" si="166"/>
        <v>1.9476459916396254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97.321399753599337</v>
      </c>
      <c r="T183" s="62">
        <f t="shared" si="142"/>
        <v>471.25403106311711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4.3236270253193654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8.0671241527298349E-24</v>
      </c>
      <c r="AC183" s="24">
        <f t="shared" si="163"/>
        <v>4.3236270253193654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54.258256683866762</v>
      </c>
      <c r="AO183" s="62">
        <f t="shared" si="144"/>
        <v>224.33705570258331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1.9094538416903273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3.5627035159641201E-24</v>
      </c>
      <c r="AX183" s="23">
        <f t="shared" si="166"/>
        <v>1.9094538416903273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97.321399753599337</v>
      </c>
      <c r="T184" s="62">
        <f t="shared" si="142"/>
        <v>471.25403106311711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4.2388433365049405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5.704318193069048E-24</v>
      </c>
      <c r="AC184" s="24">
        <f t="shared" si="163"/>
        <v>4.2388433365049405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54.258256683866762</v>
      </c>
      <c r="AO184" s="62">
        <f t="shared" si="144"/>
        <v>224.33705570258331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1.8720106165066235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2.5192118154953846E-24</v>
      </c>
      <c r="AX184" s="23">
        <f t="shared" si="166"/>
        <v>1.8720106165066235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97.321399753599337</v>
      </c>
      <c r="T185" s="62">
        <f t="shared" si="142"/>
        <v>471.25403106311711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4.1557222041152233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4.0335620763649174E-24</v>
      </c>
      <c r="AC185" s="24">
        <f t="shared" si="163"/>
        <v>4.1557222041152233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54.258256683866762</v>
      </c>
      <c r="AO185" s="62">
        <f t="shared" si="144"/>
        <v>224.33705570258331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1.8353016301306599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1.78135175798206E-24</v>
      </c>
      <c r="AX185" s="23">
        <f t="shared" si="166"/>
        <v>1.8353016301306599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97.321399753599337</v>
      </c>
      <c r="T186" s="62">
        <f t="shared" si="142"/>
        <v>471.25403106311711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4.0742310264327832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2.852159096534524E-24</v>
      </c>
      <c r="AC186" s="24">
        <f t="shared" si="163"/>
        <v>4.0742310264327832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54.258256683866762</v>
      </c>
      <c r="AO186" s="62">
        <f t="shared" si="144"/>
        <v>224.33705570258331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1.7993124845872581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1.2596059077476923E-24</v>
      </c>
      <c r="AX186" s="23">
        <f t="shared" si="166"/>
        <v>1.7993124845872581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97.321399753599337</v>
      </c>
      <c r="T187" s="62">
        <f t="shared" si="142"/>
        <v>471.25403106311711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3.9943378410399855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2.0167810381824587E-24</v>
      </c>
      <c r="AC187" s="24">
        <f t="shared" si="163"/>
        <v>3.9943378410399855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54.258256683866762</v>
      </c>
      <c r="AO187" s="62">
        <f t="shared" si="144"/>
        <v>224.33705570258331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1.7640290642367511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8.9067587899103002E-25</v>
      </c>
      <c r="AX187" s="23">
        <f t="shared" si="166"/>
        <v>1.7640290642367511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97.321399753599337</v>
      </c>
      <c r="T188" s="62">
        <f t="shared" si="142"/>
        <v>471.25403106311711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3.9160113122827092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1.426079548267262E-24</v>
      </c>
      <c r="AC188" s="24">
        <f t="shared" si="163"/>
        <v>3.9160113122827092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54.258256683866762</v>
      </c>
      <c r="AO188" s="62">
        <f t="shared" si="144"/>
        <v>224.33705570258331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1.7294375302385563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6.2980295387384616E-25</v>
      </c>
      <c r="AX188" s="23">
        <f t="shared" si="166"/>
        <v>1.7294375302385563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97.321399753599337</v>
      </c>
      <c r="T189" s="62">
        <f t="shared" si="142"/>
        <v>471.25403106311711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3.8392207189798979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1.0083905190912294E-24</v>
      </c>
      <c r="AC189" s="24">
        <f t="shared" si="163"/>
        <v>3.8392207189798979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54.258256683866762</v>
      </c>
      <c r="AO189" s="62">
        <f t="shared" si="144"/>
        <v>224.33705570258331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1.6955243151233137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4.4533793949551501E-25</v>
      </c>
      <c r="AX189" s="23">
        <f t="shared" si="166"/>
        <v>1.6955243151233137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97.321399753599337</v>
      </c>
      <c r="T190" s="62">
        <f t="shared" si="142"/>
        <v>471.25403106311711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3.7639359423741179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7.13039774133631E-25</v>
      </c>
      <c r="AC190" s="24">
        <f t="shared" si="163"/>
        <v>3.7639359423741179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54.258256683866762</v>
      </c>
      <c r="AO190" s="62">
        <f t="shared" si="144"/>
        <v>224.33705570258331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1.6622761174714622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3.1490147693692308E-25</v>
      </c>
      <c r="AX190" s="23">
        <f t="shared" si="166"/>
        <v>1.6622761174714622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97.321399753599337</v>
      </c>
      <c r="T191" s="62">
        <f t="shared" si="142"/>
        <v>471.25403106311711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3.6901274543183975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5.0419525954561468E-25</v>
      </c>
      <c r="AC191" s="24">
        <f t="shared" si="163"/>
        <v>3.6901274543183975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54.258256683866762</v>
      </c>
      <c r="AO191" s="62">
        <f t="shared" si="144"/>
        <v>224.33705570258331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1.6296798966961654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2.226689697477575E-25</v>
      </c>
      <c r="AX191" s="23">
        <f t="shared" si="166"/>
        <v>1.6296798966961654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97.321399753599337</v>
      </c>
      <c r="T192" s="62">
        <f t="shared" si="142"/>
        <v>471.25403106311711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3.6177663056947171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3.565198870668155E-25</v>
      </c>
      <c r="AC192" s="24">
        <f t="shared" si="163"/>
        <v>3.6177663056947171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54.258256683866762</v>
      </c>
      <c r="AO192" s="62">
        <f t="shared" si="144"/>
        <v>224.33705570258331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1.5977228679285407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1.5745073846846154E-25</v>
      </c>
      <c r="AX192" s="23">
        <f t="shared" si="166"/>
        <v>1.5977228679285407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97.321399753599337</v>
      </c>
      <c r="T193" s="62">
        <f t="shared" si="142"/>
        <v>471.25403106311711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3.5468241150596045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2.5209762977280734E-25</v>
      </c>
      <c r="AC193" s="24">
        <f t="shared" si="163"/>
        <v>3.5468241150596045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54.258256683866762</v>
      </c>
      <c r="AO193" s="62">
        <f t="shared" si="144"/>
        <v>224.33705570258331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1.5663924970031862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1.1133448487387875E-25</v>
      </c>
      <c r="AX193" s="23">
        <f t="shared" si="166"/>
        <v>1.5663924970031862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97.321399753599337</v>
      </c>
      <c r="T194" s="62">
        <f t="shared" si="142"/>
        <v>471.25403106311711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3.4772730575123827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1.7825994353340775E-25</v>
      </c>
      <c r="AC194" s="24">
        <f t="shared" si="163"/>
        <v>3.4772730575123827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54.258256683866762</v>
      </c>
      <c r="AO194" s="62">
        <f t="shared" si="144"/>
        <v>224.33705570258331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1.5356764955420383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7.8725369234230769E-26</v>
      </c>
      <c r="AX194" s="23">
        <f t="shared" si="166"/>
        <v>1.5356764955420383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97.321399753599337</v>
      </c>
      <c r="T195" s="62">
        <f t="shared" si="142"/>
        <v>471.25403106311711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3.4090858537817059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1.2604881488640367E-25</v>
      </c>
      <c r="AC195" s="24">
        <f t="shared" si="163"/>
        <v>3.4090858537817059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54.258256683866762</v>
      </c>
      <c r="AO195" s="62">
        <f t="shared" si="144"/>
        <v>224.33705570258331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1.5055628161346328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5.5667242436939376E-26</v>
      </c>
      <c r="AX195" s="23">
        <f t="shared" si="166"/>
        <v>1.5055628161346328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97.321399753599337</v>
      </c>
      <c r="T196" s="62">
        <f t="shared" si="142"/>
        <v>471.25403106311711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3.3422357595260999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8.9129971766703876E-26</v>
      </c>
      <c r="AC196" s="24">
        <f t="shared" si="163"/>
        <v>3.3422357595260999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54.258256683866762</v>
      </c>
      <c r="AO196" s="62">
        <f t="shared" si="144"/>
        <v>224.33705570258331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1.4760396476128756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3.9362684617115385E-26</v>
      </c>
      <c r="AX196" s="23">
        <f t="shared" si="166"/>
        <v>1.4760396476128756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97.321399753599337</v>
      </c>
      <c r="T197" s="62">
        <f t="shared" ref="T197:T203" si="204">$T$3</f>
        <v>471.25403106311711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3.2766965548443152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6.3024407443201835E-26</v>
      </c>
      <c r="AC197" s="24">
        <f t="shared" si="163"/>
        <v>3.2766965548443152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54.258256683866762</v>
      </c>
      <c r="AO197" s="62">
        <f t="shared" ref="AO197:AO203" si="205">$AO$3</f>
        <v>224.33705570258331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1.4470954104184754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2.7833621218469688E-26</v>
      </c>
      <c r="AX197" s="23">
        <f t="shared" si="166"/>
        <v>1.4470954104184754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97.321399753599337</v>
      </c>
      <c r="T198" s="62">
        <f t="shared" si="204"/>
        <v>471.25403106311711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3.2124425339913727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4.4564985883351938E-26</v>
      </c>
      <c r="AC198" s="24">
        <f t="shared" si="163"/>
        <v>3.2124425339913727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54.258256683866762</v>
      </c>
      <c r="AO198" s="62">
        <f t="shared" si="205"/>
        <v>224.33705570258331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1.4187187520612159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1.9681342308557692E-26</v>
      </c>
      <c r="AX198" s="23">
        <f t="shared" si="166"/>
        <v>1.4187187520612159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97.321399753599337</v>
      </c>
      <c r="T199" s="62">
        <f t="shared" si="204"/>
        <v>471.25403106311711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3.1494484952962734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3.1512203721600918E-26</v>
      </c>
      <c r="AC199" s="24">
        <f t="shared" si="163"/>
        <v>3.1494484952962734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54.258256683866762</v>
      </c>
      <c r="AO199" s="62">
        <f t="shared" si="205"/>
        <v>224.33705570258331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1.3908985426662897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1.3916810609234844E-26</v>
      </c>
      <c r="AX199" s="23">
        <f t="shared" si="166"/>
        <v>1.3908985426662897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97.321399753599337</v>
      </c>
      <c r="T200" s="62">
        <f t="shared" si="204"/>
        <v>471.25403106311711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3.0876897312774152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2.2282492941675969E-26</v>
      </c>
      <c r="AC200" s="24">
        <f t="shared" si="163"/>
        <v>3.0876897312774152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54.258256683866762</v>
      </c>
      <c r="AO200" s="62">
        <f t="shared" si="205"/>
        <v>224.33705570258331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1.3636238706089456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9.8406711542788462E-27</v>
      </c>
      <c r="AX200" s="23">
        <f t="shared" si="166"/>
        <v>1.3636238706089456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97.321399753599337</v>
      </c>
      <c r="T201" s="62">
        <f t="shared" si="204"/>
        <v>471.25403106311711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3.0271420189518401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1.5756101860800459E-26</v>
      </c>
      <c r="AC201" s="24">
        <f t="shared" si="163"/>
        <v>3.0271420189518401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54.258256683866762</v>
      </c>
      <c r="AO201" s="62">
        <f t="shared" si="205"/>
        <v>224.33705570258331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1.3368840382347389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6.958405304617422E-27</v>
      </c>
      <c r="AX201" s="23">
        <f t="shared" si="166"/>
        <v>1.3368840382347389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97.321399753599337</v>
      </c>
      <c r="T202" s="62">
        <f t="shared" si="204"/>
        <v>471.25403106311711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2.9677816103345118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1.1141246470837984E-26</v>
      </c>
      <c r="AC202" s="24">
        <f t="shared" si="163"/>
        <v>2.9677816103345118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54.258256683866762</v>
      </c>
      <c r="AO202" s="62">
        <f t="shared" si="205"/>
        <v>224.33705570258331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1.3106685576637032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4.9203355771394231E-27</v>
      </c>
      <c r="AX202" s="23">
        <f t="shared" si="166"/>
        <v>1.3106685576637032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97.321399753599337</v>
      </c>
      <c r="T203" s="62">
        <f t="shared" si="204"/>
        <v>471.25403106311711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2.9095852231238952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7.8780509304002294E-27</v>
      </c>
      <c r="AC203" s="24">
        <f t="shared" si="163"/>
        <v>2.9095852231238952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54.258256683866762</v>
      </c>
      <c r="AO203" s="62">
        <f t="shared" si="205"/>
        <v>224.33705570258331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1.2849671466768011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3.479202652308711E-27</v>
      </c>
      <c r="AX203" s="23">
        <f t="shared" si="166"/>
        <v>1.2849671466768011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1.3870403003668177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1.3342232092820689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28" workbookViewId="0">
      <selection activeCell="C56" sqref="C5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4" zoomScale="90" zoomScaleNormal="90" workbookViewId="0">
      <selection activeCell="D20" sqref="D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Robusta</v>
      </c>
      <c r="B6" s="155">
        <f>'Données projet'!D9</f>
        <v>1.4</v>
      </c>
      <c r="C6" s="156">
        <f ca="1">IF(OR('Données projet'!B9="",'Données projet'!C9="",'Données projet'!C9=0%),0,Calculateur!S3)</f>
        <v>97.321399753599337</v>
      </c>
      <c r="D6" s="156">
        <f>IF(OR('Données projet'!B9="",'Données projet'!C9="",'Données projet'!C9=0%),0,Calculateur!T3)</f>
        <v>471.25403106311711</v>
      </c>
      <c r="E6" s="156">
        <f ca="1">MIN(C6,D6)</f>
        <v>97.321399753599337</v>
      </c>
      <c r="F6" s="156">
        <f ca="1">E6*B6</f>
        <v>136.24995965503905</v>
      </c>
      <c r="G6" s="156">
        <f ca="1">F6*(100%-'Données projet'!$C$24)*(100%-'Données projet'!$C$25)*(100%-'Données projet'!$C$26)*(100%-'Données projet'!$C$27)</f>
        <v>98.099970951628123</v>
      </c>
      <c r="H6" s="157">
        <f>IF(OR('Données projet'!B9="",'Données projet'!C9="",'Données projet'!C9=0%),0,AVERAGE(Calculateur!$AC$3:$AC$33)*B6)</f>
        <v>58.88347050903301</v>
      </c>
      <c r="I6" s="158">
        <f>H6*(100%-'Données projet'!$C$24)*(100%-'Données projet'!$C$25)*(100%-'Données projet'!$C$26)*(100%-'Données projet'!$C$27)</f>
        <v>42.396098766503769</v>
      </c>
      <c r="J6" s="159">
        <f>IF(OR('Données projet'!B9="",'Données projet'!C9="",'Données projet'!C9=0%),0,SUM(Calculateur!$V$3:$V$33)*VLOOKUP('Données projet'!$B$9,Paramètres!$A$1:$I$89,9,0)*B6)</f>
        <v>520.67735999999991</v>
      </c>
      <c r="K6" s="160">
        <f>J6*(100%-'Données projet'!$C$24)*(100%-'Données projet'!$C$25)*(100%-'Données projet'!$C$26)*(100%-'Données projet'!$C$27)</f>
        <v>374.88769919999999</v>
      </c>
      <c r="L6" s="161">
        <f ca="1">G6+I6+K6</f>
        <v>515.38376891813186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Koster</v>
      </c>
      <c r="B7" s="163">
        <f>'Données projet'!D10</f>
        <v>1.4</v>
      </c>
      <c r="C7" s="156">
        <f ca="1">IF(OR('Données projet'!B10="",'Données projet'!C10="",'Données projet'!C10=0%),0,Calculateur!AN3)</f>
        <v>54.258256683866762</v>
      </c>
      <c r="D7" s="156">
        <f>IF(OR('Données projet'!B10="",'Données projet'!C10="",'Données projet'!C10=0%),0,Calculateur!AO3)</f>
        <v>224.33705570258331</v>
      </c>
      <c r="E7" s="156">
        <f t="shared" ref="E7:E15" ca="1" si="0">MIN(C7,D7)</f>
        <v>54.258256683866762</v>
      </c>
      <c r="F7" s="156">
        <f t="shared" ref="F7:F15" ca="1" si="1">E7*B7</f>
        <v>75.961559357413464</v>
      </c>
      <c r="G7" s="156">
        <f ca="1">F7*(100%-'Données projet'!$C$24)*(100%-'Données projet'!$C$25)*(100%-'Données projet'!$C$26)*(100%-'Données projet'!$C$27)</f>
        <v>54.692322737337697</v>
      </c>
      <c r="H7" s="164">
        <f>IF(OR('Données projet'!B10="",'Données projet'!C10="",'Données projet'!C10=0%),0,AVERAGE(Calculateur!$AX$3:$AX$33)*B7)</f>
        <v>26.004849242801427</v>
      </c>
      <c r="I7" s="158">
        <f>H7*(100%-'Données projet'!$C$24)*(100%-'Données projet'!$C$25)*(100%-'Données projet'!$C$26)*(100%-'Données projet'!$C$27)</f>
        <v>18.723491454817029</v>
      </c>
      <c r="J7" s="159">
        <f>IF(OR('Données projet'!B10="",'Données projet'!C10="",'Données projet'!C10=0%),0,SUM(Calculateur!$AQ$3:$AQ$33)*VLOOKUP('Données projet'!$B$10,Paramètres!$A$1:$I$89,9,0)*B7)</f>
        <v>258.86784</v>
      </c>
      <c r="K7" s="160">
        <f>J7*(100%-'Données projet'!$C$24)*(100%-'Données projet'!$C$25)*(100%-'Données projet'!$C$26)*(100%-'Données projet'!$C$27)</f>
        <v>186.38484480000002</v>
      </c>
      <c r="L7" s="161">
        <f t="shared" ref="L7:L15" ca="1" si="2">G7+I7+K7</f>
        <v>259.80065899215475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212.21151901245253</v>
      </c>
      <c r="G16" s="175">
        <f t="shared" ca="1" si="3"/>
        <v>152.79229368896583</v>
      </c>
      <c r="H16" s="176">
        <f t="shared" si="3"/>
        <v>84.888319751834445</v>
      </c>
      <c r="I16" s="176">
        <f t="shared" si="3"/>
        <v>61.119590221320799</v>
      </c>
      <c r="J16" s="177">
        <f t="shared" si="3"/>
        <v>779.54519999999991</v>
      </c>
      <c r="K16" s="177">
        <f t="shared" si="3"/>
        <v>561.27254400000004</v>
      </c>
      <c r="L16" s="178">
        <f t="shared" ca="1" si="3"/>
        <v>775.18442791028656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92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58" zoomScale="80" zoomScaleNormal="80" workbookViewId="0">
      <selection activeCell="I15" sqref="I1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1.4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/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/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/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/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18</v>
      </c>
      <c r="B23" s="193">
        <f>'Données projet'!D36</f>
        <v>361.08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/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/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/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/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18</v>
      </c>
      <c r="B54" s="193">
        <f>'Données projet'!D62</f>
        <v>179.52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2026-06-08T08:24:18Z</dcterms:modified>
</cp:coreProperties>
</file>