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EN\Documents\Label Bas Carbone\Calculs carbone\Gabriel\"/>
    </mc:Choice>
  </mc:AlternateContent>
  <bookViews>
    <workbookView xWindow="0" yWindow="0" windowWidth="24000" windowHeight="9735"/>
  </bookViews>
  <sheets>
    <sheet name="Calcul" sheetId="2" r:id="rId1"/>
    <sheet name="Paramètres" sheetId="3" r:id="rId2"/>
    <sheet name="Interpolation linéaire" sheetId="1" r:id="rId3"/>
    <sheet name="Table de production 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M12" i="2"/>
  <c r="M14" i="2" s="1"/>
  <c r="C177" i="1"/>
  <c r="C172" i="1"/>
  <c r="C171" i="1"/>
  <c r="C166" i="1"/>
  <c r="C165" i="1"/>
  <c r="C160" i="1"/>
  <c r="C159" i="1"/>
  <c r="C154" i="1"/>
  <c r="C153" i="1"/>
  <c r="C148" i="1"/>
  <c r="C147" i="1"/>
  <c r="C142" i="1"/>
  <c r="C141" i="1"/>
  <c r="C136" i="1"/>
  <c r="C135" i="1"/>
  <c r="C123" i="1"/>
  <c r="C118" i="1"/>
  <c r="C117" i="1"/>
  <c r="C112" i="1"/>
  <c r="C111" i="1"/>
  <c r="C106" i="1"/>
  <c r="C105" i="1"/>
  <c r="C100" i="1"/>
  <c r="C99" i="1"/>
  <c r="C93" i="1"/>
  <c r="C88" i="1"/>
  <c r="C87" i="1"/>
  <c r="C82" i="1"/>
  <c r="C81" i="1"/>
  <c r="C76" i="1"/>
  <c r="C75" i="1"/>
  <c r="C70" i="1"/>
  <c r="C69" i="1"/>
  <c r="C63" i="1"/>
  <c r="C58" i="1"/>
  <c r="C57" i="1"/>
  <c r="C52" i="1"/>
  <c r="C51" i="1"/>
  <c r="C45" i="1"/>
  <c r="C46" i="1"/>
  <c r="C40" i="1"/>
  <c r="C39" i="1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3" i="2"/>
  <c r="D154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0" i="1"/>
  <c r="D46" i="1"/>
  <c r="D52" i="1"/>
  <c r="D58" i="1"/>
  <c r="D64" i="1"/>
  <c r="D70" i="1"/>
  <c r="D76" i="1"/>
  <c r="D82" i="1"/>
  <c r="D88" i="1"/>
  <c r="D94" i="1"/>
  <c r="D100" i="1"/>
  <c r="D106" i="1"/>
  <c r="D112" i="1"/>
  <c r="D118" i="1"/>
  <c r="D124" i="1"/>
  <c r="D130" i="1"/>
  <c r="D136" i="1"/>
  <c r="D142" i="1"/>
  <c r="D148" i="1"/>
  <c r="D160" i="1"/>
  <c r="D166" i="1"/>
  <c r="D172" i="1"/>
  <c r="D178" i="1"/>
  <c r="D3" i="1"/>
  <c r="G5" i="2" l="1"/>
  <c r="G6" i="2"/>
  <c r="G7" i="2"/>
  <c r="G8" i="2"/>
  <c r="G28" i="2"/>
  <c r="G29" i="2"/>
  <c r="G34" i="2"/>
  <c r="G35" i="2"/>
  <c r="G40" i="2"/>
  <c r="G41" i="2"/>
  <c r="G46" i="2"/>
  <c r="G47" i="2"/>
  <c r="G52" i="2"/>
  <c r="G53" i="2"/>
  <c r="G58" i="2"/>
  <c r="G59" i="2"/>
  <c r="G64" i="2"/>
  <c r="G65" i="2"/>
  <c r="G70" i="2"/>
  <c r="G71" i="2"/>
  <c r="G76" i="2"/>
  <c r="G77" i="2"/>
  <c r="G82" i="2"/>
  <c r="G83" i="2"/>
  <c r="G88" i="2"/>
  <c r="G89" i="2"/>
  <c r="G94" i="2"/>
  <c r="G95" i="2"/>
  <c r="G100" i="2"/>
  <c r="G101" i="2"/>
  <c r="G106" i="2"/>
  <c r="G107" i="2"/>
  <c r="G112" i="2"/>
  <c r="H112" i="2" s="1"/>
  <c r="G113" i="2"/>
  <c r="H113" i="2" s="1"/>
  <c r="G118" i="2"/>
  <c r="G119" i="2"/>
  <c r="H119" i="2" s="1"/>
  <c r="I119" i="2" s="1"/>
  <c r="J119" i="2" s="1"/>
  <c r="G124" i="2"/>
  <c r="H124" i="2" s="1"/>
  <c r="I124" i="2" s="1"/>
  <c r="J124" i="2" s="1"/>
  <c r="G125" i="2"/>
  <c r="H125" i="2" s="1"/>
  <c r="I125" i="2" s="1"/>
  <c r="J125" i="2" s="1"/>
  <c r="G130" i="2"/>
  <c r="H130" i="2" s="1"/>
  <c r="G131" i="2"/>
  <c r="H131" i="2" s="1"/>
  <c r="I131" i="2" s="1"/>
  <c r="J131" i="2" s="1"/>
  <c r="G136" i="2"/>
  <c r="G137" i="2"/>
  <c r="H137" i="2" s="1"/>
  <c r="G142" i="2"/>
  <c r="G143" i="2"/>
  <c r="H143" i="2" s="1"/>
  <c r="I143" i="2" s="1"/>
  <c r="J143" i="2" s="1"/>
  <c r="G148" i="2"/>
  <c r="H148" i="2" s="1"/>
  <c r="G149" i="2"/>
  <c r="H149" i="2" s="1"/>
  <c r="I149" i="2" s="1"/>
  <c r="J149" i="2" s="1"/>
  <c r="G154" i="2"/>
  <c r="H154" i="2" s="1"/>
  <c r="G155" i="2"/>
  <c r="H155" i="2" s="1"/>
  <c r="I155" i="2" s="1"/>
  <c r="J155" i="2" s="1"/>
  <c r="G160" i="2"/>
  <c r="H160" i="2" s="1"/>
  <c r="G161" i="2"/>
  <c r="G166" i="2"/>
  <c r="H166" i="2" s="1"/>
  <c r="G167" i="2"/>
  <c r="H167" i="2" s="1"/>
  <c r="I167" i="2" s="1"/>
  <c r="J167" i="2" s="1"/>
  <c r="G172" i="2"/>
  <c r="H172" i="2" s="1"/>
  <c r="G173" i="2"/>
  <c r="H173" i="2" s="1"/>
  <c r="G178" i="2"/>
  <c r="G179" i="2"/>
  <c r="H179" i="2" s="1"/>
  <c r="I179" i="2" s="1"/>
  <c r="J179" i="2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174" i="1"/>
  <c r="D175" i="1" s="1"/>
  <c r="C175" i="1"/>
  <c r="C176" i="1"/>
  <c r="D177" i="1" s="1"/>
  <c r="C173" i="1"/>
  <c r="C168" i="1"/>
  <c r="C169" i="1"/>
  <c r="C170" i="1"/>
  <c r="D171" i="1" s="1"/>
  <c r="C167" i="1"/>
  <c r="C162" i="1"/>
  <c r="C163" i="1"/>
  <c r="C164" i="1"/>
  <c r="D165" i="1" s="1"/>
  <c r="C161" i="1"/>
  <c r="C156" i="1"/>
  <c r="C157" i="1"/>
  <c r="C158" i="1"/>
  <c r="D159" i="1" s="1"/>
  <c r="C155" i="1"/>
  <c r="C150" i="1"/>
  <c r="C151" i="1"/>
  <c r="C152" i="1"/>
  <c r="D153" i="1" s="1"/>
  <c r="C149" i="1"/>
  <c r="C144" i="1"/>
  <c r="C145" i="1"/>
  <c r="C146" i="1"/>
  <c r="D147" i="1" s="1"/>
  <c r="C143" i="1"/>
  <c r="C138" i="1"/>
  <c r="C139" i="1"/>
  <c r="C140" i="1"/>
  <c r="D141" i="1" s="1"/>
  <c r="C137" i="1"/>
  <c r="C132" i="1"/>
  <c r="C133" i="1"/>
  <c r="C134" i="1"/>
  <c r="D135" i="1" s="1"/>
  <c r="C131" i="1"/>
  <c r="C126" i="1"/>
  <c r="C127" i="1"/>
  <c r="C128" i="1"/>
  <c r="D129" i="1" s="1"/>
  <c r="C125" i="1"/>
  <c r="C120" i="1"/>
  <c r="C121" i="1"/>
  <c r="C122" i="1"/>
  <c r="D123" i="1" s="1"/>
  <c r="C119" i="1"/>
  <c r="C114" i="1"/>
  <c r="C115" i="1"/>
  <c r="C116" i="1"/>
  <c r="D117" i="1" s="1"/>
  <c r="C113" i="1"/>
  <c r="C108" i="1"/>
  <c r="C109" i="1"/>
  <c r="C110" i="1"/>
  <c r="D111" i="1" s="1"/>
  <c r="C107" i="1"/>
  <c r="C102" i="1"/>
  <c r="C103" i="1"/>
  <c r="C104" i="1"/>
  <c r="D105" i="1" s="1"/>
  <c r="C101" i="1"/>
  <c r="C96" i="1"/>
  <c r="C97" i="1"/>
  <c r="C98" i="1"/>
  <c r="D99" i="1" s="1"/>
  <c r="C95" i="1"/>
  <c r="C90" i="1"/>
  <c r="C91" i="1"/>
  <c r="C92" i="1"/>
  <c r="D93" i="1" s="1"/>
  <c r="C89" i="1"/>
  <c r="C84" i="1"/>
  <c r="C85" i="1"/>
  <c r="C86" i="1"/>
  <c r="D87" i="1" s="1"/>
  <c r="C83" i="1"/>
  <c r="C78" i="1"/>
  <c r="C79" i="1"/>
  <c r="C80" i="1"/>
  <c r="D81" i="1" s="1"/>
  <c r="C77" i="1"/>
  <c r="C72" i="1"/>
  <c r="C73" i="1"/>
  <c r="C74" i="1"/>
  <c r="D75" i="1" s="1"/>
  <c r="C71" i="1"/>
  <c r="C66" i="1"/>
  <c r="C67" i="1"/>
  <c r="C68" i="1"/>
  <c r="D69" i="1" s="1"/>
  <c r="C65" i="1"/>
  <c r="C60" i="1"/>
  <c r="C61" i="1"/>
  <c r="C62" i="1"/>
  <c r="D63" i="1" s="1"/>
  <c r="C59" i="1"/>
  <c r="C54" i="1"/>
  <c r="C55" i="1"/>
  <c r="C56" i="1"/>
  <c r="D57" i="1" s="1"/>
  <c r="C53" i="1"/>
  <c r="C48" i="1"/>
  <c r="C49" i="1"/>
  <c r="C50" i="1"/>
  <c r="D51" i="1" s="1"/>
  <c r="C47" i="1"/>
  <c r="C42" i="1"/>
  <c r="C43" i="1"/>
  <c r="C44" i="1"/>
  <c r="D45" i="1" s="1"/>
  <c r="C41" i="1"/>
  <c r="C36" i="1"/>
  <c r="C37" i="1"/>
  <c r="D38" i="1" s="1"/>
  <c r="C38" i="1"/>
  <c r="D39" i="1" s="1"/>
  <c r="C35" i="1"/>
  <c r="C30" i="1"/>
  <c r="C31" i="1"/>
  <c r="C32" i="1"/>
  <c r="C29" i="1"/>
  <c r="D151" i="1" l="1"/>
  <c r="D139" i="1"/>
  <c r="D127" i="1"/>
  <c r="D126" i="1"/>
  <c r="D125" i="1"/>
  <c r="D128" i="1"/>
  <c r="D115" i="1"/>
  <c r="D97" i="1"/>
  <c r="D95" i="1"/>
  <c r="D96" i="1"/>
  <c r="D98" i="1"/>
  <c r="D91" i="1"/>
  <c r="D80" i="1"/>
  <c r="D79" i="1"/>
  <c r="D67" i="1"/>
  <c r="D65" i="1"/>
  <c r="D66" i="1"/>
  <c r="D68" i="1"/>
  <c r="D44" i="1"/>
  <c r="D43" i="1"/>
  <c r="D37" i="1"/>
  <c r="D35" i="1"/>
  <c r="D36" i="1"/>
  <c r="H142" i="2"/>
  <c r="I142" i="2" s="1"/>
  <c r="J142" i="2" s="1"/>
  <c r="H161" i="2"/>
  <c r="I161" i="2" s="1"/>
  <c r="J161" i="2" s="1"/>
  <c r="H118" i="2"/>
  <c r="I118" i="2" s="1"/>
  <c r="J118" i="2" s="1"/>
  <c r="H136" i="2"/>
  <c r="I136" i="2" s="1"/>
  <c r="J136" i="2" s="1"/>
  <c r="H178" i="2"/>
  <c r="I178" i="2" s="1"/>
  <c r="J178" i="2" s="1"/>
  <c r="I160" i="2"/>
  <c r="J160" i="2" s="1"/>
  <c r="I166" i="2"/>
  <c r="J166" i="2" s="1"/>
  <c r="I113" i="2"/>
  <c r="J113" i="2" s="1"/>
  <c r="I173" i="2"/>
  <c r="J173" i="2" s="1"/>
  <c r="I148" i="2"/>
  <c r="J148" i="2" s="1"/>
  <c r="I130" i="2"/>
  <c r="J130" i="2" s="1"/>
  <c r="I137" i="2"/>
  <c r="J137" i="2" s="1"/>
  <c r="I112" i="2"/>
  <c r="J112" i="2" s="1"/>
  <c r="I172" i="2"/>
  <c r="J172" i="2" s="1"/>
  <c r="I154" i="2"/>
  <c r="J154" i="2" s="1"/>
  <c r="D176" i="1"/>
  <c r="D173" i="1"/>
  <c r="D174" i="1"/>
  <c r="D169" i="1"/>
  <c r="D170" i="1"/>
  <c r="D168" i="1"/>
  <c r="D167" i="1"/>
  <c r="D164" i="1"/>
  <c r="D161" i="1"/>
  <c r="D162" i="1"/>
  <c r="D163" i="1"/>
  <c r="D157" i="1"/>
  <c r="D158" i="1"/>
  <c r="D155" i="1"/>
  <c r="D156" i="1"/>
  <c r="D152" i="1"/>
  <c r="D149" i="1"/>
  <c r="D150" i="1"/>
  <c r="D143" i="1"/>
  <c r="D144" i="1"/>
  <c r="D145" i="1"/>
  <c r="D146" i="1"/>
  <c r="D140" i="1"/>
  <c r="D137" i="1"/>
  <c r="D138" i="1"/>
  <c r="D133" i="1"/>
  <c r="D134" i="1"/>
  <c r="D131" i="1"/>
  <c r="D132" i="1"/>
  <c r="D121" i="1"/>
  <c r="D122" i="1"/>
  <c r="D119" i="1"/>
  <c r="D120" i="1"/>
  <c r="D114" i="1"/>
  <c r="D113" i="1"/>
  <c r="D116" i="1"/>
  <c r="D109" i="1"/>
  <c r="D110" i="1"/>
  <c r="D107" i="1"/>
  <c r="D108" i="1"/>
  <c r="D103" i="1"/>
  <c r="D102" i="1"/>
  <c r="D101" i="1"/>
  <c r="D104" i="1"/>
  <c r="D89" i="1"/>
  <c r="D90" i="1"/>
  <c r="D92" i="1"/>
  <c r="D85" i="1"/>
  <c r="D86" i="1"/>
  <c r="D83" i="1"/>
  <c r="D84" i="1"/>
  <c r="D78" i="1"/>
  <c r="D77" i="1"/>
  <c r="D73" i="1"/>
  <c r="D74" i="1"/>
  <c r="D72" i="1"/>
  <c r="D71" i="1"/>
  <c r="D61" i="1"/>
  <c r="D62" i="1"/>
  <c r="D60" i="1"/>
  <c r="D59" i="1"/>
  <c r="D55" i="1"/>
  <c r="D53" i="1"/>
  <c r="D54" i="1"/>
  <c r="D56" i="1"/>
  <c r="D49" i="1"/>
  <c r="D50" i="1"/>
  <c r="D48" i="1"/>
  <c r="D47" i="1"/>
  <c r="D41" i="1"/>
  <c r="D42" i="1"/>
  <c r="G4" i="2"/>
  <c r="G3" i="2"/>
  <c r="G9" i="2" l="1"/>
  <c r="F13" i="3"/>
  <c r="E13" i="3"/>
  <c r="D13" i="3"/>
  <c r="C13" i="3"/>
  <c r="H107" i="2"/>
  <c r="H101" i="2"/>
  <c r="H95" i="2"/>
  <c r="H89" i="2"/>
  <c r="H88" i="2"/>
  <c r="I88" i="2" s="1"/>
  <c r="J88" i="2" s="1"/>
  <c r="H83" i="2"/>
  <c r="I83" i="2" s="1"/>
  <c r="J83" i="2" s="1"/>
  <c r="H76" i="2"/>
  <c r="I76" i="2" s="1"/>
  <c r="J76" i="2" s="1"/>
  <c r="H71" i="2"/>
  <c r="I71" i="2" s="1"/>
  <c r="J71" i="2" s="1"/>
  <c r="H5" i="2"/>
  <c r="M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I3" i="2"/>
  <c r="J3" i="2" s="1"/>
  <c r="G10" i="2" l="1"/>
  <c r="H35" i="2"/>
  <c r="H47" i="2"/>
  <c r="I47" i="2" s="1"/>
  <c r="J47" i="2" s="1"/>
  <c r="H46" i="2"/>
  <c r="I46" i="2" s="1"/>
  <c r="J46" i="2" s="1"/>
  <c r="H6" i="2"/>
  <c r="H4" i="2"/>
  <c r="I4" i="2" s="1"/>
  <c r="J4" i="2" s="1"/>
  <c r="I5" i="2"/>
  <c r="J5" i="2" s="1"/>
  <c r="H100" i="2"/>
  <c r="I100" i="2" s="1"/>
  <c r="J100" i="2" s="1"/>
  <c r="H77" i="2"/>
  <c r="I77" i="2" s="1"/>
  <c r="J77" i="2" s="1"/>
  <c r="H106" i="2"/>
  <c r="I106" i="2" s="1"/>
  <c r="J106" i="2" s="1"/>
  <c r="H94" i="2"/>
  <c r="I94" i="2" s="1"/>
  <c r="J94" i="2" s="1"/>
  <c r="I95" i="2"/>
  <c r="J95" i="2" s="1"/>
  <c r="I101" i="2"/>
  <c r="J101" i="2" s="1"/>
  <c r="I107" i="2"/>
  <c r="J107" i="2" s="1"/>
  <c r="H70" i="2"/>
  <c r="I70" i="2" s="1"/>
  <c r="J70" i="2" s="1"/>
  <c r="H82" i="2"/>
  <c r="I82" i="2" s="1"/>
  <c r="J82" i="2" s="1"/>
  <c r="I89" i="2"/>
  <c r="J89" i="2" s="1"/>
  <c r="G11" i="2" l="1"/>
  <c r="I6" i="2"/>
  <c r="J6" i="2" s="1"/>
  <c r="H41" i="2"/>
  <c r="I41" i="2" s="1"/>
  <c r="J41" i="2" s="1"/>
  <c r="H34" i="2"/>
  <c r="I34" i="2" s="1"/>
  <c r="J34" i="2" s="1"/>
  <c r="M6" i="2" s="1"/>
  <c r="H58" i="2"/>
  <c r="I58" i="2" s="1"/>
  <c r="J58" i="2" s="1"/>
  <c r="I35" i="2"/>
  <c r="J35" i="2" s="1"/>
  <c r="H53" i="2"/>
  <c r="I53" i="2" s="1"/>
  <c r="J53" i="2" s="1"/>
  <c r="H52" i="2"/>
  <c r="I52" i="2" s="1"/>
  <c r="J52" i="2" s="1"/>
  <c r="H65" i="2"/>
  <c r="I65" i="2" s="1"/>
  <c r="J65" i="2" s="1"/>
  <c r="H28" i="2"/>
  <c r="I28" i="2" s="1"/>
  <c r="J28" i="2" s="1"/>
  <c r="G12" i="2" l="1"/>
  <c r="H8" i="2"/>
  <c r="I8" i="2" s="1"/>
  <c r="J8" i="2" s="1"/>
  <c r="H64" i="2"/>
  <c r="I64" i="2" s="1"/>
  <c r="J64" i="2" s="1"/>
  <c r="H40" i="2"/>
  <c r="I40" i="2" s="1"/>
  <c r="J40" i="2" s="1"/>
  <c r="H29" i="2"/>
  <c r="I29" i="2" s="1"/>
  <c r="J29" i="2" s="1"/>
  <c r="H7" i="2"/>
  <c r="I7" i="2" s="1"/>
  <c r="J7" i="2" s="1"/>
  <c r="H59" i="2"/>
  <c r="I59" i="2" s="1"/>
  <c r="J59" i="2" s="1"/>
  <c r="G13" i="2" l="1"/>
  <c r="H9" i="2"/>
  <c r="I9" i="2" s="1"/>
  <c r="J9" i="2" s="1"/>
  <c r="G14" i="2" l="1"/>
  <c r="H10" i="2"/>
  <c r="I10" i="2" s="1"/>
  <c r="J10" i="2" s="1"/>
  <c r="G15" i="2" l="1"/>
  <c r="H11" i="2"/>
  <c r="I11" i="2" s="1"/>
  <c r="J11" i="2" s="1"/>
  <c r="G16" i="2" l="1"/>
  <c r="H12" i="2"/>
  <c r="I12" i="2" s="1"/>
  <c r="J12" i="2" s="1"/>
  <c r="G17" i="2" l="1"/>
  <c r="H13" i="2"/>
  <c r="I13" i="2" s="1"/>
  <c r="J13" i="2" s="1"/>
  <c r="G18" i="2" l="1"/>
  <c r="H15" i="2"/>
  <c r="I15" i="2" s="1"/>
  <c r="J15" i="2" s="1"/>
  <c r="H14" i="2"/>
  <c r="I14" i="2" s="1"/>
  <c r="J14" i="2" s="1"/>
  <c r="G19" i="2" l="1"/>
  <c r="H16" i="2"/>
  <c r="I16" i="2" s="1"/>
  <c r="J16" i="2" s="1"/>
  <c r="G20" i="2" l="1"/>
  <c r="H17" i="2"/>
  <c r="I17" i="2" s="1"/>
  <c r="J17" i="2" s="1"/>
  <c r="G21" i="2" l="1"/>
  <c r="H18" i="2"/>
  <c r="I18" i="2" s="1"/>
  <c r="J18" i="2" s="1"/>
  <c r="G22" i="2" l="1"/>
  <c r="H19" i="2"/>
  <c r="I19" i="2" s="1"/>
  <c r="J19" i="2" s="1"/>
  <c r="G23" i="2" l="1"/>
  <c r="H20" i="2"/>
  <c r="I20" i="2" s="1"/>
  <c r="J20" i="2" s="1"/>
  <c r="H21" i="2"/>
  <c r="I21" i="2" s="1"/>
  <c r="J21" i="2" s="1"/>
  <c r="G24" i="2" l="1"/>
  <c r="H22" i="2"/>
  <c r="I22" i="2" s="1"/>
  <c r="J22" i="2" s="1"/>
  <c r="G25" i="2" l="1"/>
  <c r="H23" i="2"/>
  <c r="I23" i="2" s="1"/>
  <c r="J23" i="2" s="1"/>
  <c r="G26" i="2" l="1"/>
  <c r="H24" i="2"/>
  <c r="I24" i="2" s="1"/>
  <c r="J24" i="2" s="1"/>
  <c r="G27" i="2" l="1"/>
  <c r="H25" i="2"/>
  <c r="I25" i="2" s="1"/>
  <c r="J25" i="2" s="1"/>
  <c r="H26" i="2"/>
  <c r="I26" i="2" s="1"/>
  <c r="J26" i="2" s="1"/>
  <c r="H27" i="2" l="1"/>
  <c r="I27" i="2" s="1"/>
  <c r="J27" i="2" s="1"/>
  <c r="G159" i="2" l="1"/>
  <c r="H159" i="2" s="1"/>
  <c r="G98" i="2"/>
  <c r="H98" i="2" s="1"/>
  <c r="I98" i="2" s="1"/>
  <c r="J98" i="2" s="1"/>
  <c r="G48" i="2"/>
  <c r="G123" i="2"/>
  <c r="H123" i="2" s="1"/>
  <c r="G122" i="2"/>
  <c r="G49" i="2"/>
  <c r="H49" i="2" s="1"/>
  <c r="I49" i="2" s="1"/>
  <c r="J49" i="2" s="1"/>
  <c r="G174" i="2"/>
  <c r="H174" i="2" s="1"/>
  <c r="G165" i="2"/>
  <c r="G169" i="2"/>
  <c r="G129" i="2"/>
  <c r="H129" i="2" s="1"/>
  <c r="I129" i="2" s="1"/>
  <c r="J129" i="2" s="1"/>
  <c r="G105" i="2"/>
  <c r="G96" i="2"/>
  <c r="H96" i="2"/>
  <c r="G99" i="2"/>
  <c r="G84" i="2"/>
  <c r="H84" i="2" s="1"/>
  <c r="I84" i="2" s="1"/>
  <c r="J84" i="2" s="1"/>
  <c r="G171" i="2"/>
  <c r="G116" i="2"/>
  <c r="H116" i="2" s="1"/>
  <c r="G164" i="2"/>
  <c r="G151" i="2"/>
  <c r="G109" i="2"/>
  <c r="H109" i="2" s="1"/>
  <c r="G44" i="2"/>
  <c r="G150" i="2"/>
  <c r="H150" i="2" s="1"/>
  <c r="I150" i="2" s="1"/>
  <c r="J150" i="2" s="1"/>
  <c r="G128" i="2"/>
  <c r="H128" i="2" s="1"/>
  <c r="G140" i="2"/>
  <c r="H140" i="2" s="1"/>
  <c r="G75" i="2"/>
  <c r="H75" i="2" s="1"/>
  <c r="G78" i="2"/>
  <c r="G68" i="2"/>
  <c r="H68" i="2" s="1"/>
  <c r="I68" i="2" s="1"/>
  <c r="J68" i="2" s="1"/>
  <c r="G72" i="2"/>
  <c r="H72" i="2" s="1"/>
  <c r="I72" i="2" s="1"/>
  <c r="J72" i="2" s="1"/>
  <c r="G74" i="2"/>
  <c r="H74" i="2" s="1"/>
  <c r="I74" i="2" s="1"/>
  <c r="J74" i="2" s="1"/>
  <c r="G79" i="2"/>
  <c r="H79" i="2" s="1"/>
  <c r="G81" i="2"/>
  <c r="H81" i="2" s="1"/>
  <c r="G97" i="2"/>
  <c r="G62" i="2"/>
  <c r="H62" i="2" s="1"/>
  <c r="G56" i="2"/>
  <c r="G111" i="2"/>
  <c r="H111" i="2" s="1"/>
  <c r="G156" i="2"/>
  <c r="G132" i="2"/>
  <c r="H132" i="2" s="1"/>
  <c r="G139" i="2"/>
  <c r="G134" i="2"/>
  <c r="H134" i="2" s="1"/>
  <c r="I134" i="2" s="1"/>
  <c r="J134" i="2" s="1"/>
  <c r="G162" i="2"/>
  <c r="H162" i="2" s="1"/>
  <c r="G144" i="2"/>
  <c r="H144" i="2" s="1"/>
  <c r="G141" i="2"/>
  <c r="G31" i="2"/>
  <c r="G36" i="2"/>
  <c r="H36" i="2" s="1"/>
  <c r="I36" i="2" s="1"/>
  <c r="J36" i="2" s="1"/>
  <c r="G85" i="2"/>
  <c r="H85" i="2" s="1"/>
  <c r="G54" i="2"/>
  <c r="H54" i="2" s="1"/>
  <c r="G32" i="2"/>
  <c r="H32" i="2" s="1"/>
  <c r="I32" i="2" s="1"/>
  <c r="J32" i="2" s="1"/>
  <c r="G73" i="2"/>
  <c r="H73" i="2" s="1"/>
  <c r="I73" i="2" s="1"/>
  <c r="J73" i="2" s="1"/>
  <c r="G91" i="2"/>
  <c r="G42" i="2"/>
  <c r="H42" i="2"/>
  <c r="I42" i="2" s="1"/>
  <c r="J42" i="2" s="1"/>
  <c r="G135" i="2"/>
  <c r="H135" i="2" s="1"/>
  <c r="G176" i="2"/>
  <c r="H176" i="2" s="1"/>
  <c r="I176" i="2" s="1"/>
  <c r="J176" i="2" s="1"/>
  <c r="G152" i="2"/>
  <c r="H152" i="2" s="1"/>
  <c r="G110" i="2"/>
  <c r="G163" i="2"/>
  <c r="G170" i="2"/>
  <c r="H170" i="2" s="1"/>
  <c r="G168" i="2"/>
  <c r="H168" i="2" s="1"/>
  <c r="G120" i="2"/>
  <c r="H120" i="2" s="1"/>
  <c r="I120" i="2" s="1"/>
  <c r="J120" i="2" s="1"/>
  <c r="G145" i="2"/>
  <c r="H145" i="2" s="1"/>
  <c r="I145" i="2" s="1"/>
  <c r="J145" i="2" s="1"/>
  <c r="G126" i="2"/>
  <c r="G158" i="2"/>
  <c r="H158" i="2" s="1"/>
  <c r="G121" i="2"/>
  <c r="H121" i="2" s="1"/>
  <c r="I121" i="2" s="1"/>
  <c r="J121" i="2" s="1"/>
  <c r="G51" i="2"/>
  <c r="G92" i="2"/>
  <c r="H92" i="2" s="1"/>
  <c r="I92" i="2" s="1"/>
  <c r="J92" i="2" s="1"/>
  <c r="G57" i="2"/>
  <c r="H57" i="2" s="1"/>
  <c r="G37" i="2"/>
  <c r="H37" i="2" s="1"/>
  <c r="G60" i="2"/>
  <c r="H60" i="2" s="1"/>
  <c r="G87" i="2"/>
  <c r="H87" i="2" s="1"/>
  <c r="I87" i="2" s="1"/>
  <c r="J87" i="2" s="1"/>
  <c r="G69" i="2"/>
  <c r="G103" i="2"/>
  <c r="G55" i="2"/>
  <c r="H55" i="2" s="1"/>
  <c r="I55" i="2" s="1"/>
  <c r="J55" i="2" s="1"/>
  <c r="G38" i="2"/>
  <c r="G43" i="2"/>
  <c r="H43" i="2" s="1"/>
  <c r="I43" i="2" s="1"/>
  <c r="J43" i="2" s="1"/>
  <c r="G61" i="2"/>
  <c r="H61" i="2" s="1"/>
  <c r="G147" i="2"/>
  <c r="H147" i="2" s="1"/>
  <c r="I147" i="2" s="1"/>
  <c r="J147" i="2" s="1"/>
  <c r="G157" i="2"/>
  <c r="H157" i="2" s="1"/>
  <c r="G127" i="2"/>
  <c r="G66" i="2"/>
  <c r="G104" i="2"/>
  <c r="H104" i="2" s="1"/>
  <c r="I104" i="2" s="1"/>
  <c r="J104" i="2" s="1"/>
  <c r="G102" i="2"/>
  <c r="H102" i="2" s="1"/>
  <c r="I102" i="2" s="1"/>
  <c r="J102" i="2" s="1"/>
  <c r="G175" i="2"/>
  <c r="H175" i="2" s="1"/>
  <c r="I175" i="2" s="1"/>
  <c r="J175" i="2" s="1"/>
  <c r="G138" i="2"/>
  <c r="H138" i="2" s="1"/>
  <c r="G63" i="2"/>
  <c r="H63" i="2" s="1"/>
  <c r="G67" i="2"/>
  <c r="H67" i="2" s="1"/>
  <c r="I67" i="2" s="1"/>
  <c r="J67" i="2" s="1"/>
  <c r="G30" i="2"/>
  <c r="H30" i="2" s="1"/>
  <c r="I30" i="2" s="1"/>
  <c r="J30" i="2" s="1"/>
  <c r="G45" i="2"/>
  <c r="H45" i="2" s="1"/>
  <c r="G108" i="2"/>
  <c r="I108" i="2" s="1"/>
  <c r="J108" i="2" s="1"/>
  <c r="G90" i="2"/>
  <c r="H90" i="2" s="1"/>
  <c r="I90" i="2" s="1"/>
  <c r="J90" i="2" s="1"/>
  <c r="G80" i="2"/>
  <c r="G39" i="2"/>
  <c r="H39" i="2" s="1"/>
  <c r="G146" i="2"/>
  <c r="H146" i="2" s="1"/>
  <c r="I146" i="2" s="1"/>
  <c r="J146" i="2" s="1"/>
  <c r="G86" i="2"/>
  <c r="H86" i="2" s="1"/>
  <c r="I86" i="2" s="1"/>
  <c r="J86" i="2" s="1"/>
  <c r="G133" i="2"/>
  <c r="G177" i="2"/>
  <c r="G33" i="2"/>
  <c r="H33" i="2" s="1"/>
  <c r="I33" i="2" s="1"/>
  <c r="J33" i="2" s="1"/>
  <c r="G50" i="2"/>
  <c r="H50" i="2" s="1"/>
  <c r="I50" i="2" s="1"/>
  <c r="J50" i="2" s="1"/>
  <c r="G93" i="2"/>
  <c r="H93" i="2" s="1"/>
  <c r="G117" i="2"/>
  <c r="H117" i="2" s="1"/>
  <c r="G115" i="2"/>
  <c r="H115" i="2" s="1"/>
  <c r="I115" i="2" s="1"/>
  <c r="J115" i="2" s="1"/>
  <c r="G153" i="2"/>
  <c r="H153" i="2" s="1"/>
  <c r="I153" i="2" s="1"/>
  <c r="J153" i="2" s="1"/>
  <c r="G114" i="2"/>
  <c r="I123" i="2" l="1"/>
  <c r="J123" i="2" s="1"/>
  <c r="I128" i="2"/>
  <c r="J128" i="2" s="1"/>
  <c r="H163" i="2"/>
  <c r="I163" i="2" s="1"/>
  <c r="J163" i="2" s="1"/>
  <c r="I57" i="2"/>
  <c r="J57" i="2" s="1"/>
  <c r="I144" i="2"/>
  <c r="J144" i="2" s="1"/>
  <c r="I162" i="2"/>
  <c r="J162" i="2" s="1"/>
  <c r="I96" i="2"/>
  <c r="J96" i="2" s="1"/>
  <c r="I62" i="2"/>
  <c r="J62" i="2" s="1"/>
  <c r="H38" i="2"/>
  <c r="I38" i="2" s="1"/>
  <c r="J38" i="2" s="1"/>
  <c r="H165" i="2"/>
  <c r="I165" i="2" s="1"/>
  <c r="J165" i="2" s="1"/>
  <c r="I135" i="2"/>
  <c r="J135" i="2" s="1"/>
  <c r="I85" i="2"/>
  <c r="J85" i="2" s="1"/>
  <c r="I159" i="2"/>
  <c r="J159" i="2" s="1"/>
  <c r="I157" i="2"/>
  <c r="J157" i="2" s="1"/>
  <c r="I132" i="2"/>
  <c r="J132" i="2" s="1"/>
  <c r="I81" i="2"/>
  <c r="J81" i="2" s="1"/>
  <c r="I140" i="2"/>
  <c r="J140" i="2" s="1"/>
  <c r="H127" i="2"/>
  <c r="I127" i="2" s="1"/>
  <c r="J127" i="2" s="1"/>
  <c r="I45" i="2"/>
  <c r="J45" i="2" s="1"/>
  <c r="I37" i="2"/>
  <c r="J37" i="2" s="1"/>
  <c r="H91" i="2"/>
  <c r="I91" i="2" s="1"/>
  <c r="J91" i="2" s="1"/>
  <c r="I79" i="2"/>
  <c r="J79" i="2" s="1"/>
  <c r="H133" i="2"/>
  <c r="I133" i="2" s="1"/>
  <c r="J133" i="2" s="1"/>
  <c r="H164" i="2"/>
  <c r="I164" i="2" s="1"/>
  <c r="J164" i="2" s="1"/>
  <c r="H99" i="2"/>
  <c r="I99" i="2" s="1"/>
  <c r="J99" i="2" s="1"/>
  <c r="H114" i="2"/>
  <c r="I114" i="2" s="1"/>
  <c r="J114" i="2" s="1"/>
  <c r="H97" i="2"/>
  <c r="I97" i="2" s="1"/>
  <c r="J97" i="2" s="1"/>
  <c r="I61" i="2"/>
  <c r="J61" i="2" s="1"/>
  <c r="H51" i="2"/>
  <c r="I51" i="2" s="1"/>
  <c r="J51" i="2" s="1"/>
  <c r="I75" i="2"/>
  <c r="J75" i="2" s="1"/>
  <c r="H169" i="2"/>
  <c r="I169" i="2" s="1"/>
  <c r="J169" i="2" s="1"/>
  <c r="I116" i="2"/>
  <c r="J116" i="2" s="1"/>
  <c r="H31" i="2"/>
  <c r="I31" i="2" s="1"/>
  <c r="J31" i="2" s="1"/>
  <c r="H66" i="2"/>
  <c r="I66" i="2" s="1"/>
  <c r="J66" i="2" s="1"/>
  <c r="H105" i="2"/>
  <c r="I105" i="2" s="1"/>
  <c r="J105" i="2" s="1"/>
  <c r="H139" i="2"/>
  <c r="I139" i="2" s="1"/>
  <c r="J139" i="2" s="1"/>
  <c r="H122" i="2"/>
  <c r="I122" i="2" s="1"/>
  <c r="J122" i="2" s="1"/>
  <c r="I111" i="2"/>
  <c r="J111" i="2" s="1"/>
  <c r="I174" i="2"/>
  <c r="J174" i="2" s="1"/>
  <c r="I117" i="2"/>
  <c r="J117" i="2" s="1"/>
  <c r="I39" i="2"/>
  <c r="J39" i="2" s="1"/>
  <c r="I63" i="2"/>
  <c r="J63" i="2" s="1"/>
  <c r="I54" i="2"/>
  <c r="J54" i="2" s="1"/>
  <c r="H141" i="2"/>
  <c r="I141" i="2" s="1"/>
  <c r="J141" i="2" s="1"/>
  <c r="I152" i="2"/>
  <c r="J152" i="2" s="1"/>
  <c r="I109" i="2"/>
  <c r="J109" i="2" s="1"/>
  <c r="H69" i="2"/>
  <c r="I69" i="2" s="1"/>
  <c r="J69" i="2" s="1"/>
  <c r="H56" i="2"/>
  <c r="I56" i="2" s="1"/>
  <c r="J56" i="2" s="1"/>
  <c r="I60" i="2"/>
  <c r="J60" i="2" s="1"/>
  <c r="H110" i="2"/>
  <c r="I110" i="2" s="1"/>
  <c r="J110" i="2" s="1"/>
  <c r="H151" i="2"/>
  <c r="I151" i="2" s="1"/>
  <c r="J151" i="2" s="1"/>
  <c r="H171" i="2"/>
  <c r="I171" i="2" s="1"/>
  <c r="J171" i="2" s="1"/>
  <c r="H103" i="2"/>
  <c r="I103" i="2" s="1"/>
  <c r="J103" i="2" s="1"/>
  <c r="H80" i="2"/>
  <c r="I80" i="2" s="1"/>
  <c r="J80" i="2" s="1"/>
  <c r="I158" i="2"/>
  <c r="J158" i="2" s="1"/>
  <c r="H48" i="2"/>
  <c r="I48" i="2" s="1"/>
  <c r="J48" i="2" s="1"/>
  <c r="H78" i="2"/>
  <c r="I78" i="2" s="1"/>
  <c r="J78" i="2" s="1"/>
  <c r="H126" i="2"/>
  <c r="I126" i="2" s="1"/>
  <c r="J126" i="2" s="1"/>
  <c r="I93" i="2"/>
  <c r="J93" i="2" s="1"/>
  <c r="I138" i="2"/>
  <c r="J138" i="2" s="1"/>
  <c r="H44" i="2"/>
  <c r="I44" i="2" s="1"/>
  <c r="J44" i="2" s="1"/>
  <c r="H156" i="2"/>
  <c r="I156" i="2" s="1"/>
  <c r="J156" i="2" s="1"/>
  <c r="H177" i="2"/>
  <c r="I177" i="2" s="1"/>
  <c r="J177" i="2" s="1"/>
  <c r="I168" i="2"/>
  <c r="J168" i="2" s="1"/>
  <c r="I170" i="2"/>
  <c r="J170" i="2" s="1"/>
  <c r="M3" i="2" l="1"/>
  <c r="M5" i="2" s="1"/>
  <c r="M7" i="2" s="1"/>
  <c r="M11" i="2" s="1"/>
  <c r="M17" i="2" s="1"/>
</calcChain>
</file>

<file path=xl/comments1.xml><?xml version="1.0" encoding="utf-8"?>
<comments xmlns="http://schemas.openxmlformats.org/spreadsheetml/2006/main">
  <authors>
    <author>S. Martel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<sst xmlns="http://schemas.openxmlformats.org/spreadsheetml/2006/main" count="378" uniqueCount="86">
  <si>
    <t>PROJET</t>
  </si>
  <si>
    <t>Année</t>
  </si>
  <si>
    <t>V (m³/ha)</t>
  </si>
  <si>
    <t>Biomasse 
totale accrus (tCO₂/ha)</t>
  </si>
  <si>
    <t>Age peuplement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</si>
  <si>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</si>
  <si>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Biomasse aérienne projet (tMS/ha)</t>
  </si>
  <si>
    <t>Biomasse racinaire projet (tMS/ha)</t>
  </si>
  <si>
    <t>Biomasse totale projet (tMS/ha)</t>
  </si>
  <si>
    <t>Gain CO₂ moyen de long terme</t>
  </si>
  <si>
    <t>Gain CO₂ moyen long terme accrus</t>
  </si>
  <si>
    <t>Différence de stock moyen de long terme</t>
  </si>
  <si>
    <t>Différence de stock à 30 ans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</si>
  <si>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</si>
  <si>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</si>
  <si>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</si>
  <si>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</si>
  <si>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</si>
  <si>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</si>
  <si>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</si>
  <si>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REI</t>
  </si>
  <si>
    <t>REA produits bois</t>
  </si>
  <si>
    <t>REE</t>
  </si>
  <si>
    <t>chêne rouge d'amérique</t>
  </si>
  <si>
    <t>Chêne sessile</t>
  </si>
  <si>
    <t>Feuillu</t>
  </si>
  <si>
    <t>Quercus</t>
  </si>
  <si>
    <t>Essence</t>
  </si>
  <si>
    <t>Essence assimilée équation allométrique</t>
  </si>
  <si>
    <t>a</t>
  </si>
  <si>
    <t>b</t>
  </si>
  <si>
    <t>g</t>
  </si>
  <si>
    <t>d</t>
  </si>
  <si>
    <t>Feuillu/résineux</t>
  </si>
  <si>
    <t>facteur expansion racines</t>
  </si>
  <si>
    <t>facteur expansion branches</t>
  </si>
  <si>
    <t>Genre ou espèce infradensité</t>
  </si>
  <si>
    <t>Infradensités (GIEC)</t>
  </si>
  <si>
    <t>K : facteur d'écorce</t>
  </si>
  <si>
    <t>4. Données produits bois</t>
  </si>
  <si>
    <t>Sciage</t>
  </si>
  <si>
    <t>Panneaux bois</t>
  </si>
  <si>
    <t>Papier</t>
  </si>
  <si>
    <t>BE</t>
  </si>
  <si>
    <t>demi-vie</t>
  </si>
  <si>
    <t>k</t>
  </si>
  <si>
    <t>Carbone séquestré chêne sessile (tCO₂/ha)</t>
  </si>
  <si>
    <t>Species</t>
  </si>
  <si>
    <t>Yield class</t>
  </si>
  <si>
    <t>Thinning treatment</t>
  </si>
  <si>
    <t>Initial spacing</t>
  </si>
  <si>
    <t>Stand area</t>
  </si>
  <si>
    <t>Oak</t>
  </si>
  <si>
    <t>Intermediate</t>
  </si>
  <si>
    <t>1st thin delay</t>
  </si>
  <si>
    <t>1st thin type</t>
  </si>
  <si>
    <t>1st thin age</t>
  </si>
  <si>
    <t>2nd thin age</t>
  </si>
  <si>
    <t>Max MAI age</t>
  </si>
  <si>
    <t>Sub thin type</t>
  </si>
  <si>
    <t>Late thin age</t>
  </si>
  <si>
    <t>Late thin cycle</t>
  </si>
  <si>
    <t>0 years</t>
  </si>
  <si>
    <t>INTERMEDIATE</t>
  </si>
  <si>
    <t>35 years</t>
  </si>
  <si>
    <t>40 years</t>
  </si>
  <si>
    <t>90 years</t>
  </si>
  <si>
    <t>N/A</t>
  </si>
  <si>
    <t>MAIN CROP after thinning</t>
  </si>
  <si>
    <t>Yield from THINNINGS</t>
  </si>
  <si>
    <t>CUMULATIVE PRODUCTION</t>
  </si>
  <si>
    <t>MAI</t>
  </si>
  <si>
    <t>Age yrs</t>
  </si>
  <si>
    <t>Top ht m</t>
  </si>
  <si>
    <t>Trees /ha</t>
  </si>
  <si>
    <t>Mean dbh cm</t>
  </si>
  <si>
    <t>BA m²/ha</t>
  </si>
  <si>
    <t>Mean vol m³</t>
  </si>
  <si>
    <t>Vol m³/ha</t>
  </si>
  <si>
    <t>Vol m³/ha /yr</t>
  </si>
  <si>
    <t>Age</t>
  </si>
  <si>
    <t>V (m3/ha)</t>
  </si>
  <si>
    <t>Volume extrait (m3/ha)</t>
  </si>
  <si>
    <t>Eclaircies 
réalisées</t>
  </si>
  <si>
    <t>Eclaircies non 
réalisées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</si>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</sst>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.25"/>
      <color indexed="8"/>
      <name val="Verdana"/>
      <family val="2"/>
    </font>
    <font>
      <sz val="8.25"/>
      <color indexed="8"/>
      <name val="Verdan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" fontId="6" fillId="7" borderId="0" xfId="0" applyNumberFormat="1" applyFont="1" applyFill="1" applyAlignment="1">
      <alignment horizontal="center"/>
    </xf>
    <xf numFmtId="1" fontId="0" fillId="0" borderId="0" xfId="0" applyNumberFormat="1"/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Border="1"/>
    <xf numFmtId="0" fontId="9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'Interpolation linéaire'!$C$1</c:f>
              <c:strCache>
                <c:ptCount val="1"/>
                <c:pt idx="0">
                  <c:v>V (m3/ha)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'Interpolation linéaire'!$A$2:$A$178</c:f>
              <c:numCache>
                <c:formatCode>General</c:formatCode>
                <c:ptCount val="17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  <c:pt idx="53">
                  <c:v>48</c:v>
                </c:pt>
                <c:pt idx="54">
                  <c:v>49</c:v>
                </c:pt>
                <c:pt idx="55">
                  <c:v>50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53</c:v>
                </c:pt>
                <c:pt idx="60">
                  <c:v>54</c:v>
                </c:pt>
                <c:pt idx="61">
                  <c:v>55</c:v>
                </c:pt>
                <c:pt idx="62">
                  <c:v>55</c:v>
                </c:pt>
                <c:pt idx="63">
                  <c:v>56</c:v>
                </c:pt>
                <c:pt idx="64">
                  <c:v>57</c:v>
                </c:pt>
                <c:pt idx="65">
                  <c:v>58</c:v>
                </c:pt>
                <c:pt idx="66">
                  <c:v>59</c:v>
                </c:pt>
                <c:pt idx="67">
                  <c:v>60</c:v>
                </c:pt>
                <c:pt idx="68">
                  <c:v>60</c:v>
                </c:pt>
                <c:pt idx="69">
                  <c:v>61</c:v>
                </c:pt>
                <c:pt idx="70">
                  <c:v>62</c:v>
                </c:pt>
                <c:pt idx="71">
                  <c:v>63</c:v>
                </c:pt>
                <c:pt idx="72">
                  <c:v>64</c:v>
                </c:pt>
                <c:pt idx="73">
                  <c:v>65</c:v>
                </c:pt>
                <c:pt idx="74">
                  <c:v>65</c:v>
                </c:pt>
                <c:pt idx="75">
                  <c:v>66</c:v>
                </c:pt>
                <c:pt idx="76">
                  <c:v>67</c:v>
                </c:pt>
                <c:pt idx="77">
                  <c:v>68</c:v>
                </c:pt>
                <c:pt idx="78">
                  <c:v>69</c:v>
                </c:pt>
                <c:pt idx="79">
                  <c:v>70</c:v>
                </c:pt>
                <c:pt idx="80">
                  <c:v>70</c:v>
                </c:pt>
                <c:pt idx="81">
                  <c:v>71</c:v>
                </c:pt>
                <c:pt idx="82">
                  <c:v>72</c:v>
                </c:pt>
                <c:pt idx="83">
                  <c:v>73</c:v>
                </c:pt>
                <c:pt idx="84">
                  <c:v>74</c:v>
                </c:pt>
                <c:pt idx="85">
                  <c:v>75</c:v>
                </c:pt>
                <c:pt idx="86">
                  <c:v>75</c:v>
                </c:pt>
                <c:pt idx="87">
                  <c:v>76</c:v>
                </c:pt>
                <c:pt idx="88">
                  <c:v>77</c:v>
                </c:pt>
                <c:pt idx="89">
                  <c:v>78</c:v>
                </c:pt>
                <c:pt idx="90">
                  <c:v>79</c:v>
                </c:pt>
                <c:pt idx="91">
                  <c:v>80</c:v>
                </c:pt>
                <c:pt idx="92">
                  <c:v>80</c:v>
                </c:pt>
                <c:pt idx="93">
                  <c:v>81</c:v>
                </c:pt>
                <c:pt idx="94">
                  <c:v>82</c:v>
                </c:pt>
                <c:pt idx="95">
                  <c:v>83</c:v>
                </c:pt>
                <c:pt idx="96">
                  <c:v>84</c:v>
                </c:pt>
                <c:pt idx="97">
                  <c:v>85</c:v>
                </c:pt>
                <c:pt idx="98">
                  <c:v>85</c:v>
                </c:pt>
                <c:pt idx="99">
                  <c:v>86</c:v>
                </c:pt>
                <c:pt idx="100">
                  <c:v>87</c:v>
                </c:pt>
                <c:pt idx="101">
                  <c:v>88</c:v>
                </c:pt>
                <c:pt idx="102">
                  <c:v>89</c:v>
                </c:pt>
                <c:pt idx="103">
                  <c:v>90</c:v>
                </c:pt>
                <c:pt idx="104">
                  <c:v>90</c:v>
                </c:pt>
                <c:pt idx="105">
                  <c:v>91</c:v>
                </c:pt>
                <c:pt idx="106">
                  <c:v>92</c:v>
                </c:pt>
                <c:pt idx="107">
                  <c:v>93</c:v>
                </c:pt>
                <c:pt idx="108">
                  <c:v>94</c:v>
                </c:pt>
                <c:pt idx="109">
                  <c:v>95</c:v>
                </c:pt>
                <c:pt idx="110">
                  <c:v>95</c:v>
                </c:pt>
                <c:pt idx="111">
                  <c:v>96</c:v>
                </c:pt>
                <c:pt idx="112">
                  <c:v>97</c:v>
                </c:pt>
                <c:pt idx="113">
                  <c:v>98</c:v>
                </c:pt>
                <c:pt idx="114">
                  <c:v>99</c:v>
                </c:pt>
                <c:pt idx="115">
                  <c:v>100</c:v>
                </c:pt>
                <c:pt idx="116">
                  <c:v>100</c:v>
                </c:pt>
                <c:pt idx="117">
                  <c:v>101</c:v>
                </c:pt>
                <c:pt idx="118">
                  <c:v>102</c:v>
                </c:pt>
                <c:pt idx="119">
                  <c:v>103</c:v>
                </c:pt>
                <c:pt idx="120">
                  <c:v>104</c:v>
                </c:pt>
                <c:pt idx="121">
                  <c:v>105</c:v>
                </c:pt>
                <c:pt idx="122">
                  <c:v>105</c:v>
                </c:pt>
                <c:pt idx="123">
                  <c:v>106</c:v>
                </c:pt>
                <c:pt idx="124">
                  <c:v>107</c:v>
                </c:pt>
                <c:pt idx="125">
                  <c:v>108</c:v>
                </c:pt>
                <c:pt idx="126">
                  <c:v>109</c:v>
                </c:pt>
                <c:pt idx="127">
                  <c:v>110</c:v>
                </c:pt>
                <c:pt idx="128">
                  <c:v>110</c:v>
                </c:pt>
                <c:pt idx="129">
                  <c:v>111</c:v>
                </c:pt>
                <c:pt idx="130">
                  <c:v>112</c:v>
                </c:pt>
                <c:pt idx="131">
                  <c:v>113</c:v>
                </c:pt>
                <c:pt idx="132">
                  <c:v>114</c:v>
                </c:pt>
                <c:pt idx="133">
                  <c:v>115</c:v>
                </c:pt>
                <c:pt idx="134">
                  <c:v>115</c:v>
                </c:pt>
                <c:pt idx="135">
                  <c:v>116</c:v>
                </c:pt>
                <c:pt idx="136">
                  <c:v>117</c:v>
                </c:pt>
                <c:pt idx="137">
                  <c:v>118</c:v>
                </c:pt>
                <c:pt idx="138">
                  <c:v>119</c:v>
                </c:pt>
                <c:pt idx="139">
                  <c:v>120</c:v>
                </c:pt>
                <c:pt idx="140">
                  <c:v>120</c:v>
                </c:pt>
                <c:pt idx="141">
                  <c:v>121</c:v>
                </c:pt>
                <c:pt idx="142">
                  <c:v>122</c:v>
                </c:pt>
                <c:pt idx="143">
                  <c:v>123</c:v>
                </c:pt>
                <c:pt idx="144">
                  <c:v>124</c:v>
                </c:pt>
                <c:pt idx="145">
                  <c:v>125</c:v>
                </c:pt>
                <c:pt idx="146">
                  <c:v>125</c:v>
                </c:pt>
                <c:pt idx="147">
                  <c:v>126</c:v>
                </c:pt>
                <c:pt idx="148">
                  <c:v>127</c:v>
                </c:pt>
                <c:pt idx="149">
                  <c:v>128</c:v>
                </c:pt>
                <c:pt idx="150">
                  <c:v>129</c:v>
                </c:pt>
                <c:pt idx="151">
                  <c:v>130</c:v>
                </c:pt>
                <c:pt idx="152">
                  <c:v>130</c:v>
                </c:pt>
                <c:pt idx="153">
                  <c:v>131</c:v>
                </c:pt>
                <c:pt idx="154">
                  <c:v>132</c:v>
                </c:pt>
                <c:pt idx="155">
                  <c:v>133</c:v>
                </c:pt>
                <c:pt idx="156">
                  <c:v>134</c:v>
                </c:pt>
                <c:pt idx="157">
                  <c:v>135</c:v>
                </c:pt>
                <c:pt idx="158">
                  <c:v>135</c:v>
                </c:pt>
                <c:pt idx="159">
                  <c:v>136</c:v>
                </c:pt>
                <c:pt idx="160">
                  <c:v>137</c:v>
                </c:pt>
                <c:pt idx="161">
                  <c:v>138</c:v>
                </c:pt>
                <c:pt idx="162">
                  <c:v>139</c:v>
                </c:pt>
                <c:pt idx="163">
                  <c:v>140</c:v>
                </c:pt>
                <c:pt idx="164">
                  <c:v>140</c:v>
                </c:pt>
                <c:pt idx="165">
                  <c:v>141</c:v>
                </c:pt>
                <c:pt idx="166">
                  <c:v>142</c:v>
                </c:pt>
                <c:pt idx="167">
                  <c:v>143</c:v>
                </c:pt>
                <c:pt idx="168">
                  <c:v>144</c:v>
                </c:pt>
                <c:pt idx="169">
                  <c:v>145</c:v>
                </c:pt>
                <c:pt idx="170">
                  <c:v>145</c:v>
                </c:pt>
                <c:pt idx="171">
                  <c:v>146</c:v>
                </c:pt>
                <c:pt idx="172">
                  <c:v>147</c:v>
                </c:pt>
                <c:pt idx="173">
                  <c:v>148</c:v>
                </c:pt>
                <c:pt idx="174">
                  <c:v>149</c:v>
                </c:pt>
                <c:pt idx="175">
                  <c:v>150</c:v>
                </c:pt>
                <c:pt idx="176">
                  <c:v>150</c:v>
                </c:pt>
              </c:numCache>
            </c:numRef>
          </c:xVal>
          <c:yVal>
            <c:numRef>
              <c:f>'Interpolation linéaire'!$C$2:$C$178</c:f>
              <c:numCache>
                <c:formatCode>General</c:formatCode>
                <c:ptCount val="177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1.1000000000000001</c:v>
                </c:pt>
                <c:pt idx="4">
                  <c:v>1.6</c:v>
                </c:pt>
                <c:pt idx="5">
                  <c:v>2.2000000000000002</c:v>
                </c:pt>
                <c:pt idx="6">
                  <c:v>2.8000000000000003</c:v>
                </c:pt>
                <c:pt idx="7">
                  <c:v>3.5</c:v>
                </c:pt>
                <c:pt idx="8">
                  <c:v>4.2</c:v>
                </c:pt>
                <c:pt idx="9">
                  <c:v>5</c:v>
                </c:pt>
                <c:pt idx="10">
                  <c:v>5.9</c:v>
                </c:pt>
                <c:pt idx="11">
                  <c:v>6.8000000000000007</c:v>
                </c:pt>
                <c:pt idx="12">
                  <c:v>7.7000000000000011</c:v>
                </c:pt>
                <c:pt idx="13">
                  <c:v>8.7000000000000011</c:v>
                </c:pt>
                <c:pt idx="14">
                  <c:v>9.7000000000000011</c:v>
                </c:pt>
                <c:pt idx="15">
                  <c:v>10.700000000000001</c:v>
                </c:pt>
                <c:pt idx="16">
                  <c:v>11.8</c:v>
                </c:pt>
                <c:pt idx="17">
                  <c:v>13.100000000000001</c:v>
                </c:pt>
                <c:pt idx="18">
                  <c:v>14.500000000000002</c:v>
                </c:pt>
                <c:pt idx="19">
                  <c:v>16.400000000000002</c:v>
                </c:pt>
                <c:pt idx="20">
                  <c:v>18.400000000000002</c:v>
                </c:pt>
                <c:pt idx="21">
                  <c:v>20.400000000000002</c:v>
                </c:pt>
                <c:pt idx="22">
                  <c:v>22.6</c:v>
                </c:pt>
                <c:pt idx="23">
                  <c:v>25.5</c:v>
                </c:pt>
                <c:pt idx="24">
                  <c:v>28.7</c:v>
                </c:pt>
                <c:pt idx="25">
                  <c:v>30</c:v>
                </c:pt>
                <c:pt idx="26">
                  <c:v>30</c:v>
                </c:pt>
                <c:pt idx="27">
                  <c:v>34.799999999999997</c:v>
                </c:pt>
                <c:pt idx="28">
                  <c:v>39.6</c:v>
                </c:pt>
                <c:pt idx="29">
                  <c:v>44.4</c:v>
                </c:pt>
                <c:pt idx="30">
                  <c:v>49.2</c:v>
                </c:pt>
                <c:pt idx="31">
                  <c:v>54</c:v>
                </c:pt>
                <c:pt idx="32">
                  <c:v>54</c:v>
                </c:pt>
                <c:pt idx="33">
                  <c:v>59</c:v>
                </c:pt>
                <c:pt idx="34">
                  <c:v>64</c:v>
                </c:pt>
                <c:pt idx="35">
                  <c:v>69</c:v>
                </c:pt>
                <c:pt idx="36">
                  <c:v>74</c:v>
                </c:pt>
                <c:pt idx="37">
                  <c:v>79</c:v>
                </c:pt>
                <c:pt idx="38">
                  <c:v>79</c:v>
                </c:pt>
                <c:pt idx="39">
                  <c:v>84.4</c:v>
                </c:pt>
                <c:pt idx="40">
                  <c:v>89.8</c:v>
                </c:pt>
                <c:pt idx="41">
                  <c:v>95.2</c:v>
                </c:pt>
                <c:pt idx="42">
                  <c:v>100.6</c:v>
                </c:pt>
                <c:pt idx="43">
                  <c:v>106</c:v>
                </c:pt>
                <c:pt idx="44">
                  <c:v>106</c:v>
                </c:pt>
                <c:pt idx="45">
                  <c:v>111.6</c:v>
                </c:pt>
                <c:pt idx="46">
                  <c:v>117.2</c:v>
                </c:pt>
                <c:pt idx="47">
                  <c:v>122.8</c:v>
                </c:pt>
                <c:pt idx="48">
                  <c:v>128.4</c:v>
                </c:pt>
                <c:pt idx="49">
                  <c:v>134</c:v>
                </c:pt>
                <c:pt idx="50">
                  <c:v>134</c:v>
                </c:pt>
                <c:pt idx="51">
                  <c:v>139.6</c:v>
                </c:pt>
                <c:pt idx="52">
                  <c:v>145.19999999999999</c:v>
                </c:pt>
                <c:pt idx="53">
                  <c:v>150.80000000000001</c:v>
                </c:pt>
                <c:pt idx="54">
                  <c:v>156.4</c:v>
                </c:pt>
                <c:pt idx="55">
                  <c:v>162</c:v>
                </c:pt>
                <c:pt idx="56">
                  <c:v>162</c:v>
                </c:pt>
                <c:pt idx="57">
                  <c:v>167.6</c:v>
                </c:pt>
                <c:pt idx="58">
                  <c:v>173.2</c:v>
                </c:pt>
                <c:pt idx="59">
                  <c:v>178.8</c:v>
                </c:pt>
                <c:pt idx="60">
                  <c:v>184.4</c:v>
                </c:pt>
                <c:pt idx="61">
                  <c:v>190</c:v>
                </c:pt>
                <c:pt idx="62">
                  <c:v>121</c:v>
                </c:pt>
                <c:pt idx="63">
                  <c:v>126.4</c:v>
                </c:pt>
                <c:pt idx="64">
                  <c:v>131.80000000000001</c:v>
                </c:pt>
                <c:pt idx="65">
                  <c:v>137.19999999999999</c:v>
                </c:pt>
                <c:pt idx="66">
                  <c:v>142.6</c:v>
                </c:pt>
                <c:pt idx="67">
                  <c:v>148</c:v>
                </c:pt>
                <c:pt idx="68">
                  <c:v>148</c:v>
                </c:pt>
                <c:pt idx="69">
                  <c:v>153.4</c:v>
                </c:pt>
                <c:pt idx="70">
                  <c:v>158.80000000000001</c:v>
                </c:pt>
                <c:pt idx="71">
                  <c:v>164.2</c:v>
                </c:pt>
                <c:pt idx="72">
                  <c:v>169.6</c:v>
                </c:pt>
                <c:pt idx="73">
                  <c:v>175</c:v>
                </c:pt>
                <c:pt idx="74">
                  <c:v>175</c:v>
                </c:pt>
                <c:pt idx="75">
                  <c:v>180</c:v>
                </c:pt>
                <c:pt idx="76">
                  <c:v>185</c:v>
                </c:pt>
                <c:pt idx="77">
                  <c:v>190</c:v>
                </c:pt>
                <c:pt idx="78">
                  <c:v>195</c:v>
                </c:pt>
                <c:pt idx="79">
                  <c:v>200</c:v>
                </c:pt>
                <c:pt idx="80">
                  <c:v>200</c:v>
                </c:pt>
                <c:pt idx="81">
                  <c:v>205</c:v>
                </c:pt>
                <c:pt idx="82">
                  <c:v>210</c:v>
                </c:pt>
                <c:pt idx="83">
                  <c:v>215</c:v>
                </c:pt>
                <c:pt idx="84">
                  <c:v>220</c:v>
                </c:pt>
                <c:pt idx="85">
                  <c:v>225</c:v>
                </c:pt>
                <c:pt idx="86">
                  <c:v>225</c:v>
                </c:pt>
                <c:pt idx="87">
                  <c:v>229.6</c:v>
                </c:pt>
                <c:pt idx="88">
                  <c:v>234.2</c:v>
                </c:pt>
                <c:pt idx="89">
                  <c:v>238.8</c:v>
                </c:pt>
                <c:pt idx="90">
                  <c:v>243.4</c:v>
                </c:pt>
                <c:pt idx="91">
                  <c:v>248</c:v>
                </c:pt>
                <c:pt idx="92">
                  <c:v>178</c:v>
                </c:pt>
                <c:pt idx="93">
                  <c:v>182.4</c:v>
                </c:pt>
                <c:pt idx="94">
                  <c:v>186.8</c:v>
                </c:pt>
                <c:pt idx="95">
                  <c:v>191.2</c:v>
                </c:pt>
                <c:pt idx="96">
                  <c:v>195.6</c:v>
                </c:pt>
                <c:pt idx="97">
                  <c:v>200</c:v>
                </c:pt>
                <c:pt idx="98">
                  <c:v>200</c:v>
                </c:pt>
                <c:pt idx="99">
                  <c:v>204.2</c:v>
                </c:pt>
                <c:pt idx="100">
                  <c:v>208.4</c:v>
                </c:pt>
                <c:pt idx="101">
                  <c:v>212.6</c:v>
                </c:pt>
                <c:pt idx="102">
                  <c:v>216.8</c:v>
                </c:pt>
                <c:pt idx="103">
                  <c:v>221</c:v>
                </c:pt>
                <c:pt idx="104">
                  <c:v>221</c:v>
                </c:pt>
                <c:pt idx="105">
                  <c:v>224.8</c:v>
                </c:pt>
                <c:pt idx="106">
                  <c:v>228.6</c:v>
                </c:pt>
                <c:pt idx="107">
                  <c:v>232.4</c:v>
                </c:pt>
                <c:pt idx="108">
                  <c:v>236.2</c:v>
                </c:pt>
                <c:pt idx="109">
                  <c:v>240</c:v>
                </c:pt>
                <c:pt idx="110">
                  <c:v>240</c:v>
                </c:pt>
                <c:pt idx="111">
                  <c:v>243.6</c:v>
                </c:pt>
                <c:pt idx="112">
                  <c:v>247.2</c:v>
                </c:pt>
                <c:pt idx="113">
                  <c:v>250.8</c:v>
                </c:pt>
                <c:pt idx="114">
                  <c:v>254.4</c:v>
                </c:pt>
                <c:pt idx="115">
                  <c:v>258</c:v>
                </c:pt>
                <c:pt idx="116">
                  <c:v>258</c:v>
                </c:pt>
                <c:pt idx="117">
                  <c:v>261.2</c:v>
                </c:pt>
                <c:pt idx="118">
                  <c:v>264.39999999999998</c:v>
                </c:pt>
                <c:pt idx="119">
                  <c:v>267.60000000000002</c:v>
                </c:pt>
                <c:pt idx="120">
                  <c:v>270.8</c:v>
                </c:pt>
                <c:pt idx="121">
                  <c:v>274</c:v>
                </c:pt>
                <c:pt idx="122">
                  <c:v>204</c:v>
                </c:pt>
                <c:pt idx="123">
                  <c:v>207</c:v>
                </c:pt>
                <c:pt idx="124">
                  <c:v>210</c:v>
                </c:pt>
                <c:pt idx="125">
                  <c:v>213</c:v>
                </c:pt>
                <c:pt idx="126">
                  <c:v>216</c:v>
                </c:pt>
                <c:pt idx="127">
                  <c:v>219</c:v>
                </c:pt>
                <c:pt idx="128">
                  <c:v>219</c:v>
                </c:pt>
                <c:pt idx="129">
                  <c:v>222</c:v>
                </c:pt>
                <c:pt idx="130">
                  <c:v>225</c:v>
                </c:pt>
                <c:pt idx="131">
                  <c:v>228</c:v>
                </c:pt>
                <c:pt idx="132">
                  <c:v>231</c:v>
                </c:pt>
                <c:pt idx="133">
                  <c:v>234</c:v>
                </c:pt>
                <c:pt idx="134">
                  <c:v>234</c:v>
                </c:pt>
                <c:pt idx="135">
                  <c:v>236.6</c:v>
                </c:pt>
                <c:pt idx="136">
                  <c:v>239.2</c:v>
                </c:pt>
                <c:pt idx="137">
                  <c:v>241.8</c:v>
                </c:pt>
                <c:pt idx="138">
                  <c:v>244.4</c:v>
                </c:pt>
                <c:pt idx="139">
                  <c:v>247</c:v>
                </c:pt>
                <c:pt idx="140">
                  <c:v>247</c:v>
                </c:pt>
                <c:pt idx="141">
                  <c:v>249.2</c:v>
                </c:pt>
                <c:pt idx="142">
                  <c:v>251.4</c:v>
                </c:pt>
                <c:pt idx="143">
                  <c:v>253.6</c:v>
                </c:pt>
                <c:pt idx="144">
                  <c:v>255.8</c:v>
                </c:pt>
                <c:pt idx="145">
                  <c:v>258</c:v>
                </c:pt>
                <c:pt idx="146">
                  <c:v>258</c:v>
                </c:pt>
                <c:pt idx="147">
                  <c:v>260.2</c:v>
                </c:pt>
                <c:pt idx="148">
                  <c:v>262.39999999999998</c:v>
                </c:pt>
                <c:pt idx="149">
                  <c:v>264.60000000000002</c:v>
                </c:pt>
                <c:pt idx="150">
                  <c:v>266.8</c:v>
                </c:pt>
                <c:pt idx="151">
                  <c:v>269</c:v>
                </c:pt>
                <c:pt idx="152">
                  <c:v>269</c:v>
                </c:pt>
                <c:pt idx="153">
                  <c:v>270.8</c:v>
                </c:pt>
                <c:pt idx="154">
                  <c:v>272.60000000000002</c:v>
                </c:pt>
                <c:pt idx="155">
                  <c:v>274.39999999999998</c:v>
                </c:pt>
                <c:pt idx="156">
                  <c:v>276.2</c:v>
                </c:pt>
                <c:pt idx="157">
                  <c:v>278</c:v>
                </c:pt>
                <c:pt idx="158">
                  <c:v>278</c:v>
                </c:pt>
                <c:pt idx="159">
                  <c:v>279.60000000000002</c:v>
                </c:pt>
                <c:pt idx="160">
                  <c:v>281.2</c:v>
                </c:pt>
                <c:pt idx="161">
                  <c:v>282.8</c:v>
                </c:pt>
                <c:pt idx="162">
                  <c:v>284.39999999999998</c:v>
                </c:pt>
                <c:pt idx="163">
                  <c:v>286</c:v>
                </c:pt>
                <c:pt idx="164">
                  <c:v>286</c:v>
                </c:pt>
                <c:pt idx="165">
                  <c:v>287.60000000000002</c:v>
                </c:pt>
                <c:pt idx="166">
                  <c:v>289.2</c:v>
                </c:pt>
                <c:pt idx="167">
                  <c:v>290.8</c:v>
                </c:pt>
                <c:pt idx="168">
                  <c:v>292.39999999999998</c:v>
                </c:pt>
                <c:pt idx="169">
                  <c:v>294</c:v>
                </c:pt>
                <c:pt idx="170">
                  <c:v>294</c:v>
                </c:pt>
                <c:pt idx="171">
                  <c:v>295.2</c:v>
                </c:pt>
                <c:pt idx="172">
                  <c:v>296.39999999999998</c:v>
                </c:pt>
                <c:pt idx="173">
                  <c:v>297.60000000000002</c:v>
                </c:pt>
                <c:pt idx="174">
                  <c:v>298.8</c:v>
                </c:pt>
                <c:pt idx="175">
                  <c:v>300</c:v>
                </c:pt>
                <c:pt idx="176">
                  <c:v>211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7805456"/>
        <c:axId val="807806000"/>
      </c:scatterChart>
      <c:valAx>
        <c:axId val="807805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806000"/>
        <c:crosses val="autoZero"/>
        <c:crossBetween val="midCat"/>
      </c:valAx>
      <c:valAx>
        <c:axId val="80780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805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61912</xdr:rowOff>
    </xdr:from>
    <xdr:to>
      <xdr:col>12</xdr:col>
      <xdr:colOff>657225</xdr:colOff>
      <xdr:row>22</xdr:row>
      <xdr:rowOff>138112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9"/>
  <sheetViews>
    <sheetView tabSelected="1" topLeftCell="A2" workbookViewId="0">
      <selection activeCell="O11" sqref="O11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9.42578125" bestFit="1" customWidth="1"/>
    <col min="4" max="4" width="10.5703125" style="27" bestFit="1" customWidth="1"/>
    <col min="5" max="5" width="10.28515625" bestFit="1" customWidth="1"/>
    <col min="6" max="6" width="10.42578125" bestFit="1" customWidth="1"/>
    <col min="7" max="7" width="9.28515625" bestFit="1" customWidth="1"/>
    <col min="8" max="8" width="10.5703125" bestFit="1" customWidth="1"/>
    <col min="9" max="9" width="10.5703125" customWidth="1"/>
    <col min="10" max="10" width="15.85546875" bestFit="1" customWidth="1"/>
    <col min="12" max="13" width="38.28515625" bestFit="1" customWidth="1"/>
  </cols>
  <sheetData>
    <row r="1" spans="1:17" ht="14.25" customHeight="1" x14ac:dyDescent="0.25">
      <c r="A1" s="1"/>
      <c r="B1" s="1"/>
      <c r="C1" s="42"/>
      <c r="D1" s="44" t="s">
        <v>0</v>
      </c>
      <c r="E1" s="45"/>
      <c r="F1" s="45"/>
      <c r="G1" s="45"/>
      <c r="H1" s="45"/>
      <c r="I1" s="45"/>
      <c r="J1" s="45"/>
    </row>
    <row r="2" spans="1:17" ht="60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82</v>
      </c>
      <c r="G2" s="6" t="s">
        <v>6</v>
      </c>
      <c r="H2" s="6" t="s">
        <v>7</v>
      </c>
      <c r="I2" s="6" t="s">
        <v>8</v>
      </c>
      <c r="J2" s="7" t="s">
        <v>46</v>
      </c>
      <c r="K2" s="8"/>
    </row>
    <row r="3" spans="1:17" x14ac:dyDescent="0.25">
      <c r="A3" s="9">
        <v>0</v>
      </c>
      <c r="B3" s="43">
        <v>5</v>
      </c>
      <c r="C3" s="10">
        <f>B3*44/12</f>
        <v>18.333333333333332</v>
      </c>
      <c r="D3" s="38">
        <v>0</v>
      </c>
      <c r="E3">
        <v>0</v>
      </c>
      <c r="F3" s="1"/>
      <c r="G3" s="11">
        <f>E3*Paramètres!I$2*Paramètres!K$2</f>
        <v>0</v>
      </c>
      <c r="H3" s="11">
        <v>0</v>
      </c>
      <c r="I3" s="11">
        <f>G3+H3</f>
        <v>0</v>
      </c>
      <c r="J3" s="12">
        <f>I3*0.475*44/12</f>
        <v>0</v>
      </c>
      <c r="K3" s="13"/>
      <c r="L3" s="14" t="s">
        <v>9</v>
      </c>
      <c r="M3" s="15">
        <f>AVERAGE(J3:J179)</f>
        <v>331.24963012160049</v>
      </c>
    </row>
    <row r="4" spans="1:17" x14ac:dyDescent="0.25">
      <c r="A4" s="9">
        <f>A3+1</f>
        <v>1</v>
      </c>
      <c r="B4" s="43">
        <v>5</v>
      </c>
      <c r="C4" s="10">
        <f t="shared" ref="C4:C67" si="0">B4*44/12</f>
        <v>18.333333333333332</v>
      </c>
      <c r="D4" s="38">
        <v>1</v>
      </c>
      <c r="E4">
        <v>0.3</v>
      </c>
      <c r="F4" s="1" t="s">
        <v>85</v>
      </c>
      <c r="G4" s="11">
        <f>E4*Paramètres!I$2*Paramètres!K$2</f>
        <v>0.26208000000000004</v>
      </c>
      <c r="H4" s="11">
        <f t="shared" ref="H4:H67" si="1">EXP(-1.0587+0.8836*LN(G4)+0.284)</f>
        <v>0.14114979161213115</v>
      </c>
      <c r="I4" s="11">
        <f t="shared" ref="I4:I67" si="2">G4+H4</f>
        <v>0.40322979161213118</v>
      </c>
      <c r="J4" s="12">
        <f t="shared" ref="J4:J67" si="3">I4*0.475*44/12</f>
        <v>0.70229188705779511</v>
      </c>
      <c r="K4" s="13"/>
      <c r="L4" s="14" t="s">
        <v>10</v>
      </c>
      <c r="M4" s="16">
        <f>AVERAGE(C3:C56)</f>
        <v>18.333333333333346</v>
      </c>
      <c r="Q4" s="17"/>
    </row>
    <row r="5" spans="1:17" x14ac:dyDescent="0.25">
      <c r="A5" s="9">
        <f t="shared" ref="A5:A20" si="4">A4+1</f>
        <v>2</v>
      </c>
      <c r="B5" s="43">
        <v>5</v>
      </c>
      <c r="C5" s="10">
        <f t="shared" si="0"/>
        <v>18.333333333333332</v>
      </c>
      <c r="D5" s="38">
        <v>2</v>
      </c>
      <c r="E5">
        <v>0.6</v>
      </c>
      <c r="F5" s="1" t="s">
        <v>85</v>
      </c>
      <c r="G5" s="11">
        <f>E5*Paramètres!I$2*Paramètres!K$2</f>
        <v>0.52416000000000007</v>
      </c>
      <c r="H5" s="11">
        <f t="shared" si="1"/>
        <v>0.26041760799678465</v>
      </c>
      <c r="I5" s="11">
        <f t="shared" si="2"/>
        <v>0.78457760799678478</v>
      </c>
      <c r="J5" s="12">
        <f t="shared" si="3"/>
        <v>1.3664726672610668</v>
      </c>
      <c r="K5" s="13"/>
      <c r="L5" s="18" t="s">
        <v>11</v>
      </c>
      <c r="M5" s="19">
        <f>M3-M4</f>
        <v>312.91629678826712</v>
      </c>
    </row>
    <row r="6" spans="1:17" x14ac:dyDescent="0.25">
      <c r="A6" s="9">
        <f t="shared" si="4"/>
        <v>3</v>
      </c>
      <c r="B6" s="43">
        <v>5</v>
      </c>
      <c r="C6" s="10">
        <f t="shared" si="0"/>
        <v>18.333333333333332</v>
      </c>
      <c r="D6" s="38">
        <v>3</v>
      </c>
      <c r="E6">
        <v>1.1000000000000001</v>
      </c>
      <c r="F6" s="1" t="s">
        <v>85</v>
      </c>
      <c r="G6" s="11">
        <f>E6*Paramètres!I$2*Paramètres!K$2</f>
        <v>0.96096000000000015</v>
      </c>
      <c r="H6" s="11">
        <f t="shared" si="1"/>
        <v>0.44490826867963568</v>
      </c>
      <c r="I6" s="11">
        <f t="shared" si="2"/>
        <v>1.4058682686796358</v>
      </c>
      <c r="J6" s="12">
        <f t="shared" si="3"/>
        <v>2.4485539012836988</v>
      </c>
      <c r="K6" s="13"/>
      <c r="L6" s="18" t="s">
        <v>12</v>
      </c>
      <c r="M6" s="20">
        <f>J34-C33</f>
        <v>88.005838877378665</v>
      </c>
    </row>
    <row r="7" spans="1:17" x14ac:dyDescent="0.25">
      <c r="A7" s="9">
        <f t="shared" si="4"/>
        <v>4</v>
      </c>
      <c r="B7" s="43">
        <v>5</v>
      </c>
      <c r="C7" s="10">
        <f t="shared" si="0"/>
        <v>18.333333333333332</v>
      </c>
      <c r="D7" s="38">
        <v>4</v>
      </c>
      <c r="E7">
        <v>1.6</v>
      </c>
      <c r="F7" s="1" t="s">
        <v>85</v>
      </c>
      <c r="G7" s="11">
        <f>E7*Paramètres!I$2*Paramètres!K$2</f>
        <v>1.3977600000000003</v>
      </c>
      <c r="H7" s="11">
        <f t="shared" si="1"/>
        <v>0.61952140655771415</v>
      </c>
      <c r="I7" s="11">
        <f t="shared" si="2"/>
        <v>2.0172814065577143</v>
      </c>
      <c r="J7" s="12">
        <f t="shared" si="3"/>
        <v>3.5134317830880186</v>
      </c>
      <c r="K7" s="13"/>
      <c r="L7" s="21" t="s">
        <v>13</v>
      </c>
      <c r="M7" s="22">
        <f>MIN(M5:M6)</f>
        <v>88.005838877378665</v>
      </c>
    </row>
    <row r="8" spans="1:17" x14ac:dyDescent="0.25">
      <c r="A8" s="9">
        <f t="shared" si="4"/>
        <v>5</v>
      </c>
      <c r="B8" s="43">
        <v>5</v>
      </c>
      <c r="C8" s="10">
        <f t="shared" si="0"/>
        <v>18.333333333333332</v>
      </c>
      <c r="D8" s="38">
        <v>5</v>
      </c>
      <c r="E8">
        <v>2.2000000000000002</v>
      </c>
      <c r="F8" s="1" t="s">
        <v>85</v>
      </c>
      <c r="G8" s="11">
        <f>E8*Paramètres!I$2*Paramètres!K$2</f>
        <v>1.9219200000000003</v>
      </c>
      <c r="H8" s="11">
        <f t="shared" si="1"/>
        <v>0.82084391187711614</v>
      </c>
      <c r="I8" s="11">
        <f t="shared" si="2"/>
        <v>2.7427639118771165</v>
      </c>
      <c r="J8" s="12">
        <f t="shared" si="3"/>
        <v>4.7769804798526438</v>
      </c>
      <c r="K8" s="13"/>
      <c r="L8" s="21" t="s">
        <v>14</v>
      </c>
      <c r="M8" s="21">
        <v>0</v>
      </c>
    </row>
    <row r="9" spans="1:17" x14ac:dyDescent="0.25">
      <c r="A9" s="9">
        <f t="shared" si="4"/>
        <v>6</v>
      </c>
      <c r="B9" s="43">
        <v>5</v>
      </c>
      <c r="C9" s="10">
        <f t="shared" si="0"/>
        <v>18.333333333333332</v>
      </c>
      <c r="D9" s="38">
        <v>6</v>
      </c>
      <c r="E9">
        <v>2.8000000000000003</v>
      </c>
      <c r="F9" s="1" t="s">
        <v>85</v>
      </c>
      <c r="G9" s="11">
        <f>E9*Paramètres!I$2*Paramètres!K$2</f>
        <v>2.4460800000000003</v>
      </c>
      <c r="H9" s="11">
        <f t="shared" si="1"/>
        <v>1.0157918806388058</v>
      </c>
      <c r="I9" s="11">
        <f t="shared" si="2"/>
        <v>3.4618718806388058</v>
      </c>
      <c r="J9" s="12">
        <f t="shared" si="3"/>
        <v>6.029426858779253</v>
      </c>
      <c r="K9" s="13"/>
      <c r="L9" s="21" t="s">
        <v>15</v>
      </c>
      <c r="M9" s="22">
        <f>30*10/30*44/12</f>
        <v>36.666666666666664</v>
      </c>
    </row>
    <row r="10" spans="1:17" x14ac:dyDescent="0.25">
      <c r="A10" s="9">
        <f t="shared" si="4"/>
        <v>7</v>
      </c>
      <c r="B10" s="43">
        <v>5</v>
      </c>
      <c r="C10" s="10">
        <f t="shared" si="0"/>
        <v>18.333333333333332</v>
      </c>
      <c r="D10" s="38">
        <v>7</v>
      </c>
      <c r="E10">
        <v>3.5</v>
      </c>
      <c r="F10" s="1" t="s">
        <v>85</v>
      </c>
      <c r="G10" s="11">
        <f>E10*Paramètres!I$2*Paramètres!K$2</f>
        <v>3.0576000000000003</v>
      </c>
      <c r="H10" s="11">
        <f t="shared" si="1"/>
        <v>1.2371843698024336</v>
      </c>
      <c r="I10" s="11">
        <f t="shared" si="2"/>
        <v>4.2947843698024339</v>
      </c>
      <c r="J10" s="12">
        <f t="shared" si="3"/>
        <v>7.4800827774059053</v>
      </c>
      <c r="K10" s="13"/>
      <c r="L10" s="21" t="s">
        <v>16</v>
      </c>
      <c r="M10" s="21">
        <v>0</v>
      </c>
    </row>
    <row r="11" spans="1:17" x14ac:dyDescent="0.25">
      <c r="A11" s="9">
        <f t="shared" si="4"/>
        <v>8</v>
      </c>
      <c r="B11" s="43">
        <v>5</v>
      </c>
      <c r="C11" s="10">
        <f t="shared" si="0"/>
        <v>18.333333333333332</v>
      </c>
      <c r="D11" s="38">
        <v>8</v>
      </c>
      <c r="E11">
        <v>4.2</v>
      </c>
      <c r="F11" s="1" t="s">
        <v>85</v>
      </c>
      <c r="G11" s="11">
        <f>E11*Paramètres!I$2*Paramètres!K$2</f>
        <v>3.6691200000000008</v>
      </c>
      <c r="H11" s="11">
        <f t="shared" si="1"/>
        <v>1.4534462429913286</v>
      </c>
      <c r="I11" s="11">
        <f t="shared" si="2"/>
        <v>5.1225662429913292</v>
      </c>
      <c r="J11" s="12">
        <f t="shared" si="3"/>
        <v>8.9218028732098968</v>
      </c>
      <c r="K11" s="13"/>
      <c r="L11" s="23" t="s">
        <v>17</v>
      </c>
      <c r="M11" s="24">
        <f>SUM(M7:M10)</f>
        <v>124.67250554404532</v>
      </c>
    </row>
    <row r="12" spans="1:17" x14ac:dyDescent="0.25">
      <c r="A12" s="9">
        <f t="shared" si="4"/>
        <v>9</v>
      </c>
      <c r="B12" s="43">
        <v>5</v>
      </c>
      <c r="C12" s="10">
        <f t="shared" si="0"/>
        <v>18.333333333333332</v>
      </c>
      <c r="D12" s="38">
        <v>9</v>
      </c>
      <c r="E12">
        <v>5</v>
      </c>
      <c r="F12" s="1" t="s">
        <v>85</v>
      </c>
      <c r="G12" s="11">
        <f>E12*Paramètres!I$2*Paramètres!K$2</f>
        <v>4.3680000000000012</v>
      </c>
      <c r="H12" s="11">
        <f t="shared" si="1"/>
        <v>1.6955312417477209</v>
      </c>
      <c r="I12" s="11">
        <f t="shared" si="2"/>
        <v>6.0635312417477216</v>
      </c>
      <c r="J12" s="12">
        <f t="shared" si="3"/>
        <v>10.560650246043949</v>
      </c>
      <c r="K12" s="13"/>
      <c r="L12" s="14" t="s">
        <v>18</v>
      </c>
      <c r="M12" s="20">
        <f>SUM(F3:F36)</f>
        <v>0</v>
      </c>
    </row>
    <row r="13" spans="1:17" x14ac:dyDescent="0.25">
      <c r="A13" s="9">
        <f t="shared" si="4"/>
        <v>10</v>
      </c>
      <c r="B13" s="43">
        <v>5</v>
      </c>
      <c r="C13" s="10">
        <f t="shared" si="0"/>
        <v>18.333333333333332</v>
      </c>
      <c r="D13" s="38">
        <v>10</v>
      </c>
      <c r="E13">
        <v>5.9</v>
      </c>
      <c r="F13" s="1" t="s">
        <v>85</v>
      </c>
      <c r="G13" s="11">
        <f>E13*Paramètres!I$2*Paramètres!K$2</f>
        <v>5.1542400000000006</v>
      </c>
      <c r="H13" s="11">
        <f t="shared" si="1"/>
        <v>1.9625500362478814</v>
      </c>
      <c r="I13" s="11">
        <f t="shared" si="2"/>
        <v>7.116790036247882</v>
      </c>
      <c r="J13" s="12">
        <f t="shared" si="3"/>
        <v>12.395075979798392</v>
      </c>
      <c r="K13" s="13"/>
      <c r="L13" s="14" t="s">
        <v>19</v>
      </c>
      <c r="M13" s="18">
        <v>0.25</v>
      </c>
    </row>
    <row r="14" spans="1:17" x14ac:dyDescent="0.25">
      <c r="A14" s="9">
        <f t="shared" si="4"/>
        <v>11</v>
      </c>
      <c r="B14" s="43">
        <v>5</v>
      </c>
      <c r="C14" s="10">
        <f t="shared" si="0"/>
        <v>18.333333333333332</v>
      </c>
      <c r="D14" s="38">
        <v>11</v>
      </c>
      <c r="E14">
        <v>6.8000000000000007</v>
      </c>
      <c r="F14" s="1" t="s">
        <v>85</v>
      </c>
      <c r="G14" s="11">
        <f>E14*Paramètres!I$2*Paramètres!K$2</f>
        <v>5.9404800000000018</v>
      </c>
      <c r="H14" s="11">
        <f t="shared" si="1"/>
        <v>2.2248502041741807</v>
      </c>
      <c r="I14" s="11">
        <f t="shared" si="2"/>
        <v>8.1653302041741824</v>
      </c>
      <c r="J14" s="12">
        <f t="shared" si="3"/>
        <v>14.221283438936702</v>
      </c>
      <c r="K14" s="13"/>
      <c r="L14" s="23" t="s">
        <v>20</v>
      </c>
      <c r="M14" s="24">
        <f>M12*M13</f>
        <v>0</v>
      </c>
    </row>
    <row r="15" spans="1:17" x14ac:dyDescent="0.25">
      <c r="A15" s="9">
        <f t="shared" si="4"/>
        <v>12</v>
      </c>
      <c r="B15" s="43">
        <v>5</v>
      </c>
      <c r="C15" s="10">
        <f t="shared" si="0"/>
        <v>18.333333333333332</v>
      </c>
      <c r="D15" s="38">
        <v>12</v>
      </c>
      <c r="E15">
        <v>7.7000000000000011</v>
      </c>
      <c r="F15" s="1" t="s">
        <v>85</v>
      </c>
      <c r="G15" s="11">
        <f>E15*Paramètres!I$2*Paramètres!K$2</f>
        <v>6.726720000000002</v>
      </c>
      <c r="H15" s="11">
        <f t="shared" si="1"/>
        <v>2.4831279903169117</v>
      </c>
      <c r="I15" s="11">
        <f t="shared" si="2"/>
        <v>9.2098479903169128</v>
      </c>
      <c r="J15" s="12">
        <f t="shared" si="3"/>
        <v>16.040485249801957</v>
      </c>
      <c r="K15" s="13"/>
      <c r="L15" s="23" t="s">
        <v>21</v>
      </c>
      <c r="M15" s="24">
        <v>0</v>
      </c>
    </row>
    <row r="16" spans="1:17" x14ac:dyDescent="0.25">
      <c r="A16" s="9">
        <f t="shared" si="4"/>
        <v>13</v>
      </c>
      <c r="B16" s="43">
        <v>5</v>
      </c>
      <c r="C16" s="10">
        <f t="shared" si="0"/>
        <v>18.333333333333332</v>
      </c>
      <c r="D16" s="38">
        <v>13</v>
      </c>
      <c r="E16">
        <v>8.7000000000000011</v>
      </c>
      <c r="F16" s="1" t="s">
        <v>85</v>
      </c>
      <c r="G16" s="11">
        <f>E16*Paramètres!I$2*Paramètres!K$2</f>
        <v>7.6003200000000026</v>
      </c>
      <c r="H16" s="11">
        <f t="shared" si="1"/>
        <v>2.7660187023506504</v>
      </c>
      <c r="I16" s="11">
        <f t="shared" si="2"/>
        <v>10.366338702350653</v>
      </c>
      <c r="J16" s="12">
        <f t="shared" si="3"/>
        <v>18.05470657326072</v>
      </c>
      <c r="K16" s="13"/>
    </row>
    <row r="17" spans="1:13" x14ac:dyDescent="0.25">
      <c r="A17" s="9">
        <f t="shared" si="4"/>
        <v>14</v>
      </c>
      <c r="B17" s="43">
        <v>5</v>
      </c>
      <c r="C17" s="10">
        <f t="shared" si="0"/>
        <v>18.333333333333332</v>
      </c>
      <c r="D17" s="38">
        <v>14</v>
      </c>
      <c r="E17">
        <v>9.7000000000000011</v>
      </c>
      <c r="F17" s="1" t="s">
        <v>85</v>
      </c>
      <c r="G17" s="11">
        <f>E17*Paramètres!I$2*Paramètres!K$2</f>
        <v>8.4739200000000015</v>
      </c>
      <c r="H17" s="11">
        <f t="shared" si="1"/>
        <v>3.0451409883938947</v>
      </c>
      <c r="I17" s="11">
        <f t="shared" si="2"/>
        <v>11.519060988393896</v>
      </c>
      <c r="J17" s="12">
        <f t="shared" si="3"/>
        <v>20.062364554786033</v>
      </c>
      <c r="K17" s="13"/>
      <c r="L17" s="25" t="s">
        <v>22</v>
      </c>
      <c r="M17" s="26">
        <f>M11+M14+M15</f>
        <v>124.67250554404532</v>
      </c>
    </row>
    <row r="18" spans="1:13" x14ac:dyDescent="0.25">
      <c r="A18" s="9">
        <f t="shared" si="4"/>
        <v>15</v>
      </c>
      <c r="B18" s="43">
        <v>5</v>
      </c>
      <c r="C18" s="10">
        <f t="shared" si="0"/>
        <v>18.333333333333332</v>
      </c>
      <c r="D18" s="38">
        <v>15</v>
      </c>
      <c r="E18">
        <v>10.700000000000001</v>
      </c>
      <c r="F18" s="1" t="s">
        <v>85</v>
      </c>
      <c r="G18" s="11">
        <f>E18*Paramètres!I$2*Paramètres!K$2</f>
        <v>9.3475200000000029</v>
      </c>
      <c r="H18" s="11">
        <f t="shared" si="1"/>
        <v>3.3209275924535082</v>
      </c>
      <c r="I18" s="11">
        <f t="shared" si="2"/>
        <v>12.668447592453511</v>
      </c>
      <c r="J18" s="12">
        <f t="shared" si="3"/>
        <v>22.064212890189864</v>
      </c>
      <c r="K18" s="13"/>
    </row>
    <row r="19" spans="1:13" x14ac:dyDescent="0.25">
      <c r="A19" s="9">
        <f t="shared" si="4"/>
        <v>16</v>
      </c>
      <c r="B19" s="43">
        <v>5</v>
      </c>
      <c r="C19" s="10">
        <f t="shared" si="0"/>
        <v>18.333333333333332</v>
      </c>
      <c r="D19" s="38">
        <v>16</v>
      </c>
      <c r="E19">
        <v>11.8</v>
      </c>
      <c r="F19" s="1" t="s">
        <v>85</v>
      </c>
      <c r="G19" s="11">
        <f>E19*Paramètres!I$2*Paramètres!K$2</f>
        <v>10.308480000000001</v>
      </c>
      <c r="H19" s="11">
        <f t="shared" si="1"/>
        <v>3.6208525721248832</v>
      </c>
      <c r="I19" s="11">
        <f t="shared" si="2"/>
        <v>13.929332572124885</v>
      </c>
      <c r="J19" s="12">
        <f t="shared" si="3"/>
        <v>24.26025422978417</v>
      </c>
      <c r="K19" s="13"/>
    </row>
    <row r="20" spans="1:13" x14ac:dyDescent="0.25">
      <c r="A20" s="9">
        <f t="shared" si="4"/>
        <v>17</v>
      </c>
      <c r="B20" s="43">
        <v>5</v>
      </c>
      <c r="C20" s="10">
        <f t="shared" si="0"/>
        <v>18.333333333333332</v>
      </c>
      <c r="D20" s="38">
        <v>17</v>
      </c>
      <c r="E20">
        <v>13.100000000000001</v>
      </c>
      <c r="F20" s="1"/>
      <c r="G20" s="11">
        <f>E20*Paramètres!I$2*Paramètres!K$2</f>
        <v>11.444160000000004</v>
      </c>
      <c r="H20" s="11">
        <f t="shared" si="1"/>
        <v>3.9711548073814908</v>
      </c>
      <c r="I20" s="11">
        <f t="shared" si="2"/>
        <v>15.415314807381495</v>
      </c>
      <c r="J20" s="12">
        <f t="shared" si="3"/>
        <v>26.848339956189438</v>
      </c>
      <c r="K20" s="13"/>
    </row>
    <row r="21" spans="1:13" x14ac:dyDescent="0.25">
      <c r="A21" s="9">
        <f t="shared" ref="A21:A36" si="5">A20+1</f>
        <v>18</v>
      </c>
      <c r="B21" s="43">
        <v>5</v>
      </c>
      <c r="C21" s="10">
        <f t="shared" si="0"/>
        <v>18.333333333333332</v>
      </c>
      <c r="D21" s="38">
        <v>18</v>
      </c>
      <c r="E21">
        <v>14.500000000000002</v>
      </c>
      <c r="F21" s="1" t="s">
        <v>85</v>
      </c>
      <c r="G21" s="11">
        <f>E21*Paramètres!I$2*Paramètres!K$2</f>
        <v>12.667200000000003</v>
      </c>
      <c r="H21" s="11">
        <f t="shared" si="1"/>
        <v>4.3439084870573748</v>
      </c>
      <c r="I21" s="11">
        <f t="shared" si="2"/>
        <v>17.011108487057378</v>
      </c>
      <c r="J21" s="12">
        <f t="shared" si="3"/>
        <v>29.627680614958265</v>
      </c>
      <c r="K21" s="13"/>
    </row>
    <row r="22" spans="1:13" x14ac:dyDescent="0.25">
      <c r="A22" s="9">
        <f t="shared" si="5"/>
        <v>19</v>
      </c>
      <c r="B22" s="43">
        <v>5</v>
      </c>
      <c r="C22" s="10">
        <f t="shared" si="0"/>
        <v>18.333333333333332</v>
      </c>
      <c r="D22" s="38">
        <v>19</v>
      </c>
      <c r="E22">
        <v>16.400000000000002</v>
      </c>
      <c r="F22" s="1" t="s">
        <v>85</v>
      </c>
      <c r="G22" s="11">
        <f>E22*Paramètres!I$2*Paramètres!K$2</f>
        <v>14.327040000000004</v>
      </c>
      <c r="H22" s="11">
        <f t="shared" si="1"/>
        <v>4.843194660044249</v>
      </c>
      <c r="I22" s="11">
        <f t="shared" si="2"/>
        <v>19.170234660044251</v>
      </c>
      <c r="J22" s="12">
        <f t="shared" si="3"/>
        <v>33.388158699577069</v>
      </c>
      <c r="K22" s="13"/>
    </row>
    <row r="23" spans="1:13" x14ac:dyDescent="0.25">
      <c r="A23" s="9">
        <f t="shared" si="5"/>
        <v>20</v>
      </c>
      <c r="B23" s="43">
        <v>5</v>
      </c>
      <c r="C23" s="10">
        <f t="shared" si="0"/>
        <v>18.333333333333332</v>
      </c>
      <c r="D23" s="38">
        <v>20</v>
      </c>
      <c r="E23">
        <v>18.400000000000002</v>
      </c>
      <c r="F23" s="1" t="s">
        <v>85</v>
      </c>
      <c r="G23" s="11">
        <f>E23*Paramètres!I$2*Paramètres!K$2</f>
        <v>16.074240000000003</v>
      </c>
      <c r="H23" s="11">
        <f t="shared" si="1"/>
        <v>5.3615323290675354</v>
      </c>
      <c r="I23" s="11">
        <f t="shared" si="2"/>
        <v>21.435772329067539</v>
      </c>
      <c r="J23" s="12">
        <f t="shared" si="3"/>
        <v>37.333970139792626</v>
      </c>
      <c r="K23" s="13"/>
    </row>
    <row r="24" spans="1:13" x14ac:dyDescent="0.25">
      <c r="A24" s="9">
        <f t="shared" si="5"/>
        <v>21</v>
      </c>
      <c r="B24" s="43">
        <v>5</v>
      </c>
      <c r="C24" s="10">
        <f t="shared" si="0"/>
        <v>18.333333333333332</v>
      </c>
      <c r="D24" s="38">
        <v>21</v>
      </c>
      <c r="E24">
        <v>20.400000000000002</v>
      </c>
      <c r="F24" s="1" t="s">
        <v>85</v>
      </c>
      <c r="G24" s="11">
        <f>E24*Paramètres!I$2*Paramètres!K$2</f>
        <v>17.821440000000006</v>
      </c>
      <c r="H24" s="11">
        <f t="shared" si="1"/>
        <v>5.8733396519415697</v>
      </c>
      <c r="I24" s="11">
        <f t="shared" si="2"/>
        <v>23.694779651941577</v>
      </c>
      <c r="J24" s="12">
        <f t="shared" si="3"/>
        <v>41.268407893798248</v>
      </c>
      <c r="K24" s="13"/>
    </row>
    <row r="25" spans="1:13" x14ac:dyDescent="0.25">
      <c r="A25" s="9">
        <f t="shared" si="5"/>
        <v>22</v>
      </c>
      <c r="B25" s="43">
        <v>5</v>
      </c>
      <c r="C25" s="10">
        <f t="shared" si="0"/>
        <v>18.333333333333332</v>
      </c>
      <c r="D25" s="38">
        <v>22</v>
      </c>
      <c r="E25">
        <v>22.6</v>
      </c>
      <c r="F25" s="1" t="s">
        <v>85</v>
      </c>
      <c r="G25" s="11">
        <f>E25*Paramètres!I$2*Paramètres!K$2</f>
        <v>19.743360000000003</v>
      </c>
      <c r="H25" s="11">
        <f t="shared" si="1"/>
        <v>6.429632010050284</v>
      </c>
      <c r="I25" s="11">
        <f t="shared" si="2"/>
        <v>26.172992010050287</v>
      </c>
      <c r="J25" s="12">
        <f t="shared" si="3"/>
        <v>45.584627750837576</v>
      </c>
      <c r="K25" s="13"/>
    </row>
    <row r="26" spans="1:13" x14ac:dyDescent="0.25">
      <c r="A26" s="9">
        <f t="shared" si="5"/>
        <v>23</v>
      </c>
      <c r="B26" s="43">
        <v>5</v>
      </c>
      <c r="C26" s="10">
        <f t="shared" si="0"/>
        <v>18.333333333333332</v>
      </c>
      <c r="D26" s="38">
        <v>23</v>
      </c>
      <c r="E26">
        <v>25.5</v>
      </c>
      <c r="F26" s="1" t="s">
        <v>85</v>
      </c>
      <c r="G26" s="11">
        <f>E26*Paramètres!I$2*Paramètres!K$2</f>
        <v>22.276800000000001</v>
      </c>
      <c r="H26" s="11">
        <f t="shared" si="1"/>
        <v>7.1534377803387388</v>
      </c>
      <c r="I26" s="11">
        <f t="shared" si="2"/>
        <v>29.430237780338739</v>
      </c>
      <c r="J26" s="12">
        <f t="shared" si="3"/>
        <v>51.257664134089971</v>
      </c>
      <c r="K26" s="13"/>
    </row>
    <row r="27" spans="1:13" x14ac:dyDescent="0.25">
      <c r="A27" s="9">
        <f t="shared" si="5"/>
        <v>24</v>
      </c>
      <c r="B27" s="43">
        <v>5</v>
      </c>
      <c r="C27" s="10">
        <f t="shared" si="0"/>
        <v>18.333333333333332</v>
      </c>
      <c r="D27" s="38">
        <v>24</v>
      </c>
      <c r="E27">
        <v>28.7</v>
      </c>
      <c r="F27" s="1" t="s">
        <v>85</v>
      </c>
      <c r="G27" s="11">
        <f>E27*Paramètres!I$2*Paramètres!K$2</f>
        <v>25.072320000000001</v>
      </c>
      <c r="H27" s="11">
        <f t="shared" si="1"/>
        <v>7.9410941413012424</v>
      </c>
      <c r="I27" s="11">
        <f t="shared" si="2"/>
        <v>33.01341414130124</v>
      </c>
      <c r="J27" s="12">
        <f t="shared" si="3"/>
        <v>57.498362962766322</v>
      </c>
      <c r="K27" s="13"/>
    </row>
    <row r="28" spans="1:13" x14ac:dyDescent="0.25">
      <c r="A28" s="9">
        <f t="shared" si="5"/>
        <v>25</v>
      </c>
      <c r="B28" s="43">
        <v>5</v>
      </c>
      <c r="C28" s="10">
        <f t="shared" si="0"/>
        <v>18.333333333333332</v>
      </c>
      <c r="D28" s="38">
        <v>25</v>
      </c>
      <c r="E28">
        <v>30</v>
      </c>
      <c r="F28" s="1" t="s">
        <v>85</v>
      </c>
      <c r="G28" s="11">
        <f>E28*Paramètres!I$2*Paramètres!K$2</f>
        <v>26.208000000000006</v>
      </c>
      <c r="H28" s="11">
        <f t="shared" si="1"/>
        <v>8.2581019723450986</v>
      </c>
      <c r="I28" s="11">
        <f t="shared" si="2"/>
        <v>34.466101972345101</v>
      </c>
      <c r="J28" s="12">
        <f t="shared" si="3"/>
        <v>60.028460935167708</v>
      </c>
      <c r="K28" s="13"/>
    </row>
    <row r="29" spans="1:13" x14ac:dyDescent="0.25">
      <c r="A29" s="9">
        <f t="shared" si="5"/>
        <v>26</v>
      </c>
      <c r="B29" s="43">
        <v>5</v>
      </c>
      <c r="C29" s="10">
        <f t="shared" si="0"/>
        <v>18.333333333333332</v>
      </c>
      <c r="D29" s="38">
        <v>25</v>
      </c>
      <c r="E29">
        <v>30</v>
      </c>
      <c r="F29" s="1" t="s">
        <v>85</v>
      </c>
      <c r="G29" s="11">
        <f>E29*Paramètres!I$2*Paramètres!K$2</f>
        <v>26.208000000000006</v>
      </c>
      <c r="H29" s="11">
        <f t="shared" si="1"/>
        <v>8.2581019723450986</v>
      </c>
      <c r="I29" s="11">
        <f t="shared" si="2"/>
        <v>34.466101972345101</v>
      </c>
      <c r="J29" s="12">
        <f t="shared" si="3"/>
        <v>60.028460935167708</v>
      </c>
      <c r="K29" s="13"/>
    </row>
    <row r="30" spans="1:13" x14ac:dyDescent="0.25">
      <c r="A30" s="9">
        <f t="shared" si="5"/>
        <v>27</v>
      </c>
      <c r="B30" s="43">
        <v>5</v>
      </c>
      <c r="C30" s="10">
        <f t="shared" si="0"/>
        <v>18.333333333333332</v>
      </c>
      <c r="D30" s="38">
        <v>26</v>
      </c>
      <c r="E30">
        <v>34.799999999999997</v>
      </c>
      <c r="F30" s="1" t="s">
        <v>85</v>
      </c>
      <c r="G30" s="11">
        <f>E30*Paramètres!I$2*Paramètres!K$2</f>
        <v>30.40128</v>
      </c>
      <c r="H30" s="11">
        <f t="shared" si="1"/>
        <v>9.415325106609755</v>
      </c>
      <c r="I30" s="11">
        <f t="shared" si="2"/>
        <v>39.816605106609757</v>
      </c>
      <c r="J30" s="12">
        <f t="shared" si="3"/>
        <v>69.347253894011999</v>
      </c>
      <c r="K30" s="13"/>
    </row>
    <row r="31" spans="1:13" x14ac:dyDescent="0.25">
      <c r="A31" s="9">
        <f t="shared" si="5"/>
        <v>28</v>
      </c>
      <c r="B31" s="43">
        <v>5</v>
      </c>
      <c r="C31" s="10">
        <f t="shared" si="0"/>
        <v>18.333333333333332</v>
      </c>
      <c r="D31" s="38">
        <v>27</v>
      </c>
      <c r="E31">
        <v>39.6</v>
      </c>
      <c r="F31" s="1" t="s">
        <v>85</v>
      </c>
      <c r="G31" s="11">
        <f>E31*Paramètres!I$2*Paramètres!K$2</f>
        <v>34.594560000000008</v>
      </c>
      <c r="H31" s="11">
        <f t="shared" si="1"/>
        <v>10.554055336588251</v>
      </c>
      <c r="I31" s="11">
        <f t="shared" si="2"/>
        <v>45.148615336588257</v>
      </c>
      <c r="J31" s="12">
        <f t="shared" si="3"/>
        <v>78.633838377891209</v>
      </c>
      <c r="K31" s="13"/>
    </row>
    <row r="32" spans="1:13" x14ac:dyDescent="0.25">
      <c r="A32" s="9">
        <f t="shared" si="5"/>
        <v>29</v>
      </c>
      <c r="B32" s="43">
        <v>5</v>
      </c>
      <c r="C32" s="10">
        <f t="shared" si="0"/>
        <v>18.333333333333332</v>
      </c>
      <c r="D32" s="38">
        <v>28</v>
      </c>
      <c r="E32">
        <v>44.4</v>
      </c>
      <c r="F32" s="1" t="s">
        <v>85</v>
      </c>
      <c r="G32" s="11">
        <f>E32*Paramètres!I$2*Paramètres!K$2</f>
        <v>38.787840000000003</v>
      </c>
      <c r="H32" s="11">
        <f t="shared" si="1"/>
        <v>11.67679062583016</v>
      </c>
      <c r="I32" s="11">
        <f t="shared" si="2"/>
        <v>50.464630625830161</v>
      </c>
      <c r="J32" s="12">
        <f t="shared" si="3"/>
        <v>87.892565006654195</v>
      </c>
      <c r="K32" s="13"/>
    </row>
    <row r="33" spans="1:11" x14ac:dyDescent="0.25">
      <c r="A33" s="9">
        <f t="shared" si="5"/>
        <v>30</v>
      </c>
      <c r="B33" s="43">
        <v>5</v>
      </c>
      <c r="C33" s="10">
        <f t="shared" si="0"/>
        <v>18.333333333333332</v>
      </c>
      <c r="D33" s="38">
        <v>29</v>
      </c>
      <c r="E33">
        <v>49.2</v>
      </c>
      <c r="F33" s="1" t="s">
        <v>85</v>
      </c>
      <c r="G33" s="11">
        <f>E33*Paramètres!I$2*Paramètres!K$2</f>
        <v>42.981120000000011</v>
      </c>
      <c r="H33" s="11">
        <f t="shared" si="1"/>
        <v>12.785457279569091</v>
      </c>
      <c r="I33" s="11">
        <f t="shared" si="2"/>
        <v>55.766577279569105</v>
      </c>
      <c r="J33" s="12">
        <f t="shared" si="3"/>
        <v>97.126788761916188</v>
      </c>
      <c r="K33" s="13"/>
    </row>
    <row r="34" spans="1:11" x14ac:dyDescent="0.25">
      <c r="A34" s="9">
        <f t="shared" si="5"/>
        <v>31</v>
      </c>
      <c r="B34" s="43">
        <v>5</v>
      </c>
      <c r="C34" s="10">
        <f t="shared" si="0"/>
        <v>18.333333333333332</v>
      </c>
      <c r="D34" s="38">
        <v>30</v>
      </c>
      <c r="E34">
        <v>54</v>
      </c>
      <c r="F34" s="1" t="s">
        <v>85</v>
      </c>
      <c r="G34" s="11">
        <f>E34*Paramètres!I$2*Paramètres!K$2</f>
        <v>47.174400000000013</v>
      </c>
      <c r="H34" s="11">
        <f t="shared" si="1"/>
        <v>13.881584044427933</v>
      </c>
      <c r="I34" s="11">
        <f t="shared" si="2"/>
        <v>61.055984044427944</v>
      </c>
      <c r="J34" s="12">
        <f t="shared" si="3"/>
        <v>106.33917221071199</v>
      </c>
      <c r="K34" s="13"/>
    </row>
    <row r="35" spans="1:11" x14ac:dyDescent="0.25">
      <c r="A35" s="9">
        <f t="shared" si="5"/>
        <v>32</v>
      </c>
      <c r="B35" s="43">
        <v>5</v>
      </c>
      <c r="C35" s="10">
        <f t="shared" si="0"/>
        <v>18.333333333333332</v>
      </c>
      <c r="D35" s="38">
        <v>30</v>
      </c>
      <c r="E35">
        <v>54</v>
      </c>
      <c r="F35" s="1" t="s">
        <v>85</v>
      </c>
      <c r="G35" s="11">
        <f>E35*Paramètres!I$2*Paramètres!K$2</f>
        <v>47.174400000000013</v>
      </c>
      <c r="H35" s="11">
        <f t="shared" si="1"/>
        <v>13.881584044427933</v>
      </c>
      <c r="I35" s="11">
        <f t="shared" si="2"/>
        <v>61.055984044427944</v>
      </c>
      <c r="J35" s="12">
        <f t="shared" si="3"/>
        <v>106.33917221071199</v>
      </c>
      <c r="K35" s="13"/>
    </row>
    <row r="36" spans="1:11" x14ac:dyDescent="0.25">
      <c r="A36" s="9">
        <f t="shared" si="5"/>
        <v>33</v>
      </c>
      <c r="B36" s="43">
        <v>5</v>
      </c>
      <c r="C36" s="10">
        <f t="shared" si="0"/>
        <v>18.333333333333332</v>
      </c>
      <c r="D36" s="38">
        <v>31</v>
      </c>
      <c r="E36">
        <v>59</v>
      </c>
      <c r="F36" s="1" t="s">
        <v>85</v>
      </c>
      <c r="G36" s="11">
        <f>E36*Paramètres!I$2*Paramètres!K$2</f>
        <v>51.542400000000008</v>
      </c>
      <c r="H36" s="11">
        <f t="shared" si="1"/>
        <v>15.01138412166636</v>
      </c>
      <c r="I36" s="11">
        <f t="shared" si="2"/>
        <v>66.553784121666368</v>
      </c>
      <c r="J36" s="12">
        <f t="shared" si="3"/>
        <v>115.91450734523558</v>
      </c>
      <c r="K36" s="13"/>
    </row>
    <row r="37" spans="1:11" x14ac:dyDescent="0.25">
      <c r="A37" s="9">
        <f t="shared" ref="A37:A52" si="6">A36+1</f>
        <v>34</v>
      </c>
      <c r="B37" s="43">
        <v>5</v>
      </c>
      <c r="C37" s="10">
        <f t="shared" si="0"/>
        <v>18.333333333333332</v>
      </c>
      <c r="D37" s="38">
        <v>32</v>
      </c>
      <c r="E37">
        <v>64</v>
      </c>
      <c r="F37" s="1" t="s">
        <v>85</v>
      </c>
      <c r="G37" s="11">
        <f>E37*Paramètres!I$2*Paramètres!K$2</f>
        <v>55.91040000000001</v>
      </c>
      <c r="H37" s="11">
        <f t="shared" si="1"/>
        <v>16.130080159534298</v>
      </c>
      <c r="I37" s="11">
        <f t="shared" si="2"/>
        <v>72.040480159534312</v>
      </c>
      <c r="J37" s="12">
        <f t="shared" si="3"/>
        <v>125.47050294452225</v>
      </c>
      <c r="K37" s="13"/>
    </row>
    <row r="38" spans="1:11" x14ac:dyDescent="0.25">
      <c r="A38" s="9">
        <f t="shared" si="6"/>
        <v>35</v>
      </c>
      <c r="B38" s="43">
        <v>5</v>
      </c>
      <c r="C38" s="10">
        <f t="shared" si="0"/>
        <v>18.333333333333332</v>
      </c>
      <c r="D38" s="38">
        <v>33</v>
      </c>
      <c r="E38">
        <v>69</v>
      </c>
      <c r="F38" s="1" t="s">
        <v>85</v>
      </c>
      <c r="G38" s="11">
        <f>E38*Paramètres!I$2*Paramètres!K$2</f>
        <v>60.278400000000005</v>
      </c>
      <c r="H38" s="11">
        <f t="shared" si="1"/>
        <v>17.238638291828391</v>
      </c>
      <c r="I38" s="11">
        <f t="shared" si="2"/>
        <v>77.517038291828399</v>
      </c>
      <c r="J38" s="12">
        <f t="shared" si="3"/>
        <v>135.00884169160113</v>
      </c>
      <c r="K38" s="13"/>
    </row>
    <row r="39" spans="1:11" x14ac:dyDescent="0.25">
      <c r="A39" s="9">
        <f t="shared" si="6"/>
        <v>36</v>
      </c>
      <c r="B39" s="43">
        <v>5</v>
      </c>
      <c r="C39" s="10">
        <f t="shared" si="0"/>
        <v>18.333333333333332</v>
      </c>
      <c r="D39" s="38">
        <v>34</v>
      </c>
      <c r="E39">
        <v>74</v>
      </c>
      <c r="F39" s="1" t="s">
        <v>85</v>
      </c>
      <c r="G39" s="11">
        <f>E39*Paramètres!I$2*Paramètres!K$2</f>
        <v>64.6464</v>
      </c>
      <c r="H39" s="11">
        <f t="shared" si="1"/>
        <v>18.337876695493666</v>
      </c>
      <c r="I39" s="11">
        <f t="shared" si="2"/>
        <v>82.984276695493662</v>
      </c>
      <c r="J39" s="12">
        <f t="shared" si="3"/>
        <v>144.53094857798479</v>
      </c>
      <c r="K39" s="13"/>
    </row>
    <row r="40" spans="1:11" x14ac:dyDescent="0.25">
      <c r="A40" s="9">
        <f t="shared" si="6"/>
        <v>37</v>
      </c>
      <c r="B40" s="43">
        <v>5</v>
      </c>
      <c r="C40" s="10">
        <f t="shared" si="0"/>
        <v>18.333333333333332</v>
      </c>
      <c r="D40" s="38">
        <v>35</v>
      </c>
      <c r="E40">
        <v>79</v>
      </c>
      <c r="F40" s="1" t="s">
        <v>85</v>
      </c>
      <c r="G40" s="11">
        <f>E40*Paramètres!I$2*Paramètres!K$2</f>
        <v>69.014400000000009</v>
      </c>
      <c r="H40" s="11">
        <f t="shared" si="1"/>
        <v>19.428496726251055</v>
      </c>
      <c r="I40" s="11">
        <f t="shared" si="2"/>
        <v>88.442896726251064</v>
      </c>
      <c r="J40" s="12">
        <f t="shared" si="3"/>
        <v>154.03804513155393</v>
      </c>
      <c r="K40" s="13"/>
    </row>
    <row r="41" spans="1:11" x14ac:dyDescent="0.25">
      <c r="A41" s="9">
        <f t="shared" si="6"/>
        <v>38</v>
      </c>
      <c r="B41" s="43">
        <v>5</v>
      </c>
      <c r="C41" s="10">
        <f t="shared" si="0"/>
        <v>18.333333333333332</v>
      </c>
      <c r="D41" s="38">
        <v>35</v>
      </c>
      <c r="E41">
        <v>79</v>
      </c>
      <c r="F41" s="1" t="s">
        <v>85</v>
      </c>
      <c r="G41" s="11">
        <f>E41*Paramètres!I$2*Paramètres!K$2</f>
        <v>69.014400000000009</v>
      </c>
      <c r="H41" s="11">
        <f t="shared" si="1"/>
        <v>19.428496726251055</v>
      </c>
      <c r="I41" s="11">
        <f t="shared" si="2"/>
        <v>88.442896726251064</v>
      </c>
      <c r="J41" s="12">
        <f t="shared" si="3"/>
        <v>154.03804513155393</v>
      </c>
      <c r="K41" s="13"/>
    </row>
    <row r="42" spans="1:11" x14ac:dyDescent="0.25">
      <c r="A42" s="9">
        <f t="shared" si="6"/>
        <v>39</v>
      </c>
      <c r="B42" s="43">
        <v>5</v>
      </c>
      <c r="C42" s="10">
        <f t="shared" si="0"/>
        <v>18.333333333333332</v>
      </c>
      <c r="D42" s="38">
        <v>36</v>
      </c>
      <c r="E42">
        <v>84.4</v>
      </c>
      <c r="F42" s="1" t="s">
        <v>85</v>
      </c>
      <c r="G42" s="11">
        <f>E42*Paramètres!I$2*Paramètres!K$2</f>
        <v>73.73184000000002</v>
      </c>
      <c r="H42" s="11">
        <f t="shared" si="1"/>
        <v>20.597384986125313</v>
      </c>
      <c r="I42" s="11">
        <f t="shared" si="2"/>
        <v>94.329224986125325</v>
      </c>
      <c r="J42" s="12">
        <f t="shared" si="3"/>
        <v>164.29006685083496</v>
      </c>
      <c r="K42" s="13"/>
    </row>
    <row r="43" spans="1:11" x14ac:dyDescent="0.25">
      <c r="A43" s="9">
        <f t="shared" si="6"/>
        <v>40</v>
      </c>
      <c r="B43" s="43">
        <v>5</v>
      </c>
      <c r="C43" s="10">
        <f t="shared" si="0"/>
        <v>18.333333333333332</v>
      </c>
      <c r="D43" s="38">
        <v>37</v>
      </c>
      <c r="E43">
        <v>89.8</v>
      </c>
      <c r="F43" s="1" t="s">
        <v>85</v>
      </c>
      <c r="G43" s="11">
        <f>E43*Paramètres!I$2*Paramètres!K$2</f>
        <v>78.449280000000002</v>
      </c>
      <c r="H43" s="11">
        <f t="shared" si="1"/>
        <v>21.757594161482565</v>
      </c>
      <c r="I43" s="11">
        <f t="shared" si="2"/>
        <v>100.20687416148257</v>
      </c>
      <c r="J43" s="12">
        <f t="shared" si="3"/>
        <v>174.52697249791549</v>
      </c>
      <c r="K43" s="13"/>
    </row>
    <row r="44" spans="1:11" x14ac:dyDescent="0.25">
      <c r="A44" s="9">
        <f t="shared" si="6"/>
        <v>41</v>
      </c>
      <c r="B44" s="43">
        <v>5</v>
      </c>
      <c r="C44" s="10">
        <f t="shared" si="0"/>
        <v>18.333333333333332</v>
      </c>
      <c r="D44" s="38">
        <v>38</v>
      </c>
      <c r="E44">
        <v>95.2</v>
      </c>
      <c r="F44" s="1" t="s">
        <v>85</v>
      </c>
      <c r="G44" s="11">
        <f>E44*Paramètres!I$2*Paramètres!K$2</f>
        <v>83.166720000000012</v>
      </c>
      <c r="H44" s="11">
        <f t="shared" si="1"/>
        <v>22.909705593908441</v>
      </c>
      <c r="I44" s="11">
        <f t="shared" si="2"/>
        <v>106.07642559390845</v>
      </c>
      <c r="J44" s="12">
        <f t="shared" si="3"/>
        <v>184.74977457605723</v>
      </c>
      <c r="K44" s="13"/>
    </row>
    <row r="45" spans="1:11" x14ac:dyDescent="0.25">
      <c r="A45" s="9">
        <f t="shared" si="6"/>
        <v>42</v>
      </c>
      <c r="B45" s="43">
        <v>5</v>
      </c>
      <c r="C45" s="10">
        <f t="shared" si="0"/>
        <v>18.333333333333332</v>
      </c>
      <c r="D45" s="38">
        <v>39</v>
      </c>
      <c r="E45">
        <v>100.6</v>
      </c>
      <c r="F45" s="1" t="s">
        <v>85</v>
      </c>
      <c r="G45" s="11">
        <f>E45*Paramètres!I$2*Paramètres!K$2</f>
        <v>87.884160000000008</v>
      </c>
      <c r="H45" s="11">
        <f t="shared" si="1"/>
        <v>24.054230949481131</v>
      </c>
      <c r="I45" s="11">
        <f t="shared" si="2"/>
        <v>111.93839094948115</v>
      </c>
      <c r="J45" s="12">
        <f t="shared" si="3"/>
        <v>194.95936423701301</v>
      </c>
      <c r="K45" s="13"/>
    </row>
    <row r="46" spans="1:11" x14ac:dyDescent="0.25">
      <c r="A46" s="9">
        <f t="shared" si="6"/>
        <v>43</v>
      </c>
      <c r="B46" s="43">
        <v>5</v>
      </c>
      <c r="C46" s="10">
        <f t="shared" si="0"/>
        <v>18.333333333333332</v>
      </c>
      <c r="D46" s="38">
        <v>40</v>
      </c>
      <c r="E46">
        <v>106</v>
      </c>
      <c r="F46" s="1" t="s">
        <v>85</v>
      </c>
      <c r="G46" s="11">
        <f>E46*Paramètres!I$2*Paramètres!K$2</f>
        <v>92.601600000000019</v>
      </c>
      <c r="H46" s="11">
        <f t="shared" si="1"/>
        <v>25.191623861555186</v>
      </c>
      <c r="I46" s="11">
        <f t="shared" si="2"/>
        <v>117.79322386155521</v>
      </c>
      <c r="J46" s="12">
        <f t="shared" si="3"/>
        <v>205.15653155887529</v>
      </c>
      <c r="K46" s="13"/>
    </row>
    <row r="47" spans="1:11" x14ac:dyDescent="0.25">
      <c r="A47" s="9">
        <f t="shared" si="6"/>
        <v>44</v>
      </c>
      <c r="B47" s="43">
        <v>5</v>
      </c>
      <c r="C47" s="10">
        <f t="shared" si="0"/>
        <v>18.333333333333332</v>
      </c>
      <c r="D47" s="38">
        <v>40</v>
      </c>
      <c r="E47">
        <v>106</v>
      </c>
      <c r="F47" s="1" t="s">
        <v>85</v>
      </c>
      <c r="G47" s="11">
        <f>E47*Paramètres!I$2*Paramètres!K$2</f>
        <v>92.601600000000019</v>
      </c>
      <c r="H47" s="11">
        <f t="shared" si="1"/>
        <v>25.191623861555186</v>
      </c>
      <c r="I47" s="11">
        <f t="shared" si="2"/>
        <v>117.79322386155521</v>
      </c>
      <c r="J47" s="12">
        <f t="shared" si="3"/>
        <v>205.15653155887529</v>
      </c>
      <c r="K47" s="13"/>
    </row>
    <row r="48" spans="1:11" x14ac:dyDescent="0.25">
      <c r="A48" s="9">
        <f t="shared" si="6"/>
        <v>45</v>
      </c>
      <c r="B48" s="43">
        <v>5</v>
      </c>
      <c r="C48" s="10">
        <f t="shared" si="0"/>
        <v>18.333333333333332</v>
      </c>
      <c r="D48" s="38">
        <v>41</v>
      </c>
      <c r="E48">
        <v>111.6</v>
      </c>
      <c r="F48" s="1" t="s">
        <v>85</v>
      </c>
      <c r="G48" s="11">
        <f>E48*Paramètres!I$2*Paramètres!K$2</f>
        <v>97.493760000000009</v>
      </c>
      <c r="H48" s="11">
        <f t="shared" si="1"/>
        <v>26.364041280888873</v>
      </c>
      <c r="I48" s="11">
        <f t="shared" si="2"/>
        <v>123.85780128088888</v>
      </c>
      <c r="J48" s="12">
        <f t="shared" si="3"/>
        <v>215.71900389754811</v>
      </c>
      <c r="K48" s="13"/>
    </row>
    <row r="49" spans="1:11" x14ac:dyDescent="0.25">
      <c r="A49" s="9">
        <f t="shared" si="6"/>
        <v>46</v>
      </c>
      <c r="B49" s="43">
        <v>5</v>
      </c>
      <c r="C49" s="10">
        <f t="shared" si="0"/>
        <v>18.333333333333332</v>
      </c>
      <c r="D49" s="38">
        <v>42</v>
      </c>
      <c r="E49">
        <v>117.2</v>
      </c>
      <c r="F49" s="1" t="s">
        <v>85</v>
      </c>
      <c r="G49" s="11">
        <f>E49*Paramètres!I$2*Paramètres!K$2</f>
        <v>102.38592000000003</v>
      </c>
      <c r="H49" s="11">
        <f t="shared" si="1"/>
        <v>27.52962770744687</v>
      </c>
      <c r="I49" s="11">
        <f t="shared" si="2"/>
        <v>129.9155477074469</v>
      </c>
      <c r="J49" s="12">
        <f t="shared" si="3"/>
        <v>226.26957892380335</v>
      </c>
      <c r="K49" s="13"/>
    </row>
    <row r="50" spans="1:11" x14ac:dyDescent="0.25">
      <c r="A50" s="9">
        <f t="shared" si="6"/>
        <v>47</v>
      </c>
      <c r="B50" s="43">
        <v>5</v>
      </c>
      <c r="C50" s="10">
        <f t="shared" si="0"/>
        <v>18.333333333333332</v>
      </c>
      <c r="D50" s="38">
        <v>43</v>
      </c>
      <c r="E50">
        <v>122.8</v>
      </c>
      <c r="F50" s="1" t="s">
        <v>85</v>
      </c>
      <c r="G50" s="11">
        <f>E50*Paramètres!I$2*Paramètres!K$2</f>
        <v>107.27808000000002</v>
      </c>
      <c r="H50" s="11">
        <f t="shared" si="1"/>
        <v>28.688746800886673</v>
      </c>
      <c r="I50" s="11">
        <f t="shared" si="2"/>
        <v>135.96682680088668</v>
      </c>
      <c r="J50" s="12">
        <f t="shared" si="3"/>
        <v>236.80889001154426</v>
      </c>
      <c r="K50" s="13"/>
    </row>
    <row r="51" spans="1:11" x14ac:dyDescent="0.25">
      <c r="A51" s="9">
        <f t="shared" si="6"/>
        <v>48</v>
      </c>
      <c r="B51" s="43">
        <v>5</v>
      </c>
      <c r="C51" s="10">
        <f t="shared" si="0"/>
        <v>18.333333333333332</v>
      </c>
      <c r="D51" s="38">
        <v>44</v>
      </c>
      <c r="E51">
        <v>128.4</v>
      </c>
      <c r="F51" s="1" t="s">
        <v>85</v>
      </c>
      <c r="G51" s="11">
        <f>E51*Paramètres!I$2*Paramètres!K$2</f>
        <v>112.17024000000001</v>
      </c>
      <c r="H51" s="11">
        <f t="shared" si="1"/>
        <v>29.841727178418456</v>
      </c>
      <c r="I51" s="11">
        <f t="shared" si="2"/>
        <v>142.01196717841847</v>
      </c>
      <c r="J51" s="12">
        <f t="shared" si="3"/>
        <v>247.33750950241213</v>
      </c>
      <c r="K51" s="13"/>
    </row>
    <row r="52" spans="1:11" x14ac:dyDescent="0.25">
      <c r="A52" s="9">
        <f t="shared" si="6"/>
        <v>49</v>
      </c>
      <c r="B52" s="43">
        <v>5</v>
      </c>
      <c r="C52" s="10">
        <f t="shared" si="0"/>
        <v>18.333333333333332</v>
      </c>
      <c r="D52" s="38">
        <v>45</v>
      </c>
      <c r="E52">
        <v>134</v>
      </c>
      <c r="F52" s="1" t="s">
        <v>85</v>
      </c>
      <c r="G52" s="11">
        <f>E52*Paramètres!I$2*Paramètres!K$2</f>
        <v>117.06240000000003</v>
      </c>
      <c r="H52" s="11">
        <f t="shared" si="1"/>
        <v>30.988867171899152</v>
      </c>
      <c r="I52" s="11">
        <f t="shared" si="2"/>
        <v>148.05126717189918</v>
      </c>
      <c r="J52" s="12">
        <f t="shared" si="3"/>
        <v>257.85595699105778</v>
      </c>
      <c r="K52" s="13"/>
    </row>
    <row r="53" spans="1:11" x14ac:dyDescent="0.25">
      <c r="A53" s="9">
        <f t="shared" ref="A53:A68" si="7">A52+1</f>
        <v>50</v>
      </c>
      <c r="B53" s="43">
        <v>5</v>
      </c>
      <c r="C53" s="10">
        <f t="shared" si="0"/>
        <v>18.333333333333332</v>
      </c>
      <c r="D53" s="38">
        <v>45</v>
      </c>
      <c r="E53">
        <v>134</v>
      </c>
      <c r="F53" s="1" t="s">
        <v>85</v>
      </c>
      <c r="G53" s="11">
        <f>E53*Paramètres!I$2*Paramètres!K$2</f>
        <v>117.06240000000003</v>
      </c>
      <c r="H53" s="11">
        <f t="shared" si="1"/>
        <v>30.988867171899152</v>
      </c>
      <c r="I53" s="11">
        <f t="shared" si="2"/>
        <v>148.05126717189918</v>
      </c>
      <c r="J53" s="12">
        <f t="shared" si="3"/>
        <v>257.85595699105778</v>
      </c>
      <c r="K53" s="13"/>
    </row>
    <row r="54" spans="1:11" x14ac:dyDescent="0.25">
      <c r="A54" s="9">
        <f t="shared" si="7"/>
        <v>51</v>
      </c>
      <c r="B54" s="43">
        <v>5</v>
      </c>
      <c r="C54" s="10">
        <f t="shared" si="0"/>
        <v>18.333333333333332</v>
      </c>
      <c r="D54" s="38">
        <v>46</v>
      </c>
      <c r="E54">
        <v>139.6</v>
      </c>
      <c r="F54" s="1" t="s">
        <v>85</v>
      </c>
      <c r="G54" s="11">
        <f>E54*Paramètres!I$2*Paramètres!K$2</f>
        <v>121.95456000000001</v>
      </c>
      <c r="H54" s="11">
        <f t="shared" si="1"/>
        <v>32.130438767300902</v>
      </c>
      <c r="I54" s="11">
        <f t="shared" si="2"/>
        <v>154.08499876730093</v>
      </c>
      <c r="J54" s="12">
        <f t="shared" si="3"/>
        <v>268.36470618638242</v>
      </c>
      <c r="K54" s="13"/>
    </row>
    <row r="55" spans="1:11" x14ac:dyDescent="0.25">
      <c r="A55" s="9">
        <f t="shared" si="7"/>
        <v>52</v>
      </c>
      <c r="B55" s="43">
        <v>5</v>
      </c>
      <c r="C55" s="10">
        <f t="shared" si="0"/>
        <v>18.333333333333332</v>
      </c>
      <c r="D55" s="38">
        <v>47</v>
      </c>
      <c r="E55">
        <v>145.19999999999999</v>
      </c>
      <c r="F55" s="1" t="s">
        <v>85</v>
      </c>
      <c r="G55" s="11">
        <f>E55*Paramètres!I$2*Paramètres!K$2</f>
        <v>126.84672000000002</v>
      </c>
      <c r="H55" s="11">
        <f t="shared" si="1"/>
        <v>33.266690894263995</v>
      </c>
      <c r="I55" s="11">
        <f t="shared" si="2"/>
        <v>160.11341089426401</v>
      </c>
      <c r="J55" s="12">
        <f t="shared" si="3"/>
        <v>278.86419064084311</v>
      </c>
      <c r="K55" s="13"/>
    </row>
    <row r="56" spans="1:11" x14ac:dyDescent="0.25">
      <c r="A56" s="9">
        <f t="shared" si="7"/>
        <v>53</v>
      </c>
      <c r="B56" s="43">
        <v>5</v>
      </c>
      <c r="C56" s="10">
        <f t="shared" si="0"/>
        <v>18.333333333333332</v>
      </c>
      <c r="D56" s="38">
        <v>48</v>
      </c>
      <c r="E56">
        <v>150.80000000000001</v>
      </c>
      <c r="F56" s="1" t="s">
        <v>85</v>
      </c>
      <c r="G56" s="11">
        <f>E56*Paramètres!I$2*Paramètres!K$2</f>
        <v>131.73888000000002</v>
      </c>
      <c r="H56" s="11">
        <f t="shared" si="1"/>
        <v>34.397852193895858</v>
      </c>
      <c r="I56" s="11">
        <f t="shared" si="2"/>
        <v>166.13673219389588</v>
      </c>
      <c r="J56" s="12">
        <f t="shared" si="3"/>
        <v>289.35480857103528</v>
      </c>
      <c r="K56" s="13"/>
    </row>
    <row r="57" spans="1:11" x14ac:dyDescent="0.25">
      <c r="A57" s="9">
        <f t="shared" si="7"/>
        <v>54</v>
      </c>
      <c r="B57" s="43">
        <v>5</v>
      </c>
      <c r="C57" s="10">
        <f t="shared" si="0"/>
        <v>18.333333333333332</v>
      </c>
      <c r="D57" s="38">
        <v>49</v>
      </c>
      <c r="E57">
        <v>156.4</v>
      </c>
      <c r="F57" s="1" t="s">
        <v>85</v>
      </c>
      <c r="G57" s="11">
        <f>E57*Paramètres!I$2*Paramètres!K$2</f>
        <v>136.63104000000001</v>
      </c>
      <c r="H57" s="11">
        <f t="shared" si="1"/>
        <v>35.52413336387999</v>
      </c>
      <c r="I57" s="11">
        <f t="shared" si="2"/>
        <v>172.15517336388001</v>
      </c>
      <c r="J57" s="12">
        <f t="shared" si="3"/>
        <v>299.836926942091</v>
      </c>
      <c r="K57" s="13"/>
    </row>
    <row r="58" spans="1:11" x14ac:dyDescent="0.25">
      <c r="A58" s="9">
        <f t="shared" si="7"/>
        <v>55</v>
      </c>
      <c r="B58" s="43">
        <v>5</v>
      </c>
      <c r="C58" s="10">
        <f t="shared" si="0"/>
        <v>18.333333333333332</v>
      </c>
      <c r="D58" s="38">
        <v>50</v>
      </c>
      <c r="E58">
        <v>162</v>
      </c>
      <c r="F58" s="1" t="s">
        <v>85</v>
      </c>
      <c r="G58" s="11">
        <f>E58*Paramètres!I$2*Paramètres!K$2</f>
        <v>141.5232</v>
      </c>
      <c r="H58" s="11">
        <f t="shared" si="1"/>
        <v>36.645729158274158</v>
      </c>
      <c r="I58" s="11">
        <f t="shared" si="2"/>
        <v>178.16892915827415</v>
      </c>
      <c r="J58" s="12">
        <f t="shared" si="3"/>
        <v>310.31088495066075</v>
      </c>
      <c r="K58" s="13"/>
    </row>
    <row r="59" spans="1:11" x14ac:dyDescent="0.25">
      <c r="A59" s="9">
        <f t="shared" si="7"/>
        <v>56</v>
      </c>
      <c r="B59" s="43">
        <v>5</v>
      </c>
      <c r="C59" s="10">
        <f t="shared" si="0"/>
        <v>18.333333333333332</v>
      </c>
      <c r="D59" s="38">
        <v>50</v>
      </c>
      <c r="E59">
        <v>162</v>
      </c>
      <c r="F59" s="1" t="s">
        <v>85</v>
      </c>
      <c r="G59" s="11">
        <f>E59*Paramètres!I$2*Paramètres!K$2</f>
        <v>141.5232</v>
      </c>
      <c r="H59" s="11">
        <f t="shared" si="1"/>
        <v>36.645729158274158</v>
      </c>
      <c r="I59" s="11">
        <f t="shared" si="2"/>
        <v>178.16892915827415</v>
      </c>
      <c r="J59" s="12">
        <f t="shared" si="3"/>
        <v>310.31088495066075</v>
      </c>
      <c r="K59" s="13"/>
    </row>
    <row r="60" spans="1:11" x14ac:dyDescent="0.25">
      <c r="A60" s="9">
        <f t="shared" si="7"/>
        <v>57</v>
      </c>
      <c r="B60" s="43">
        <v>5</v>
      </c>
      <c r="C60" s="10">
        <f t="shared" si="0"/>
        <v>18.333333333333332</v>
      </c>
      <c r="D60" s="38">
        <v>51</v>
      </c>
      <c r="E60">
        <v>167.6</v>
      </c>
      <c r="F60" s="1" t="s">
        <v>85</v>
      </c>
      <c r="G60" s="11">
        <f>E60*Paramètres!I$2*Paramètres!K$2</f>
        <v>146.41536000000002</v>
      </c>
      <c r="H60" s="11">
        <f t="shared" si="1"/>
        <v>37.762820103024467</v>
      </c>
      <c r="I60" s="11">
        <f t="shared" si="2"/>
        <v>184.17818010302449</v>
      </c>
      <c r="J60" s="12">
        <f t="shared" si="3"/>
        <v>320.77699701276759</v>
      </c>
      <c r="K60" s="13"/>
    </row>
    <row r="61" spans="1:11" x14ac:dyDescent="0.25">
      <c r="A61" s="9">
        <f t="shared" si="7"/>
        <v>58</v>
      </c>
      <c r="B61" s="43">
        <v>5</v>
      </c>
      <c r="C61" s="10">
        <f t="shared" si="0"/>
        <v>18.333333333333332</v>
      </c>
      <c r="D61" s="38">
        <v>52</v>
      </c>
      <c r="E61">
        <v>173.2</v>
      </c>
      <c r="F61" s="1" t="s">
        <v>85</v>
      </c>
      <c r="G61" s="11">
        <f>E61*Paramètres!I$2*Paramètres!K$2</f>
        <v>151.30752000000001</v>
      </c>
      <c r="H61" s="11">
        <f t="shared" si="1"/>
        <v>38.875573975757419</v>
      </c>
      <c r="I61" s="11">
        <f t="shared" si="2"/>
        <v>190.18309397575743</v>
      </c>
      <c r="J61" s="12">
        <f t="shared" si="3"/>
        <v>331.23555534111085</v>
      </c>
      <c r="K61" s="13"/>
    </row>
    <row r="62" spans="1:11" x14ac:dyDescent="0.25">
      <c r="A62" s="9">
        <f t="shared" si="7"/>
        <v>59</v>
      </c>
      <c r="B62" s="43">
        <v>5</v>
      </c>
      <c r="C62" s="10">
        <f t="shared" si="0"/>
        <v>18.333333333333332</v>
      </c>
      <c r="D62" s="38">
        <v>53</v>
      </c>
      <c r="E62">
        <v>178.8</v>
      </c>
      <c r="F62" s="1" t="s">
        <v>85</v>
      </c>
      <c r="G62" s="11">
        <f>E62*Paramètres!I$2*Paramètres!K$2</f>
        <v>156.19968000000006</v>
      </c>
      <c r="H62" s="11">
        <f t="shared" si="1"/>
        <v>39.984147088814133</v>
      </c>
      <c r="I62" s="11">
        <f t="shared" si="2"/>
        <v>196.18382708881418</v>
      </c>
      <c r="J62" s="12">
        <f t="shared" si="3"/>
        <v>341.6868321796847</v>
      </c>
      <c r="K62" s="13"/>
    </row>
    <row r="63" spans="1:11" x14ac:dyDescent="0.25">
      <c r="A63" s="9">
        <f t="shared" si="7"/>
        <v>60</v>
      </c>
      <c r="B63" s="43">
        <v>5</v>
      </c>
      <c r="C63" s="10">
        <f t="shared" si="0"/>
        <v>18.333333333333332</v>
      </c>
      <c r="D63" s="38">
        <v>54</v>
      </c>
      <c r="E63">
        <v>184.4</v>
      </c>
      <c r="F63" s="1" t="s">
        <v>85</v>
      </c>
      <c r="G63" s="11">
        <f>E63*Paramètres!I$2*Paramètres!K$2</f>
        <v>161.09184000000005</v>
      </c>
      <c r="H63" s="11">
        <f t="shared" si="1"/>
        <v>41.088685407030859</v>
      </c>
      <c r="I63" s="11">
        <f t="shared" si="2"/>
        <v>202.1805254070309</v>
      </c>
      <c r="J63" s="12">
        <f t="shared" si="3"/>
        <v>352.13108175057874</v>
      </c>
      <c r="K63" s="13"/>
    </row>
    <row r="64" spans="1:11" x14ac:dyDescent="0.25">
      <c r="A64" s="9">
        <f t="shared" si="7"/>
        <v>61</v>
      </c>
      <c r="B64" s="43">
        <v>5</v>
      </c>
      <c r="C64" s="10">
        <f t="shared" si="0"/>
        <v>18.333333333333332</v>
      </c>
      <c r="D64" s="38">
        <v>55</v>
      </c>
      <c r="E64">
        <v>190</v>
      </c>
      <c r="F64" s="1" t="s">
        <v>85</v>
      </c>
      <c r="G64" s="11">
        <f>E64*Paramètres!I$2*Paramètres!K$2</f>
        <v>165.98400000000004</v>
      </c>
      <c r="H64" s="11">
        <f t="shared" si="1"/>
        <v>42.189325525922285</v>
      </c>
      <c r="I64" s="11">
        <f t="shared" si="2"/>
        <v>208.17332552592234</v>
      </c>
      <c r="J64" s="12">
        <f t="shared" si="3"/>
        <v>362.56854195764805</v>
      </c>
      <c r="K64" s="13"/>
    </row>
    <row r="65" spans="1:11" x14ac:dyDescent="0.25">
      <c r="A65" s="9">
        <f t="shared" si="7"/>
        <v>62</v>
      </c>
      <c r="B65" s="43">
        <v>5</v>
      </c>
      <c r="C65" s="10">
        <f t="shared" si="0"/>
        <v>18.333333333333332</v>
      </c>
      <c r="D65" s="38">
        <v>55</v>
      </c>
      <c r="E65">
        <v>121</v>
      </c>
      <c r="F65" s="1">
        <v>69</v>
      </c>
      <c r="G65" s="11">
        <f>E65*Paramètres!I$2*Paramètres!K$2</f>
        <v>105.70560000000002</v>
      </c>
      <c r="H65" s="11">
        <f t="shared" si="1"/>
        <v>28.316857405559993</v>
      </c>
      <c r="I65" s="11">
        <f t="shared" si="2"/>
        <v>134.02245740556</v>
      </c>
      <c r="J65" s="12">
        <f t="shared" si="3"/>
        <v>233.42244664801697</v>
      </c>
      <c r="K65" s="13"/>
    </row>
    <row r="66" spans="1:11" x14ac:dyDescent="0.25">
      <c r="A66" s="9">
        <f t="shared" si="7"/>
        <v>63</v>
      </c>
      <c r="B66" s="43">
        <v>5</v>
      </c>
      <c r="C66" s="10">
        <f t="shared" si="0"/>
        <v>18.333333333333332</v>
      </c>
      <c r="D66" s="38">
        <v>56</v>
      </c>
      <c r="E66">
        <v>126.4</v>
      </c>
      <c r="F66" s="1" t="s">
        <v>85</v>
      </c>
      <c r="G66" s="11">
        <f>E66*Paramètres!I$2*Paramètres!K$2</f>
        <v>110.42304000000003</v>
      </c>
      <c r="H66" s="11">
        <f t="shared" si="1"/>
        <v>29.43063381887222</v>
      </c>
      <c r="I66" s="11">
        <f t="shared" si="2"/>
        <v>139.85367381887224</v>
      </c>
      <c r="J66" s="12">
        <f t="shared" si="3"/>
        <v>243.57848190120248</v>
      </c>
      <c r="K66" s="13"/>
    </row>
    <row r="67" spans="1:11" x14ac:dyDescent="0.25">
      <c r="A67" s="9">
        <f t="shared" si="7"/>
        <v>64</v>
      </c>
      <c r="B67" s="43">
        <v>5</v>
      </c>
      <c r="C67" s="10">
        <f t="shared" si="0"/>
        <v>18.333333333333332</v>
      </c>
      <c r="D67" s="38">
        <v>57</v>
      </c>
      <c r="E67">
        <v>131.80000000000001</v>
      </c>
      <c r="F67" s="1" t="s">
        <v>85</v>
      </c>
      <c r="G67" s="11">
        <f>E67*Paramètres!I$2*Paramètres!K$2</f>
        <v>115.14048000000003</v>
      </c>
      <c r="H67" s="11">
        <f t="shared" si="1"/>
        <v>30.538883634682929</v>
      </c>
      <c r="I67" s="11">
        <f t="shared" si="2"/>
        <v>145.67936363468294</v>
      </c>
      <c r="J67" s="12">
        <f t="shared" si="3"/>
        <v>253.72489166373941</v>
      </c>
      <c r="K67" s="13"/>
    </row>
    <row r="68" spans="1:11" x14ac:dyDescent="0.25">
      <c r="A68" s="9">
        <f t="shared" si="7"/>
        <v>65</v>
      </c>
      <c r="B68" s="43">
        <v>5</v>
      </c>
      <c r="C68" s="10">
        <f t="shared" ref="C68:C93" si="8">B68*44/12</f>
        <v>18.333333333333332</v>
      </c>
      <c r="D68" s="38">
        <v>58</v>
      </c>
      <c r="E68">
        <v>137.19999999999999</v>
      </c>
      <c r="F68" s="1" t="s">
        <v>85</v>
      </c>
      <c r="G68" s="11">
        <f>E68*Paramètres!I$2*Paramètres!K$2</f>
        <v>119.85792000000001</v>
      </c>
      <c r="H68" s="11">
        <f t="shared" ref="H68:H107" si="9">EXP(-1.0587+0.8836*LN(G68)+0.284)</f>
        <v>31.641859182846893</v>
      </c>
      <c r="I68" s="11">
        <f t="shared" ref="I68:I131" si="10">G68+H68</f>
        <v>151.49977918284691</v>
      </c>
      <c r="J68" s="12">
        <f t="shared" ref="J68:J131" si="11">I68*0.475*44/12</f>
        <v>263.862115410125</v>
      </c>
      <c r="K68" s="13"/>
    </row>
    <row r="69" spans="1:11" x14ac:dyDescent="0.25">
      <c r="A69" s="9">
        <f t="shared" ref="A69:A84" si="12">A68+1</f>
        <v>66</v>
      </c>
      <c r="B69" s="43">
        <v>5</v>
      </c>
      <c r="C69" s="10">
        <f t="shared" si="8"/>
        <v>18.333333333333332</v>
      </c>
      <c r="D69" s="38">
        <v>59</v>
      </c>
      <c r="E69">
        <v>142.6</v>
      </c>
      <c r="F69" s="1" t="s">
        <v>85</v>
      </c>
      <c r="G69" s="11">
        <f>E69*Paramètres!I$2*Paramètres!K$2</f>
        <v>124.57536</v>
      </c>
      <c r="H69" s="11">
        <f t="shared" si="9"/>
        <v>32.73979180600098</v>
      </c>
      <c r="I69" s="11">
        <f t="shared" si="10"/>
        <v>157.31515180600098</v>
      </c>
      <c r="J69" s="12">
        <f t="shared" si="11"/>
        <v>273.99055606211834</v>
      </c>
      <c r="K69" s="13"/>
    </row>
    <row r="70" spans="1:11" x14ac:dyDescent="0.25">
      <c r="A70" s="9">
        <f t="shared" si="12"/>
        <v>67</v>
      </c>
      <c r="B70" s="43">
        <v>5</v>
      </c>
      <c r="C70" s="10">
        <f t="shared" si="8"/>
        <v>18.333333333333332</v>
      </c>
      <c r="D70" s="38">
        <v>60</v>
      </c>
      <c r="E70">
        <v>148</v>
      </c>
      <c r="F70" s="1" t="s">
        <v>85</v>
      </c>
      <c r="G70" s="11">
        <f>E70*Paramètres!I$2*Paramètres!K$2</f>
        <v>129.2928</v>
      </c>
      <c r="H70" s="11">
        <f t="shared" si="9"/>
        <v>33.832894333299251</v>
      </c>
      <c r="I70" s="11">
        <f t="shared" si="10"/>
        <v>163.12569433329924</v>
      </c>
      <c r="J70" s="12">
        <f t="shared" si="11"/>
        <v>284.1105842971628</v>
      </c>
      <c r="K70" s="13"/>
    </row>
    <row r="71" spans="1:11" x14ac:dyDescent="0.25">
      <c r="A71" s="9">
        <f t="shared" si="12"/>
        <v>68</v>
      </c>
      <c r="B71" s="43">
        <v>5</v>
      </c>
      <c r="C71" s="10">
        <f t="shared" si="8"/>
        <v>18.333333333333332</v>
      </c>
      <c r="D71" s="38">
        <v>60</v>
      </c>
      <c r="E71">
        <v>148</v>
      </c>
      <c r="F71" s="1" t="s">
        <v>85</v>
      </c>
      <c r="G71" s="11">
        <f>E71*Paramètres!I$2*Paramètres!K$2</f>
        <v>129.2928</v>
      </c>
      <c r="H71" s="11">
        <f t="shared" si="9"/>
        <v>33.832894333299251</v>
      </c>
      <c r="I71" s="11">
        <f t="shared" si="10"/>
        <v>163.12569433329924</v>
      </c>
      <c r="J71" s="12">
        <f t="shared" si="11"/>
        <v>284.1105842971628</v>
      </c>
      <c r="K71" s="13"/>
    </row>
    <row r="72" spans="1:11" x14ac:dyDescent="0.25">
      <c r="A72" s="9">
        <f t="shared" si="12"/>
        <v>69</v>
      </c>
      <c r="B72" s="43">
        <v>5</v>
      </c>
      <c r="C72" s="10">
        <f t="shared" si="8"/>
        <v>18.333333333333332</v>
      </c>
      <c r="D72" s="38">
        <v>61</v>
      </c>
      <c r="E72">
        <v>153.4</v>
      </c>
      <c r="F72" s="1" t="s">
        <v>85</v>
      </c>
      <c r="G72" s="11">
        <f>E72*Paramètres!I$2*Paramètres!K$2</f>
        <v>134.01024000000004</v>
      </c>
      <c r="H72" s="11">
        <f t="shared" si="9"/>
        <v>34.921363182969436</v>
      </c>
      <c r="I72" s="11">
        <f t="shared" si="10"/>
        <v>168.93160318296947</v>
      </c>
      <c r="J72" s="12">
        <f t="shared" si="11"/>
        <v>294.22254221033847</v>
      </c>
      <c r="K72" s="13"/>
    </row>
    <row r="73" spans="1:11" x14ac:dyDescent="0.25">
      <c r="A73" s="9">
        <f t="shared" si="12"/>
        <v>70</v>
      </c>
      <c r="B73" s="43">
        <v>5</v>
      </c>
      <c r="C73" s="10">
        <f t="shared" si="8"/>
        <v>18.333333333333332</v>
      </c>
      <c r="D73" s="38">
        <v>62</v>
      </c>
      <c r="E73">
        <v>158.80000000000001</v>
      </c>
      <c r="F73" s="1" t="s">
        <v>85</v>
      </c>
      <c r="G73" s="11">
        <f>E73*Paramètres!I$2*Paramètres!K$2</f>
        <v>138.72768000000002</v>
      </c>
      <c r="H73" s="11">
        <f t="shared" si="9"/>
        <v>36.005380160492741</v>
      </c>
      <c r="I73" s="11">
        <f t="shared" si="10"/>
        <v>174.73306016049276</v>
      </c>
      <c r="J73" s="12">
        <f t="shared" si="11"/>
        <v>304.32674644619152</v>
      </c>
      <c r="K73" s="13"/>
    </row>
    <row r="74" spans="1:11" x14ac:dyDescent="0.25">
      <c r="A74" s="9">
        <f t="shared" si="12"/>
        <v>71</v>
      </c>
      <c r="B74" s="43">
        <v>5</v>
      </c>
      <c r="C74" s="10">
        <f t="shared" si="8"/>
        <v>18.333333333333332</v>
      </c>
      <c r="D74" s="38">
        <v>63</v>
      </c>
      <c r="E74">
        <v>164.2</v>
      </c>
      <c r="F74" s="1" t="s">
        <v>85</v>
      </c>
      <c r="G74" s="11">
        <f>E74*Paramètres!I$2*Paramètres!K$2</f>
        <v>143.44512</v>
      </c>
      <c r="H74" s="11">
        <f t="shared" si="9"/>
        <v>37.085114005324186</v>
      </c>
      <c r="I74" s="11">
        <f t="shared" si="10"/>
        <v>180.53023400532419</v>
      </c>
      <c r="J74" s="12">
        <f t="shared" si="11"/>
        <v>314.42349089260625</v>
      </c>
      <c r="K74" s="13"/>
    </row>
    <row r="75" spans="1:11" x14ac:dyDescent="0.25">
      <c r="A75" s="9">
        <f t="shared" si="12"/>
        <v>72</v>
      </c>
      <c r="B75" s="43">
        <v>5</v>
      </c>
      <c r="C75" s="10">
        <f t="shared" si="8"/>
        <v>18.333333333333332</v>
      </c>
      <c r="D75" s="38">
        <v>64</v>
      </c>
      <c r="E75">
        <v>169.6</v>
      </c>
      <c r="F75" s="1" t="s">
        <v>85</v>
      </c>
      <c r="G75" s="11">
        <f>E75*Paramètres!I$2*Paramètres!K$2</f>
        <v>148.16256000000001</v>
      </c>
      <c r="H75" s="11">
        <f t="shared" si="9"/>
        <v>38.160721728430772</v>
      </c>
      <c r="I75" s="11">
        <f t="shared" si="10"/>
        <v>186.3232817284308</v>
      </c>
      <c r="J75" s="12">
        <f t="shared" si="11"/>
        <v>324.5130490103503</v>
      </c>
      <c r="K75" s="13"/>
    </row>
    <row r="76" spans="1:11" x14ac:dyDescent="0.25">
      <c r="A76" s="9">
        <f t="shared" si="12"/>
        <v>73</v>
      </c>
      <c r="B76" s="43">
        <v>5</v>
      </c>
      <c r="C76" s="10">
        <f t="shared" si="8"/>
        <v>18.333333333333332</v>
      </c>
      <c r="D76" s="38">
        <v>65</v>
      </c>
      <c r="E76">
        <v>175</v>
      </c>
      <c r="F76" s="1" t="s">
        <v>85</v>
      </c>
      <c r="G76" s="11">
        <f>E76*Paramètres!I$2*Paramètres!K$2</f>
        <v>152.88000000000002</v>
      </c>
      <c r="H76" s="11">
        <f t="shared" si="9"/>
        <v>39.232349774697852</v>
      </c>
      <c r="I76" s="11">
        <f t="shared" si="10"/>
        <v>192.11234977469786</v>
      </c>
      <c r="J76" s="12">
        <f t="shared" si="11"/>
        <v>334.59567585759874</v>
      </c>
      <c r="K76" s="13"/>
    </row>
    <row r="77" spans="1:11" x14ac:dyDescent="0.25">
      <c r="A77" s="9">
        <f t="shared" si="12"/>
        <v>74</v>
      </c>
      <c r="B77" s="43">
        <v>5</v>
      </c>
      <c r="C77" s="10">
        <f t="shared" si="8"/>
        <v>18.333333333333332</v>
      </c>
      <c r="D77" s="38">
        <v>65</v>
      </c>
      <c r="E77">
        <v>175</v>
      </c>
      <c r="F77" s="1" t="s">
        <v>85</v>
      </c>
      <c r="G77" s="11">
        <f>E77*Paramètres!I$2*Paramètres!K$2</f>
        <v>152.88000000000002</v>
      </c>
      <c r="H77" s="11">
        <f t="shared" si="9"/>
        <v>39.232349774697852</v>
      </c>
      <c r="I77" s="11">
        <f t="shared" si="10"/>
        <v>192.11234977469786</v>
      </c>
      <c r="J77" s="12">
        <f t="shared" si="11"/>
        <v>334.59567585759874</v>
      </c>
      <c r="K77" s="13"/>
    </row>
    <row r="78" spans="1:11" x14ac:dyDescent="0.25">
      <c r="A78" s="9">
        <f t="shared" si="12"/>
        <v>75</v>
      </c>
      <c r="B78" s="43">
        <v>5</v>
      </c>
      <c r="C78" s="10">
        <f t="shared" si="8"/>
        <v>18.333333333333332</v>
      </c>
      <c r="D78" s="38">
        <v>66</v>
      </c>
      <c r="E78">
        <v>180</v>
      </c>
      <c r="F78" s="1" t="s">
        <v>85</v>
      </c>
      <c r="G78" s="11">
        <f>E78*Paramètres!I$2*Paramètres!K$2</f>
        <v>157.24800000000002</v>
      </c>
      <c r="H78" s="11">
        <f t="shared" si="9"/>
        <v>40.221168744348645</v>
      </c>
      <c r="I78" s="11">
        <f t="shared" si="10"/>
        <v>197.46916874434868</v>
      </c>
      <c r="J78" s="12">
        <f t="shared" si="11"/>
        <v>343.92546889640727</v>
      </c>
      <c r="K78" s="13"/>
    </row>
    <row r="79" spans="1:11" x14ac:dyDescent="0.25">
      <c r="A79" s="9">
        <f t="shared" si="12"/>
        <v>76</v>
      </c>
      <c r="B79" s="43">
        <v>5</v>
      </c>
      <c r="C79" s="10">
        <f t="shared" si="8"/>
        <v>18.333333333333332</v>
      </c>
      <c r="D79" s="38">
        <v>67</v>
      </c>
      <c r="E79">
        <v>185</v>
      </c>
      <c r="F79" s="1" t="s">
        <v>85</v>
      </c>
      <c r="G79" s="11">
        <f>E79*Paramètres!I$2*Paramètres!K$2</f>
        <v>161.61600000000004</v>
      </c>
      <c r="H79" s="11">
        <f t="shared" si="9"/>
        <v>41.20679526204917</v>
      </c>
      <c r="I79" s="11">
        <f t="shared" si="10"/>
        <v>202.82279526204923</v>
      </c>
      <c r="J79" s="12">
        <f t="shared" si="11"/>
        <v>353.24970174806907</v>
      </c>
      <c r="K79" s="13"/>
    </row>
    <row r="80" spans="1:11" x14ac:dyDescent="0.25">
      <c r="A80" s="9">
        <f t="shared" si="12"/>
        <v>77</v>
      </c>
      <c r="B80" s="43">
        <v>5</v>
      </c>
      <c r="C80" s="10">
        <f t="shared" si="8"/>
        <v>18.333333333333332</v>
      </c>
      <c r="D80" s="38">
        <v>68</v>
      </c>
      <c r="E80">
        <v>190</v>
      </c>
      <c r="F80" s="1" t="s">
        <v>85</v>
      </c>
      <c r="G80" s="11">
        <f>E80*Paramètres!I$2*Paramètres!K$2</f>
        <v>165.98400000000004</v>
      </c>
      <c r="H80" s="11">
        <f t="shared" si="9"/>
        <v>42.189325525922285</v>
      </c>
      <c r="I80" s="11">
        <f t="shared" si="10"/>
        <v>208.17332552592234</v>
      </c>
      <c r="J80" s="12">
        <f t="shared" si="11"/>
        <v>362.56854195764805</v>
      </c>
      <c r="K80" s="13"/>
    </row>
    <row r="81" spans="1:11" x14ac:dyDescent="0.25">
      <c r="A81" s="9">
        <f t="shared" si="12"/>
        <v>78</v>
      </c>
      <c r="B81" s="43">
        <v>5</v>
      </c>
      <c r="C81" s="10">
        <f t="shared" si="8"/>
        <v>18.333333333333332</v>
      </c>
      <c r="D81" s="38">
        <v>69</v>
      </c>
      <c r="E81">
        <v>195</v>
      </c>
      <c r="F81" s="1" t="s">
        <v>85</v>
      </c>
      <c r="G81" s="11">
        <f>E81*Paramètres!I$2*Paramètres!K$2</f>
        <v>170.352</v>
      </c>
      <c r="H81" s="11">
        <f t="shared" si="9"/>
        <v>43.168850382694451</v>
      </c>
      <c r="I81" s="11">
        <f t="shared" si="10"/>
        <v>213.52085038269445</v>
      </c>
      <c r="J81" s="12">
        <f t="shared" si="11"/>
        <v>371.88214774985948</v>
      </c>
      <c r="K81" s="13"/>
    </row>
    <row r="82" spans="1:11" x14ac:dyDescent="0.25">
      <c r="A82" s="9">
        <f t="shared" si="12"/>
        <v>79</v>
      </c>
      <c r="B82" s="43">
        <v>5</v>
      </c>
      <c r="C82" s="10">
        <f t="shared" si="8"/>
        <v>18.333333333333332</v>
      </c>
      <c r="D82" s="38">
        <v>70</v>
      </c>
      <c r="E82">
        <v>200</v>
      </c>
      <c r="F82" s="1" t="s">
        <v>85</v>
      </c>
      <c r="G82" s="11">
        <f>E82*Paramètres!I$2*Paramètres!K$2</f>
        <v>174.72000000000003</v>
      </c>
      <c r="H82" s="11">
        <f t="shared" si="9"/>
        <v>44.145455754865246</v>
      </c>
      <c r="I82" s="11">
        <f t="shared" si="10"/>
        <v>218.86545575486528</v>
      </c>
      <c r="J82" s="12">
        <f t="shared" si="11"/>
        <v>381.19066877305704</v>
      </c>
      <c r="K82" s="13"/>
    </row>
    <row r="83" spans="1:11" x14ac:dyDescent="0.25">
      <c r="A83" s="9">
        <f t="shared" si="12"/>
        <v>80</v>
      </c>
      <c r="B83" s="43">
        <v>5</v>
      </c>
      <c r="C83" s="10">
        <f t="shared" si="8"/>
        <v>18.333333333333332</v>
      </c>
      <c r="D83" s="38">
        <v>70</v>
      </c>
      <c r="E83">
        <v>200</v>
      </c>
      <c r="F83" s="1" t="s">
        <v>85</v>
      </c>
      <c r="G83" s="11">
        <f>E83*Paramètres!I$2*Paramètres!K$2</f>
        <v>174.72000000000003</v>
      </c>
      <c r="H83" s="11">
        <f t="shared" si="9"/>
        <v>44.145455754865246</v>
      </c>
      <c r="I83" s="11">
        <f t="shared" si="10"/>
        <v>218.86545575486528</v>
      </c>
      <c r="J83" s="12">
        <f t="shared" si="11"/>
        <v>381.19066877305704</v>
      </c>
      <c r="K83" s="13"/>
    </row>
    <row r="84" spans="1:11" x14ac:dyDescent="0.25">
      <c r="A84" s="9">
        <f t="shared" si="12"/>
        <v>81</v>
      </c>
      <c r="B84" s="43">
        <v>5</v>
      </c>
      <c r="C84" s="10">
        <f t="shared" si="8"/>
        <v>18.333333333333332</v>
      </c>
      <c r="D84" s="38">
        <v>71</v>
      </c>
      <c r="E84">
        <v>205</v>
      </c>
      <c r="F84" s="1" t="s">
        <v>85</v>
      </c>
      <c r="G84" s="11">
        <f>E84*Paramètres!I$2*Paramètres!K$2</f>
        <v>179.08800000000002</v>
      </c>
      <c r="H84" s="11">
        <f t="shared" si="9"/>
        <v>45.119223023956835</v>
      </c>
      <c r="I84" s="11">
        <f t="shared" si="10"/>
        <v>224.20722302395686</v>
      </c>
      <c r="J84" s="12">
        <f t="shared" si="11"/>
        <v>390.49424676672487</v>
      </c>
      <c r="K84" s="13"/>
    </row>
    <row r="85" spans="1:11" x14ac:dyDescent="0.25">
      <c r="A85" s="9">
        <f t="shared" ref="A85:A93" si="13">A84+1</f>
        <v>82</v>
      </c>
      <c r="B85" s="43">
        <v>5</v>
      </c>
      <c r="C85" s="10">
        <f t="shared" si="8"/>
        <v>18.333333333333332</v>
      </c>
      <c r="D85" s="38">
        <v>72</v>
      </c>
      <c r="E85">
        <v>210</v>
      </c>
      <c r="F85" s="1" t="s">
        <v>85</v>
      </c>
      <c r="G85" s="11">
        <f>E85*Paramètres!I$2*Paramètres!K$2</f>
        <v>183.45600000000002</v>
      </c>
      <c r="H85" s="11">
        <f t="shared" si="9"/>
        <v>46.090229375321144</v>
      </c>
      <c r="I85" s="11">
        <f t="shared" si="10"/>
        <v>229.54622937532116</v>
      </c>
      <c r="J85" s="12">
        <f t="shared" si="11"/>
        <v>399.79301616201769</v>
      </c>
      <c r="K85" s="13"/>
    </row>
    <row r="86" spans="1:11" x14ac:dyDescent="0.25">
      <c r="A86" s="9">
        <f t="shared" si="13"/>
        <v>83</v>
      </c>
      <c r="B86" s="43">
        <v>5</v>
      </c>
      <c r="C86" s="10">
        <f t="shared" si="8"/>
        <v>18.333333333333332</v>
      </c>
      <c r="D86" s="38">
        <v>73</v>
      </c>
      <c r="E86">
        <v>215</v>
      </c>
      <c r="F86" s="1" t="s">
        <v>85</v>
      </c>
      <c r="G86" s="11">
        <f>E86*Paramètres!I$2*Paramètres!K$2</f>
        <v>187.82400000000004</v>
      </c>
      <c r="H86" s="11">
        <f t="shared" si="9"/>
        <v>47.05854810918273</v>
      </c>
      <c r="I86" s="11">
        <f t="shared" si="10"/>
        <v>234.88254810918278</v>
      </c>
      <c r="J86" s="12">
        <f t="shared" si="11"/>
        <v>409.0871046234933</v>
      </c>
      <c r="K86" s="13"/>
    </row>
    <row r="87" spans="1:11" x14ac:dyDescent="0.25">
      <c r="A87" s="9">
        <f t="shared" si="13"/>
        <v>84</v>
      </c>
      <c r="B87" s="43">
        <v>5</v>
      </c>
      <c r="C87" s="10">
        <f t="shared" si="8"/>
        <v>18.333333333333332</v>
      </c>
      <c r="D87" s="38">
        <v>74</v>
      </c>
      <c r="E87">
        <v>220</v>
      </c>
      <c r="F87" s="1" t="s">
        <v>85</v>
      </c>
      <c r="G87" s="11">
        <f>E87*Paramètres!I$2*Paramètres!K$2</f>
        <v>192.19200000000001</v>
      </c>
      <c r="H87" s="11">
        <f t="shared" si="9"/>
        <v>48.02424892193244</v>
      </c>
      <c r="I87" s="11">
        <f t="shared" si="10"/>
        <v>240.21624892193245</v>
      </c>
      <c r="J87" s="12">
        <f t="shared" si="11"/>
        <v>418.37663353903235</v>
      </c>
      <c r="K87" s="13"/>
    </row>
    <row r="88" spans="1:11" x14ac:dyDescent="0.25">
      <c r="A88" s="9">
        <f t="shared" si="13"/>
        <v>85</v>
      </c>
      <c r="B88" s="43">
        <v>5</v>
      </c>
      <c r="C88" s="10">
        <f t="shared" si="8"/>
        <v>18.333333333333332</v>
      </c>
      <c r="D88" s="38">
        <v>75</v>
      </c>
      <c r="E88">
        <v>225</v>
      </c>
      <c r="F88" s="1" t="s">
        <v>85</v>
      </c>
      <c r="G88" s="11">
        <f>E88*Paramètres!I$2*Paramètres!K$2</f>
        <v>196.56000000000003</v>
      </c>
      <c r="H88" s="11">
        <f t="shared" si="9"/>
        <v>48.987398161128134</v>
      </c>
      <c r="I88" s="11">
        <f t="shared" si="10"/>
        <v>245.54739816112817</v>
      </c>
      <c r="J88" s="12">
        <f t="shared" si="11"/>
        <v>427.66171846396492</v>
      </c>
      <c r="K88" s="13"/>
    </row>
    <row r="89" spans="1:11" x14ac:dyDescent="0.25">
      <c r="A89" s="9">
        <f t="shared" si="13"/>
        <v>86</v>
      </c>
      <c r="B89" s="43">
        <v>5</v>
      </c>
      <c r="C89" s="10">
        <f t="shared" si="8"/>
        <v>18.333333333333332</v>
      </c>
      <c r="D89" s="38">
        <v>75</v>
      </c>
      <c r="E89">
        <v>225</v>
      </c>
      <c r="F89" s="1" t="s">
        <v>85</v>
      </c>
      <c r="G89" s="11">
        <f>E89*Paramètres!I$2*Paramètres!K$2</f>
        <v>196.56000000000003</v>
      </c>
      <c r="H89" s="11">
        <f t="shared" si="9"/>
        <v>48.987398161128134</v>
      </c>
      <c r="I89" s="11">
        <f t="shared" si="10"/>
        <v>245.54739816112817</v>
      </c>
      <c r="J89" s="12">
        <f t="shared" si="11"/>
        <v>427.66171846396492</v>
      </c>
      <c r="K89" s="13"/>
    </row>
    <row r="90" spans="1:11" x14ac:dyDescent="0.25">
      <c r="A90" s="9">
        <f t="shared" si="13"/>
        <v>87</v>
      </c>
      <c r="B90" s="43">
        <v>5</v>
      </c>
      <c r="C90" s="10">
        <f t="shared" si="8"/>
        <v>18.333333333333332</v>
      </c>
      <c r="D90" s="38">
        <v>76</v>
      </c>
      <c r="E90">
        <v>229.6</v>
      </c>
      <c r="F90" s="1" t="s">
        <v>85</v>
      </c>
      <c r="G90" s="11">
        <f>E90*Paramètres!I$2*Paramètres!K$2</f>
        <v>200.57856000000001</v>
      </c>
      <c r="H90" s="11">
        <f t="shared" si="9"/>
        <v>49.871296318031412</v>
      </c>
      <c r="I90" s="11">
        <f t="shared" si="10"/>
        <v>250.44985631803144</v>
      </c>
      <c r="J90" s="12">
        <f t="shared" si="11"/>
        <v>436.20016642057141</v>
      </c>
      <c r="K90" s="13"/>
    </row>
    <row r="91" spans="1:11" x14ac:dyDescent="0.25">
      <c r="A91" s="9">
        <f t="shared" si="13"/>
        <v>88</v>
      </c>
      <c r="B91" s="43">
        <v>5</v>
      </c>
      <c r="C91" s="10">
        <f t="shared" si="8"/>
        <v>18.333333333333332</v>
      </c>
      <c r="D91" s="38">
        <v>77</v>
      </c>
      <c r="E91">
        <v>234.2</v>
      </c>
      <c r="F91" s="1" t="s">
        <v>85</v>
      </c>
      <c r="G91" s="11">
        <f>E91*Paramètres!I$2*Paramètres!K$2</f>
        <v>204.59712000000002</v>
      </c>
      <c r="H91" s="11">
        <f t="shared" si="9"/>
        <v>50.753135431212471</v>
      </c>
      <c r="I91" s="11">
        <f t="shared" si="10"/>
        <v>255.35025543121247</v>
      </c>
      <c r="J91" s="12">
        <f t="shared" si="11"/>
        <v>444.7350282093617</v>
      </c>
      <c r="K91" s="13"/>
    </row>
    <row r="92" spans="1:11" x14ac:dyDescent="0.25">
      <c r="A92" s="9">
        <f t="shared" si="13"/>
        <v>89</v>
      </c>
      <c r="B92" s="43">
        <v>5</v>
      </c>
      <c r="C92" s="10">
        <f t="shared" si="8"/>
        <v>18.333333333333332</v>
      </c>
      <c r="D92" s="38">
        <v>78</v>
      </c>
      <c r="E92">
        <v>238.8</v>
      </c>
      <c r="F92" s="1" t="s">
        <v>85</v>
      </c>
      <c r="G92" s="11">
        <f>E92*Paramètres!I$2*Paramètres!K$2</f>
        <v>208.61568000000003</v>
      </c>
      <c r="H92" s="11">
        <f t="shared" si="9"/>
        <v>51.63296060480328</v>
      </c>
      <c r="I92" s="11">
        <f t="shared" si="10"/>
        <v>260.24864060480331</v>
      </c>
      <c r="J92" s="12">
        <f t="shared" si="11"/>
        <v>453.26638238669904</v>
      </c>
      <c r="K92" s="13"/>
    </row>
    <row r="93" spans="1:11" x14ac:dyDescent="0.25">
      <c r="A93" s="9">
        <f t="shared" si="13"/>
        <v>90</v>
      </c>
      <c r="B93" s="43">
        <v>5</v>
      </c>
      <c r="C93" s="10">
        <f t="shared" si="8"/>
        <v>18.333333333333332</v>
      </c>
      <c r="D93" s="38">
        <v>79</v>
      </c>
      <c r="E93">
        <v>243.4</v>
      </c>
      <c r="F93" s="1" t="s">
        <v>85</v>
      </c>
      <c r="G93" s="11">
        <f>E93*Paramètres!I$2*Paramètres!K$2</f>
        <v>212.63424000000003</v>
      </c>
      <c r="H93" s="11">
        <f t="shared" si="9"/>
        <v>52.51081510584239</v>
      </c>
      <c r="I93" s="11">
        <f t="shared" si="10"/>
        <v>265.1450551058424</v>
      </c>
      <c r="J93" s="12">
        <f t="shared" si="11"/>
        <v>461.79430430934212</v>
      </c>
      <c r="K93" s="13"/>
    </row>
    <row r="94" spans="1:11" x14ac:dyDescent="0.25">
      <c r="A94" s="9"/>
      <c r="B94" s="9"/>
      <c r="C94" s="10"/>
      <c r="D94" s="38">
        <v>80</v>
      </c>
      <c r="E94">
        <v>248</v>
      </c>
      <c r="F94" s="1" t="s">
        <v>85</v>
      </c>
      <c r="G94" s="11">
        <f>E94*Paramètres!I$2*Paramètres!K$2</f>
        <v>216.65280000000001</v>
      </c>
      <c r="H94" s="11">
        <f t="shared" si="9"/>
        <v>53.38674047237982</v>
      </c>
      <c r="I94" s="11">
        <f t="shared" si="10"/>
        <v>270.03954047237983</v>
      </c>
      <c r="J94" s="12">
        <f t="shared" si="11"/>
        <v>470.31886632272813</v>
      </c>
      <c r="K94" s="13"/>
    </row>
    <row r="95" spans="1:11" x14ac:dyDescent="0.25">
      <c r="A95" s="9"/>
      <c r="B95" s="9"/>
      <c r="C95" s="10"/>
      <c r="D95" s="38">
        <v>80</v>
      </c>
      <c r="E95">
        <v>178</v>
      </c>
      <c r="F95" s="1">
        <v>70</v>
      </c>
      <c r="G95" s="11">
        <f>E95*Paramètres!I$2*Paramètres!K$2</f>
        <v>155.50080000000003</v>
      </c>
      <c r="H95" s="11">
        <f t="shared" si="9"/>
        <v>39.826029828200333</v>
      </c>
      <c r="I95" s="11">
        <f t="shared" si="10"/>
        <v>195.32682982820035</v>
      </c>
      <c r="J95" s="12">
        <f t="shared" si="11"/>
        <v>340.19422861744891</v>
      </c>
      <c r="K95" s="13"/>
    </row>
    <row r="96" spans="1:11" x14ac:dyDescent="0.25">
      <c r="A96" s="9"/>
      <c r="B96" s="9"/>
      <c r="C96" s="10"/>
      <c r="D96" s="38">
        <v>81</v>
      </c>
      <c r="E96">
        <v>182.4</v>
      </c>
      <c r="F96" s="1" t="s">
        <v>85</v>
      </c>
      <c r="G96" s="11">
        <f>E96*Paramètres!I$2*Paramètres!K$2</f>
        <v>159.34464000000003</v>
      </c>
      <c r="H96" s="11">
        <f t="shared" si="9"/>
        <v>40.694661837553809</v>
      </c>
      <c r="I96" s="11">
        <f t="shared" si="10"/>
        <v>200.03930183755384</v>
      </c>
      <c r="J96" s="12">
        <f t="shared" si="11"/>
        <v>348.4017840337396</v>
      </c>
      <c r="K96" s="13"/>
    </row>
    <row r="97" spans="1:11" x14ac:dyDescent="0.25">
      <c r="A97" s="9"/>
      <c r="B97" s="9"/>
      <c r="C97" s="10"/>
      <c r="D97" s="38">
        <v>82</v>
      </c>
      <c r="E97">
        <v>186.8</v>
      </c>
      <c r="F97" s="1" t="s">
        <v>85</v>
      </c>
      <c r="G97" s="11">
        <f>E97*Paramètres!I$2*Paramètres!K$2</f>
        <v>163.18848000000003</v>
      </c>
      <c r="H97" s="11">
        <f t="shared" si="9"/>
        <v>41.560857991048017</v>
      </c>
      <c r="I97" s="11">
        <f t="shared" si="10"/>
        <v>204.74933799104804</v>
      </c>
      <c r="J97" s="12">
        <f t="shared" si="11"/>
        <v>356.60509700107536</v>
      </c>
      <c r="K97" s="13"/>
    </row>
    <row r="98" spans="1:11" x14ac:dyDescent="0.25">
      <c r="A98" s="9"/>
      <c r="B98" s="9"/>
      <c r="C98" s="10"/>
      <c r="D98" s="38">
        <v>83</v>
      </c>
      <c r="E98">
        <v>191.2</v>
      </c>
      <c r="F98" s="1" t="s">
        <v>85</v>
      </c>
      <c r="G98" s="11">
        <f>E98*Paramètres!I$2*Paramètres!K$2</f>
        <v>167.03232</v>
      </c>
      <c r="H98" s="11">
        <f t="shared" si="9"/>
        <v>42.424682267054841</v>
      </c>
      <c r="I98" s="11">
        <f t="shared" si="10"/>
        <v>209.45700226705483</v>
      </c>
      <c r="J98" s="12">
        <f t="shared" si="11"/>
        <v>364.80427894845383</v>
      </c>
      <c r="K98" s="13"/>
    </row>
    <row r="99" spans="1:11" x14ac:dyDescent="0.25">
      <c r="A99" s="9"/>
      <c r="B99" s="9"/>
      <c r="C99" s="10"/>
      <c r="D99" s="38">
        <v>84</v>
      </c>
      <c r="E99">
        <v>195.6</v>
      </c>
      <c r="F99" s="1" t="s">
        <v>85</v>
      </c>
      <c r="G99" s="11">
        <f>E99*Paramètres!I$2*Paramètres!K$2</f>
        <v>170.87616000000003</v>
      </c>
      <c r="H99" s="11">
        <f t="shared" si="9"/>
        <v>43.286195531301551</v>
      </c>
      <c r="I99" s="11">
        <f t="shared" si="10"/>
        <v>214.16235553130159</v>
      </c>
      <c r="J99" s="12">
        <f t="shared" si="11"/>
        <v>372.99943588368359</v>
      </c>
      <c r="K99" s="13"/>
    </row>
    <row r="100" spans="1:11" x14ac:dyDescent="0.25">
      <c r="A100" s="9"/>
      <c r="B100" s="9"/>
      <c r="C100" s="10"/>
      <c r="D100" s="38">
        <v>85</v>
      </c>
      <c r="E100">
        <v>200</v>
      </c>
      <c r="F100" s="1" t="s">
        <v>85</v>
      </c>
      <c r="G100" s="11">
        <f>E100*Paramètres!I$2*Paramètres!K$2</f>
        <v>174.72000000000003</v>
      </c>
      <c r="H100" s="11">
        <f t="shared" si="9"/>
        <v>44.145455754865246</v>
      </c>
      <c r="I100" s="11">
        <f t="shared" si="10"/>
        <v>218.86545575486528</v>
      </c>
      <c r="J100" s="12">
        <f t="shared" si="11"/>
        <v>381.19066877305704</v>
      </c>
      <c r="K100" s="13"/>
    </row>
    <row r="101" spans="1:11" x14ac:dyDescent="0.25">
      <c r="A101" s="9"/>
      <c r="B101" s="9"/>
      <c r="C101" s="10"/>
      <c r="D101" s="38">
        <v>85</v>
      </c>
      <c r="E101">
        <v>200</v>
      </c>
      <c r="F101" s="1" t="s">
        <v>85</v>
      </c>
      <c r="G101" s="11">
        <f>E101*Paramètres!I$2*Paramètres!K$2</f>
        <v>174.72000000000003</v>
      </c>
      <c r="H101" s="11">
        <f t="shared" si="9"/>
        <v>44.145455754865246</v>
      </c>
      <c r="I101" s="11">
        <f t="shared" si="10"/>
        <v>218.86545575486528</v>
      </c>
      <c r="J101" s="12">
        <f t="shared" si="11"/>
        <v>381.19066877305704</v>
      </c>
      <c r="K101" s="13"/>
    </row>
    <row r="102" spans="1:11" x14ac:dyDescent="0.25">
      <c r="A102" s="9"/>
      <c r="B102" s="9"/>
      <c r="C102" s="10"/>
      <c r="D102" s="38">
        <v>86</v>
      </c>
      <c r="E102">
        <v>204.2</v>
      </c>
      <c r="F102" s="1" t="s">
        <v>85</v>
      </c>
      <c r="G102" s="11">
        <f>E102*Paramètres!I$2*Paramètres!K$2</f>
        <v>178.38912000000002</v>
      </c>
      <c r="H102" s="11">
        <f t="shared" si="9"/>
        <v>44.963607752190846</v>
      </c>
      <c r="I102" s="11">
        <f t="shared" si="10"/>
        <v>223.35272775219087</v>
      </c>
      <c r="J102" s="12">
        <f t="shared" si="11"/>
        <v>389.00600083506578</v>
      </c>
      <c r="K102" s="13"/>
    </row>
    <row r="103" spans="1:11" x14ac:dyDescent="0.25">
      <c r="A103" s="9"/>
      <c r="B103" s="9"/>
      <c r="C103" s="10"/>
      <c r="D103" s="38">
        <v>87</v>
      </c>
      <c r="E103">
        <v>208.4</v>
      </c>
      <c r="F103" s="1" t="s">
        <v>85</v>
      </c>
      <c r="G103" s="11">
        <f>E103*Paramètres!I$2*Paramètres!K$2</f>
        <v>182.05824000000004</v>
      </c>
      <c r="H103" s="11">
        <f t="shared" si="9"/>
        <v>45.779803189729343</v>
      </c>
      <c r="I103" s="11">
        <f t="shared" si="10"/>
        <v>227.83804318972938</v>
      </c>
      <c r="J103" s="12">
        <f t="shared" si="11"/>
        <v>396.81792522211202</v>
      </c>
      <c r="K103" s="13"/>
    </row>
    <row r="104" spans="1:11" x14ac:dyDescent="0.25">
      <c r="A104" s="9"/>
      <c r="B104" s="9"/>
      <c r="C104" s="10"/>
      <c r="D104" s="38">
        <v>88</v>
      </c>
      <c r="E104">
        <v>212.6</v>
      </c>
      <c r="F104" s="1" t="s">
        <v>85</v>
      </c>
      <c r="G104" s="11">
        <f>E104*Paramètres!I$2*Paramètres!K$2</f>
        <v>185.72736000000003</v>
      </c>
      <c r="H104" s="11">
        <f t="shared" si="9"/>
        <v>46.594086043363802</v>
      </c>
      <c r="I104" s="11">
        <f t="shared" si="10"/>
        <v>232.32144604336384</v>
      </c>
      <c r="J104" s="12">
        <f t="shared" si="11"/>
        <v>404.62651852552534</v>
      </c>
      <c r="K104" s="13"/>
    </row>
    <row r="105" spans="1:11" x14ac:dyDescent="0.25">
      <c r="A105" s="9"/>
      <c r="B105" s="9"/>
      <c r="C105" s="10"/>
      <c r="D105" s="38">
        <v>89</v>
      </c>
      <c r="E105">
        <v>216.8</v>
      </c>
      <c r="F105" s="1" t="s">
        <v>85</v>
      </c>
      <c r="G105" s="11">
        <f>E105*Paramètres!I$2*Paramètres!K$2</f>
        <v>189.39648000000003</v>
      </c>
      <c r="H105" s="11">
        <f t="shared" si="9"/>
        <v>47.406498452084506</v>
      </c>
      <c r="I105" s="11">
        <f t="shared" si="10"/>
        <v>236.80297845208452</v>
      </c>
      <c r="J105" s="12">
        <f t="shared" si="11"/>
        <v>412.43185413738047</v>
      </c>
      <c r="K105" s="13"/>
    </row>
    <row r="106" spans="1:11" x14ac:dyDescent="0.25">
      <c r="A106" s="9"/>
      <c r="B106" s="9"/>
      <c r="C106" s="10"/>
      <c r="D106" s="38">
        <v>90</v>
      </c>
      <c r="E106">
        <v>221</v>
      </c>
      <c r="F106" s="1" t="s">
        <v>85</v>
      </c>
      <c r="G106" s="11">
        <f>E106*Paramètres!I$2*Paramètres!K$2</f>
        <v>193.06560000000002</v>
      </c>
      <c r="H106" s="11">
        <f t="shared" si="9"/>
        <v>48.217080828790458</v>
      </c>
      <c r="I106" s="11">
        <f t="shared" si="10"/>
        <v>241.28268082879049</v>
      </c>
      <c r="J106" s="12">
        <f t="shared" si="11"/>
        <v>420.23400244347675</v>
      </c>
      <c r="K106" s="13"/>
    </row>
    <row r="107" spans="1:11" x14ac:dyDescent="0.25">
      <c r="A107" s="9"/>
      <c r="B107" s="9"/>
      <c r="C107" s="10"/>
      <c r="D107" s="38">
        <v>90</v>
      </c>
      <c r="E107">
        <v>221</v>
      </c>
      <c r="F107" s="1" t="s">
        <v>85</v>
      </c>
      <c r="G107" s="11">
        <f>E107*Paramètres!I$2*Paramètres!K$2</f>
        <v>193.06560000000002</v>
      </c>
      <c r="H107" s="11">
        <f t="shared" si="9"/>
        <v>48.217080828790458</v>
      </c>
      <c r="I107" s="11">
        <f t="shared" si="10"/>
        <v>241.28268082879049</v>
      </c>
      <c r="J107" s="12">
        <f t="shared" si="11"/>
        <v>420.23400244347675</v>
      </c>
      <c r="K107" s="13"/>
    </row>
    <row r="108" spans="1:11" x14ac:dyDescent="0.25">
      <c r="A108" s="9"/>
      <c r="B108" s="9"/>
      <c r="C108" s="10"/>
      <c r="D108" s="38">
        <v>91</v>
      </c>
      <c r="E108">
        <v>224.8</v>
      </c>
      <c r="F108" s="1" t="s">
        <v>85</v>
      </c>
      <c r="G108" s="11">
        <f>E108*Paramètres!I$2*Paramètres!K$2</f>
        <v>196.38528000000005</v>
      </c>
      <c r="H108" s="11">
        <v>0</v>
      </c>
      <c r="I108" s="11">
        <f t="shared" si="10"/>
        <v>196.38528000000005</v>
      </c>
      <c r="J108" s="12">
        <f t="shared" si="11"/>
        <v>342.0376960000001</v>
      </c>
      <c r="K108" s="13"/>
    </row>
    <row r="109" spans="1:11" x14ac:dyDescent="0.25">
      <c r="A109" s="9"/>
      <c r="B109" s="9"/>
      <c r="D109" s="38">
        <v>92</v>
      </c>
      <c r="E109">
        <v>228.6</v>
      </c>
      <c r="F109" s="1" t="s">
        <v>85</v>
      </c>
      <c r="G109" s="11">
        <f>E109*Paramètres!I$2*Paramètres!K$2</f>
        <v>199.70496</v>
      </c>
      <c r="H109" s="11">
        <f t="shared" ref="H109:H172" si="14">EXP(-1.0587+0.8836*LN(G109)+0.284)</f>
        <v>49.679321293278612</v>
      </c>
      <c r="I109" s="11">
        <f t="shared" si="10"/>
        <v>249.3842812932786</v>
      </c>
      <c r="J109" s="12">
        <f t="shared" si="11"/>
        <v>434.34428991912688</v>
      </c>
      <c r="K109" s="13"/>
    </row>
    <row r="110" spans="1:11" x14ac:dyDescent="0.25">
      <c r="A110" s="9"/>
      <c r="B110" s="9"/>
      <c r="D110" s="38">
        <v>93</v>
      </c>
      <c r="E110">
        <v>232.4</v>
      </c>
      <c r="F110" s="1" t="s">
        <v>85</v>
      </c>
      <c r="G110" s="11">
        <f>E110*Paramètres!I$2*Paramètres!K$2</f>
        <v>203.02464000000003</v>
      </c>
      <c r="H110" s="11">
        <f t="shared" si="14"/>
        <v>50.408310246654189</v>
      </c>
      <c r="I110" s="11">
        <f t="shared" si="10"/>
        <v>253.43295024665423</v>
      </c>
      <c r="J110" s="12">
        <f t="shared" si="11"/>
        <v>441.39572167958937</v>
      </c>
      <c r="K110" s="13"/>
    </row>
    <row r="111" spans="1:11" x14ac:dyDescent="0.25">
      <c r="A111" s="9"/>
      <c r="B111" s="9"/>
      <c r="D111" s="38">
        <v>94</v>
      </c>
      <c r="E111">
        <v>236.2</v>
      </c>
      <c r="F111" s="1" t="s">
        <v>85</v>
      </c>
      <c r="G111" s="11">
        <f>E111*Paramètres!I$2*Paramètres!K$2</f>
        <v>206.34432000000001</v>
      </c>
      <c r="H111" s="11">
        <f t="shared" si="14"/>
        <v>51.1359129912763</v>
      </c>
      <c r="I111" s="11">
        <f t="shared" si="10"/>
        <v>257.4802329912763</v>
      </c>
      <c r="J111" s="12">
        <f t="shared" si="11"/>
        <v>448.44473912647283</v>
      </c>
      <c r="K111" s="13"/>
    </row>
    <row r="112" spans="1:11" x14ac:dyDescent="0.25">
      <c r="A112" s="9"/>
      <c r="B112" s="9"/>
      <c r="D112" s="38">
        <v>95</v>
      </c>
      <c r="E112">
        <v>240</v>
      </c>
      <c r="F112" s="1" t="s">
        <v>85</v>
      </c>
      <c r="G112" s="11">
        <f>E112*Paramètres!I$2*Paramètres!K$2</f>
        <v>209.66400000000004</v>
      </c>
      <c r="H112" s="11">
        <f t="shared" si="14"/>
        <v>51.862154403304537</v>
      </c>
      <c r="I112" s="11">
        <f t="shared" si="10"/>
        <v>261.52615440330459</v>
      </c>
      <c r="J112" s="12">
        <f t="shared" si="11"/>
        <v>455.49138558575549</v>
      </c>
      <c r="K112" s="13"/>
    </row>
    <row r="113" spans="1:11" x14ac:dyDescent="0.25">
      <c r="A113" s="9"/>
      <c r="B113" s="9"/>
      <c r="D113" s="38">
        <v>95</v>
      </c>
      <c r="E113">
        <v>240</v>
      </c>
      <c r="F113" s="1" t="s">
        <v>85</v>
      </c>
      <c r="G113" s="11">
        <f>E113*Paramètres!I$2*Paramètres!K$2</f>
        <v>209.66400000000004</v>
      </c>
      <c r="H113" s="11">
        <f t="shared" si="14"/>
        <v>51.862154403304537</v>
      </c>
      <c r="I113" s="11">
        <f t="shared" si="10"/>
        <v>261.52615440330459</v>
      </c>
      <c r="J113" s="12">
        <f t="shared" si="11"/>
        <v>455.49138558575549</v>
      </c>
      <c r="K113" s="13"/>
    </row>
    <row r="114" spans="1:11" x14ac:dyDescent="0.25">
      <c r="A114" s="9"/>
      <c r="B114" s="9"/>
      <c r="D114" s="38">
        <v>96</v>
      </c>
      <c r="E114">
        <v>243.6</v>
      </c>
      <c r="F114" s="1" t="s">
        <v>85</v>
      </c>
      <c r="G114" s="11">
        <f>E114*Paramètres!I$2*Paramètres!K$2</f>
        <v>212.80896000000004</v>
      </c>
      <c r="H114" s="11">
        <f t="shared" si="14"/>
        <v>52.54893863748589</v>
      </c>
      <c r="I114" s="11">
        <f t="shared" si="10"/>
        <v>265.35789863748596</v>
      </c>
      <c r="J114" s="12">
        <f t="shared" si="11"/>
        <v>462.16500679362139</v>
      </c>
      <c r="K114" s="13"/>
    </row>
    <row r="115" spans="1:11" x14ac:dyDescent="0.25">
      <c r="A115" s="9"/>
      <c r="B115" s="9"/>
      <c r="D115" s="38">
        <v>97</v>
      </c>
      <c r="E115">
        <v>247.2</v>
      </c>
      <c r="F115" s="1" t="s">
        <v>85</v>
      </c>
      <c r="G115" s="11">
        <f>E115*Paramètres!I$2*Paramètres!K$2</f>
        <v>215.95392000000001</v>
      </c>
      <c r="H115" s="11">
        <f t="shared" si="14"/>
        <v>53.23454243756747</v>
      </c>
      <c r="I115" s="11">
        <f t="shared" si="10"/>
        <v>269.18846243756747</v>
      </c>
      <c r="J115" s="12">
        <f t="shared" si="11"/>
        <v>468.83657207876331</v>
      </c>
      <c r="K115" s="13"/>
    </row>
    <row r="116" spans="1:11" x14ac:dyDescent="0.25">
      <c r="A116" s="9"/>
      <c r="B116" s="9"/>
      <c r="D116" s="38">
        <v>98</v>
      </c>
      <c r="E116">
        <v>250.8</v>
      </c>
      <c r="F116" s="1" t="s">
        <v>85</v>
      </c>
      <c r="G116" s="11">
        <f>E116*Paramètres!I$2*Paramètres!K$2</f>
        <v>219.09888000000004</v>
      </c>
      <c r="H116" s="11">
        <f t="shared" si="14"/>
        <v>53.918984980452237</v>
      </c>
      <c r="I116" s="11">
        <f t="shared" si="10"/>
        <v>273.01786498045226</v>
      </c>
      <c r="J116" s="12">
        <f t="shared" si="11"/>
        <v>475.50611484095435</v>
      </c>
      <c r="K116" s="13"/>
    </row>
    <row r="117" spans="1:11" x14ac:dyDescent="0.25">
      <c r="A117" s="9"/>
      <c r="B117" s="9"/>
      <c r="D117" s="38">
        <v>99</v>
      </c>
      <c r="E117">
        <v>254.4</v>
      </c>
      <c r="F117" s="1" t="s">
        <v>85</v>
      </c>
      <c r="G117" s="11">
        <f>E117*Paramètres!I$2*Paramètres!K$2</f>
        <v>222.24384000000003</v>
      </c>
      <c r="H117" s="11">
        <f t="shared" si="14"/>
        <v>54.602284860895899</v>
      </c>
      <c r="I117" s="11">
        <f t="shared" si="10"/>
        <v>276.84612486089594</v>
      </c>
      <c r="J117" s="12">
        <f t="shared" si="11"/>
        <v>482.17366746606041</v>
      </c>
      <c r="K117" s="13"/>
    </row>
    <row r="118" spans="1:11" x14ac:dyDescent="0.25">
      <c r="A118" s="9"/>
      <c r="B118" s="9"/>
      <c r="D118" s="38">
        <v>100</v>
      </c>
      <c r="E118">
        <v>258</v>
      </c>
      <c r="F118" s="1" t="s">
        <v>85</v>
      </c>
      <c r="G118" s="11">
        <f>E118*Paramètres!I$2*Paramètres!K$2</f>
        <v>225.38880000000003</v>
      </c>
      <c r="H118" s="11">
        <f t="shared" si="14"/>
        <v>55.284460117161593</v>
      </c>
      <c r="I118" s="11">
        <f t="shared" si="10"/>
        <v>280.67326011716165</v>
      </c>
      <c r="J118" s="12">
        <f t="shared" si="11"/>
        <v>488.83926137072314</v>
      </c>
      <c r="K118" s="13"/>
    </row>
    <row r="119" spans="1:11" x14ac:dyDescent="0.25">
      <c r="A119" s="9"/>
      <c r="B119" s="9"/>
      <c r="D119" s="38">
        <v>100</v>
      </c>
      <c r="E119">
        <v>258</v>
      </c>
      <c r="F119" s="1" t="s">
        <v>85</v>
      </c>
      <c r="G119" s="11">
        <f>E119*Paramètres!I$2*Paramètres!K$2</f>
        <v>225.38880000000003</v>
      </c>
      <c r="H119" s="11">
        <f t="shared" si="14"/>
        <v>55.284460117161593</v>
      </c>
      <c r="I119" s="11">
        <f t="shared" si="10"/>
        <v>280.67326011716165</v>
      </c>
      <c r="J119" s="12">
        <f t="shared" si="11"/>
        <v>488.83926137072314</v>
      </c>
      <c r="K119" s="13"/>
    </row>
    <row r="120" spans="1:11" x14ac:dyDescent="0.25">
      <c r="A120" s="9"/>
      <c r="B120" s="9"/>
      <c r="D120" s="38">
        <v>101</v>
      </c>
      <c r="E120">
        <v>261.2</v>
      </c>
      <c r="F120" s="1" t="s">
        <v>85</v>
      </c>
      <c r="G120" s="11">
        <f>E120*Paramètres!I$2*Paramètres!K$2</f>
        <v>228.18432000000001</v>
      </c>
      <c r="H120" s="11">
        <f t="shared" si="14"/>
        <v>55.889908157388689</v>
      </c>
      <c r="I120" s="11">
        <f t="shared" si="10"/>
        <v>284.07422815738869</v>
      </c>
      <c r="J120" s="12">
        <f t="shared" si="11"/>
        <v>494.76261404078531</v>
      </c>
      <c r="K120" s="13"/>
    </row>
    <row r="121" spans="1:11" x14ac:dyDescent="0.25">
      <c r="D121" s="38">
        <v>102</v>
      </c>
      <c r="E121">
        <v>264.39999999999998</v>
      </c>
      <c r="F121" s="1" t="s">
        <v>85</v>
      </c>
      <c r="G121" s="11">
        <f>E121*Paramètres!I$2*Paramètres!K$2</f>
        <v>230.97984000000002</v>
      </c>
      <c r="H121" s="11">
        <f t="shared" si="14"/>
        <v>56.494493400807428</v>
      </c>
      <c r="I121" s="11">
        <f t="shared" si="10"/>
        <v>287.47433340080744</v>
      </c>
      <c r="J121" s="12">
        <f t="shared" si="11"/>
        <v>500.68446400640624</v>
      </c>
      <c r="K121" s="13"/>
    </row>
    <row r="122" spans="1:11" x14ac:dyDescent="0.25">
      <c r="D122" s="38">
        <v>103</v>
      </c>
      <c r="E122">
        <v>267.60000000000002</v>
      </c>
      <c r="F122" s="1" t="s">
        <v>85</v>
      </c>
      <c r="G122" s="11">
        <f>E122*Paramètres!I$2*Paramètres!K$2</f>
        <v>233.77536000000006</v>
      </c>
      <c r="H122" s="11">
        <f t="shared" si="14"/>
        <v>57.09822749758964</v>
      </c>
      <c r="I122" s="11">
        <f t="shared" si="10"/>
        <v>290.87358749758971</v>
      </c>
      <c r="J122" s="12">
        <f t="shared" si="11"/>
        <v>506.60483155830207</v>
      </c>
      <c r="K122" s="13"/>
    </row>
    <row r="123" spans="1:11" x14ac:dyDescent="0.25">
      <c r="D123" s="38">
        <v>104</v>
      </c>
      <c r="E123">
        <v>270.8</v>
      </c>
      <c r="F123" s="1" t="s">
        <v>85</v>
      </c>
      <c r="G123" s="11">
        <f>E123*Paramètres!I$2*Paramètres!K$2</f>
        <v>236.57088000000005</v>
      </c>
      <c r="H123" s="11">
        <f t="shared" si="14"/>
        <v>57.701121803246288</v>
      </c>
      <c r="I123" s="11">
        <f t="shared" si="10"/>
        <v>294.27200180324633</v>
      </c>
      <c r="J123" s="12">
        <f t="shared" si="11"/>
        <v>512.52373647398724</v>
      </c>
      <c r="K123" s="13"/>
    </row>
    <row r="124" spans="1:11" x14ac:dyDescent="0.25">
      <c r="D124" s="38">
        <v>105</v>
      </c>
      <c r="E124">
        <v>274</v>
      </c>
      <c r="F124" s="1" t="s">
        <v>85</v>
      </c>
      <c r="G124" s="11">
        <f>E124*Paramètres!I$2*Paramètres!K$2</f>
        <v>239.36640000000003</v>
      </c>
      <c r="H124" s="11">
        <f t="shared" si="14"/>
        <v>58.303187389471979</v>
      </c>
      <c r="I124" s="11">
        <f t="shared" si="10"/>
        <v>297.66958738947199</v>
      </c>
      <c r="J124" s="12">
        <f t="shared" si="11"/>
        <v>518.44119803666365</v>
      </c>
      <c r="K124" s="13"/>
    </row>
    <row r="125" spans="1:11" x14ac:dyDescent="0.25">
      <c r="D125" s="38">
        <v>105</v>
      </c>
      <c r="E125">
        <v>204</v>
      </c>
      <c r="F125" s="1">
        <v>70</v>
      </c>
      <c r="G125" s="11">
        <f>E125*Paramètres!I$2*Paramètres!K$2</f>
        <v>178.21440000000001</v>
      </c>
      <c r="H125" s="11">
        <f t="shared" si="14"/>
        <v>44.924692855664368</v>
      </c>
      <c r="I125" s="11">
        <f t="shared" si="10"/>
        <v>223.13909285566439</v>
      </c>
      <c r="J125" s="12">
        <f t="shared" si="11"/>
        <v>388.63392005694874</v>
      </c>
      <c r="K125" s="13"/>
    </row>
    <row r="126" spans="1:11" x14ac:dyDescent="0.25">
      <c r="D126" s="38">
        <v>106</v>
      </c>
      <c r="E126">
        <v>207</v>
      </c>
      <c r="F126" s="1" t="s">
        <v>85</v>
      </c>
      <c r="G126" s="11">
        <f>E126*Paramètres!I$2*Paramètres!K$2</f>
        <v>180.83520000000001</v>
      </c>
      <c r="H126" s="11">
        <f t="shared" si="14"/>
        <v>45.507952685945142</v>
      </c>
      <c r="I126" s="11">
        <f t="shared" si="10"/>
        <v>226.34315268594514</v>
      </c>
      <c r="J126" s="12">
        <f t="shared" si="11"/>
        <v>394.21432426135442</v>
      </c>
      <c r="K126" s="13"/>
    </row>
    <row r="127" spans="1:11" x14ac:dyDescent="0.25">
      <c r="D127" s="38">
        <v>107</v>
      </c>
      <c r="E127">
        <v>210</v>
      </c>
      <c r="F127" s="1" t="s">
        <v>85</v>
      </c>
      <c r="G127" s="11">
        <f>E127*Paramètres!I$2*Paramètres!K$2</f>
        <v>183.45600000000002</v>
      </c>
      <c r="H127" s="11">
        <f t="shared" si="14"/>
        <v>46.090229375321144</v>
      </c>
      <c r="I127" s="11">
        <f t="shared" si="10"/>
        <v>229.54622937532116</v>
      </c>
      <c r="J127" s="12">
        <f t="shared" si="11"/>
        <v>399.79301616201769</v>
      </c>
      <c r="K127" s="13"/>
    </row>
    <row r="128" spans="1:11" x14ac:dyDescent="0.25">
      <c r="D128" s="38">
        <v>108</v>
      </c>
      <c r="E128">
        <v>213</v>
      </c>
      <c r="F128" s="1" t="s">
        <v>85</v>
      </c>
      <c r="G128" s="11">
        <f>E128*Paramètres!I$2*Paramètres!K$2</f>
        <v>186.07680000000005</v>
      </c>
      <c r="H128" s="11">
        <f t="shared" si="14"/>
        <v>46.671538591528673</v>
      </c>
      <c r="I128" s="11">
        <f t="shared" si="10"/>
        <v>232.74833859152872</v>
      </c>
      <c r="J128" s="12">
        <f t="shared" si="11"/>
        <v>405.37002304691242</v>
      </c>
      <c r="K128" s="13"/>
    </row>
    <row r="129" spans="4:11" x14ac:dyDescent="0.25">
      <c r="D129" s="38">
        <v>109</v>
      </c>
      <c r="E129">
        <v>216</v>
      </c>
      <c r="F129" s="1" t="s">
        <v>85</v>
      </c>
      <c r="G129" s="11">
        <f>E129*Paramètres!I$2*Paramètres!K$2</f>
        <v>188.69760000000005</v>
      </c>
      <c r="H129" s="11">
        <f t="shared" si="14"/>
        <v>47.251895535609734</v>
      </c>
      <c r="I129" s="11">
        <f t="shared" si="10"/>
        <v>235.9494955356098</v>
      </c>
      <c r="J129" s="12">
        <f t="shared" si="11"/>
        <v>410.94537139118705</v>
      </c>
      <c r="K129" s="13"/>
    </row>
    <row r="130" spans="4:11" x14ac:dyDescent="0.25">
      <c r="D130" s="38">
        <v>110</v>
      </c>
      <c r="E130">
        <v>219</v>
      </c>
      <c r="F130" s="1" t="s">
        <v>85</v>
      </c>
      <c r="G130" s="11">
        <f>E130*Paramètres!I$2*Paramètres!K$2</f>
        <v>191.3184</v>
      </c>
      <c r="H130" s="11">
        <f t="shared" si="14"/>
        <v>47.831314962098354</v>
      </c>
      <c r="I130" s="11">
        <f t="shared" si="10"/>
        <v>239.14971496209836</v>
      </c>
      <c r="J130" s="12">
        <f t="shared" si="11"/>
        <v>416.51908689232135</v>
      </c>
      <c r="K130" s="13"/>
    </row>
    <row r="131" spans="4:11" x14ac:dyDescent="0.25">
      <c r="D131" s="38">
        <v>110</v>
      </c>
      <c r="E131">
        <v>219</v>
      </c>
      <c r="F131" s="1" t="s">
        <v>85</v>
      </c>
      <c r="G131" s="11">
        <f>E131*Paramètres!I$2*Paramètres!K$2</f>
        <v>191.3184</v>
      </c>
      <c r="H131" s="11">
        <f t="shared" si="14"/>
        <v>47.831314962098354</v>
      </c>
      <c r="I131" s="11">
        <f t="shared" si="10"/>
        <v>239.14971496209836</v>
      </c>
      <c r="J131" s="12">
        <f t="shared" si="11"/>
        <v>416.51908689232135</v>
      </c>
      <c r="K131" s="13"/>
    </row>
    <row r="132" spans="4:11" x14ac:dyDescent="0.25">
      <c r="D132" s="38">
        <v>111</v>
      </c>
      <c r="E132">
        <v>222</v>
      </c>
      <c r="F132" s="1" t="s">
        <v>85</v>
      </c>
      <c r="G132" s="11">
        <f>E132*Paramètres!I$2*Paramètres!K$2</f>
        <v>193.93920000000003</v>
      </c>
      <c r="H132" s="11">
        <f t="shared" si="14"/>
        <v>48.409811198069384</v>
      </c>
      <c r="I132" s="11">
        <f t="shared" ref="I132:I179" si="15">G132+H132</f>
        <v>242.34901119806941</v>
      </c>
      <c r="J132" s="12">
        <f t="shared" ref="J132:J179" si="16">I132*0.475*44/12</f>
        <v>422.09119450330417</v>
      </c>
      <c r="K132" s="13"/>
    </row>
    <row r="133" spans="4:11" x14ac:dyDescent="0.25">
      <c r="D133" s="38">
        <v>112</v>
      </c>
      <c r="E133">
        <v>225</v>
      </c>
      <c r="F133" s="1" t="s">
        <v>85</v>
      </c>
      <c r="G133" s="11">
        <f>E133*Paramètres!I$2*Paramètres!K$2</f>
        <v>196.56000000000003</v>
      </c>
      <c r="H133" s="11">
        <f t="shared" si="14"/>
        <v>48.987398161128134</v>
      </c>
      <c r="I133" s="11">
        <f t="shared" si="15"/>
        <v>245.54739816112817</v>
      </c>
      <c r="J133" s="12">
        <f t="shared" si="16"/>
        <v>427.66171846396492</v>
      </c>
      <c r="K133" s="13"/>
    </row>
    <row r="134" spans="4:11" x14ac:dyDescent="0.25">
      <c r="D134" s="38">
        <v>113</v>
      </c>
      <c r="E134">
        <v>228</v>
      </c>
      <c r="F134" s="1" t="s">
        <v>85</v>
      </c>
      <c r="G134" s="11">
        <f>E134*Paramètres!I$2*Paramètres!K$2</f>
        <v>199.18080000000003</v>
      </c>
      <c r="H134" s="11">
        <f t="shared" si="14"/>
        <v>49.564089376413683</v>
      </c>
      <c r="I134" s="11">
        <f t="shared" si="15"/>
        <v>248.74488937641371</v>
      </c>
      <c r="J134" s="12">
        <f t="shared" si="16"/>
        <v>433.23068233058717</v>
      </c>
      <c r="K134" s="13"/>
    </row>
    <row r="135" spans="4:11" x14ac:dyDescent="0.25">
      <c r="D135" s="38">
        <v>114</v>
      </c>
      <c r="E135">
        <v>231</v>
      </c>
      <c r="F135" s="1" t="s">
        <v>85</v>
      </c>
      <c r="G135" s="11">
        <f>E135*Paramètres!I$2*Paramètres!K$2</f>
        <v>201.80160000000004</v>
      </c>
      <c r="H135" s="11">
        <f t="shared" si="14"/>
        <v>50.139897992681668</v>
      </c>
      <c r="I135" s="11">
        <f t="shared" si="15"/>
        <v>251.94149799268172</v>
      </c>
      <c r="J135" s="12">
        <f t="shared" si="16"/>
        <v>438.79810900392067</v>
      </c>
      <c r="K135" s="13"/>
    </row>
    <row r="136" spans="4:11" x14ac:dyDescent="0.25">
      <c r="D136" s="38">
        <v>115</v>
      </c>
      <c r="E136">
        <v>234</v>
      </c>
      <c r="F136" s="1" t="s">
        <v>85</v>
      </c>
      <c r="G136" s="11">
        <f>E136*Paramètres!I$2*Paramètres!K$2</f>
        <v>204.42240000000004</v>
      </c>
      <c r="H136" s="11">
        <f t="shared" si="14"/>
        <v>50.714836797527262</v>
      </c>
      <c r="I136" s="11">
        <f t="shared" si="15"/>
        <v>255.13723679752729</v>
      </c>
      <c r="J136" s="12">
        <f t="shared" si="16"/>
        <v>444.36402075569339</v>
      </c>
      <c r="K136" s="13"/>
    </row>
    <row r="137" spans="4:11" x14ac:dyDescent="0.25">
      <c r="D137" s="38">
        <v>115</v>
      </c>
      <c r="E137">
        <v>234</v>
      </c>
      <c r="F137" s="1" t="s">
        <v>85</v>
      </c>
      <c r="G137" s="11">
        <f>E137*Paramètres!I$2*Paramètres!K$2</f>
        <v>204.42240000000004</v>
      </c>
      <c r="H137" s="11">
        <f t="shared" si="14"/>
        <v>50.714836797527262</v>
      </c>
      <c r="I137" s="11">
        <f t="shared" si="15"/>
        <v>255.13723679752729</v>
      </c>
      <c r="J137" s="12">
        <f t="shared" si="16"/>
        <v>444.36402075569339</v>
      </c>
      <c r="K137" s="13"/>
    </row>
    <row r="138" spans="4:11" x14ac:dyDescent="0.25">
      <c r="D138" s="38">
        <v>116</v>
      </c>
      <c r="E138">
        <v>236.6</v>
      </c>
      <c r="F138" s="1" t="s">
        <v>85</v>
      </c>
      <c r="G138" s="11">
        <f>E138*Paramètres!I$2*Paramètres!K$2</f>
        <v>206.69376000000003</v>
      </c>
      <c r="H138" s="11">
        <f t="shared" si="14"/>
        <v>51.212423138937325</v>
      </c>
      <c r="I138" s="11">
        <f t="shared" si="15"/>
        <v>257.90618313893737</v>
      </c>
      <c r="J138" s="12">
        <f t="shared" si="16"/>
        <v>449.18660230031583</v>
      </c>
      <c r="K138" s="13"/>
    </row>
    <row r="139" spans="4:11" x14ac:dyDescent="0.25">
      <c r="D139" s="38">
        <v>117</v>
      </c>
      <c r="E139">
        <v>239.2</v>
      </c>
      <c r="F139" s="1" t="s">
        <v>85</v>
      </c>
      <c r="G139" s="11">
        <f>E139*Paramètres!I$2*Paramètres!K$2</f>
        <v>208.96512000000001</v>
      </c>
      <c r="H139" s="11">
        <f t="shared" si="14"/>
        <v>51.709373400619597</v>
      </c>
      <c r="I139" s="11">
        <f t="shared" si="15"/>
        <v>260.67449340061961</v>
      </c>
      <c r="J139" s="12">
        <f t="shared" si="16"/>
        <v>454.00807600607914</v>
      </c>
      <c r="K139" s="13"/>
    </row>
    <row r="140" spans="4:11" x14ac:dyDescent="0.25">
      <c r="D140" s="38">
        <v>118</v>
      </c>
      <c r="E140">
        <v>241.8</v>
      </c>
      <c r="F140" s="1" t="s">
        <v>85</v>
      </c>
      <c r="G140" s="11">
        <f>E140*Paramètres!I$2*Paramètres!K$2</f>
        <v>211.23648000000003</v>
      </c>
      <c r="H140" s="11">
        <f t="shared" si="14"/>
        <v>52.205695296687736</v>
      </c>
      <c r="I140" s="11">
        <f t="shared" si="15"/>
        <v>263.44217529668776</v>
      </c>
      <c r="J140" s="12">
        <f t="shared" si="16"/>
        <v>458.82845530839785</v>
      </c>
      <c r="K140" s="13"/>
    </row>
    <row r="141" spans="4:11" x14ac:dyDescent="0.25">
      <c r="D141" s="38">
        <v>119</v>
      </c>
      <c r="E141">
        <v>244.4</v>
      </c>
      <c r="F141" s="1" t="s">
        <v>85</v>
      </c>
      <c r="G141" s="11">
        <f>E141*Paramètres!I$2*Paramètres!K$2</f>
        <v>213.50784000000002</v>
      </c>
      <c r="H141" s="11">
        <f t="shared" si="14"/>
        <v>52.701396365805124</v>
      </c>
      <c r="I141" s="11">
        <f t="shared" si="15"/>
        <v>266.20923636580517</v>
      </c>
      <c r="J141" s="12">
        <f t="shared" si="16"/>
        <v>463.6477533371106</v>
      </c>
      <c r="K141" s="13"/>
    </row>
    <row r="142" spans="4:11" x14ac:dyDescent="0.25">
      <c r="D142" s="38">
        <v>120</v>
      </c>
      <c r="E142">
        <v>247</v>
      </c>
      <c r="F142" s="1" t="s">
        <v>85</v>
      </c>
      <c r="G142" s="11">
        <f>E142*Paramètres!I$2*Paramètres!K$2</f>
        <v>215.7792</v>
      </c>
      <c r="H142" s="11">
        <f t="shared" si="14"/>
        <v>53.196483976998607</v>
      </c>
      <c r="I142" s="11">
        <f t="shared" si="15"/>
        <v>268.9756839769986</v>
      </c>
      <c r="J142" s="12">
        <f t="shared" si="16"/>
        <v>468.46598292660588</v>
      </c>
      <c r="K142" s="13"/>
    </row>
    <row r="143" spans="4:11" x14ac:dyDescent="0.25">
      <c r="D143" s="38">
        <v>120</v>
      </c>
      <c r="E143">
        <v>247</v>
      </c>
      <c r="F143" s="1" t="s">
        <v>85</v>
      </c>
      <c r="G143" s="11">
        <f>E143*Paramètres!I$2*Paramètres!K$2</f>
        <v>215.7792</v>
      </c>
      <c r="H143" s="11">
        <f t="shared" si="14"/>
        <v>53.196483976998607</v>
      </c>
      <c r="I143" s="11">
        <f t="shared" si="15"/>
        <v>268.9756839769986</v>
      </c>
      <c r="J143" s="12">
        <f t="shared" si="16"/>
        <v>468.46598292660588</v>
      </c>
      <c r="K143" s="13"/>
    </row>
    <row r="144" spans="4:11" x14ac:dyDescent="0.25">
      <c r="D144" s="38">
        <v>121</v>
      </c>
      <c r="E144">
        <v>249.2</v>
      </c>
      <c r="F144" s="1" t="s">
        <v>85</v>
      </c>
      <c r="G144" s="11">
        <f>E144*Paramètres!I$2*Paramètres!K$2</f>
        <v>217.70112000000003</v>
      </c>
      <c r="H144" s="11">
        <f t="shared" si="14"/>
        <v>53.614930456328594</v>
      </c>
      <c r="I144" s="11">
        <f t="shared" si="15"/>
        <v>271.31605045632864</v>
      </c>
      <c r="J144" s="12">
        <f t="shared" si="16"/>
        <v>472.542121211439</v>
      </c>
      <c r="K144" s="13"/>
    </row>
    <row r="145" spans="4:11" x14ac:dyDescent="0.25">
      <c r="D145" s="38">
        <v>122</v>
      </c>
      <c r="E145">
        <v>251.4</v>
      </c>
      <c r="F145" s="1" t="s">
        <v>85</v>
      </c>
      <c r="G145" s="11">
        <f>E145*Paramètres!I$2*Paramètres!K$2</f>
        <v>219.62304000000003</v>
      </c>
      <c r="H145" s="11">
        <f t="shared" si="14"/>
        <v>54.032947151518663</v>
      </c>
      <c r="I145" s="11">
        <f t="shared" si="15"/>
        <v>273.65598715151867</v>
      </c>
      <c r="J145" s="12">
        <f t="shared" si="16"/>
        <v>476.61751095556161</v>
      </c>
      <c r="K145" s="13"/>
    </row>
    <row r="146" spans="4:11" x14ac:dyDescent="0.25">
      <c r="D146" s="38">
        <v>123</v>
      </c>
      <c r="E146">
        <v>253.6</v>
      </c>
      <c r="F146" s="1" t="s">
        <v>85</v>
      </c>
      <c r="G146" s="11">
        <f>E146*Paramètres!I$2*Paramètres!K$2</f>
        <v>221.54496</v>
      </c>
      <c r="H146" s="11">
        <f t="shared" si="14"/>
        <v>54.450538259362141</v>
      </c>
      <c r="I146" s="11">
        <f t="shared" si="15"/>
        <v>275.99549825936214</v>
      </c>
      <c r="J146" s="12">
        <f t="shared" si="16"/>
        <v>480.69215946838904</v>
      </c>
      <c r="K146" s="13"/>
    </row>
    <row r="147" spans="4:11" x14ac:dyDescent="0.25">
      <c r="D147" s="38">
        <v>124</v>
      </c>
      <c r="E147">
        <v>255.8</v>
      </c>
      <c r="F147" s="1" t="s">
        <v>85</v>
      </c>
      <c r="G147" s="11">
        <f>E147*Paramètres!I$2*Paramètres!K$2</f>
        <v>223.46688000000006</v>
      </c>
      <c r="H147" s="11">
        <f t="shared" si="14"/>
        <v>54.867707899635455</v>
      </c>
      <c r="I147" s="11">
        <f t="shared" si="15"/>
        <v>278.33458789963549</v>
      </c>
      <c r="J147" s="12">
        <f t="shared" si="16"/>
        <v>484.76607392519844</v>
      </c>
      <c r="K147" s="13"/>
    </row>
    <row r="148" spans="4:11" x14ac:dyDescent="0.25">
      <c r="D148" s="38">
        <v>125</v>
      </c>
      <c r="E148">
        <v>258</v>
      </c>
      <c r="F148" s="1" t="s">
        <v>85</v>
      </c>
      <c r="G148" s="11">
        <f>E148*Paramètres!I$2*Paramètres!K$2</f>
        <v>225.38880000000003</v>
      </c>
      <c r="H148" s="11">
        <f t="shared" si="14"/>
        <v>55.284460117161593</v>
      </c>
      <c r="I148" s="11">
        <f t="shared" si="15"/>
        <v>280.67326011716165</v>
      </c>
      <c r="J148" s="12">
        <f t="shared" si="16"/>
        <v>488.83926137072314</v>
      </c>
      <c r="K148" s="13"/>
    </row>
    <row r="149" spans="4:11" x14ac:dyDescent="0.25">
      <c r="D149" s="38">
        <v>125</v>
      </c>
      <c r="E149">
        <v>258</v>
      </c>
      <c r="F149" s="1" t="s">
        <v>85</v>
      </c>
      <c r="G149" s="11">
        <f>E149*Paramètres!I$2*Paramètres!K$2</f>
        <v>225.38880000000003</v>
      </c>
      <c r="H149" s="11">
        <f t="shared" si="14"/>
        <v>55.284460117161593</v>
      </c>
      <c r="I149" s="11">
        <f t="shared" si="15"/>
        <v>280.67326011716165</v>
      </c>
      <c r="J149" s="12">
        <f t="shared" si="16"/>
        <v>488.83926137072314</v>
      </c>
      <c r="K149" s="13"/>
    </row>
    <row r="150" spans="4:11" x14ac:dyDescent="0.25">
      <c r="D150" s="38">
        <v>126</v>
      </c>
      <c r="E150">
        <v>260.2</v>
      </c>
      <c r="F150" s="1" t="s">
        <v>85</v>
      </c>
      <c r="G150" s="11">
        <f>E150*Paramètres!I$2*Paramètres!K$2</f>
        <v>227.31072</v>
      </c>
      <c r="H150" s="11">
        <f t="shared" si="14"/>
        <v>55.700798883800765</v>
      </c>
      <c r="I150" s="11">
        <f t="shared" si="15"/>
        <v>283.01151888380076</v>
      </c>
      <c r="J150" s="12">
        <f t="shared" si="16"/>
        <v>492.91172872261967</v>
      </c>
      <c r="K150" s="13"/>
    </row>
    <row r="151" spans="4:11" x14ac:dyDescent="0.25">
      <c r="D151" s="38">
        <v>127</v>
      </c>
      <c r="E151">
        <v>262.39999999999998</v>
      </c>
      <c r="F151" s="1" t="s">
        <v>85</v>
      </c>
      <c r="G151" s="11">
        <f>E151*Paramètres!I$2*Paramètres!K$2</f>
        <v>229.23264000000003</v>
      </c>
      <c r="H151" s="11">
        <f t="shared" si="14"/>
        <v>56.116728100372498</v>
      </c>
      <c r="I151" s="11">
        <f t="shared" si="15"/>
        <v>285.34936810037254</v>
      </c>
      <c r="J151" s="12">
        <f t="shared" si="16"/>
        <v>496.98348277481551</v>
      </c>
      <c r="K151" s="13"/>
    </row>
    <row r="152" spans="4:11" x14ac:dyDescent="0.25">
      <c r="D152" s="38">
        <v>128</v>
      </c>
      <c r="E152">
        <v>264.60000000000002</v>
      </c>
      <c r="F152" s="1" t="s">
        <v>85</v>
      </c>
      <c r="G152" s="11">
        <f>E152*Paramètres!I$2*Paramètres!K$2</f>
        <v>231.15456000000006</v>
      </c>
      <c r="H152" s="11">
        <f t="shared" si="14"/>
        <v>56.532251598510534</v>
      </c>
      <c r="I152" s="11">
        <f t="shared" si="15"/>
        <v>287.68681159851059</v>
      </c>
      <c r="J152" s="12">
        <f t="shared" si="16"/>
        <v>501.05453020073924</v>
      </c>
      <c r="K152" s="13"/>
    </row>
    <row r="153" spans="4:11" x14ac:dyDescent="0.25">
      <c r="D153" s="38">
        <v>129</v>
      </c>
      <c r="E153">
        <v>266.8</v>
      </c>
      <c r="F153" s="1" t="s">
        <v>85</v>
      </c>
      <c r="G153" s="11">
        <f>E153*Paramètres!I$2*Paramètres!K$2</f>
        <v>233.07648000000003</v>
      </c>
      <c r="H153" s="11">
        <f t="shared" si="14"/>
        <v>56.947373142454879</v>
      </c>
      <c r="I153" s="11">
        <f t="shared" si="15"/>
        <v>290.02385314245493</v>
      </c>
      <c r="J153" s="12">
        <f t="shared" si="16"/>
        <v>505.12487755644224</v>
      </c>
      <c r="K153" s="13"/>
    </row>
    <row r="154" spans="4:11" x14ac:dyDescent="0.25">
      <c r="D154" s="38">
        <v>130</v>
      </c>
      <c r="E154">
        <v>269</v>
      </c>
      <c r="F154" s="1" t="s">
        <v>85</v>
      </c>
      <c r="G154" s="11">
        <f>E154*Paramètres!I$2*Paramètres!K$2</f>
        <v>234.9984</v>
      </c>
      <c r="H154" s="11">
        <f t="shared" si="14"/>
        <v>57.362096430783112</v>
      </c>
      <c r="I154" s="11">
        <f t="shared" si="15"/>
        <v>292.36049643078309</v>
      </c>
      <c r="J154" s="12">
        <f t="shared" si="16"/>
        <v>509.19453128361391</v>
      </c>
      <c r="K154" s="13"/>
    </row>
    <row r="155" spans="4:11" x14ac:dyDescent="0.25">
      <c r="D155" s="38">
        <v>130</v>
      </c>
      <c r="E155">
        <v>269</v>
      </c>
      <c r="F155" s="1" t="s">
        <v>85</v>
      </c>
      <c r="G155" s="11">
        <f>E155*Paramètres!I$2*Paramètres!K$2</f>
        <v>234.9984</v>
      </c>
      <c r="H155" s="11">
        <f t="shared" si="14"/>
        <v>57.362096430783112</v>
      </c>
      <c r="I155" s="11">
        <f t="shared" si="15"/>
        <v>292.36049643078309</v>
      </c>
      <c r="J155" s="12">
        <f t="shared" si="16"/>
        <v>509.19453128361391</v>
      </c>
      <c r="K155" s="13"/>
    </row>
    <row r="156" spans="4:11" x14ac:dyDescent="0.25">
      <c r="D156" s="38">
        <v>131</v>
      </c>
      <c r="E156">
        <v>270.8</v>
      </c>
      <c r="F156" s="1" t="s">
        <v>85</v>
      </c>
      <c r="G156" s="11">
        <f>E156*Paramètres!I$2*Paramètres!K$2</f>
        <v>236.57088000000005</v>
      </c>
      <c r="H156" s="11">
        <f t="shared" si="14"/>
        <v>57.701121803246288</v>
      </c>
      <c r="I156" s="11">
        <f t="shared" si="15"/>
        <v>294.27200180324633</v>
      </c>
      <c r="J156" s="12">
        <f t="shared" si="16"/>
        <v>512.52373647398724</v>
      </c>
      <c r="K156" s="13"/>
    </row>
    <row r="157" spans="4:11" x14ac:dyDescent="0.25">
      <c r="D157" s="38">
        <v>132</v>
      </c>
      <c r="E157">
        <v>272.60000000000002</v>
      </c>
      <c r="F157" s="1" t="s">
        <v>85</v>
      </c>
      <c r="G157" s="11">
        <f>E157*Paramètres!I$2*Paramètres!K$2</f>
        <v>238.14336000000003</v>
      </c>
      <c r="H157" s="11">
        <f t="shared" si="14"/>
        <v>58.039884968630489</v>
      </c>
      <c r="I157" s="11">
        <f t="shared" si="15"/>
        <v>296.1832449686305</v>
      </c>
      <c r="J157" s="12">
        <f t="shared" si="16"/>
        <v>515.8524849870314</v>
      </c>
      <c r="K157" s="13"/>
    </row>
    <row r="158" spans="4:11" x14ac:dyDescent="0.25">
      <c r="D158" s="38">
        <v>133</v>
      </c>
      <c r="E158">
        <v>274.39999999999998</v>
      </c>
      <c r="F158" s="1" t="s">
        <v>85</v>
      </c>
      <c r="G158" s="11">
        <f>E158*Paramètres!I$2*Paramètres!K$2</f>
        <v>239.71584000000001</v>
      </c>
      <c r="H158" s="11">
        <f t="shared" si="14"/>
        <v>58.37838785912799</v>
      </c>
      <c r="I158" s="11">
        <f t="shared" si="15"/>
        <v>298.09422785912801</v>
      </c>
      <c r="J158" s="12">
        <f t="shared" si="16"/>
        <v>519.18078018798121</v>
      </c>
      <c r="K158" s="13"/>
    </row>
    <row r="159" spans="4:11" x14ac:dyDescent="0.25">
      <c r="D159" s="38">
        <v>134</v>
      </c>
      <c r="E159">
        <v>276.2</v>
      </c>
      <c r="F159" s="1" t="s">
        <v>85</v>
      </c>
      <c r="G159" s="11">
        <f>E159*Paramètres!I$2*Paramètres!K$2</f>
        <v>241.28832000000003</v>
      </c>
      <c r="H159" s="11">
        <f t="shared" si="14"/>
        <v>58.716632380115861</v>
      </c>
      <c r="I159" s="11">
        <f t="shared" si="15"/>
        <v>300.00495238011587</v>
      </c>
      <c r="J159" s="12">
        <f t="shared" si="16"/>
        <v>522.50862539536854</v>
      </c>
      <c r="K159" s="13"/>
    </row>
    <row r="160" spans="4:11" x14ac:dyDescent="0.25">
      <c r="D160" s="38">
        <v>135</v>
      </c>
      <c r="E160">
        <v>278</v>
      </c>
      <c r="F160" s="1" t="s">
        <v>85</v>
      </c>
      <c r="G160" s="11">
        <f>E160*Paramètres!I$2*Paramètres!K$2</f>
        <v>242.86080000000004</v>
      </c>
      <c r="H160" s="11">
        <f t="shared" si="14"/>
        <v>59.054620410700608</v>
      </c>
      <c r="I160" s="11">
        <f t="shared" si="15"/>
        <v>301.91542041070068</v>
      </c>
      <c r="J160" s="12">
        <f t="shared" si="16"/>
        <v>525.83602388197039</v>
      </c>
      <c r="K160" s="13"/>
    </row>
    <row r="161" spans="4:11" x14ac:dyDescent="0.25">
      <c r="D161" s="38">
        <v>135</v>
      </c>
      <c r="E161">
        <v>278</v>
      </c>
      <c r="F161" s="1" t="s">
        <v>85</v>
      </c>
      <c r="G161" s="11">
        <f>E161*Paramètres!I$2*Paramètres!K$2</f>
        <v>242.86080000000004</v>
      </c>
      <c r="H161" s="11">
        <f t="shared" si="14"/>
        <v>59.054620410700608</v>
      </c>
      <c r="I161" s="11">
        <f t="shared" si="15"/>
        <v>301.91542041070068</v>
      </c>
      <c r="J161" s="12">
        <f t="shared" si="16"/>
        <v>525.83602388197039</v>
      </c>
      <c r="K161" s="13"/>
    </row>
    <row r="162" spans="4:11" x14ac:dyDescent="0.25">
      <c r="D162" s="38">
        <v>136</v>
      </c>
      <c r="E162">
        <v>279.60000000000002</v>
      </c>
      <c r="F162" s="1" t="s">
        <v>85</v>
      </c>
      <c r="G162" s="11">
        <f>E162*Paramètres!I$2*Paramètres!K$2</f>
        <v>244.25856000000005</v>
      </c>
      <c r="H162" s="11">
        <f t="shared" si="14"/>
        <v>59.354840389242518</v>
      </c>
      <c r="I162" s="11">
        <f t="shared" si="15"/>
        <v>303.61340038924254</v>
      </c>
      <c r="J162" s="12">
        <f t="shared" si="16"/>
        <v>528.79333901126404</v>
      </c>
      <c r="K162" s="13"/>
    </row>
    <row r="163" spans="4:11" x14ac:dyDescent="0.25">
      <c r="D163" s="38">
        <v>137</v>
      </c>
      <c r="E163">
        <v>281.2</v>
      </c>
      <c r="F163" s="1" t="s">
        <v>85</v>
      </c>
      <c r="G163" s="11">
        <f>E163*Paramètres!I$2*Paramètres!K$2</f>
        <v>245.65632000000005</v>
      </c>
      <c r="H163" s="11">
        <f t="shared" si="14"/>
        <v>59.654860458363878</v>
      </c>
      <c r="I163" s="11">
        <f t="shared" si="15"/>
        <v>305.31118045836394</v>
      </c>
      <c r="J163" s="12">
        <f t="shared" si="16"/>
        <v>531.75030596498391</v>
      </c>
      <c r="K163" s="13"/>
    </row>
    <row r="164" spans="4:11" x14ac:dyDescent="0.25">
      <c r="D164" s="38">
        <v>138</v>
      </c>
      <c r="E164">
        <v>282.8</v>
      </c>
      <c r="F164" s="1" t="s">
        <v>85</v>
      </c>
      <c r="G164" s="11">
        <f>E164*Paramètres!I$2*Paramètres!K$2</f>
        <v>247.05408000000003</v>
      </c>
      <c r="H164" s="11">
        <f t="shared" si="14"/>
        <v>59.954681887523527</v>
      </c>
      <c r="I164" s="11">
        <f t="shared" si="15"/>
        <v>307.00876188752358</v>
      </c>
      <c r="J164" s="12">
        <f t="shared" si="16"/>
        <v>534.70692695410355</v>
      </c>
      <c r="K164" s="13"/>
    </row>
    <row r="165" spans="4:11" x14ac:dyDescent="0.25">
      <c r="D165" s="38">
        <v>139</v>
      </c>
      <c r="E165">
        <v>284.39999999999998</v>
      </c>
      <c r="F165" s="1" t="s">
        <v>85</v>
      </c>
      <c r="G165" s="11">
        <f>E165*Paramètres!I$2*Paramètres!K$2</f>
        <v>248.45184</v>
      </c>
      <c r="H165" s="11">
        <f t="shared" si="14"/>
        <v>60.254305930984721</v>
      </c>
      <c r="I165" s="11">
        <f t="shared" si="15"/>
        <v>308.70614593098475</v>
      </c>
      <c r="J165" s="12">
        <f t="shared" si="16"/>
        <v>537.66320416313181</v>
      </c>
      <c r="K165" s="13"/>
    </row>
    <row r="166" spans="4:11" x14ac:dyDescent="0.25">
      <c r="D166" s="38">
        <v>140</v>
      </c>
      <c r="E166">
        <v>286</v>
      </c>
      <c r="F166" s="1" t="s">
        <v>85</v>
      </c>
      <c r="G166" s="11">
        <f>E166*Paramètres!I$2*Paramètres!K$2</f>
        <v>249.84960000000004</v>
      </c>
      <c r="H166" s="11">
        <f t="shared" si="14"/>
        <v>60.553733828081292</v>
      </c>
      <c r="I166" s="11">
        <f t="shared" si="15"/>
        <v>310.40333382808132</v>
      </c>
      <c r="J166" s="12">
        <f t="shared" si="16"/>
        <v>540.61913975057496</v>
      </c>
      <c r="K166" s="13"/>
    </row>
    <row r="167" spans="4:11" x14ac:dyDescent="0.25">
      <c r="D167" s="38">
        <v>140</v>
      </c>
      <c r="E167">
        <v>286</v>
      </c>
      <c r="F167" s="1" t="s">
        <v>85</v>
      </c>
      <c r="G167" s="11">
        <f>E167*Paramètres!I$2*Paramètres!K$2</f>
        <v>249.84960000000004</v>
      </c>
      <c r="H167" s="11">
        <f t="shared" si="14"/>
        <v>60.553733828081292</v>
      </c>
      <c r="I167" s="11">
        <f t="shared" si="15"/>
        <v>310.40333382808132</v>
      </c>
      <c r="J167" s="12">
        <f t="shared" si="16"/>
        <v>540.61913975057496</v>
      </c>
      <c r="K167" s="13"/>
    </row>
    <row r="168" spans="4:11" x14ac:dyDescent="0.25">
      <c r="D168" s="38">
        <v>141</v>
      </c>
      <c r="E168">
        <v>287.60000000000002</v>
      </c>
      <c r="F168" s="1" t="s">
        <v>85</v>
      </c>
      <c r="G168" s="11">
        <f>E168*Paramètres!I$2*Paramètres!K$2</f>
        <v>251.24736000000007</v>
      </c>
      <c r="H168" s="11">
        <f t="shared" si="14"/>
        <v>60.852966803477898</v>
      </c>
      <c r="I168" s="11">
        <f t="shared" si="15"/>
        <v>312.10032680347797</v>
      </c>
      <c r="J168" s="12">
        <f t="shared" si="16"/>
        <v>543.57473584939078</v>
      </c>
      <c r="K168" s="13"/>
    </row>
    <row r="169" spans="4:11" x14ac:dyDescent="0.25">
      <c r="D169" s="38">
        <v>142</v>
      </c>
      <c r="E169">
        <v>289.2</v>
      </c>
      <c r="F169" s="1" t="s">
        <v>85</v>
      </c>
      <c r="G169" s="11">
        <f>E169*Paramètres!I$2*Paramètres!K$2</f>
        <v>252.64512000000002</v>
      </c>
      <c r="H169" s="11">
        <f t="shared" si="14"/>
        <v>61.152006067424189</v>
      </c>
      <c r="I169" s="11">
        <f t="shared" si="15"/>
        <v>313.79712606742419</v>
      </c>
      <c r="J169" s="12">
        <f t="shared" si="16"/>
        <v>546.52999456743044</v>
      </c>
      <c r="K169" s="13"/>
    </row>
    <row r="170" spans="4:11" x14ac:dyDescent="0.25">
      <c r="D170" s="38">
        <v>143</v>
      </c>
      <c r="E170">
        <v>290.8</v>
      </c>
      <c r="F170" s="1" t="s">
        <v>85</v>
      </c>
      <c r="G170" s="11">
        <f>E170*Paramètres!I$2*Paramètres!K$2</f>
        <v>254.04288000000003</v>
      </c>
      <c r="H170" s="11">
        <f t="shared" si="14"/>
        <v>61.450852816003618</v>
      </c>
      <c r="I170" s="11">
        <f t="shared" si="15"/>
        <v>315.49373281600367</v>
      </c>
      <c r="J170" s="12">
        <f t="shared" si="16"/>
        <v>549.48491798787302</v>
      </c>
      <c r="K170" s="13"/>
    </row>
    <row r="171" spans="4:11" x14ac:dyDescent="0.25">
      <c r="D171" s="38">
        <v>144</v>
      </c>
      <c r="E171">
        <v>292.39999999999998</v>
      </c>
      <c r="F171" s="1" t="s">
        <v>85</v>
      </c>
      <c r="G171" s="11">
        <f>E171*Paramètres!I$2*Paramètres!K$2</f>
        <v>255.44064000000003</v>
      </c>
      <c r="H171" s="11">
        <f t="shared" si="14"/>
        <v>61.749508231375792</v>
      </c>
      <c r="I171" s="11">
        <f t="shared" si="15"/>
        <v>317.19014823137582</v>
      </c>
      <c r="J171" s="12">
        <f t="shared" si="16"/>
        <v>552.43950816964616</v>
      </c>
      <c r="K171" s="13"/>
    </row>
    <row r="172" spans="4:11" x14ac:dyDescent="0.25">
      <c r="D172" s="38">
        <v>145</v>
      </c>
      <c r="E172">
        <v>294</v>
      </c>
      <c r="F172" s="1" t="s">
        <v>85</v>
      </c>
      <c r="G172" s="11">
        <f>E172*Paramètres!I$2*Paramètres!K$2</f>
        <v>256.83840000000004</v>
      </c>
      <c r="H172" s="11">
        <f t="shared" si="14"/>
        <v>62.047973482014044</v>
      </c>
      <c r="I172" s="11">
        <f t="shared" si="15"/>
        <v>318.88637348201405</v>
      </c>
      <c r="J172" s="12">
        <f t="shared" si="16"/>
        <v>555.39376714784112</v>
      </c>
      <c r="K172" s="13"/>
    </row>
    <row r="173" spans="4:11" x14ac:dyDescent="0.25">
      <c r="D173" s="38">
        <v>145</v>
      </c>
      <c r="E173">
        <v>294</v>
      </c>
      <c r="F173" s="1" t="s">
        <v>85</v>
      </c>
      <c r="G173" s="11">
        <f>E173*Paramètres!I$2*Paramètres!K$2</f>
        <v>256.83840000000004</v>
      </c>
      <c r="H173" s="11">
        <f t="shared" ref="H173:H179" si="17">EXP(-1.0587+0.8836*LN(G173)+0.284)</f>
        <v>62.047973482014044</v>
      </c>
      <c r="I173" s="11">
        <f t="shared" si="15"/>
        <v>318.88637348201405</v>
      </c>
      <c r="J173" s="12">
        <f t="shared" si="16"/>
        <v>555.39376714784112</v>
      </c>
      <c r="K173" s="13"/>
    </row>
    <row r="174" spans="4:11" x14ac:dyDescent="0.25">
      <c r="D174" s="38">
        <v>146</v>
      </c>
      <c r="E174">
        <v>295.2</v>
      </c>
      <c r="F174" s="1" t="s">
        <v>85</v>
      </c>
      <c r="G174" s="11">
        <f>E174*Paramètres!I$2*Paramètres!K$2</f>
        <v>257.88672000000003</v>
      </c>
      <c r="H174" s="11">
        <f t="shared" si="17"/>
        <v>62.271698319701862</v>
      </c>
      <c r="I174" s="11">
        <f t="shared" si="15"/>
        <v>320.15841831970187</v>
      </c>
      <c r="J174" s="12">
        <f t="shared" si="16"/>
        <v>557.6092452401474</v>
      </c>
      <c r="K174" s="13"/>
    </row>
    <row r="175" spans="4:11" x14ac:dyDescent="0.25">
      <c r="D175" s="38">
        <v>147</v>
      </c>
      <c r="E175">
        <v>296.39999999999998</v>
      </c>
      <c r="F175" s="1" t="s">
        <v>85</v>
      </c>
      <c r="G175" s="11">
        <f>E175*Paramètres!I$2*Paramètres!K$2</f>
        <v>258.93504000000001</v>
      </c>
      <c r="H175" s="11">
        <f t="shared" si="17"/>
        <v>62.495317322077135</v>
      </c>
      <c r="I175" s="11">
        <f t="shared" si="15"/>
        <v>321.43035732207716</v>
      </c>
      <c r="J175" s="12">
        <f t="shared" si="16"/>
        <v>559.82453900261771</v>
      </c>
      <c r="K175" s="13"/>
    </row>
    <row r="176" spans="4:11" x14ac:dyDescent="0.25">
      <c r="D176" s="38">
        <v>148</v>
      </c>
      <c r="E176">
        <v>297.60000000000002</v>
      </c>
      <c r="F176" s="1" t="s">
        <v>85</v>
      </c>
      <c r="G176" s="11">
        <f>E176*Paramètres!I$2*Paramètres!K$2</f>
        <v>259.98336000000006</v>
      </c>
      <c r="H176" s="11">
        <f t="shared" si="17"/>
        <v>62.718830967388243</v>
      </c>
      <c r="I176" s="11">
        <f t="shared" si="15"/>
        <v>322.70219096738833</v>
      </c>
      <c r="J176" s="12">
        <f t="shared" si="16"/>
        <v>562.03964926820129</v>
      </c>
      <c r="K176" s="13"/>
    </row>
    <row r="177" spans="4:11" x14ac:dyDescent="0.25">
      <c r="D177" s="38">
        <v>149</v>
      </c>
      <c r="E177">
        <v>298.8</v>
      </c>
      <c r="F177" s="1" t="s">
        <v>85</v>
      </c>
      <c r="G177" s="11">
        <f>E177*Paramètres!I$2*Paramètres!K$2</f>
        <v>261.03168000000005</v>
      </c>
      <c r="H177" s="11">
        <f t="shared" si="17"/>
        <v>62.942239729803219</v>
      </c>
      <c r="I177" s="11">
        <f t="shared" si="15"/>
        <v>323.97391972980324</v>
      </c>
      <c r="J177" s="12">
        <f t="shared" si="16"/>
        <v>564.25457686274058</v>
      </c>
      <c r="K177" s="13"/>
    </row>
    <row r="178" spans="4:11" x14ac:dyDescent="0.25">
      <c r="D178" s="38">
        <v>150</v>
      </c>
      <c r="E178">
        <v>300</v>
      </c>
      <c r="F178" s="1" t="s">
        <v>85</v>
      </c>
      <c r="G178" s="11">
        <f>E178*Paramètres!I$2*Paramètres!K$2</f>
        <v>262.08000000000004</v>
      </c>
      <c r="H178" s="11">
        <f t="shared" si="17"/>
        <v>63.165544079460766</v>
      </c>
      <c r="I178" s="11">
        <f t="shared" si="15"/>
        <v>325.24554407946079</v>
      </c>
      <c r="J178" s="12">
        <f t="shared" si="16"/>
        <v>566.46932260506082</v>
      </c>
      <c r="K178" s="13"/>
    </row>
    <row r="179" spans="4:11" x14ac:dyDescent="0.25">
      <c r="D179" s="38">
        <v>150</v>
      </c>
      <c r="E179">
        <v>211</v>
      </c>
      <c r="F179" s="1">
        <v>89</v>
      </c>
      <c r="G179" s="11">
        <f>E179*Paramètres!I$2*Paramètres!K$2</f>
        <v>184.32960000000003</v>
      </c>
      <c r="H179" s="11">
        <f t="shared" si="17"/>
        <v>46.284105851003062</v>
      </c>
      <c r="I179" s="11">
        <f t="shared" si="15"/>
        <v>230.61370585100309</v>
      </c>
      <c r="J179" s="12">
        <f t="shared" si="16"/>
        <v>401.65220435716373</v>
      </c>
      <c r="K179" s="13"/>
    </row>
  </sheetData>
  <mergeCells count="1">
    <mergeCell ref="D1:J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L5" sqref="L5"/>
    </sheetView>
  </sheetViews>
  <sheetFormatPr baseColWidth="10" defaultRowHeight="15" x14ac:dyDescent="0.25"/>
  <sheetData>
    <row r="1" spans="1:12" ht="63.75" x14ac:dyDescent="0.25">
      <c r="A1" s="28" t="s">
        <v>27</v>
      </c>
      <c r="B1" s="28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8" t="s">
        <v>33</v>
      </c>
      <c r="H1" s="28" t="s">
        <v>34</v>
      </c>
      <c r="I1" s="28" t="s">
        <v>35</v>
      </c>
      <c r="J1" s="28" t="s">
        <v>36</v>
      </c>
      <c r="K1" s="2" t="s">
        <v>37</v>
      </c>
      <c r="L1" s="28" t="s">
        <v>38</v>
      </c>
    </row>
    <row r="2" spans="1:12" x14ac:dyDescent="0.25">
      <c r="A2" t="s">
        <v>23</v>
      </c>
      <c r="B2" t="s">
        <v>24</v>
      </c>
      <c r="C2">
        <v>0.47099999999999997</v>
      </c>
      <c r="D2">
        <v>-3.4499999999999998E-4</v>
      </c>
      <c r="E2">
        <v>0.377</v>
      </c>
      <c r="F2">
        <v>0</v>
      </c>
      <c r="G2" t="s">
        <v>25</v>
      </c>
      <c r="H2">
        <v>1.3</v>
      </c>
      <c r="I2">
        <v>1.56</v>
      </c>
      <c r="J2" t="s">
        <v>26</v>
      </c>
      <c r="K2">
        <v>0.56000000000000005</v>
      </c>
      <c r="L2">
        <v>1.107</v>
      </c>
    </row>
    <row r="8" spans="1:12" x14ac:dyDescent="0.25">
      <c r="B8" s="29"/>
      <c r="C8" s="29"/>
      <c r="D8" s="29"/>
      <c r="E8" s="29"/>
      <c r="F8" s="29"/>
    </row>
    <row r="9" spans="1:12" x14ac:dyDescent="0.25">
      <c r="B9" s="29"/>
      <c r="C9" s="29"/>
      <c r="D9" s="29"/>
      <c r="E9" s="29"/>
      <c r="F9" s="29"/>
    </row>
    <row r="10" spans="1:12" x14ac:dyDescent="0.25">
      <c r="B10" s="30" t="s">
        <v>39</v>
      </c>
      <c r="C10" s="29"/>
      <c r="D10" s="29"/>
      <c r="E10" s="29"/>
      <c r="F10" s="29"/>
    </row>
    <row r="11" spans="1:12" x14ac:dyDescent="0.25">
      <c r="C11" s="29" t="s">
        <v>40</v>
      </c>
      <c r="D11" s="29" t="s">
        <v>41</v>
      </c>
      <c r="E11" s="29" t="s">
        <v>42</v>
      </c>
      <c r="F11" s="31" t="s">
        <v>43</v>
      </c>
    </row>
    <row r="12" spans="1:12" x14ac:dyDescent="0.25">
      <c r="B12" s="32" t="s">
        <v>44</v>
      </c>
      <c r="C12" s="29">
        <v>35</v>
      </c>
      <c r="D12" s="29">
        <v>25</v>
      </c>
      <c r="E12" s="29">
        <v>2</v>
      </c>
      <c r="F12" s="29">
        <v>1</v>
      </c>
    </row>
    <row r="13" spans="1:12" x14ac:dyDescent="0.25">
      <c r="B13" s="32" t="s">
        <v>45</v>
      </c>
      <c r="C13" s="29">
        <f>LN(2)/C12</f>
        <v>1.980420515885558E-2</v>
      </c>
      <c r="D13" s="29">
        <f>LN(2)/D12</f>
        <v>2.7725887222397813E-2</v>
      </c>
      <c r="E13" s="29">
        <f>LN(2)/E12</f>
        <v>0.34657359027997264</v>
      </c>
      <c r="F13" s="29">
        <f>LN(2)/F12</f>
        <v>0.69314718055994529</v>
      </c>
    </row>
    <row r="14" spans="1:12" x14ac:dyDescent="0.25">
      <c r="B14" s="29"/>
      <c r="C14" s="29"/>
      <c r="D14" s="29"/>
      <c r="E14" s="29"/>
      <c r="F14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topLeftCell="A151" workbookViewId="0">
      <selection activeCell="C178" sqref="C178"/>
    </sheetView>
  </sheetViews>
  <sheetFormatPr baseColWidth="10" defaultRowHeight="15" x14ac:dyDescent="0.25"/>
  <cols>
    <col min="5" max="5" width="13.140625" style="41" customWidth="1"/>
  </cols>
  <sheetData>
    <row r="1" spans="1:5" ht="30" x14ac:dyDescent="0.25">
      <c r="A1" t="s">
        <v>80</v>
      </c>
      <c r="C1" t="s">
        <v>81</v>
      </c>
      <c r="D1" s="39" t="s">
        <v>83</v>
      </c>
      <c r="E1" s="40" t="s">
        <v>84</v>
      </c>
    </row>
    <row r="2" spans="1:5" x14ac:dyDescent="0.25">
      <c r="A2">
        <v>0</v>
      </c>
      <c r="B2">
        <v>0</v>
      </c>
      <c r="C2">
        <v>0</v>
      </c>
    </row>
    <row r="3" spans="1:5" x14ac:dyDescent="0.25">
      <c r="A3">
        <v>1</v>
      </c>
      <c r="B3">
        <v>0.3</v>
      </c>
      <c r="C3">
        <f>C2+B3</f>
        <v>0.3</v>
      </c>
      <c r="D3" t="str">
        <f>IF(C2-C3&gt;0,C2-C3,"")</f>
        <v/>
      </c>
    </row>
    <row r="4" spans="1:5" x14ac:dyDescent="0.25">
      <c r="A4">
        <v>2</v>
      </c>
      <c r="B4">
        <v>0.3</v>
      </c>
      <c r="C4">
        <f t="shared" ref="C4:C26" si="0">C3+B4</f>
        <v>0.6</v>
      </c>
      <c r="D4" t="str">
        <f t="shared" ref="D4:D67" si="1">IF(C3-C4&gt;0,C3-C4,"")</f>
        <v/>
      </c>
    </row>
    <row r="5" spans="1:5" x14ac:dyDescent="0.25">
      <c r="A5">
        <v>3</v>
      </c>
      <c r="B5">
        <v>0.5</v>
      </c>
      <c r="C5">
        <f t="shared" si="0"/>
        <v>1.1000000000000001</v>
      </c>
      <c r="D5" t="str">
        <f t="shared" si="1"/>
        <v/>
      </c>
    </row>
    <row r="6" spans="1:5" x14ac:dyDescent="0.25">
      <c r="A6">
        <v>4</v>
      </c>
      <c r="B6">
        <v>0.5</v>
      </c>
      <c r="C6">
        <f t="shared" si="0"/>
        <v>1.6</v>
      </c>
      <c r="D6" t="str">
        <f t="shared" si="1"/>
        <v/>
      </c>
    </row>
    <row r="7" spans="1:5" x14ac:dyDescent="0.25">
      <c r="A7">
        <v>5</v>
      </c>
      <c r="B7">
        <v>0.6</v>
      </c>
      <c r="C7">
        <f t="shared" si="0"/>
        <v>2.2000000000000002</v>
      </c>
      <c r="D7" t="str">
        <f t="shared" si="1"/>
        <v/>
      </c>
    </row>
    <row r="8" spans="1:5" x14ac:dyDescent="0.25">
      <c r="A8">
        <v>6</v>
      </c>
      <c r="B8">
        <v>0.6</v>
      </c>
      <c r="C8">
        <f t="shared" si="0"/>
        <v>2.8000000000000003</v>
      </c>
      <c r="D8" t="str">
        <f t="shared" si="1"/>
        <v/>
      </c>
    </row>
    <row r="9" spans="1:5" x14ac:dyDescent="0.25">
      <c r="A9">
        <v>7</v>
      </c>
      <c r="B9">
        <v>0.7</v>
      </c>
      <c r="C9">
        <f t="shared" si="0"/>
        <v>3.5</v>
      </c>
      <c r="D9" t="str">
        <f t="shared" si="1"/>
        <v/>
      </c>
    </row>
    <row r="10" spans="1:5" x14ac:dyDescent="0.25">
      <c r="A10">
        <v>8</v>
      </c>
      <c r="B10">
        <v>0.7</v>
      </c>
      <c r="C10">
        <f t="shared" si="0"/>
        <v>4.2</v>
      </c>
      <c r="D10" t="str">
        <f t="shared" si="1"/>
        <v/>
      </c>
    </row>
    <row r="11" spans="1:5" x14ac:dyDescent="0.25">
      <c r="A11">
        <v>9</v>
      </c>
      <c r="B11">
        <v>0.8</v>
      </c>
      <c r="C11">
        <f t="shared" si="0"/>
        <v>5</v>
      </c>
      <c r="D11" t="str">
        <f t="shared" si="1"/>
        <v/>
      </c>
    </row>
    <row r="12" spans="1:5" x14ac:dyDescent="0.25">
      <c r="A12">
        <v>10</v>
      </c>
      <c r="B12">
        <v>0.9</v>
      </c>
      <c r="C12">
        <f t="shared" si="0"/>
        <v>5.9</v>
      </c>
      <c r="D12" t="str">
        <f t="shared" si="1"/>
        <v/>
      </c>
    </row>
    <row r="13" spans="1:5" x14ac:dyDescent="0.25">
      <c r="A13">
        <v>11</v>
      </c>
      <c r="B13">
        <v>0.9</v>
      </c>
      <c r="C13">
        <f t="shared" si="0"/>
        <v>6.8000000000000007</v>
      </c>
      <c r="D13" t="str">
        <f t="shared" si="1"/>
        <v/>
      </c>
    </row>
    <row r="14" spans="1:5" x14ac:dyDescent="0.25">
      <c r="A14">
        <v>12</v>
      </c>
      <c r="B14">
        <v>0.9</v>
      </c>
      <c r="C14">
        <f t="shared" si="0"/>
        <v>7.7000000000000011</v>
      </c>
      <c r="D14" t="str">
        <f t="shared" si="1"/>
        <v/>
      </c>
    </row>
    <row r="15" spans="1:5" x14ac:dyDescent="0.25">
      <c r="A15">
        <v>13</v>
      </c>
      <c r="B15">
        <v>1</v>
      </c>
      <c r="C15">
        <f t="shared" si="0"/>
        <v>8.7000000000000011</v>
      </c>
      <c r="D15" t="str">
        <f t="shared" si="1"/>
        <v/>
      </c>
    </row>
    <row r="16" spans="1:5" x14ac:dyDescent="0.25">
      <c r="A16">
        <v>14</v>
      </c>
      <c r="B16">
        <v>1</v>
      </c>
      <c r="C16">
        <f t="shared" si="0"/>
        <v>9.7000000000000011</v>
      </c>
      <c r="D16" t="str">
        <f t="shared" si="1"/>
        <v/>
      </c>
    </row>
    <row r="17" spans="1:4" x14ac:dyDescent="0.25">
      <c r="A17">
        <v>15</v>
      </c>
      <c r="B17">
        <v>1</v>
      </c>
      <c r="C17">
        <f t="shared" si="0"/>
        <v>10.700000000000001</v>
      </c>
      <c r="D17" t="str">
        <f t="shared" si="1"/>
        <v/>
      </c>
    </row>
    <row r="18" spans="1:4" x14ac:dyDescent="0.25">
      <c r="A18">
        <v>16</v>
      </c>
      <c r="B18">
        <v>1.1000000000000001</v>
      </c>
      <c r="C18">
        <f t="shared" si="0"/>
        <v>11.8</v>
      </c>
      <c r="D18" t="str">
        <f t="shared" si="1"/>
        <v/>
      </c>
    </row>
    <row r="19" spans="1:4" x14ac:dyDescent="0.25">
      <c r="A19">
        <v>17</v>
      </c>
      <c r="B19">
        <v>1.3</v>
      </c>
      <c r="C19">
        <f t="shared" si="0"/>
        <v>13.100000000000001</v>
      </c>
      <c r="D19" t="str">
        <f t="shared" si="1"/>
        <v/>
      </c>
    </row>
    <row r="20" spans="1:4" x14ac:dyDescent="0.25">
      <c r="A20">
        <v>18</v>
      </c>
      <c r="B20">
        <v>1.4</v>
      </c>
      <c r="C20">
        <f t="shared" si="0"/>
        <v>14.500000000000002</v>
      </c>
      <c r="D20" t="str">
        <f t="shared" si="1"/>
        <v/>
      </c>
    </row>
    <row r="21" spans="1:4" x14ac:dyDescent="0.25">
      <c r="A21">
        <v>19</v>
      </c>
      <c r="B21">
        <v>1.9</v>
      </c>
      <c r="C21">
        <f t="shared" si="0"/>
        <v>16.400000000000002</v>
      </c>
      <c r="D21" t="str">
        <f t="shared" si="1"/>
        <v/>
      </c>
    </row>
    <row r="22" spans="1:4" x14ac:dyDescent="0.25">
      <c r="A22">
        <v>20</v>
      </c>
      <c r="B22">
        <v>2</v>
      </c>
      <c r="C22">
        <f t="shared" si="0"/>
        <v>18.400000000000002</v>
      </c>
      <c r="D22" t="str">
        <f t="shared" si="1"/>
        <v/>
      </c>
    </row>
    <row r="23" spans="1:4" x14ac:dyDescent="0.25">
      <c r="A23">
        <v>21</v>
      </c>
      <c r="B23">
        <v>2</v>
      </c>
      <c r="C23">
        <f t="shared" si="0"/>
        <v>20.400000000000002</v>
      </c>
      <c r="D23" t="str">
        <f t="shared" si="1"/>
        <v/>
      </c>
    </row>
    <row r="24" spans="1:4" x14ac:dyDescent="0.25">
      <c r="A24">
        <v>22</v>
      </c>
      <c r="B24">
        <v>2.2000000000000002</v>
      </c>
      <c r="C24">
        <f t="shared" si="0"/>
        <v>22.6</v>
      </c>
      <c r="D24" t="str">
        <f t="shared" si="1"/>
        <v/>
      </c>
    </row>
    <row r="25" spans="1:4" x14ac:dyDescent="0.25">
      <c r="A25">
        <v>23</v>
      </c>
      <c r="B25">
        <v>2.9</v>
      </c>
      <c r="C25">
        <f t="shared" si="0"/>
        <v>25.5</v>
      </c>
      <c r="D25" t="str">
        <f t="shared" si="1"/>
        <v/>
      </c>
    </row>
    <row r="26" spans="1:4" x14ac:dyDescent="0.25">
      <c r="A26">
        <v>24</v>
      </c>
      <c r="B26">
        <v>3.2</v>
      </c>
      <c r="C26">
        <f t="shared" si="0"/>
        <v>28.7</v>
      </c>
      <c r="D26" t="str">
        <f t="shared" si="1"/>
        <v/>
      </c>
    </row>
    <row r="27" spans="1:4" x14ac:dyDescent="0.25">
      <c r="A27">
        <v>25</v>
      </c>
      <c r="C27">
        <v>30</v>
      </c>
      <c r="D27" t="str">
        <f t="shared" si="1"/>
        <v/>
      </c>
    </row>
    <row r="28" spans="1:4" x14ac:dyDescent="0.25">
      <c r="A28">
        <v>25</v>
      </c>
      <c r="C28">
        <v>30</v>
      </c>
      <c r="D28" t="str">
        <f t="shared" si="1"/>
        <v/>
      </c>
    </row>
    <row r="29" spans="1:4" x14ac:dyDescent="0.25">
      <c r="A29">
        <v>26</v>
      </c>
      <c r="C29">
        <f>C$28+(A29-A$28)*(C$33-C$28)/(A$33-A$28)</f>
        <v>34.799999999999997</v>
      </c>
      <c r="D29" t="str">
        <f t="shared" si="1"/>
        <v/>
      </c>
    </row>
    <row r="30" spans="1:4" x14ac:dyDescent="0.25">
      <c r="A30">
        <v>27</v>
      </c>
      <c r="C30">
        <f t="shared" ref="C30:C32" si="2">C$28+(A30-A$28)*(C$33-C$28)/(A$33-A$28)</f>
        <v>39.6</v>
      </c>
      <c r="D30" t="str">
        <f t="shared" si="1"/>
        <v/>
      </c>
    </row>
    <row r="31" spans="1:4" x14ac:dyDescent="0.25">
      <c r="A31">
        <v>28</v>
      </c>
      <c r="C31">
        <f t="shared" si="2"/>
        <v>44.4</v>
      </c>
      <c r="D31" t="str">
        <f t="shared" si="1"/>
        <v/>
      </c>
    </row>
    <row r="32" spans="1:4" x14ac:dyDescent="0.25">
      <c r="A32">
        <v>29</v>
      </c>
      <c r="C32">
        <f t="shared" si="2"/>
        <v>49.2</v>
      </c>
      <c r="D32" t="str">
        <f t="shared" si="1"/>
        <v/>
      </c>
    </row>
    <row r="33" spans="1:5" x14ac:dyDescent="0.25">
      <c r="A33">
        <v>30</v>
      </c>
      <c r="C33">
        <v>54</v>
      </c>
      <c r="D33" t="str">
        <f t="shared" si="1"/>
        <v/>
      </c>
    </row>
    <row r="34" spans="1:5" x14ac:dyDescent="0.25">
      <c r="A34">
        <v>30</v>
      </c>
      <c r="C34">
        <v>54</v>
      </c>
      <c r="D34" t="str">
        <f t="shared" si="1"/>
        <v/>
      </c>
    </row>
    <row r="35" spans="1:5" x14ac:dyDescent="0.25">
      <c r="A35">
        <v>31</v>
      </c>
      <c r="C35">
        <f>C$34+(A35-A$34)*(C$39-C$34)/(A$39-A$34)</f>
        <v>59</v>
      </c>
      <c r="D35" t="str">
        <f t="shared" si="1"/>
        <v/>
      </c>
    </row>
    <row r="36" spans="1:5" x14ac:dyDescent="0.25">
      <c r="A36">
        <v>32</v>
      </c>
      <c r="C36">
        <f t="shared" ref="C36:C38" si="3">C$34+(A36-A$34)*(C$39-C$34)/(A$39-A$34)</f>
        <v>64</v>
      </c>
      <c r="D36" t="str">
        <f t="shared" si="1"/>
        <v/>
      </c>
    </row>
    <row r="37" spans="1:5" x14ac:dyDescent="0.25">
      <c r="A37">
        <v>33</v>
      </c>
      <c r="C37">
        <f t="shared" si="3"/>
        <v>69</v>
      </c>
      <c r="D37" t="str">
        <f t="shared" si="1"/>
        <v/>
      </c>
    </row>
    <row r="38" spans="1:5" x14ac:dyDescent="0.25">
      <c r="A38">
        <v>34</v>
      </c>
      <c r="C38">
        <f t="shared" si="3"/>
        <v>74</v>
      </c>
      <c r="D38" t="str">
        <f t="shared" si="1"/>
        <v/>
      </c>
    </row>
    <row r="39" spans="1:5" x14ac:dyDescent="0.25">
      <c r="A39">
        <v>35</v>
      </c>
      <c r="C39">
        <f>66+13</f>
        <v>79</v>
      </c>
      <c r="D39" t="str">
        <f t="shared" si="1"/>
        <v/>
      </c>
    </row>
    <row r="40" spans="1:5" x14ac:dyDescent="0.25">
      <c r="A40">
        <v>35</v>
      </c>
      <c r="C40">
        <f>66+13</f>
        <v>79</v>
      </c>
      <c r="D40" t="str">
        <f t="shared" si="1"/>
        <v/>
      </c>
      <c r="E40" s="41">
        <v>13</v>
      </c>
    </row>
    <row r="41" spans="1:5" x14ac:dyDescent="0.25">
      <c r="A41">
        <v>36</v>
      </c>
      <c r="C41">
        <f>C$40+(A41-A$40)*(C$45-C$40)/(A$45-A$40)</f>
        <v>84.4</v>
      </c>
      <c r="D41" t="str">
        <f t="shared" si="1"/>
        <v/>
      </c>
      <c r="E41" s="41" t="s">
        <v>85</v>
      </c>
    </row>
    <row r="42" spans="1:5" x14ac:dyDescent="0.25">
      <c r="A42">
        <v>37</v>
      </c>
      <c r="C42">
        <f t="shared" ref="C42:C44" si="4">C$40+(A42-A$40)*(C$45-C$40)/(A$45-A$40)</f>
        <v>89.8</v>
      </c>
      <c r="D42" t="str">
        <f t="shared" si="1"/>
        <v/>
      </c>
      <c r="E42" s="41" t="s">
        <v>85</v>
      </c>
    </row>
    <row r="43" spans="1:5" x14ac:dyDescent="0.25">
      <c r="A43">
        <v>38</v>
      </c>
      <c r="C43">
        <f t="shared" si="4"/>
        <v>95.2</v>
      </c>
      <c r="D43" t="str">
        <f t="shared" si="1"/>
        <v/>
      </c>
      <c r="E43" s="41" t="s">
        <v>85</v>
      </c>
    </row>
    <row r="44" spans="1:5" x14ac:dyDescent="0.25">
      <c r="A44">
        <v>39</v>
      </c>
      <c r="C44">
        <f t="shared" si="4"/>
        <v>100.6</v>
      </c>
      <c r="D44" t="str">
        <f t="shared" si="1"/>
        <v/>
      </c>
      <c r="E44" s="41" t="s">
        <v>85</v>
      </c>
    </row>
    <row r="45" spans="1:5" x14ac:dyDescent="0.25">
      <c r="A45">
        <v>40</v>
      </c>
      <c r="C45">
        <f>92+14</f>
        <v>106</v>
      </c>
      <c r="D45" t="str">
        <f t="shared" si="1"/>
        <v/>
      </c>
      <c r="E45" s="41" t="s">
        <v>85</v>
      </c>
    </row>
    <row r="46" spans="1:5" x14ac:dyDescent="0.25">
      <c r="A46">
        <v>40</v>
      </c>
      <c r="C46">
        <f>92+14</f>
        <v>106</v>
      </c>
      <c r="D46" t="str">
        <f t="shared" si="1"/>
        <v/>
      </c>
      <c r="E46" s="41">
        <v>14</v>
      </c>
    </row>
    <row r="47" spans="1:5" x14ac:dyDescent="0.25">
      <c r="A47">
        <v>41</v>
      </c>
      <c r="C47">
        <f>C$46+(A47-A$46)*(C$51-C$46)/(A$51-A$46)</f>
        <v>111.6</v>
      </c>
      <c r="D47" t="str">
        <f t="shared" si="1"/>
        <v/>
      </c>
      <c r="E47" s="41" t="s">
        <v>85</v>
      </c>
    </row>
    <row r="48" spans="1:5" x14ac:dyDescent="0.25">
      <c r="A48">
        <v>42</v>
      </c>
      <c r="C48">
        <f t="shared" ref="C48:C50" si="5">C$46+(A48-A$46)*(C$51-C$46)/(A$51-A$46)</f>
        <v>117.2</v>
      </c>
      <c r="D48" t="str">
        <f t="shared" si="1"/>
        <v/>
      </c>
      <c r="E48" s="41" t="s">
        <v>85</v>
      </c>
    </row>
    <row r="49" spans="1:5" x14ac:dyDescent="0.25">
      <c r="A49">
        <v>43</v>
      </c>
      <c r="C49">
        <f t="shared" si="5"/>
        <v>122.8</v>
      </c>
      <c r="D49" t="str">
        <f t="shared" si="1"/>
        <v/>
      </c>
      <c r="E49" s="41" t="s">
        <v>85</v>
      </c>
    </row>
    <row r="50" spans="1:5" x14ac:dyDescent="0.25">
      <c r="A50">
        <v>44</v>
      </c>
      <c r="C50">
        <f t="shared" si="5"/>
        <v>128.4</v>
      </c>
      <c r="D50" t="str">
        <f t="shared" si="1"/>
        <v/>
      </c>
      <c r="E50" s="41" t="s">
        <v>85</v>
      </c>
    </row>
    <row r="51" spans="1:5" x14ac:dyDescent="0.25">
      <c r="A51">
        <v>45</v>
      </c>
      <c r="C51">
        <f>120+14</f>
        <v>134</v>
      </c>
      <c r="D51" t="str">
        <f t="shared" si="1"/>
        <v/>
      </c>
      <c r="E51" s="41" t="s">
        <v>85</v>
      </c>
    </row>
    <row r="52" spans="1:5" x14ac:dyDescent="0.25">
      <c r="A52">
        <v>45</v>
      </c>
      <c r="C52">
        <f>120+14</f>
        <v>134</v>
      </c>
      <c r="D52" t="str">
        <f t="shared" si="1"/>
        <v/>
      </c>
      <c r="E52" s="41">
        <v>14</v>
      </c>
    </row>
    <row r="53" spans="1:5" x14ac:dyDescent="0.25">
      <c r="A53">
        <v>46</v>
      </c>
      <c r="C53">
        <f>C$52+(A53-A$52)*(C$57-C$52)/(A$57-A$52)</f>
        <v>139.6</v>
      </c>
      <c r="D53" t="str">
        <f t="shared" si="1"/>
        <v/>
      </c>
      <c r="E53" s="41" t="s">
        <v>85</v>
      </c>
    </row>
    <row r="54" spans="1:5" x14ac:dyDescent="0.25">
      <c r="A54">
        <v>47</v>
      </c>
      <c r="C54">
        <f t="shared" ref="C54:C56" si="6">C$52+(A54-A$52)*(C$57-C$52)/(A$57-A$52)</f>
        <v>145.19999999999999</v>
      </c>
      <c r="D54" t="str">
        <f t="shared" si="1"/>
        <v/>
      </c>
      <c r="E54" s="41" t="s">
        <v>85</v>
      </c>
    </row>
    <row r="55" spans="1:5" x14ac:dyDescent="0.25">
      <c r="A55">
        <v>48</v>
      </c>
      <c r="C55">
        <f t="shared" si="6"/>
        <v>150.80000000000001</v>
      </c>
      <c r="D55" t="str">
        <f t="shared" si="1"/>
        <v/>
      </c>
      <c r="E55" s="41" t="s">
        <v>85</v>
      </c>
    </row>
    <row r="56" spans="1:5" x14ac:dyDescent="0.25">
      <c r="A56">
        <v>49</v>
      </c>
      <c r="C56">
        <f t="shared" si="6"/>
        <v>156.4</v>
      </c>
      <c r="D56" t="str">
        <f t="shared" si="1"/>
        <v/>
      </c>
      <c r="E56" s="41" t="s">
        <v>85</v>
      </c>
    </row>
    <row r="57" spans="1:5" x14ac:dyDescent="0.25">
      <c r="A57">
        <v>50</v>
      </c>
      <c r="C57">
        <f>148+14</f>
        <v>162</v>
      </c>
      <c r="D57" t="str">
        <f t="shared" si="1"/>
        <v/>
      </c>
      <c r="E57" s="41" t="s">
        <v>85</v>
      </c>
    </row>
    <row r="58" spans="1:5" x14ac:dyDescent="0.25">
      <c r="A58">
        <v>50</v>
      </c>
      <c r="C58">
        <f>148+14</f>
        <v>162</v>
      </c>
      <c r="D58" t="str">
        <f t="shared" si="1"/>
        <v/>
      </c>
      <c r="E58" s="41">
        <v>14</v>
      </c>
    </row>
    <row r="59" spans="1:5" x14ac:dyDescent="0.25">
      <c r="A59">
        <v>51</v>
      </c>
      <c r="C59">
        <f>C$58+(A59-A$58)*(C$63-C$58)/(A$63-A$58)</f>
        <v>167.6</v>
      </c>
      <c r="D59" t="str">
        <f t="shared" si="1"/>
        <v/>
      </c>
      <c r="E59" s="41" t="s">
        <v>85</v>
      </c>
    </row>
    <row r="60" spans="1:5" x14ac:dyDescent="0.25">
      <c r="A60">
        <v>52</v>
      </c>
      <c r="C60">
        <f t="shared" ref="C60:C62" si="7">C$58+(A60-A$58)*(C$63-C$58)/(A$63-A$58)</f>
        <v>173.2</v>
      </c>
      <c r="D60" t="str">
        <f t="shared" si="1"/>
        <v/>
      </c>
      <c r="E60" s="41" t="s">
        <v>85</v>
      </c>
    </row>
    <row r="61" spans="1:5" x14ac:dyDescent="0.25">
      <c r="A61">
        <v>53</v>
      </c>
      <c r="C61">
        <f t="shared" si="7"/>
        <v>178.8</v>
      </c>
      <c r="D61" t="str">
        <f t="shared" si="1"/>
        <v/>
      </c>
      <c r="E61" s="41" t="s">
        <v>85</v>
      </c>
    </row>
    <row r="62" spans="1:5" x14ac:dyDescent="0.25">
      <c r="A62">
        <v>54</v>
      </c>
      <c r="C62">
        <f t="shared" si="7"/>
        <v>184.4</v>
      </c>
      <c r="D62" t="str">
        <f t="shared" si="1"/>
        <v/>
      </c>
      <c r="E62" s="41" t="s">
        <v>85</v>
      </c>
    </row>
    <row r="63" spans="1:5" x14ac:dyDescent="0.25">
      <c r="A63">
        <v>55</v>
      </c>
      <c r="C63">
        <f>176+14</f>
        <v>190</v>
      </c>
      <c r="D63" t="str">
        <f t="shared" si="1"/>
        <v/>
      </c>
      <c r="E63" s="41" t="s">
        <v>85</v>
      </c>
    </row>
    <row r="64" spans="1:5" x14ac:dyDescent="0.25">
      <c r="A64">
        <v>55</v>
      </c>
      <c r="C64">
        <v>121</v>
      </c>
      <c r="D64">
        <f t="shared" si="1"/>
        <v>69</v>
      </c>
      <c r="E64" s="41">
        <v>14</v>
      </c>
    </row>
    <row r="65" spans="1:5" x14ac:dyDescent="0.25">
      <c r="A65">
        <v>56</v>
      </c>
      <c r="C65">
        <f>C$64+(A65-A$64)*(C$69-C$64)/(A$69-A$64)</f>
        <v>126.4</v>
      </c>
      <c r="D65" t="str">
        <f t="shared" si="1"/>
        <v/>
      </c>
      <c r="E65" s="41" t="s">
        <v>85</v>
      </c>
    </row>
    <row r="66" spans="1:5" x14ac:dyDescent="0.25">
      <c r="A66">
        <v>57</v>
      </c>
      <c r="C66">
        <f t="shared" ref="C66:C68" si="8">C$64+(A66-A$64)*(C$69-C$64)/(A$69-A$64)</f>
        <v>131.80000000000001</v>
      </c>
      <c r="D66" t="str">
        <f t="shared" si="1"/>
        <v/>
      </c>
      <c r="E66" s="41" t="s">
        <v>85</v>
      </c>
    </row>
    <row r="67" spans="1:5" x14ac:dyDescent="0.25">
      <c r="A67">
        <v>58</v>
      </c>
      <c r="C67">
        <f t="shared" si="8"/>
        <v>137.19999999999999</v>
      </c>
      <c r="D67" t="str">
        <f t="shared" si="1"/>
        <v/>
      </c>
      <c r="E67" s="41" t="s">
        <v>85</v>
      </c>
    </row>
    <row r="68" spans="1:5" x14ac:dyDescent="0.25">
      <c r="A68">
        <v>59</v>
      </c>
      <c r="C68">
        <f t="shared" si="8"/>
        <v>142.6</v>
      </c>
      <c r="D68" t="str">
        <f t="shared" ref="D68:D131" si="9">IF(C67-C68&gt;0,C67-C68,"")</f>
        <v/>
      </c>
      <c r="E68" s="41" t="s">
        <v>85</v>
      </c>
    </row>
    <row r="69" spans="1:5" x14ac:dyDescent="0.25">
      <c r="A69">
        <v>60</v>
      </c>
      <c r="C69">
        <f>134+14</f>
        <v>148</v>
      </c>
      <c r="D69" t="str">
        <f t="shared" si="9"/>
        <v/>
      </c>
      <c r="E69" s="41" t="s">
        <v>85</v>
      </c>
    </row>
    <row r="70" spans="1:5" x14ac:dyDescent="0.25">
      <c r="A70">
        <v>60</v>
      </c>
      <c r="C70">
        <f>134+14</f>
        <v>148</v>
      </c>
      <c r="D70" t="str">
        <f t="shared" si="9"/>
        <v/>
      </c>
      <c r="E70" s="41">
        <v>14</v>
      </c>
    </row>
    <row r="71" spans="1:5" x14ac:dyDescent="0.25">
      <c r="A71">
        <v>61</v>
      </c>
      <c r="C71">
        <f>C$70+(A71-A$70)*(C$75-C$70)/(A$75-A$70)</f>
        <v>153.4</v>
      </c>
      <c r="D71" t="str">
        <f t="shared" si="9"/>
        <v/>
      </c>
      <c r="E71" s="41" t="s">
        <v>85</v>
      </c>
    </row>
    <row r="72" spans="1:5" x14ac:dyDescent="0.25">
      <c r="A72">
        <v>62</v>
      </c>
      <c r="C72">
        <f t="shared" ref="C72:C74" si="10">C$70+(A72-A$70)*(C$75-C$70)/(A$75-A$70)</f>
        <v>158.80000000000001</v>
      </c>
      <c r="D72" t="str">
        <f t="shared" si="9"/>
        <v/>
      </c>
      <c r="E72" s="41" t="s">
        <v>85</v>
      </c>
    </row>
    <row r="73" spans="1:5" x14ac:dyDescent="0.25">
      <c r="A73">
        <v>63</v>
      </c>
      <c r="C73">
        <f t="shared" si="10"/>
        <v>164.2</v>
      </c>
      <c r="D73" t="str">
        <f t="shared" si="9"/>
        <v/>
      </c>
      <c r="E73" s="41" t="s">
        <v>85</v>
      </c>
    </row>
    <row r="74" spans="1:5" x14ac:dyDescent="0.25">
      <c r="A74">
        <v>64</v>
      </c>
      <c r="C74">
        <f t="shared" si="10"/>
        <v>169.6</v>
      </c>
      <c r="D74" t="str">
        <f t="shared" si="9"/>
        <v/>
      </c>
      <c r="E74" s="41" t="s">
        <v>85</v>
      </c>
    </row>
    <row r="75" spans="1:5" x14ac:dyDescent="0.25">
      <c r="A75">
        <v>65</v>
      </c>
      <c r="C75">
        <f>161+14</f>
        <v>175</v>
      </c>
      <c r="D75" t="str">
        <f t="shared" si="9"/>
        <v/>
      </c>
      <c r="E75" s="41" t="s">
        <v>85</v>
      </c>
    </row>
    <row r="76" spans="1:5" x14ac:dyDescent="0.25">
      <c r="A76">
        <v>65</v>
      </c>
      <c r="C76">
        <f>161+14</f>
        <v>175</v>
      </c>
      <c r="D76" t="str">
        <f t="shared" si="9"/>
        <v/>
      </c>
      <c r="E76" s="41">
        <v>14</v>
      </c>
    </row>
    <row r="77" spans="1:5" x14ac:dyDescent="0.25">
      <c r="A77">
        <v>66</v>
      </c>
      <c r="C77">
        <f>C$76+(A77-A$76)*(C$81-C$76)/(A$81-A$76)</f>
        <v>180</v>
      </c>
      <c r="D77" t="str">
        <f t="shared" si="9"/>
        <v/>
      </c>
      <c r="E77" s="41" t="s">
        <v>85</v>
      </c>
    </row>
    <row r="78" spans="1:5" x14ac:dyDescent="0.25">
      <c r="A78">
        <v>67</v>
      </c>
      <c r="C78">
        <f t="shared" ref="C78:C80" si="11">C$76+(A78-A$76)*(C$81-C$76)/(A$81-A$76)</f>
        <v>185</v>
      </c>
      <c r="D78" t="str">
        <f t="shared" si="9"/>
        <v/>
      </c>
      <c r="E78" s="41" t="s">
        <v>85</v>
      </c>
    </row>
    <row r="79" spans="1:5" x14ac:dyDescent="0.25">
      <c r="A79">
        <v>68</v>
      </c>
      <c r="C79">
        <f t="shared" si="11"/>
        <v>190</v>
      </c>
      <c r="D79" t="str">
        <f t="shared" si="9"/>
        <v/>
      </c>
      <c r="E79" s="41" t="s">
        <v>85</v>
      </c>
    </row>
    <row r="80" spans="1:5" x14ac:dyDescent="0.25">
      <c r="A80">
        <v>69</v>
      </c>
      <c r="C80">
        <f t="shared" si="11"/>
        <v>195</v>
      </c>
      <c r="D80" t="str">
        <f t="shared" si="9"/>
        <v/>
      </c>
      <c r="E80" s="41" t="s">
        <v>85</v>
      </c>
    </row>
    <row r="81" spans="1:5" x14ac:dyDescent="0.25">
      <c r="A81">
        <v>70</v>
      </c>
      <c r="C81">
        <f>186+14</f>
        <v>200</v>
      </c>
      <c r="D81" t="str">
        <f t="shared" si="9"/>
        <v/>
      </c>
      <c r="E81" s="41" t="s">
        <v>85</v>
      </c>
    </row>
    <row r="82" spans="1:5" x14ac:dyDescent="0.25">
      <c r="A82">
        <v>70</v>
      </c>
      <c r="C82">
        <f>186+14</f>
        <v>200</v>
      </c>
      <c r="D82" t="str">
        <f t="shared" si="9"/>
        <v/>
      </c>
      <c r="E82" s="41">
        <v>14</v>
      </c>
    </row>
    <row r="83" spans="1:5" x14ac:dyDescent="0.25">
      <c r="A83">
        <v>71</v>
      </c>
      <c r="C83">
        <f>C$82+(A83-A$82)*(C$87-C$82)/(A$87-A$82)</f>
        <v>205</v>
      </c>
      <c r="D83" t="str">
        <f t="shared" si="9"/>
        <v/>
      </c>
      <c r="E83" s="41" t="s">
        <v>85</v>
      </c>
    </row>
    <row r="84" spans="1:5" x14ac:dyDescent="0.25">
      <c r="A84">
        <v>72</v>
      </c>
      <c r="C84">
        <f t="shared" ref="C84:C86" si="12">C$82+(A84-A$82)*(C$87-C$82)/(A$87-A$82)</f>
        <v>210</v>
      </c>
      <c r="D84" t="str">
        <f t="shared" si="9"/>
        <v/>
      </c>
      <c r="E84" s="41" t="s">
        <v>85</v>
      </c>
    </row>
    <row r="85" spans="1:5" x14ac:dyDescent="0.25">
      <c r="A85">
        <v>73</v>
      </c>
      <c r="C85">
        <f t="shared" si="12"/>
        <v>215</v>
      </c>
      <c r="D85" t="str">
        <f t="shared" si="9"/>
        <v/>
      </c>
      <c r="E85" s="41" t="s">
        <v>85</v>
      </c>
    </row>
    <row r="86" spans="1:5" x14ac:dyDescent="0.25">
      <c r="A86">
        <v>74</v>
      </c>
      <c r="C86">
        <f t="shared" si="12"/>
        <v>220</v>
      </c>
      <c r="D86" t="str">
        <f t="shared" si="9"/>
        <v/>
      </c>
      <c r="E86" s="41" t="s">
        <v>85</v>
      </c>
    </row>
    <row r="87" spans="1:5" x14ac:dyDescent="0.25">
      <c r="A87">
        <v>75</v>
      </c>
      <c r="C87">
        <f>211+14</f>
        <v>225</v>
      </c>
      <c r="D87" t="str">
        <f t="shared" si="9"/>
        <v/>
      </c>
      <c r="E87" s="41" t="s">
        <v>85</v>
      </c>
    </row>
    <row r="88" spans="1:5" x14ac:dyDescent="0.25">
      <c r="A88">
        <v>75</v>
      </c>
      <c r="C88">
        <f>211+14</f>
        <v>225</v>
      </c>
      <c r="D88" t="str">
        <f t="shared" si="9"/>
        <v/>
      </c>
      <c r="E88" s="41">
        <v>14</v>
      </c>
    </row>
    <row r="89" spans="1:5" x14ac:dyDescent="0.25">
      <c r="A89">
        <v>76</v>
      </c>
      <c r="C89">
        <f>C$88+(A89-A$88)*(C$93-C$88)/(A$93-A$88)</f>
        <v>229.6</v>
      </c>
      <c r="D89" t="str">
        <f t="shared" si="9"/>
        <v/>
      </c>
      <c r="E89" s="41" t="s">
        <v>85</v>
      </c>
    </row>
    <row r="90" spans="1:5" x14ac:dyDescent="0.25">
      <c r="A90">
        <v>77</v>
      </c>
      <c r="C90">
        <f t="shared" ref="C90:C92" si="13">C$88+(A90-A$88)*(C$93-C$88)/(A$93-A$88)</f>
        <v>234.2</v>
      </c>
      <c r="D90" t="str">
        <f t="shared" si="9"/>
        <v/>
      </c>
      <c r="E90" s="41" t="s">
        <v>85</v>
      </c>
    </row>
    <row r="91" spans="1:5" x14ac:dyDescent="0.25">
      <c r="A91">
        <v>78</v>
      </c>
      <c r="C91">
        <f t="shared" si="13"/>
        <v>238.8</v>
      </c>
      <c r="D91" t="str">
        <f t="shared" si="9"/>
        <v/>
      </c>
      <c r="E91" s="41" t="s">
        <v>85</v>
      </c>
    </row>
    <row r="92" spans="1:5" x14ac:dyDescent="0.25">
      <c r="A92">
        <v>79</v>
      </c>
      <c r="C92">
        <f t="shared" si="13"/>
        <v>243.4</v>
      </c>
      <c r="D92" t="str">
        <f t="shared" si="9"/>
        <v/>
      </c>
      <c r="E92" s="41" t="s">
        <v>85</v>
      </c>
    </row>
    <row r="93" spans="1:5" x14ac:dyDescent="0.25">
      <c r="A93">
        <v>80</v>
      </c>
      <c r="C93">
        <f>234+14</f>
        <v>248</v>
      </c>
      <c r="D93" t="str">
        <f t="shared" si="9"/>
        <v/>
      </c>
    </row>
    <row r="94" spans="1:5" x14ac:dyDescent="0.25">
      <c r="A94">
        <v>80</v>
      </c>
      <c r="C94">
        <v>178</v>
      </c>
      <c r="D94">
        <f t="shared" si="9"/>
        <v>70</v>
      </c>
      <c r="E94" s="41">
        <v>14</v>
      </c>
    </row>
    <row r="95" spans="1:5" x14ac:dyDescent="0.25">
      <c r="A95">
        <v>81</v>
      </c>
      <c r="C95">
        <f>C$94+(A95-A$94)*(C$99-C$94)/(A$99-A$94)</f>
        <v>182.4</v>
      </c>
      <c r="D95" t="str">
        <f t="shared" si="9"/>
        <v/>
      </c>
      <c r="E95" s="41" t="s">
        <v>85</v>
      </c>
    </row>
    <row r="96" spans="1:5" x14ac:dyDescent="0.25">
      <c r="A96">
        <v>82</v>
      </c>
      <c r="C96">
        <f t="shared" ref="C96:C98" si="14">C$94+(A96-A$94)*(C$99-C$94)/(A$99-A$94)</f>
        <v>186.8</v>
      </c>
      <c r="D96" t="str">
        <f t="shared" si="9"/>
        <v/>
      </c>
      <c r="E96" s="41" t="s">
        <v>85</v>
      </c>
    </row>
    <row r="97" spans="1:5" x14ac:dyDescent="0.25">
      <c r="A97">
        <v>83</v>
      </c>
      <c r="C97">
        <f t="shared" si="14"/>
        <v>191.2</v>
      </c>
      <c r="D97" t="str">
        <f t="shared" si="9"/>
        <v/>
      </c>
      <c r="E97" s="41" t="s">
        <v>85</v>
      </c>
    </row>
    <row r="98" spans="1:5" x14ac:dyDescent="0.25">
      <c r="A98">
        <v>84</v>
      </c>
      <c r="C98">
        <f t="shared" si="14"/>
        <v>195.6</v>
      </c>
      <c r="D98" t="str">
        <f t="shared" si="9"/>
        <v/>
      </c>
      <c r="E98" s="41" t="s">
        <v>85</v>
      </c>
    </row>
    <row r="99" spans="1:5" x14ac:dyDescent="0.25">
      <c r="A99">
        <v>85</v>
      </c>
      <c r="C99">
        <f>186+14</f>
        <v>200</v>
      </c>
      <c r="D99" t="str">
        <f t="shared" si="9"/>
        <v/>
      </c>
      <c r="E99" s="41" t="s">
        <v>85</v>
      </c>
    </row>
    <row r="100" spans="1:5" x14ac:dyDescent="0.25">
      <c r="A100">
        <v>85</v>
      </c>
      <c r="C100">
        <f>186+14</f>
        <v>200</v>
      </c>
      <c r="D100" t="str">
        <f t="shared" si="9"/>
        <v/>
      </c>
      <c r="E100" s="41">
        <v>14</v>
      </c>
    </row>
    <row r="101" spans="1:5" x14ac:dyDescent="0.25">
      <c r="A101">
        <v>86</v>
      </c>
      <c r="C101">
        <f>C$100+(A101-A$100)*(C$105-C$100)/(A$105-A$100)</f>
        <v>204.2</v>
      </c>
      <c r="D101" t="str">
        <f t="shared" si="9"/>
        <v/>
      </c>
      <c r="E101" s="41" t="s">
        <v>85</v>
      </c>
    </row>
    <row r="102" spans="1:5" x14ac:dyDescent="0.25">
      <c r="A102">
        <v>87</v>
      </c>
      <c r="C102">
        <f t="shared" ref="C102:C104" si="15">C$100+(A102-A$100)*(C$105-C$100)/(A$105-A$100)</f>
        <v>208.4</v>
      </c>
      <c r="D102" t="str">
        <f t="shared" si="9"/>
        <v/>
      </c>
      <c r="E102" s="41" t="s">
        <v>85</v>
      </c>
    </row>
    <row r="103" spans="1:5" x14ac:dyDescent="0.25">
      <c r="A103">
        <v>88</v>
      </c>
      <c r="C103">
        <f t="shared" si="15"/>
        <v>212.6</v>
      </c>
      <c r="D103" t="str">
        <f t="shared" si="9"/>
        <v/>
      </c>
      <c r="E103" s="41" t="s">
        <v>85</v>
      </c>
    </row>
    <row r="104" spans="1:5" x14ac:dyDescent="0.25">
      <c r="A104">
        <v>89</v>
      </c>
      <c r="C104">
        <f t="shared" si="15"/>
        <v>216.8</v>
      </c>
      <c r="D104" t="str">
        <f t="shared" si="9"/>
        <v/>
      </c>
      <c r="E104" s="41" t="s">
        <v>85</v>
      </c>
    </row>
    <row r="105" spans="1:5" x14ac:dyDescent="0.25">
      <c r="A105">
        <v>90</v>
      </c>
      <c r="C105">
        <f>207+14</f>
        <v>221</v>
      </c>
      <c r="D105" t="str">
        <f t="shared" si="9"/>
        <v/>
      </c>
      <c r="E105" s="41" t="s">
        <v>85</v>
      </c>
    </row>
    <row r="106" spans="1:5" x14ac:dyDescent="0.25">
      <c r="A106">
        <v>90</v>
      </c>
      <c r="C106">
        <f>207+14</f>
        <v>221</v>
      </c>
      <c r="D106" t="str">
        <f t="shared" si="9"/>
        <v/>
      </c>
      <c r="E106" s="41">
        <v>14</v>
      </c>
    </row>
    <row r="107" spans="1:5" x14ac:dyDescent="0.25">
      <c r="A107">
        <v>91</v>
      </c>
      <c r="C107">
        <f>C$106+(A107-A$106)*(C$111-C$106)/(A$111-A$106)</f>
        <v>224.8</v>
      </c>
      <c r="D107" t="str">
        <f t="shared" si="9"/>
        <v/>
      </c>
      <c r="E107" s="41" t="s">
        <v>85</v>
      </c>
    </row>
    <row r="108" spans="1:5" x14ac:dyDescent="0.25">
      <c r="A108">
        <v>92</v>
      </c>
      <c r="C108">
        <f t="shared" ref="C108:C110" si="16">C$106+(A108-A$106)*(C$111-C$106)/(A$111-A$106)</f>
        <v>228.6</v>
      </c>
      <c r="D108" t="str">
        <f t="shared" si="9"/>
        <v/>
      </c>
      <c r="E108" s="41" t="s">
        <v>85</v>
      </c>
    </row>
    <row r="109" spans="1:5" x14ac:dyDescent="0.25">
      <c r="A109">
        <v>93</v>
      </c>
      <c r="C109">
        <f t="shared" si="16"/>
        <v>232.4</v>
      </c>
      <c r="D109" t="str">
        <f t="shared" si="9"/>
        <v/>
      </c>
      <c r="E109" s="41" t="s">
        <v>85</v>
      </c>
    </row>
    <row r="110" spans="1:5" x14ac:dyDescent="0.25">
      <c r="A110">
        <v>94</v>
      </c>
      <c r="C110">
        <f t="shared" si="16"/>
        <v>236.2</v>
      </c>
      <c r="D110" t="str">
        <f t="shared" si="9"/>
        <v/>
      </c>
      <c r="E110" s="41" t="s">
        <v>85</v>
      </c>
    </row>
    <row r="111" spans="1:5" x14ac:dyDescent="0.25">
      <c r="A111">
        <v>95</v>
      </c>
      <c r="C111">
        <f>226+14</f>
        <v>240</v>
      </c>
      <c r="D111" t="str">
        <f t="shared" si="9"/>
        <v/>
      </c>
      <c r="E111" s="41" t="s">
        <v>85</v>
      </c>
    </row>
    <row r="112" spans="1:5" x14ac:dyDescent="0.25">
      <c r="A112">
        <v>95</v>
      </c>
      <c r="C112">
        <f>226+14</f>
        <v>240</v>
      </c>
      <c r="D112" t="str">
        <f t="shared" si="9"/>
        <v/>
      </c>
      <c r="E112" s="41">
        <v>14</v>
      </c>
    </row>
    <row r="113" spans="1:10" x14ac:dyDescent="0.25">
      <c r="A113">
        <v>96</v>
      </c>
      <c r="C113">
        <f>C$112+(A113-A$112)*(C$117-C$112)/(A$117-A$112)</f>
        <v>243.6</v>
      </c>
      <c r="D113" t="str">
        <f t="shared" si="9"/>
        <v/>
      </c>
      <c r="E113" s="41" t="s">
        <v>85</v>
      </c>
    </row>
    <row r="114" spans="1:10" x14ac:dyDescent="0.25">
      <c r="A114">
        <v>97</v>
      </c>
      <c r="C114">
        <f t="shared" ref="C114:C116" si="17">C$112+(A114-A$112)*(C$117-C$112)/(A$117-A$112)</f>
        <v>247.2</v>
      </c>
      <c r="D114" t="str">
        <f t="shared" si="9"/>
        <v/>
      </c>
      <c r="E114" s="41" t="s">
        <v>85</v>
      </c>
    </row>
    <row r="115" spans="1:10" x14ac:dyDescent="0.25">
      <c r="A115">
        <v>98</v>
      </c>
      <c r="C115">
        <f t="shared" si="17"/>
        <v>250.8</v>
      </c>
      <c r="D115" t="str">
        <f t="shared" si="9"/>
        <v/>
      </c>
      <c r="E115" s="41" t="s">
        <v>85</v>
      </c>
    </row>
    <row r="116" spans="1:10" x14ac:dyDescent="0.25">
      <c r="A116">
        <v>99</v>
      </c>
      <c r="C116">
        <f t="shared" si="17"/>
        <v>254.4</v>
      </c>
      <c r="D116" t="str">
        <f t="shared" si="9"/>
        <v/>
      </c>
      <c r="E116" s="41" t="s">
        <v>85</v>
      </c>
    </row>
    <row r="117" spans="1:10" x14ac:dyDescent="0.25">
      <c r="A117">
        <v>100</v>
      </c>
      <c r="C117">
        <f>244+14</f>
        <v>258</v>
      </c>
      <c r="D117" t="str">
        <f t="shared" si="9"/>
        <v/>
      </c>
      <c r="E117" s="41" t="s">
        <v>85</v>
      </c>
    </row>
    <row r="118" spans="1:10" x14ac:dyDescent="0.25">
      <c r="A118">
        <v>100</v>
      </c>
      <c r="C118">
        <f>244+14</f>
        <v>258</v>
      </c>
      <c r="D118" t="str">
        <f t="shared" si="9"/>
        <v/>
      </c>
      <c r="E118" s="41">
        <v>14</v>
      </c>
    </row>
    <row r="119" spans="1:10" x14ac:dyDescent="0.25">
      <c r="A119">
        <v>101</v>
      </c>
      <c r="C119">
        <f>C$118+(A119-A$118)*(C$123-C$118)/(A$123-A$118)</f>
        <v>261.2</v>
      </c>
      <c r="D119" t="str">
        <f t="shared" si="9"/>
        <v/>
      </c>
      <c r="E119" s="41" t="s">
        <v>85</v>
      </c>
    </row>
    <row r="120" spans="1:10" x14ac:dyDescent="0.25">
      <c r="A120">
        <v>102</v>
      </c>
      <c r="C120">
        <f t="shared" ref="C120:C122" si="18">C$118+(A120-A$118)*(C$123-C$118)/(A$123-A$118)</f>
        <v>264.39999999999998</v>
      </c>
      <c r="D120" t="str">
        <f t="shared" si="9"/>
        <v/>
      </c>
      <c r="E120" s="41" t="s">
        <v>85</v>
      </c>
    </row>
    <row r="121" spans="1:10" x14ac:dyDescent="0.25">
      <c r="A121">
        <v>103</v>
      </c>
      <c r="C121">
        <f t="shared" si="18"/>
        <v>267.60000000000002</v>
      </c>
      <c r="D121" t="str">
        <f t="shared" si="9"/>
        <v/>
      </c>
      <c r="E121" s="41" t="s">
        <v>85</v>
      </c>
      <c r="H121" s="36"/>
      <c r="I121" s="36"/>
      <c r="J121" s="36"/>
    </row>
    <row r="122" spans="1:10" x14ac:dyDescent="0.25">
      <c r="A122">
        <v>104</v>
      </c>
      <c r="C122">
        <f t="shared" si="18"/>
        <v>270.8</v>
      </c>
      <c r="D122" t="str">
        <f t="shared" si="9"/>
        <v/>
      </c>
      <c r="E122" s="41" t="s">
        <v>85</v>
      </c>
      <c r="H122" s="37"/>
      <c r="I122" s="37"/>
      <c r="J122" s="37"/>
    </row>
    <row r="123" spans="1:10" x14ac:dyDescent="0.25">
      <c r="A123">
        <v>105</v>
      </c>
      <c r="C123">
        <f>260+14</f>
        <v>274</v>
      </c>
      <c r="D123" t="str">
        <f t="shared" si="9"/>
        <v/>
      </c>
      <c r="E123" s="41" t="s">
        <v>85</v>
      </c>
      <c r="H123" s="37"/>
      <c r="I123" s="37"/>
      <c r="J123" s="37"/>
    </row>
    <row r="124" spans="1:10" x14ac:dyDescent="0.25">
      <c r="A124">
        <v>105</v>
      </c>
      <c r="C124">
        <v>204</v>
      </c>
      <c r="D124">
        <f t="shared" si="9"/>
        <v>70</v>
      </c>
      <c r="E124" s="41">
        <v>14</v>
      </c>
      <c r="H124" s="37"/>
      <c r="I124" s="37"/>
      <c r="J124" s="37"/>
    </row>
    <row r="125" spans="1:10" x14ac:dyDescent="0.25">
      <c r="A125">
        <v>106</v>
      </c>
      <c r="C125">
        <f>C$124+(A125-A$124)*(C$129-C$124)/(A$129-A$124)</f>
        <v>207</v>
      </c>
      <c r="D125" t="str">
        <f t="shared" si="9"/>
        <v/>
      </c>
      <c r="E125" s="41" t="s">
        <v>85</v>
      </c>
      <c r="H125" s="37"/>
      <c r="I125" s="37"/>
      <c r="J125" s="37"/>
    </row>
    <row r="126" spans="1:10" x14ac:dyDescent="0.25">
      <c r="A126">
        <v>107</v>
      </c>
      <c r="C126">
        <f t="shared" ref="C126:C128" si="19">C$124+(A126-A$124)*(C$129-C$124)/(A$129-A$124)</f>
        <v>210</v>
      </c>
      <c r="D126" t="str">
        <f t="shared" si="9"/>
        <v/>
      </c>
      <c r="E126" s="41" t="s">
        <v>85</v>
      </c>
      <c r="H126" s="37"/>
      <c r="I126" s="37"/>
      <c r="J126" s="37"/>
    </row>
    <row r="127" spans="1:10" x14ac:dyDescent="0.25">
      <c r="A127">
        <v>108</v>
      </c>
      <c r="C127">
        <f t="shared" si="19"/>
        <v>213</v>
      </c>
      <c r="D127" t="str">
        <f t="shared" si="9"/>
        <v/>
      </c>
      <c r="E127" s="41" t="s">
        <v>85</v>
      </c>
      <c r="H127" s="37"/>
      <c r="I127" s="37"/>
      <c r="J127" s="37"/>
    </row>
    <row r="128" spans="1:10" x14ac:dyDescent="0.25">
      <c r="A128">
        <v>109</v>
      </c>
      <c r="C128">
        <f t="shared" si="19"/>
        <v>216</v>
      </c>
      <c r="D128" t="str">
        <f t="shared" si="9"/>
        <v/>
      </c>
      <c r="E128" s="41" t="s">
        <v>85</v>
      </c>
      <c r="H128" s="37"/>
      <c r="I128" s="37"/>
      <c r="J128" s="37"/>
    </row>
    <row r="129" spans="1:10" x14ac:dyDescent="0.25">
      <c r="A129">
        <v>110</v>
      </c>
      <c r="C129">
        <v>219</v>
      </c>
      <c r="D129" t="str">
        <f t="shared" si="9"/>
        <v/>
      </c>
      <c r="E129" s="41" t="s">
        <v>85</v>
      </c>
      <c r="H129" s="37"/>
      <c r="I129" s="37"/>
      <c r="J129" s="37"/>
    </row>
    <row r="130" spans="1:10" x14ac:dyDescent="0.25">
      <c r="A130">
        <v>110</v>
      </c>
      <c r="C130">
        <v>219</v>
      </c>
      <c r="D130" t="str">
        <f t="shared" si="9"/>
        <v/>
      </c>
      <c r="E130" s="41">
        <v>13</v>
      </c>
      <c r="H130" s="37"/>
      <c r="I130" s="37"/>
      <c r="J130" s="37"/>
    </row>
    <row r="131" spans="1:10" x14ac:dyDescent="0.25">
      <c r="A131">
        <v>111</v>
      </c>
      <c r="C131">
        <f>C$130+(A131-A$130)*(C$135-C$130)/(A$135-A$130)</f>
        <v>222</v>
      </c>
      <c r="D131" t="str">
        <f t="shared" si="9"/>
        <v/>
      </c>
      <c r="E131" s="41" t="s">
        <v>85</v>
      </c>
      <c r="H131" s="37"/>
      <c r="I131" s="37"/>
      <c r="J131" s="37"/>
    </row>
    <row r="132" spans="1:10" x14ac:dyDescent="0.25">
      <c r="A132">
        <v>112</v>
      </c>
      <c r="C132">
        <f t="shared" ref="C132:C134" si="20">C$130+(A132-A$130)*(C$135-C$130)/(A$135-A$130)</f>
        <v>225</v>
      </c>
      <c r="D132" t="str">
        <f t="shared" ref="D132:D178" si="21">IF(C131-C132&gt;0,C131-C132,"")</f>
        <v/>
      </c>
      <c r="E132" s="41" t="s">
        <v>85</v>
      </c>
      <c r="H132" s="37"/>
      <c r="I132" s="37"/>
      <c r="J132" s="37"/>
    </row>
    <row r="133" spans="1:10" x14ac:dyDescent="0.25">
      <c r="A133">
        <v>113</v>
      </c>
      <c r="C133">
        <f t="shared" si="20"/>
        <v>228</v>
      </c>
      <c r="D133" t="str">
        <f t="shared" si="21"/>
        <v/>
      </c>
      <c r="E133" s="41" t="s">
        <v>85</v>
      </c>
      <c r="H133" s="37"/>
      <c r="I133" s="37"/>
      <c r="J133" s="37"/>
    </row>
    <row r="134" spans="1:10" x14ac:dyDescent="0.25">
      <c r="A134">
        <v>114</v>
      </c>
      <c r="C134">
        <f t="shared" si="20"/>
        <v>231</v>
      </c>
      <c r="D134" t="str">
        <f t="shared" si="21"/>
        <v/>
      </c>
      <c r="E134" s="41" t="s">
        <v>85</v>
      </c>
      <c r="H134" s="37"/>
      <c r="I134" s="37"/>
      <c r="J134" s="37"/>
    </row>
    <row r="135" spans="1:10" x14ac:dyDescent="0.25">
      <c r="A135">
        <v>115</v>
      </c>
      <c r="C135">
        <f>221+13</f>
        <v>234</v>
      </c>
      <c r="D135" t="str">
        <f t="shared" si="21"/>
        <v/>
      </c>
      <c r="E135" s="41" t="s">
        <v>85</v>
      </c>
      <c r="H135" s="37"/>
      <c r="I135" s="37"/>
      <c r="J135" s="37"/>
    </row>
    <row r="136" spans="1:10" x14ac:dyDescent="0.25">
      <c r="A136">
        <v>115</v>
      </c>
      <c r="C136">
        <f>221+13</f>
        <v>234</v>
      </c>
      <c r="D136" t="str">
        <f t="shared" si="21"/>
        <v/>
      </c>
      <c r="E136" s="41">
        <v>13</v>
      </c>
      <c r="H136" s="37"/>
      <c r="I136" s="37"/>
      <c r="J136" s="37"/>
    </row>
    <row r="137" spans="1:10" x14ac:dyDescent="0.25">
      <c r="A137">
        <v>116</v>
      </c>
      <c r="C137">
        <f>C$136+(A137-A$136)*(C$141-C$136)/(A$141-A$136)</f>
        <v>236.6</v>
      </c>
      <c r="D137" t="str">
        <f t="shared" si="21"/>
        <v/>
      </c>
      <c r="E137" s="41" t="s">
        <v>85</v>
      </c>
      <c r="H137" s="37"/>
      <c r="I137" s="37"/>
      <c r="J137" s="37"/>
    </row>
    <row r="138" spans="1:10" x14ac:dyDescent="0.25">
      <c r="A138">
        <v>117</v>
      </c>
      <c r="C138">
        <f t="shared" ref="C138:C140" si="22">C$136+(A138-A$136)*(C$141-C$136)/(A$141-A$136)</f>
        <v>239.2</v>
      </c>
      <c r="D138" t="str">
        <f t="shared" si="21"/>
        <v/>
      </c>
      <c r="E138" s="41" t="s">
        <v>85</v>
      </c>
      <c r="H138" s="37"/>
      <c r="I138" s="37"/>
      <c r="J138" s="37"/>
    </row>
    <row r="139" spans="1:10" x14ac:dyDescent="0.25">
      <c r="A139">
        <v>118</v>
      </c>
      <c r="C139">
        <f t="shared" si="22"/>
        <v>241.8</v>
      </c>
      <c r="D139" t="str">
        <f t="shared" si="21"/>
        <v/>
      </c>
      <c r="E139" s="41" t="s">
        <v>85</v>
      </c>
      <c r="H139" s="37"/>
      <c r="I139" s="37"/>
      <c r="J139" s="37"/>
    </row>
    <row r="140" spans="1:10" x14ac:dyDescent="0.25">
      <c r="A140">
        <v>119</v>
      </c>
      <c r="C140">
        <f t="shared" si="22"/>
        <v>244.4</v>
      </c>
      <c r="D140" t="str">
        <f t="shared" si="21"/>
        <v/>
      </c>
      <c r="E140" s="41" t="s">
        <v>85</v>
      </c>
      <c r="H140" s="37"/>
      <c r="I140" s="37"/>
      <c r="J140" s="37"/>
    </row>
    <row r="141" spans="1:10" x14ac:dyDescent="0.25">
      <c r="A141">
        <v>120</v>
      </c>
      <c r="C141">
        <f>235+12</f>
        <v>247</v>
      </c>
      <c r="D141" t="str">
        <f t="shared" si="21"/>
        <v/>
      </c>
      <c r="E141" s="41" t="s">
        <v>85</v>
      </c>
      <c r="H141" s="37"/>
      <c r="I141" s="37"/>
      <c r="J141" s="37"/>
    </row>
    <row r="142" spans="1:10" x14ac:dyDescent="0.25">
      <c r="A142">
        <v>120</v>
      </c>
      <c r="C142">
        <f>235+12</f>
        <v>247</v>
      </c>
      <c r="D142" t="str">
        <f t="shared" si="21"/>
        <v/>
      </c>
      <c r="E142" s="41">
        <v>12</v>
      </c>
      <c r="H142" s="37"/>
      <c r="I142" s="37"/>
      <c r="J142" s="37"/>
    </row>
    <row r="143" spans="1:10" x14ac:dyDescent="0.25">
      <c r="A143">
        <v>121</v>
      </c>
      <c r="C143">
        <f>C$142+(A143-A$142)*(C$147-C$142)/(A$147-A$142)</f>
        <v>249.2</v>
      </c>
      <c r="D143" t="str">
        <f t="shared" si="21"/>
        <v/>
      </c>
      <c r="E143" s="41" t="s">
        <v>85</v>
      </c>
      <c r="H143" s="37"/>
      <c r="I143" s="37"/>
      <c r="J143" s="37"/>
    </row>
    <row r="144" spans="1:10" x14ac:dyDescent="0.25">
      <c r="A144">
        <v>122</v>
      </c>
      <c r="C144">
        <f t="shared" ref="C144:C146" si="23">C$142+(A144-A$142)*(C$147-C$142)/(A$147-A$142)</f>
        <v>251.4</v>
      </c>
      <c r="D144" t="str">
        <f t="shared" si="21"/>
        <v/>
      </c>
      <c r="E144" s="41" t="s">
        <v>85</v>
      </c>
      <c r="H144" s="37"/>
      <c r="I144" s="37"/>
      <c r="J144" s="37"/>
    </row>
    <row r="145" spans="1:10" x14ac:dyDescent="0.25">
      <c r="A145">
        <v>123</v>
      </c>
      <c r="C145">
        <f t="shared" si="23"/>
        <v>253.6</v>
      </c>
      <c r="D145" t="str">
        <f t="shared" si="21"/>
        <v/>
      </c>
      <c r="E145" s="41" t="s">
        <v>85</v>
      </c>
      <c r="H145" s="37"/>
      <c r="I145" s="37"/>
      <c r="J145" s="37"/>
    </row>
    <row r="146" spans="1:10" x14ac:dyDescent="0.25">
      <c r="A146">
        <v>124</v>
      </c>
      <c r="C146">
        <f t="shared" si="23"/>
        <v>255.8</v>
      </c>
      <c r="D146" t="str">
        <f t="shared" si="21"/>
        <v/>
      </c>
      <c r="E146" s="41" t="s">
        <v>85</v>
      </c>
      <c r="H146" s="37"/>
      <c r="I146" s="37"/>
      <c r="J146" s="37"/>
    </row>
    <row r="147" spans="1:10" x14ac:dyDescent="0.25">
      <c r="A147">
        <v>125</v>
      </c>
      <c r="C147">
        <f>247+11</f>
        <v>258</v>
      </c>
      <c r="D147" t="str">
        <f t="shared" si="21"/>
        <v/>
      </c>
      <c r="H147" s="37"/>
      <c r="I147" s="37"/>
      <c r="J147" s="37"/>
    </row>
    <row r="148" spans="1:10" x14ac:dyDescent="0.25">
      <c r="A148">
        <v>125</v>
      </c>
      <c r="C148">
        <f>247+11</f>
        <v>258</v>
      </c>
      <c r="D148" t="str">
        <f t="shared" si="21"/>
        <v/>
      </c>
      <c r="E148" s="41">
        <v>11</v>
      </c>
    </row>
    <row r="149" spans="1:10" x14ac:dyDescent="0.25">
      <c r="A149">
        <v>126</v>
      </c>
      <c r="C149">
        <f>C$148+(A149-A$148)*(C$153-C$148)/(A$153-A$148)</f>
        <v>260.2</v>
      </c>
      <c r="D149" t="str">
        <f t="shared" si="21"/>
        <v/>
      </c>
      <c r="E149" s="41" t="s">
        <v>85</v>
      </c>
    </row>
    <row r="150" spans="1:10" x14ac:dyDescent="0.25">
      <c r="A150">
        <v>127</v>
      </c>
      <c r="C150">
        <f t="shared" ref="C150:C152" si="24">C$148+(A150-A$148)*(C$153-C$148)/(A$153-A$148)</f>
        <v>262.39999999999998</v>
      </c>
      <c r="D150" t="str">
        <f t="shared" si="21"/>
        <v/>
      </c>
      <c r="E150" s="41" t="s">
        <v>85</v>
      </c>
    </row>
    <row r="151" spans="1:10" x14ac:dyDescent="0.25">
      <c r="A151">
        <v>128</v>
      </c>
      <c r="C151">
        <f t="shared" si="24"/>
        <v>264.60000000000002</v>
      </c>
      <c r="D151" t="str">
        <f t="shared" si="21"/>
        <v/>
      </c>
      <c r="E151" s="41" t="s">
        <v>85</v>
      </c>
    </row>
    <row r="152" spans="1:10" x14ac:dyDescent="0.25">
      <c r="A152">
        <v>129</v>
      </c>
      <c r="C152">
        <f t="shared" si="24"/>
        <v>266.8</v>
      </c>
      <c r="D152" t="str">
        <f t="shared" si="21"/>
        <v/>
      </c>
      <c r="E152" s="41" t="s">
        <v>85</v>
      </c>
    </row>
    <row r="153" spans="1:10" x14ac:dyDescent="0.25">
      <c r="A153">
        <v>130</v>
      </c>
      <c r="C153">
        <f>259+10</f>
        <v>269</v>
      </c>
      <c r="D153" t="str">
        <f t="shared" si="21"/>
        <v/>
      </c>
      <c r="E153" s="41" t="s">
        <v>85</v>
      </c>
    </row>
    <row r="154" spans="1:10" x14ac:dyDescent="0.25">
      <c r="A154">
        <v>130</v>
      </c>
      <c r="C154">
        <f>259+10</f>
        <v>269</v>
      </c>
      <c r="D154" t="str">
        <f t="shared" si="21"/>
        <v/>
      </c>
      <c r="E154" s="41">
        <v>10</v>
      </c>
    </row>
    <row r="155" spans="1:10" x14ac:dyDescent="0.25">
      <c r="A155">
        <v>131</v>
      </c>
      <c r="C155">
        <f>C$154+(A155-A$154)*(C$159-C$154)/(A$159-A$154)</f>
        <v>270.8</v>
      </c>
      <c r="D155" t="str">
        <f t="shared" si="21"/>
        <v/>
      </c>
      <c r="E155" s="41" t="s">
        <v>85</v>
      </c>
    </row>
    <row r="156" spans="1:10" x14ac:dyDescent="0.25">
      <c r="A156">
        <v>132</v>
      </c>
      <c r="C156">
        <f t="shared" ref="C156:C158" si="25">C$154+(A156-A$154)*(C$159-C$154)/(A$159-A$154)</f>
        <v>272.60000000000002</v>
      </c>
      <c r="D156" t="str">
        <f t="shared" si="21"/>
        <v/>
      </c>
      <c r="E156" s="41" t="s">
        <v>85</v>
      </c>
    </row>
    <row r="157" spans="1:10" x14ac:dyDescent="0.25">
      <c r="A157">
        <v>133</v>
      </c>
      <c r="C157">
        <f t="shared" si="25"/>
        <v>274.39999999999998</v>
      </c>
      <c r="D157" t="str">
        <f t="shared" si="21"/>
        <v/>
      </c>
      <c r="E157" s="41" t="s">
        <v>85</v>
      </c>
    </row>
    <row r="158" spans="1:10" x14ac:dyDescent="0.25">
      <c r="A158">
        <v>134</v>
      </c>
      <c r="C158">
        <f t="shared" si="25"/>
        <v>276.2</v>
      </c>
      <c r="D158" t="str">
        <f t="shared" si="21"/>
        <v/>
      </c>
      <c r="E158" s="41" t="s">
        <v>85</v>
      </c>
    </row>
    <row r="159" spans="1:10" x14ac:dyDescent="0.25">
      <c r="A159">
        <v>135</v>
      </c>
      <c r="C159">
        <f>269+9</f>
        <v>278</v>
      </c>
      <c r="D159" t="str">
        <f t="shared" si="21"/>
        <v/>
      </c>
      <c r="E159" s="41" t="s">
        <v>85</v>
      </c>
    </row>
    <row r="160" spans="1:10" x14ac:dyDescent="0.25">
      <c r="A160">
        <v>135</v>
      </c>
      <c r="C160">
        <f>269+9</f>
        <v>278</v>
      </c>
      <c r="D160" t="str">
        <f t="shared" si="21"/>
        <v/>
      </c>
      <c r="E160" s="41">
        <v>9</v>
      </c>
    </row>
    <row r="161" spans="1:5" x14ac:dyDescent="0.25">
      <c r="A161">
        <v>136</v>
      </c>
      <c r="C161">
        <f>C$160+(A161-A$160)*(C$165-C$160)/(A$165-A$160)</f>
        <v>279.60000000000002</v>
      </c>
      <c r="D161" t="str">
        <f t="shared" si="21"/>
        <v/>
      </c>
      <c r="E161" s="41" t="s">
        <v>85</v>
      </c>
    </row>
    <row r="162" spans="1:5" x14ac:dyDescent="0.25">
      <c r="A162">
        <v>137</v>
      </c>
      <c r="C162">
        <f t="shared" ref="C162:C164" si="26">C$160+(A162-A$160)*(C$165-C$160)/(A$165-A$160)</f>
        <v>281.2</v>
      </c>
      <c r="D162" t="str">
        <f t="shared" si="21"/>
        <v/>
      </c>
      <c r="E162" s="41" t="s">
        <v>85</v>
      </c>
    </row>
    <row r="163" spans="1:5" x14ac:dyDescent="0.25">
      <c r="A163">
        <v>138</v>
      </c>
      <c r="C163">
        <f t="shared" si="26"/>
        <v>282.8</v>
      </c>
      <c r="D163" t="str">
        <f t="shared" si="21"/>
        <v/>
      </c>
      <c r="E163" s="41" t="s">
        <v>85</v>
      </c>
    </row>
    <row r="164" spans="1:5" x14ac:dyDescent="0.25">
      <c r="A164">
        <v>139</v>
      </c>
      <c r="C164">
        <f t="shared" si="26"/>
        <v>284.39999999999998</v>
      </c>
      <c r="D164" t="str">
        <f t="shared" si="21"/>
        <v/>
      </c>
      <c r="E164" s="41" t="s">
        <v>85</v>
      </c>
    </row>
    <row r="165" spans="1:5" x14ac:dyDescent="0.25">
      <c r="A165">
        <v>140</v>
      </c>
      <c r="C165">
        <f>278+8</f>
        <v>286</v>
      </c>
      <c r="D165" t="str">
        <f t="shared" si="21"/>
        <v/>
      </c>
      <c r="E165" s="41" t="s">
        <v>85</v>
      </c>
    </row>
    <row r="166" spans="1:5" x14ac:dyDescent="0.25">
      <c r="A166">
        <v>140</v>
      </c>
      <c r="C166">
        <f>278+8</f>
        <v>286</v>
      </c>
      <c r="D166" t="str">
        <f t="shared" si="21"/>
        <v/>
      </c>
      <c r="E166" s="41">
        <v>8</v>
      </c>
    </row>
    <row r="167" spans="1:5" x14ac:dyDescent="0.25">
      <c r="A167">
        <v>141</v>
      </c>
      <c r="C167">
        <f>C$166+(A167-A$166)*(C$171-C$166)/(A$171-A$166)</f>
        <v>287.60000000000002</v>
      </c>
      <c r="D167" t="str">
        <f t="shared" si="21"/>
        <v/>
      </c>
      <c r="E167" s="41" t="s">
        <v>85</v>
      </c>
    </row>
    <row r="168" spans="1:5" x14ac:dyDescent="0.25">
      <c r="A168">
        <v>142</v>
      </c>
      <c r="C168">
        <f t="shared" ref="C168:C170" si="27">C$166+(A168-A$166)*(C$171-C$166)/(A$171-A$166)</f>
        <v>289.2</v>
      </c>
      <c r="D168" t="str">
        <f t="shared" si="21"/>
        <v/>
      </c>
      <c r="E168" s="41" t="s">
        <v>85</v>
      </c>
    </row>
    <row r="169" spans="1:5" x14ac:dyDescent="0.25">
      <c r="A169">
        <v>143</v>
      </c>
      <c r="C169">
        <f t="shared" si="27"/>
        <v>290.8</v>
      </c>
      <c r="D169" t="str">
        <f t="shared" si="21"/>
        <v/>
      </c>
      <c r="E169" s="41" t="s">
        <v>85</v>
      </c>
    </row>
    <row r="170" spans="1:5" x14ac:dyDescent="0.25">
      <c r="A170">
        <v>144</v>
      </c>
      <c r="C170">
        <f t="shared" si="27"/>
        <v>292.39999999999998</v>
      </c>
      <c r="D170" t="str">
        <f t="shared" si="21"/>
        <v/>
      </c>
      <c r="E170" s="41" t="s">
        <v>85</v>
      </c>
    </row>
    <row r="171" spans="1:5" x14ac:dyDescent="0.25">
      <c r="A171">
        <v>145</v>
      </c>
      <c r="C171">
        <f>287+7</f>
        <v>294</v>
      </c>
      <c r="D171" t="str">
        <f t="shared" si="21"/>
        <v/>
      </c>
      <c r="E171" s="41" t="s">
        <v>85</v>
      </c>
    </row>
    <row r="172" spans="1:5" x14ac:dyDescent="0.25">
      <c r="A172">
        <v>145</v>
      </c>
      <c r="C172">
        <f>287+7</f>
        <v>294</v>
      </c>
      <c r="D172" t="str">
        <f t="shared" si="21"/>
        <v/>
      </c>
      <c r="E172" s="41">
        <v>7</v>
      </c>
    </row>
    <row r="173" spans="1:5" x14ac:dyDescent="0.25">
      <c r="A173">
        <v>146</v>
      </c>
      <c r="C173">
        <f>C$172+(A173-A$172)*(C$177-C$172)/(A$177-A$172)</f>
        <v>295.2</v>
      </c>
      <c r="D173" t="str">
        <f t="shared" si="21"/>
        <v/>
      </c>
      <c r="E173" s="41" t="s">
        <v>85</v>
      </c>
    </row>
    <row r="174" spans="1:5" x14ac:dyDescent="0.25">
      <c r="A174">
        <v>147</v>
      </c>
      <c r="C174">
        <f t="shared" ref="C174:C176" si="28">C$172+(A174-A$172)*(C$177-C$172)/(A$177-A$172)</f>
        <v>296.39999999999998</v>
      </c>
      <c r="D174" t="str">
        <f t="shared" si="21"/>
        <v/>
      </c>
      <c r="E174" s="41" t="s">
        <v>85</v>
      </c>
    </row>
    <row r="175" spans="1:5" x14ac:dyDescent="0.25">
      <c r="A175">
        <v>148</v>
      </c>
      <c r="C175">
        <f t="shared" si="28"/>
        <v>297.60000000000002</v>
      </c>
      <c r="D175" t="str">
        <f t="shared" si="21"/>
        <v/>
      </c>
      <c r="E175" s="41" t="s">
        <v>85</v>
      </c>
    </row>
    <row r="176" spans="1:5" x14ac:dyDescent="0.25">
      <c r="A176">
        <v>149</v>
      </c>
      <c r="C176">
        <f t="shared" si="28"/>
        <v>298.8</v>
      </c>
      <c r="D176" t="str">
        <f t="shared" si="21"/>
        <v/>
      </c>
      <c r="E176" s="41" t="s">
        <v>85</v>
      </c>
    </row>
    <row r="177" spans="1:5" x14ac:dyDescent="0.25">
      <c r="A177">
        <v>150</v>
      </c>
      <c r="C177">
        <f>294+6</f>
        <v>300</v>
      </c>
      <c r="D177" t="str">
        <f t="shared" si="21"/>
        <v/>
      </c>
      <c r="E177" s="41" t="s">
        <v>85</v>
      </c>
    </row>
    <row r="178" spans="1:5" x14ac:dyDescent="0.25">
      <c r="A178">
        <v>150</v>
      </c>
      <c r="C178">
        <v>211</v>
      </c>
      <c r="D178">
        <f t="shared" si="21"/>
        <v>89</v>
      </c>
      <c r="E178" s="41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topLeftCell="A6" workbookViewId="0">
      <selection activeCell="A33" sqref="A33:XFD33"/>
    </sheetView>
  </sheetViews>
  <sheetFormatPr baseColWidth="10" defaultColWidth="9.140625" defaultRowHeight="15" x14ac:dyDescent="0.25"/>
  <cols>
    <col min="1" max="1" width="24.28515625" customWidth="1"/>
    <col min="2" max="2" width="18.140625" customWidth="1"/>
    <col min="3" max="3" width="36.5703125" customWidth="1"/>
    <col min="4" max="4" width="18.140625" customWidth="1"/>
    <col min="5" max="5" width="13" customWidth="1"/>
    <col min="6" max="6" width="18.140625" customWidth="1"/>
    <col min="7" max="7" width="12" customWidth="1"/>
    <col min="8" max="8" width="13" customWidth="1"/>
    <col min="9" max="15" width="7" customWidth="1"/>
    <col min="257" max="257" width="24.28515625" customWidth="1"/>
    <col min="258" max="258" width="18.140625" customWidth="1"/>
    <col min="259" max="259" width="36.5703125" customWidth="1"/>
    <col min="260" max="260" width="18.140625" customWidth="1"/>
    <col min="261" max="261" width="13" customWidth="1"/>
    <col min="262" max="262" width="18.140625" customWidth="1"/>
    <col min="263" max="263" width="12" customWidth="1"/>
    <col min="264" max="264" width="13" customWidth="1"/>
    <col min="265" max="271" width="7" customWidth="1"/>
    <col min="513" max="513" width="24.28515625" customWidth="1"/>
    <col min="514" max="514" width="18.140625" customWidth="1"/>
    <col min="515" max="515" width="36.5703125" customWidth="1"/>
    <col min="516" max="516" width="18.140625" customWidth="1"/>
    <col min="517" max="517" width="13" customWidth="1"/>
    <col min="518" max="518" width="18.140625" customWidth="1"/>
    <col min="519" max="519" width="12" customWidth="1"/>
    <col min="520" max="520" width="13" customWidth="1"/>
    <col min="521" max="527" width="7" customWidth="1"/>
    <col min="769" max="769" width="24.28515625" customWidth="1"/>
    <col min="770" max="770" width="18.140625" customWidth="1"/>
    <col min="771" max="771" width="36.5703125" customWidth="1"/>
    <col min="772" max="772" width="18.140625" customWidth="1"/>
    <col min="773" max="773" width="13" customWidth="1"/>
    <col min="774" max="774" width="18.140625" customWidth="1"/>
    <col min="775" max="775" width="12" customWidth="1"/>
    <col min="776" max="776" width="13" customWidth="1"/>
    <col min="777" max="783" width="7" customWidth="1"/>
    <col min="1025" max="1025" width="24.28515625" customWidth="1"/>
    <col min="1026" max="1026" width="18.140625" customWidth="1"/>
    <col min="1027" max="1027" width="36.5703125" customWidth="1"/>
    <col min="1028" max="1028" width="18.140625" customWidth="1"/>
    <col min="1029" max="1029" width="13" customWidth="1"/>
    <col min="1030" max="1030" width="18.140625" customWidth="1"/>
    <col min="1031" max="1031" width="12" customWidth="1"/>
    <col min="1032" max="1032" width="13" customWidth="1"/>
    <col min="1033" max="1039" width="7" customWidth="1"/>
    <col min="1281" max="1281" width="24.28515625" customWidth="1"/>
    <col min="1282" max="1282" width="18.140625" customWidth="1"/>
    <col min="1283" max="1283" width="36.5703125" customWidth="1"/>
    <col min="1284" max="1284" width="18.140625" customWidth="1"/>
    <col min="1285" max="1285" width="13" customWidth="1"/>
    <col min="1286" max="1286" width="18.140625" customWidth="1"/>
    <col min="1287" max="1287" width="12" customWidth="1"/>
    <col min="1288" max="1288" width="13" customWidth="1"/>
    <col min="1289" max="1295" width="7" customWidth="1"/>
    <col min="1537" max="1537" width="24.28515625" customWidth="1"/>
    <col min="1538" max="1538" width="18.140625" customWidth="1"/>
    <col min="1539" max="1539" width="36.5703125" customWidth="1"/>
    <col min="1540" max="1540" width="18.140625" customWidth="1"/>
    <col min="1541" max="1541" width="13" customWidth="1"/>
    <col min="1542" max="1542" width="18.140625" customWidth="1"/>
    <col min="1543" max="1543" width="12" customWidth="1"/>
    <col min="1544" max="1544" width="13" customWidth="1"/>
    <col min="1545" max="1551" width="7" customWidth="1"/>
    <col min="1793" max="1793" width="24.28515625" customWidth="1"/>
    <col min="1794" max="1794" width="18.140625" customWidth="1"/>
    <col min="1795" max="1795" width="36.5703125" customWidth="1"/>
    <col min="1796" max="1796" width="18.140625" customWidth="1"/>
    <col min="1797" max="1797" width="13" customWidth="1"/>
    <col min="1798" max="1798" width="18.140625" customWidth="1"/>
    <col min="1799" max="1799" width="12" customWidth="1"/>
    <col min="1800" max="1800" width="13" customWidth="1"/>
    <col min="1801" max="1807" width="7" customWidth="1"/>
    <col min="2049" max="2049" width="24.28515625" customWidth="1"/>
    <col min="2050" max="2050" width="18.140625" customWidth="1"/>
    <col min="2051" max="2051" width="36.5703125" customWidth="1"/>
    <col min="2052" max="2052" width="18.140625" customWidth="1"/>
    <col min="2053" max="2053" width="13" customWidth="1"/>
    <col min="2054" max="2054" width="18.140625" customWidth="1"/>
    <col min="2055" max="2055" width="12" customWidth="1"/>
    <col min="2056" max="2056" width="13" customWidth="1"/>
    <col min="2057" max="2063" width="7" customWidth="1"/>
    <col min="2305" max="2305" width="24.28515625" customWidth="1"/>
    <col min="2306" max="2306" width="18.140625" customWidth="1"/>
    <col min="2307" max="2307" width="36.5703125" customWidth="1"/>
    <col min="2308" max="2308" width="18.140625" customWidth="1"/>
    <col min="2309" max="2309" width="13" customWidth="1"/>
    <col min="2310" max="2310" width="18.140625" customWidth="1"/>
    <col min="2311" max="2311" width="12" customWidth="1"/>
    <col min="2312" max="2312" width="13" customWidth="1"/>
    <col min="2313" max="2319" width="7" customWidth="1"/>
    <col min="2561" max="2561" width="24.28515625" customWidth="1"/>
    <col min="2562" max="2562" width="18.140625" customWidth="1"/>
    <col min="2563" max="2563" width="36.5703125" customWidth="1"/>
    <col min="2564" max="2564" width="18.140625" customWidth="1"/>
    <col min="2565" max="2565" width="13" customWidth="1"/>
    <col min="2566" max="2566" width="18.140625" customWidth="1"/>
    <col min="2567" max="2567" width="12" customWidth="1"/>
    <col min="2568" max="2568" width="13" customWidth="1"/>
    <col min="2569" max="2575" width="7" customWidth="1"/>
    <col min="2817" max="2817" width="24.28515625" customWidth="1"/>
    <col min="2818" max="2818" width="18.140625" customWidth="1"/>
    <col min="2819" max="2819" width="36.5703125" customWidth="1"/>
    <col min="2820" max="2820" width="18.140625" customWidth="1"/>
    <col min="2821" max="2821" width="13" customWidth="1"/>
    <col min="2822" max="2822" width="18.140625" customWidth="1"/>
    <col min="2823" max="2823" width="12" customWidth="1"/>
    <col min="2824" max="2824" width="13" customWidth="1"/>
    <col min="2825" max="2831" width="7" customWidth="1"/>
    <col min="3073" max="3073" width="24.28515625" customWidth="1"/>
    <col min="3074" max="3074" width="18.140625" customWidth="1"/>
    <col min="3075" max="3075" width="36.5703125" customWidth="1"/>
    <col min="3076" max="3076" width="18.140625" customWidth="1"/>
    <col min="3077" max="3077" width="13" customWidth="1"/>
    <col min="3078" max="3078" width="18.140625" customWidth="1"/>
    <col min="3079" max="3079" width="12" customWidth="1"/>
    <col min="3080" max="3080" width="13" customWidth="1"/>
    <col min="3081" max="3087" width="7" customWidth="1"/>
    <col min="3329" max="3329" width="24.28515625" customWidth="1"/>
    <col min="3330" max="3330" width="18.140625" customWidth="1"/>
    <col min="3331" max="3331" width="36.5703125" customWidth="1"/>
    <col min="3332" max="3332" width="18.140625" customWidth="1"/>
    <col min="3333" max="3333" width="13" customWidth="1"/>
    <col min="3334" max="3334" width="18.140625" customWidth="1"/>
    <col min="3335" max="3335" width="12" customWidth="1"/>
    <col min="3336" max="3336" width="13" customWidth="1"/>
    <col min="3337" max="3343" width="7" customWidth="1"/>
    <col min="3585" max="3585" width="24.28515625" customWidth="1"/>
    <col min="3586" max="3586" width="18.140625" customWidth="1"/>
    <col min="3587" max="3587" width="36.5703125" customWidth="1"/>
    <col min="3588" max="3588" width="18.140625" customWidth="1"/>
    <col min="3589" max="3589" width="13" customWidth="1"/>
    <col min="3590" max="3590" width="18.140625" customWidth="1"/>
    <col min="3591" max="3591" width="12" customWidth="1"/>
    <col min="3592" max="3592" width="13" customWidth="1"/>
    <col min="3593" max="3599" width="7" customWidth="1"/>
    <col min="3841" max="3841" width="24.28515625" customWidth="1"/>
    <col min="3842" max="3842" width="18.140625" customWidth="1"/>
    <col min="3843" max="3843" width="36.5703125" customWidth="1"/>
    <col min="3844" max="3844" width="18.140625" customWidth="1"/>
    <col min="3845" max="3845" width="13" customWidth="1"/>
    <col min="3846" max="3846" width="18.140625" customWidth="1"/>
    <col min="3847" max="3847" width="12" customWidth="1"/>
    <col min="3848" max="3848" width="13" customWidth="1"/>
    <col min="3849" max="3855" width="7" customWidth="1"/>
    <col min="4097" max="4097" width="24.28515625" customWidth="1"/>
    <col min="4098" max="4098" width="18.140625" customWidth="1"/>
    <col min="4099" max="4099" width="36.5703125" customWidth="1"/>
    <col min="4100" max="4100" width="18.140625" customWidth="1"/>
    <col min="4101" max="4101" width="13" customWidth="1"/>
    <col min="4102" max="4102" width="18.140625" customWidth="1"/>
    <col min="4103" max="4103" width="12" customWidth="1"/>
    <col min="4104" max="4104" width="13" customWidth="1"/>
    <col min="4105" max="4111" width="7" customWidth="1"/>
    <col min="4353" max="4353" width="24.28515625" customWidth="1"/>
    <col min="4354" max="4354" width="18.140625" customWidth="1"/>
    <col min="4355" max="4355" width="36.5703125" customWidth="1"/>
    <col min="4356" max="4356" width="18.140625" customWidth="1"/>
    <col min="4357" max="4357" width="13" customWidth="1"/>
    <col min="4358" max="4358" width="18.140625" customWidth="1"/>
    <col min="4359" max="4359" width="12" customWidth="1"/>
    <col min="4360" max="4360" width="13" customWidth="1"/>
    <col min="4361" max="4367" width="7" customWidth="1"/>
    <col min="4609" max="4609" width="24.28515625" customWidth="1"/>
    <col min="4610" max="4610" width="18.140625" customWidth="1"/>
    <col min="4611" max="4611" width="36.5703125" customWidth="1"/>
    <col min="4612" max="4612" width="18.140625" customWidth="1"/>
    <col min="4613" max="4613" width="13" customWidth="1"/>
    <col min="4614" max="4614" width="18.140625" customWidth="1"/>
    <col min="4615" max="4615" width="12" customWidth="1"/>
    <col min="4616" max="4616" width="13" customWidth="1"/>
    <col min="4617" max="4623" width="7" customWidth="1"/>
    <col min="4865" max="4865" width="24.28515625" customWidth="1"/>
    <col min="4866" max="4866" width="18.140625" customWidth="1"/>
    <col min="4867" max="4867" width="36.5703125" customWidth="1"/>
    <col min="4868" max="4868" width="18.140625" customWidth="1"/>
    <col min="4869" max="4869" width="13" customWidth="1"/>
    <col min="4870" max="4870" width="18.140625" customWidth="1"/>
    <col min="4871" max="4871" width="12" customWidth="1"/>
    <col min="4872" max="4872" width="13" customWidth="1"/>
    <col min="4873" max="4879" width="7" customWidth="1"/>
    <col min="5121" max="5121" width="24.28515625" customWidth="1"/>
    <col min="5122" max="5122" width="18.140625" customWidth="1"/>
    <col min="5123" max="5123" width="36.5703125" customWidth="1"/>
    <col min="5124" max="5124" width="18.140625" customWidth="1"/>
    <col min="5125" max="5125" width="13" customWidth="1"/>
    <col min="5126" max="5126" width="18.140625" customWidth="1"/>
    <col min="5127" max="5127" width="12" customWidth="1"/>
    <col min="5128" max="5128" width="13" customWidth="1"/>
    <col min="5129" max="5135" width="7" customWidth="1"/>
    <col min="5377" max="5377" width="24.28515625" customWidth="1"/>
    <col min="5378" max="5378" width="18.140625" customWidth="1"/>
    <col min="5379" max="5379" width="36.5703125" customWidth="1"/>
    <col min="5380" max="5380" width="18.140625" customWidth="1"/>
    <col min="5381" max="5381" width="13" customWidth="1"/>
    <col min="5382" max="5382" width="18.140625" customWidth="1"/>
    <col min="5383" max="5383" width="12" customWidth="1"/>
    <col min="5384" max="5384" width="13" customWidth="1"/>
    <col min="5385" max="5391" width="7" customWidth="1"/>
    <col min="5633" max="5633" width="24.28515625" customWidth="1"/>
    <col min="5634" max="5634" width="18.140625" customWidth="1"/>
    <col min="5635" max="5635" width="36.5703125" customWidth="1"/>
    <col min="5636" max="5636" width="18.140625" customWidth="1"/>
    <col min="5637" max="5637" width="13" customWidth="1"/>
    <col min="5638" max="5638" width="18.140625" customWidth="1"/>
    <col min="5639" max="5639" width="12" customWidth="1"/>
    <col min="5640" max="5640" width="13" customWidth="1"/>
    <col min="5641" max="5647" width="7" customWidth="1"/>
    <col min="5889" max="5889" width="24.28515625" customWidth="1"/>
    <col min="5890" max="5890" width="18.140625" customWidth="1"/>
    <col min="5891" max="5891" width="36.5703125" customWidth="1"/>
    <col min="5892" max="5892" width="18.140625" customWidth="1"/>
    <col min="5893" max="5893" width="13" customWidth="1"/>
    <col min="5894" max="5894" width="18.140625" customWidth="1"/>
    <col min="5895" max="5895" width="12" customWidth="1"/>
    <col min="5896" max="5896" width="13" customWidth="1"/>
    <col min="5897" max="5903" width="7" customWidth="1"/>
    <col min="6145" max="6145" width="24.28515625" customWidth="1"/>
    <col min="6146" max="6146" width="18.140625" customWidth="1"/>
    <col min="6147" max="6147" width="36.5703125" customWidth="1"/>
    <col min="6148" max="6148" width="18.140625" customWidth="1"/>
    <col min="6149" max="6149" width="13" customWidth="1"/>
    <col min="6150" max="6150" width="18.140625" customWidth="1"/>
    <col min="6151" max="6151" width="12" customWidth="1"/>
    <col min="6152" max="6152" width="13" customWidth="1"/>
    <col min="6153" max="6159" width="7" customWidth="1"/>
    <col min="6401" max="6401" width="24.28515625" customWidth="1"/>
    <col min="6402" max="6402" width="18.140625" customWidth="1"/>
    <col min="6403" max="6403" width="36.5703125" customWidth="1"/>
    <col min="6404" max="6404" width="18.140625" customWidth="1"/>
    <col min="6405" max="6405" width="13" customWidth="1"/>
    <col min="6406" max="6406" width="18.140625" customWidth="1"/>
    <col min="6407" max="6407" width="12" customWidth="1"/>
    <col min="6408" max="6408" width="13" customWidth="1"/>
    <col min="6409" max="6415" width="7" customWidth="1"/>
    <col min="6657" max="6657" width="24.28515625" customWidth="1"/>
    <col min="6658" max="6658" width="18.140625" customWidth="1"/>
    <col min="6659" max="6659" width="36.5703125" customWidth="1"/>
    <col min="6660" max="6660" width="18.140625" customWidth="1"/>
    <col min="6661" max="6661" width="13" customWidth="1"/>
    <col min="6662" max="6662" width="18.140625" customWidth="1"/>
    <col min="6663" max="6663" width="12" customWidth="1"/>
    <col min="6664" max="6664" width="13" customWidth="1"/>
    <col min="6665" max="6671" width="7" customWidth="1"/>
    <col min="6913" max="6913" width="24.28515625" customWidth="1"/>
    <col min="6914" max="6914" width="18.140625" customWidth="1"/>
    <col min="6915" max="6915" width="36.5703125" customWidth="1"/>
    <col min="6916" max="6916" width="18.140625" customWidth="1"/>
    <col min="6917" max="6917" width="13" customWidth="1"/>
    <col min="6918" max="6918" width="18.140625" customWidth="1"/>
    <col min="6919" max="6919" width="12" customWidth="1"/>
    <col min="6920" max="6920" width="13" customWidth="1"/>
    <col min="6921" max="6927" width="7" customWidth="1"/>
    <col min="7169" max="7169" width="24.28515625" customWidth="1"/>
    <col min="7170" max="7170" width="18.140625" customWidth="1"/>
    <col min="7171" max="7171" width="36.5703125" customWidth="1"/>
    <col min="7172" max="7172" width="18.140625" customWidth="1"/>
    <col min="7173" max="7173" width="13" customWidth="1"/>
    <col min="7174" max="7174" width="18.140625" customWidth="1"/>
    <col min="7175" max="7175" width="12" customWidth="1"/>
    <col min="7176" max="7176" width="13" customWidth="1"/>
    <col min="7177" max="7183" width="7" customWidth="1"/>
    <col min="7425" max="7425" width="24.28515625" customWidth="1"/>
    <col min="7426" max="7426" width="18.140625" customWidth="1"/>
    <col min="7427" max="7427" width="36.5703125" customWidth="1"/>
    <col min="7428" max="7428" width="18.140625" customWidth="1"/>
    <col min="7429" max="7429" width="13" customWidth="1"/>
    <col min="7430" max="7430" width="18.140625" customWidth="1"/>
    <col min="7431" max="7431" width="12" customWidth="1"/>
    <col min="7432" max="7432" width="13" customWidth="1"/>
    <col min="7433" max="7439" width="7" customWidth="1"/>
    <col min="7681" max="7681" width="24.28515625" customWidth="1"/>
    <col min="7682" max="7682" width="18.140625" customWidth="1"/>
    <col min="7683" max="7683" width="36.5703125" customWidth="1"/>
    <col min="7684" max="7684" width="18.140625" customWidth="1"/>
    <col min="7685" max="7685" width="13" customWidth="1"/>
    <col min="7686" max="7686" width="18.140625" customWidth="1"/>
    <col min="7687" max="7687" width="12" customWidth="1"/>
    <col min="7688" max="7688" width="13" customWidth="1"/>
    <col min="7689" max="7695" width="7" customWidth="1"/>
    <col min="7937" max="7937" width="24.28515625" customWidth="1"/>
    <col min="7938" max="7938" width="18.140625" customWidth="1"/>
    <col min="7939" max="7939" width="36.5703125" customWidth="1"/>
    <col min="7940" max="7940" width="18.140625" customWidth="1"/>
    <col min="7941" max="7941" width="13" customWidth="1"/>
    <col min="7942" max="7942" width="18.140625" customWidth="1"/>
    <col min="7943" max="7943" width="12" customWidth="1"/>
    <col min="7944" max="7944" width="13" customWidth="1"/>
    <col min="7945" max="7951" width="7" customWidth="1"/>
    <col min="8193" max="8193" width="24.28515625" customWidth="1"/>
    <col min="8194" max="8194" width="18.140625" customWidth="1"/>
    <col min="8195" max="8195" width="36.5703125" customWidth="1"/>
    <col min="8196" max="8196" width="18.140625" customWidth="1"/>
    <col min="8197" max="8197" width="13" customWidth="1"/>
    <col min="8198" max="8198" width="18.140625" customWidth="1"/>
    <col min="8199" max="8199" width="12" customWidth="1"/>
    <col min="8200" max="8200" width="13" customWidth="1"/>
    <col min="8201" max="8207" width="7" customWidth="1"/>
    <col min="8449" max="8449" width="24.28515625" customWidth="1"/>
    <col min="8450" max="8450" width="18.140625" customWidth="1"/>
    <col min="8451" max="8451" width="36.5703125" customWidth="1"/>
    <col min="8452" max="8452" width="18.140625" customWidth="1"/>
    <col min="8453" max="8453" width="13" customWidth="1"/>
    <col min="8454" max="8454" width="18.140625" customWidth="1"/>
    <col min="8455" max="8455" width="12" customWidth="1"/>
    <col min="8456" max="8456" width="13" customWidth="1"/>
    <col min="8457" max="8463" width="7" customWidth="1"/>
    <col min="8705" max="8705" width="24.28515625" customWidth="1"/>
    <col min="8706" max="8706" width="18.140625" customWidth="1"/>
    <col min="8707" max="8707" width="36.5703125" customWidth="1"/>
    <col min="8708" max="8708" width="18.140625" customWidth="1"/>
    <col min="8709" max="8709" width="13" customWidth="1"/>
    <col min="8710" max="8710" width="18.140625" customWidth="1"/>
    <col min="8711" max="8711" width="12" customWidth="1"/>
    <col min="8712" max="8712" width="13" customWidth="1"/>
    <col min="8713" max="8719" width="7" customWidth="1"/>
    <col min="8961" max="8961" width="24.28515625" customWidth="1"/>
    <col min="8962" max="8962" width="18.140625" customWidth="1"/>
    <col min="8963" max="8963" width="36.5703125" customWidth="1"/>
    <col min="8964" max="8964" width="18.140625" customWidth="1"/>
    <col min="8965" max="8965" width="13" customWidth="1"/>
    <col min="8966" max="8966" width="18.140625" customWidth="1"/>
    <col min="8967" max="8967" width="12" customWidth="1"/>
    <col min="8968" max="8968" width="13" customWidth="1"/>
    <col min="8969" max="8975" width="7" customWidth="1"/>
    <col min="9217" max="9217" width="24.28515625" customWidth="1"/>
    <col min="9218" max="9218" width="18.140625" customWidth="1"/>
    <col min="9219" max="9219" width="36.5703125" customWidth="1"/>
    <col min="9220" max="9220" width="18.140625" customWidth="1"/>
    <col min="9221" max="9221" width="13" customWidth="1"/>
    <col min="9222" max="9222" width="18.140625" customWidth="1"/>
    <col min="9223" max="9223" width="12" customWidth="1"/>
    <col min="9224" max="9224" width="13" customWidth="1"/>
    <col min="9225" max="9231" width="7" customWidth="1"/>
    <col min="9473" max="9473" width="24.28515625" customWidth="1"/>
    <col min="9474" max="9474" width="18.140625" customWidth="1"/>
    <col min="9475" max="9475" width="36.5703125" customWidth="1"/>
    <col min="9476" max="9476" width="18.140625" customWidth="1"/>
    <col min="9477" max="9477" width="13" customWidth="1"/>
    <col min="9478" max="9478" width="18.140625" customWidth="1"/>
    <col min="9479" max="9479" width="12" customWidth="1"/>
    <col min="9480" max="9480" width="13" customWidth="1"/>
    <col min="9481" max="9487" width="7" customWidth="1"/>
    <col min="9729" max="9729" width="24.28515625" customWidth="1"/>
    <col min="9730" max="9730" width="18.140625" customWidth="1"/>
    <col min="9731" max="9731" width="36.5703125" customWidth="1"/>
    <col min="9732" max="9732" width="18.140625" customWidth="1"/>
    <col min="9733" max="9733" width="13" customWidth="1"/>
    <col min="9734" max="9734" width="18.140625" customWidth="1"/>
    <col min="9735" max="9735" width="12" customWidth="1"/>
    <col min="9736" max="9736" width="13" customWidth="1"/>
    <col min="9737" max="9743" width="7" customWidth="1"/>
    <col min="9985" max="9985" width="24.28515625" customWidth="1"/>
    <col min="9986" max="9986" width="18.140625" customWidth="1"/>
    <col min="9987" max="9987" width="36.5703125" customWidth="1"/>
    <col min="9988" max="9988" width="18.140625" customWidth="1"/>
    <col min="9989" max="9989" width="13" customWidth="1"/>
    <col min="9990" max="9990" width="18.140625" customWidth="1"/>
    <col min="9991" max="9991" width="12" customWidth="1"/>
    <col min="9992" max="9992" width="13" customWidth="1"/>
    <col min="9993" max="9999" width="7" customWidth="1"/>
    <col min="10241" max="10241" width="24.28515625" customWidth="1"/>
    <col min="10242" max="10242" width="18.140625" customWidth="1"/>
    <col min="10243" max="10243" width="36.5703125" customWidth="1"/>
    <col min="10244" max="10244" width="18.140625" customWidth="1"/>
    <col min="10245" max="10245" width="13" customWidth="1"/>
    <col min="10246" max="10246" width="18.140625" customWidth="1"/>
    <col min="10247" max="10247" width="12" customWidth="1"/>
    <col min="10248" max="10248" width="13" customWidth="1"/>
    <col min="10249" max="10255" width="7" customWidth="1"/>
    <col min="10497" max="10497" width="24.28515625" customWidth="1"/>
    <col min="10498" max="10498" width="18.140625" customWidth="1"/>
    <col min="10499" max="10499" width="36.5703125" customWidth="1"/>
    <col min="10500" max="10500" width="18.140625" customWidth="1"/>
    <col min="10501" max="10501" width="13" customWidth="1"/>
    <col min="10502" max="10502" width="18.140625" customWidth="1"/>
    <col min="10503" max="10503" width="12" customWidth="1"/>
    <col min="10504" max="10504" width="13" customWidth="1"/>
    <col min="10505" max="10511" width="7" customWidth="1"/>
    <col min="10753" max="10753" width="24.28515625" customWidth="1"/>
    <col min="10754" max="10754" width="18.140625" customWidth="1"/>
    <col min="10755" max="10755" width="36.5703125" customWidth="1"/>
    <col min="10756" max="10756" width="18.140625" customWidth="1"/>
    <col min="10757" max="10757" width="13" customWidth="1"/>
    <col min="10758" max="10758" width="18.140625" customWidth="1"/>
    <col min="10759" max="10759" width="12" customWidth="1"/>
    <col min="10760" max="10760" width="13" customWidth="1"/>
    <col min="10761" max="10767" width="7" customWidth="1"/>
    <col min="11009" max="11009" width="24.28515625" customWidth="1"/>
    <col min="11010" max="11010" width="18.140625" customWidth="1"/>
    <col min="11011" max="11011" width="36.5703125" customWidth="1"/>
    <col min="11012" max="11012" width="18.140625" customWidth="1"/>
    <col min="11013" max="11013" width="13" customWidth="1"/>
    <col min="11014" max="11014" width="18.140625" customWidth="1"/>
    <col min="11015" max="11015" width="12" customWidth="1"/>
    <col min="11016" max="11016" width="13" customWidth="1"/>
    <col min="11017" max="11023" width="7" customWidth="1"/>
    <col min="11265" max="11265" width="24.28515625" customWidth="1"/>
    <col min="11266" max="11266" width="18.140625" customWidth="1"/>
    <col min="11267" max="11267" width="36.5703125" customWidth="1"/>
    <col min="11268" max="11268" width="18.140625" customWidth="1"/>
    <col min="11269" max="11269" width="13" customWidth="1"/>
    <col min="11270" max="11270" width="18.140625" customWidth="1"/>
    <col min="11271" max="11271" width="12" customWidth="1"/>
    <col min="11272" max="11272" width="13" customWidth="1"/>
    <col min="11273" max="11279" width="7" customWidth="1"/>
    <col min="11521" max="11521" width="24.28515625" customWidth="1"/>
    <col min="11522" max="11522" width="18.140625" customWidth="1"/>
    <col min="11523" max="11523" width="36.5703125" customWidth="1"/>
    <col min="11524" max="11524" width="18.140625" customWidth="1"/>
    <col min="11525" max="11525" width="13" customWidth="1"/>
    <col min="11526" max="11526" width="18.140625" customWidth="1"/>
    <col min="11527" max="11527" width="12" customWidth="1"/>
    <col min="11528" max="11528" width="13" customWidth="1"/>
    <col min="11529" max="11535" width="7" customWidth="1"/>
    <col min="11777" max="11777" width="24.28515625" customWidth="1"/>
    <col min="11778" max="11778" width="18.140625" customWidth="1"/>
    <col min="11779" max="11779" width="36.5703125" customWidth="1"/>
    <col min="11780" max="11780" width="18.140625" customWidth="1"/>
    <col min="11781" max="11781" width="13" customWidth="1"/>
    <col min="11782" max="11782" width="18.140625" customWidth="1"/>
    <col min="11783" max="11783" width="12" customWidth="1"/>
    <col min="11784" max="11784" width="13" customWidth="1"/>
    <col min="11785" max="11791" width="7" customWidth="1"/>
    <col min="12033" max="12033" width="24.28515625" customWidth="1"/>
    <col min="12034" max="12034" width="18.140625" customWidth="1"/>
    <col min="12035" max="12035" width="36.5703125" customWidth="1"/>
    <col min="12036" max="12036" width="18.140625" customWidth="1"/>
    <col min="12037" max="12037" width="13" customWidth="1"/>
    <col min="12038" max="12038" width="18.140625" customWidth="1"/>
    <col min="12039" max="12039" width="12" customWidth="1"/>
    <col min="12040" max="12040" width="13" customWidth="1"/>
    <col min="12041" max="12047" width="7" customWidth="1"/>
    <col min="12289" max="12289" width="24.28515625" customWidth="1"/>
    <col min="12290" max="12290" width="18.140625" customWidth="1"/>
    <col min="12291" max="12291" width="36.5703125" customWidth="1"/>
    <col min="12292" max="12292" width="18.140625" customWidth="1"/>
    <col min="12293" max="12293" width="13" customWidth="1"/>
    <col min="12294" max="12294" width="18.140625" customWidth="1"/>
    <col min="12295" max="12295" width="12" customWidth="1"/>
    <col min="12296" max="12296" width="13" customWidth="1"/>
    <col min="12297" max="12303" width="7" customWidth="1"/>
    <col min="12545" max="12545" width="24.28515625" customWidth="1"/>
    <col min="12546" max="12546" width="18.140625" customWidth="1"/>
    <col min="12547" max="12547" width="36.5703125" customWidth="1"/>
    <col min="12548" max="12548" width="18.140625" customWidth="1"/>
    <col min="12549" max="12549" width="13" customWidth="1"/>
    <col min="12550" max="12550" width="18.140625" customWidth="1"/>
    <col min="12551" max="12551" width="12" customWidth="1"/>
    <col min="12552" max="12552" width="13" customWidth="1"/>
    <col min="12553" max="12559" width="7" customWidth="1"/>
    <col min="12801" max="12801" width="24.28515625" customWidth="1"/>
    <col min="12802" max="12802" width="18.140625" customWidth="1"/>
    <col min="12803" max="12803" width="36.5703125" customWidth="1"/>
    <col min="12804" max="12804" width="18.140625" customWidth="1"/>
    <col min="12805" max="12805" width="13" customWidth="1"/>
    <col min="12806" max="12806" width="18.140625" customWidth="1"/>
    <col min="12807" max="12807" width="12" customWidth="1"/>
    <col min="12808" max="12808" width="13" customWidth="1"/>
    <col min="12809" max="12815" width="7" customWidth="1"/>
    <col min="13057" max="13057" width="24.28515625" customWidth="1"/>
    <col min="13058" max="13058" width="18.140625" customWidth="1"/>
    <col min="13059" max="13059" width="36.5703125" customWidth="1"/>
    <col min="13060" max="13060" width="18.140625" customWidth="1"/>
    <col min="13061" max="13061" width="13" customWidth="1"/>
    <col min="13062" max="13062" width="18.140625" customWidth="1"/>
    <col min="13063" max="13063" width="12" customWidth="1"/>
    <col min="13064" max="13064" width="13" customWidth="1"/>
    <col min="13065" max="13071" width="7" customWidth="1"/>
    <col min="13313" max="13313" width="24.28515625" customWidth="1"/>
    <col min="13314" max="13314" width="18.140625" customWidth="1"/>
    <col min="13315" max="13315" width="36.5703125" customWidth="1"/>
    <col min="13316" max="13316" width="18.140625" customWidth="1"/>
    <col min="13317" max="13317" width="13" customWidth="1"/>
    <col min="13318" max="13318" width="18.140625" customWidth="1"/>
    <col min="13319" max="13319" width="12" customWidth="1"/>
    <col min="13320" max="13320" width="13" customWidth="1"/>
    <col min="13321" max="13327" width="7" customWidth="1"/>
    <col min="13569" max="13569" width="24.28515625" customWidth="1"/>
    <col min="13570" max="13570" width="18.140625" customWidth="1"/>
    <col min="13571" max="13571" width="36.5703125" customWidth="1"/>
    <col min="13572" max="13572" width="18.140625" customWidth="1"/>
    <col min="13573" max="13573" width="13" customWidth="1"/>
    <col min="13574" max="13574" width="18.140625" customWidth="1"/>
    <col min="13575" max="13575" width="12" customWidth="1"/>
    <col min="13576" max="13576" width="13" customWidth="1"/>
    <col min="13577" max="13583" width="7" customWidth="1"/>
    <col min="13825" max="13825" width="24.28515625" customWidth="1"/>
    <col min="13826" max="13826" width="18.140625" customWidth="1"/>
    <col min="13827" max="13827" width="36.5703125" customWidth="1"/>
    <col min="13828" max="13828" width="18.140625" customWidth="1"/>
    <col min="13829" max="13829" width="13" customWidth="1"/>
    <col min="13830" max="13830" width="18.140625" customWidth="1"/>
    <col min="13831" max="13831" width="12" customWidth="1"/>
    <col min="13832" max="13832" width="13" customWidth="1"/>
    <col min="13833" max="13839" width="7" customWidth="1"/>
    <col min="14081" max="14081" width="24.28515625" customWidth="1"/>
    <col min="14082" max="14082" width="18.140625" customWidth="1"/>
    <col min="14083" max="14083" width="36.5703125" customWidth="1"/>
    <col min="14084" max="14084" width="18.140625" customWidth="1"/>
    <col min="14085" max="14085" width="13" customWidth="1"/>
    <col min="14086" max="14086" width="18.140625" customWidth="1"/>
    <col min="14087" max="14087" width="12" customWidth="1"/>
    <col min="14088" max="14088" width="13" customWidth="1"/>
    <col min="14089" max="14095" width="7" customWidth="1"/>
    <col min="14337" max="14337" width="24.28515625" customWidth="1"/>
    <col min="14338" max="14338" width="18.140625" customWidth="1"/>
    <col min="14339" max="14339" width="36.5703125" customWidth="1"/>
    <col min="14340" max="14340" width="18.140625" customWidth="1"/>
    <col min="14341" max="14341" width="13" customWidth="1"/>
    <col min="14342" max="14342" width="18.140625" customWidth="1"/>
    <col min="14343" max="14343" width="12" customWidth="1"/>
    <col min="14344" max="14344" width="13" customWidth="1"/>
    <col min="14345" max="14351" width="7" customWidth="1"/>
    <col min="14593" max="14593" width="24.28515625" customWidth="1"/>
    <col min="14594" max="14594" width="18.140625" customWidth="1"/>
    <col min="14595" max="14595" width="36.5703125" customWidth="1"/>
    <col min="14596" max="14596" width="18.140625" customWidth="1"/>
    <col min="14597" max="14597" width="13" customWidth="1"/>
    <col min="14598" max="14598" width="18.140625" customWidth="1"/>
    <col min="14599" max="14599" width="12" customWidth="1"/>
    <col min="14600" max="14600" width="13" customWidth="1"/>
    <col min="14601" max="14607" width="7" customWidth="1"/>
    <col min="14849" max="14849" width="24.28515625" customWidth="1"/>
    <col min="14850" max="14850" width="18.140625" customWidth="1"/>
    <col min="14851" max="14851" width="36.5703125" customWidth="1"/>
    <col min="14852" max="14852" width="18.140625" customWidth="1"/>
    <col min="14853" max="14853" width="13" customWidth="1"/>
    <col min="14854" max="14854" width="18.140625" customWidth="1"/>
    <col min="14855" max="14855" width="12" customWidth="1"/>
    <col min="14856" max="14856" width="13" customWidth="1"/>
    <col min="14857" max="14863" width="7" customWidth="1"/>
    <col min="15105" max="15105" width="24.28515625" customWidth="1"/>
    <col min="15106" max="15106" width="18.140625" customWidth="1"/>
    <col min="15107" max="15107" width="36.5703125" customWidth="1"/>
    <col min="15108" max="15108" width="18.140625" customWidth="1"/>
    <col min="15109" max="15109" width="13" customWidth="1"/>
    <col min="15110" max="15110" width="18.140625" customWidth="1"/>
    <col min="15111" max="15111" width="12" customWidth="1"/>
    <col min="15112" max="15112" width="13" customWidth="1"/>
    <col min="15113" max="15119" width="7" customWidth="1"/>
    <col min="15361" max="15361" width="24.28515625" customWidth="1"/>
    <col min="15362" max="15362" width="18.140625" customWidth="1"/>
    <col min="15363" max="15363" width="36.5703125" customWidth="1"/>
    <col min="15364" max="15364" width="18.140625" customWidth="1"/>
    <col min="15365" max="15365" width="13" customWidth="1"/>
    <col min="15366" max="15366" width="18.140625" customWidth="1"/>
    <col min="15367" max="15367" width="12" customWidth="1"/>
    <col min="15368" max="15368" width="13" customWidth="1"/>
    <col min="15369" max="15375" width="7" customWidth="1"/>
    <col min="15617" max="15617" width="24.28515625" customWidth="1"/>
    <col min="15618" max="15618" width="18.140625" customWidth="1"/>
    <col min="15619" max="15619" width="36.5703125" customWidth="1"/>
    <col min="15620" max="15620" width="18.140625" customWidth="1"/>
    <col min="15621" max="15621" width="13" customWidth="1"/>
    <col min="15622" max="15622" width="18.140625" customWidth="1"/>
    <col min="15623" max="15623" width="12" customWidth="1"/>
    <col min="15624" max="15624" width="13" customWidth="1"/>
    <col min="15625" max="15631" width="7" customWidth="1"/>
    <col min="15873" max="15873" width="24.28515625" customWidth="1"/>
    <col min="15874" max="15874" width="18.140625" customWidth="1"/>
    <col min="15875" max="15875" width="36.5703125" customWidth="1"/>
    <col min="15876" max="15876" width="18.140625" customWidth="1"/>
    <col min="15877" max="15877" width="13" customWidth="1"/>
    <col min="15878" max="15878" width="18.140625" customWidth="1"/>
    <col min="15879" max="15879" width="12" customWidth="1"/>
    <col min="15880" max="15880" width="13" customWidth="1"/>
    <col min="15881" max="15887" width="7" customWidth="1"/>
    <col min="16129" max="16129" width="24.28515625" customWidth="1"/>
    <col min="16130" max="16130" width="18.140625" customWidth="1"/>
    <col min="16131" max="16131" width="36.5703125" customWidth="1"/>
    <col min="16132" max="16132" width="18.140625" customWidth="1"/>
    <col min="16133" max="16133" width="13" customWidth="1"/>
    <col min="16134" max="16134" width="18.140625" customWidth="1"/>
    <col min="16135" max="16135" width="12" customWidth="1"/>
    <col min="16136" max="16136" width="13" customWidth="1"/>
    <col min="16137" max="16143" width="7" customWidth="1"/>
  </cols>
  <sheetData>
    <row r="2" spans="1:15" x14ac:dyDescent="0.25">
      <c r="A2" s="33" t="s">
        <v>47</v>
      </c>
      <c r="B2" s="33" t="s">
        <v>48</v>
      </c>
      <c r="C2" s="33" t="s">
        <v>49</v>
      </c>
      <c r="D2" s="33" t="s">
        <v>50</v>
      </c>
      <c r="E2" s="33" t="s">
        <v>51</v>
      </c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25">
      <c r="A3" s="34" t="s">
        <v>52</v>
      </c>
      <c r="B3" s="35">
        <v>4</v>
      </c>
      <c r="C3" s="34" t="s">
        <v>53</v>
      </c>
      <c r="D3" s="35">
        <v>1.2</v>
      </c>
      <c r="E3" s="35">
        <v>1</v>
      </c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1" x14ac:dyDescent="0.25">
      <c r="A4" s="33" t="s">
        <v>54</v>
      </c>
      <c r="B4" s="33" t="s">
        <v>55</v>
      </c>
      <c r="C4" s="33" t="s">
        <v>56</v>
      </c>
      <c r="D4" s="33" t="s">
        <v>57</v>
      </c>
      <c r="E4" s="33" t="s">
        <v>58</v>
      </c>
      <c r="F4" s="33" t="s">
        <v>59</v>
      </c>
      <c r="G4" s="33" t="s">
        <v>60</v>
      </c>
      <c r="H4" s="33" t="s">
        <v>61</v>
      </c>
      <c r="I4" s="34"/>
      <c r="J4" s="34"/>
      <c r="K4" s="34"/>
      <c r="L4" s="34"/>
      <c r="M4" s="34"/>
      <c r="N4" s="34"/>
      <c r="O4" s="34"/>
    </row>
    <row r="5" spans="1:15" x14ac:dyDescent="0.25">
      <c r="A5" s="34" t="s">
        <v>62</v>
      </c>
      <c r="B5" s="34" t="s">
        <v>63</v>
      </c>
      <c r="C5" s="34" t="s">
        <v>64</v>
      </c>
      <c r="D5" s="34" t="s">
        <v>65</v>
      </c>
      <c r="E5" s="34" t="s">
        <v>66</v>
      </c>
      <c r="F5" s="34" t="s">
        <v>63</v>
      </c>
      <c r="G5" s="34" t="s">
        <v>67</v>
      </c>
      <c r="H5" s="34" t="s">
        <v>67</v>
      </c>
      <c r="I5" s="34"/>
      <c r="J5" s="34"/>
      <c r="K5" s="34"/>
      <c r="L5" s="34"/>
      <c r="M5" s="34"/>
      <c r="N5" s="34"/>
      <c r="O5" s="34"/>
    </row>
    <row r="6" spans="1:15" x14ac:dyDescent="0.25">
      <c r="A6" s="46" t="s">
        <v>68</v>
      </c>
      <c r="B6" s="46"/>
      <c r="C6" s="46"/>
      <c r="D6" s="46"/>
      <c r="E6" s="46"/>
      <c r="F6" s="46"/>
      <c r="G6" s="46"/>
      <c r="H6" s="46" t="s">
        <v>69</v>
      </c>
      <c r="I6" s="46"/>
      <c r="J6" s="46"/>
      <c r="K6" s="46"/>
      <c r="L6" s="46"/>
      <c r="M6" s="46" t="s">
        <v>70</v>
      </c>
      <c r="N6" s="46"/>
      <c r="O6" s="36" t="s">
        <v>71</v>
      </c>
    </row>
    <row r="7" spans="1:15" ht="31.5" x14ac:dyDescent="0.25">
      <c r="A7" s="36" t="s">
        <v>72</v>
      </c>
      <c r="B7" s="36" t="s">
        <v>73</v>
      </c>
      <c r="C7" s="36" t="s">
        <v>74</v>
      </c>
      <c r="D7" s="36" t="s">
        <v>75</v>
      </c>
      <c r="E7" s="36" t="s">
        <v>76</v>
      </c>
      <c r="F7" s="36" t="s">
        <v>77</v>
      </c>
      <c r="G7" s="36" t="s">
        <v>78</v>
      </c>
      <c r="H7" s="36" t="s">
        <v>74</v>
      </c>
      <c r="I7" s="36" t="s">
        <v>75</v>
      </c>
      <c r="J7" s="36" t="s">
        <v>76</v>
      </c>
      <c r="K7" s="36" t="s">
        <v>77</v>
      </c>
      <c r="L7" s="36" t="s">
        <v>78</v>
      </c>
      <c r="M7" s="36" t="s">
        <v>76</v>
      </c>
      <c r="N7" s="36" t="s">
        <v>78</v>
      </c>
      <c r="O7" s="36" t="s">
        <v>79</v>
      </c>
    </row>
    <row r="8" spans="1:15" x14ac:dyDescent="0.25">
      <c r="A8" s="37">
        <v>25</v>
      </c>
      <c r="B8" s="37">
        <v>8</v>
      </c>
      <c r="C8" s="37">
        <v>4200</v>
      </c>
      <c r="D8" s="37">
        <v>7</v>
      </c>
      <c r="E8" s="37">
        <v>16</v>
      </c>
      <c r="F8" s="37">
        <v>0.01</v>
      </c>
      <c r="G8" s="37">
        <v>30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16</v>
      </c>
      <c r="N8" s="37">
        <v>30</v>
      </c>
      <c r="O8" s="35">
        <v>1.2</v>
      </c>
    </row>
    <row r="9" spans="1:15" x14ac:dyDescent="0.25">
      <c r="A9" s="37">
        <v>30</v>
      </c>
      <c r="B9" s="37">
        <v>9.6</v>
      </c>
      <c r="C9" s="37">
        <v>3750</v>
      </c>
      <c r="D9" s="37">
        <v>8</v>
      </c>
      <c r="E9" s="37">
        <v>21</v>
      </c>
      <c r="F9" s="37">
        <v>0.01</v>
      </c>
      <c r="G9" s="37">
        <v>54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21</v>
      </c>
      <c r="N9" s="37">
        <v>54</v>
      </c>
      <c r="O9" s="35">
        <v>1.8</v>
      </c>
    </row>
    <row r="10" spans="1:15" x14ac:dyDescent="0.25">
      <c r="A10" s="37">
        <v>35</v>
      </c>
      <c r="B10" s="37">
        <v>11</v>
      </c>
      <c r="C10" s="37">
        <v>2363</v>
      </c>
      <c r="D10" s="37">
        <v>10</v>
      </c>
      <c r="E10" s="37">
        <v>20</v>
      </c>
      <c r="F10" s="37">
        <v>0.03</v>
      </c>
      <c r="G10" s="37">
        <v>66</v>
      </c>
      <c r="H10" s="37">
        <v>1387</v>
      </c>
      <c r="I10" s="37">
        <v>8</v>
      </c>
      <c r="J10" s="37">
        <v>6</v>
      </c>
      <c r="K10" s="37">
        <v>0.01</v>
      </c>
      <c r="L10" s="37">
        <v>13</v>
      </c>
      <c r="M10" s="37">
        <v>26</v>
      </c>
      <c r="N10" s="37">
        <v>79</v>
      </c>
      <c r="O10" s="35">
        <v>2.2999999999999998</v>
      </c>
    </row>
    <row r="11" spans="1:15" x14ac:dyDescent="0.25">
      <c r="A11" s="37">
        <v>40</v>
      </c>
      <c r="B11" s="37">
        <v>12.3</v>
      </c>
      <c r="C11" s="37">
        <v>1701</v>
      </c>
      <c r="D11" s="37">
        <v>12</v>
      </c>
      <c r="E11" s="37">
        <v>20</v>
      </c>
      <c r="F11" s="37">
        <v>0.05</v>
      </c>
      <c r="G11" s="37">
        <v>79</v>
      </c>
      <c r="H11" s="37">
        <v>662</v>
      </c>
      <c r="I11" s="37">
        <v>9</v>
      </c>
      <c r="J11" s="37">
        <v>4</v>
      </c>
      <c r="K11" s="37">
        <v>0.02</v>
      </c>
      <c r="L11" s="37">
        <v>14</v>
      </c>
      <c r="M11" s="37">
        <v>30</v>
      </c>
      <c r="N11" s="37">
        <v>106</v>
      </c>
      <c r="O11" s="35">
        <v>2.7</v>
      </c>
    </row>
    <row r="12" spans="1:15" x14ac:dyDescent="0.25">
      <c r="A12" s="37">
        <v>45</v>
      </c>
      <c r="B12" s="37">
        <v>13.5</v>
      </c>
      <c r="C12" s="37">
        <v>1283</v>
      </c>
      <c r="D12" s="37">
        <v>14</v>
      </c>
      <c r="E12" s="37">
        <v>20</v>
      </c>
      <c r="F12" s="37">
        <v>7.0000000000000007E-2</v>
      </c>
      <c r="G12" s="37">
        <v>93</v>
      </c>
      <c r="H12" s="37">
        <v>418</v>
      </c>
      <c r="I12" s="37">
        <v>10</v>
      </c>
      <c r="J12" s="37">
        <v>4</v>
      </c>
      <c r="K12" s="37">
        <v>0.03</v>
      </c>
      <c r="L12" s="37">
        <v>14</v>
      </c>
      <c r="M12" s="37">
        <v>34</v>
      </c>
      <c r="N12" s="37">
        <v>134</v>
      </c>
      <c r="O12" s="35">
        <v>3</v>
      </c>
    </row>
    <row r="13" spans="1:15" x14ac:dyDescent="0.25">
      <c r="A13" s="37">
        <v>50</v>
      </c>
      <c r="B13" s="37">
        <v>14.5</v>
      </c>
      <c r="C13" s="37">
        <v>1006</v>
      </c>
      <c r="D13" s="37">
        <v>16</v>
      </c>
      <c r="E13" s="37">
        <v>20</v>
      </c>
      <c r="F13" s="37">
        <v>0.11</v>
      </c>
      <c r="G13" s="37">
        <v>107</v>
      </c>
      <c r="H13" s="37">
        <v>277</v>
      </c>
      <c r="I13" s="37">
        <v>12</v>
      </c>
      <c r="J13" s="37">
        <v>3</v>
      </c>
      <c r="K13" s="37">
        <v>0.05</v>
      </c>
      <c r="L13" s="37">
        <v>14</v>
      </c>
      <c r="M13" s="37">
        <v>37</v>
      </c>
      <c r="N13" s="37">
        <v>162</v>
      </c>
      <c r="O13" s="35">
        <v>3.2</v>
      </c>
    </row>
    <row r="14" spans="1:15" x14ac:dyDescent="0.25">
      <c r="A14" s="37">
        <v>55</v>
      </c>
      <c r="B14" s="37">
        <v>15.4</v>
      </c>
      <c r="C14" s="37">
        <v>822</v>
      </c>
      <c r="D14" s="37">
        <v>18</v>
      </c>
      <c r="E14" s="37">
        <v>21</v>
      </c>
      <c r="F14" s="37">
        <v>0.15</v>
      </c>
      <c r="G14" s="37">
        <v>121</v>
      </c>
      <c r="H14" s="37">
        <v>185</v>
      </c>
      <c r="I14" s="37">
        <v>14</v>
      </c>
      <c r="J14" s="37">
        <v>3</v>
      </c>
      <c r="K14" s="37">
        <v>0.08</v>
      </c>
      <c r="L14" s="37">
        <v>14</v>
      </c>
      <c r="M14" s="37">
        <v>41</v>
      </c>
      <c r="N14" s="37">
        <v>190</v>
      </c>
      <c r="O14" s="35">
        <v>3.5</v>
      </c>
    </row>
    <row r="15" spans="1:15" x14ac:dyDescent="0.25">
      <c r="A15" s="37">
        <v>60</v>
      </c>
      <c r="B15" s="37">
        <v>16.3</v>
      </c>
      <c r="C15" s="37">
        <v>681</v>
      </c>
      <c r="D15" s="37">
        <v>20</v>
      </c>
      <c r="E15" s="37">
        <v>21</v>
      </c>
      <c r="F15" s="37">
        <v>0.2</v>
      </c>
      <c r="G15" s="37">
        <v>134</v>
      </c>
      <c r="H15" s="37">
        <v>140</v>
      </c>
      <c r="I15" s="37">
        <v>15</v>
      </c>
      <c r="J15" s="37">
        <v>3</v>
      </c>
      <c r="K15" s="37">
        <v>0.1</v>
      </c>
      <c r="L15" s="37">
        <v>14</v>
      </c>
      <c r="M15" s="37">
        <v>44</v>
      </c>
      <c r="N15" s="37">
        <v>218</v>
      </c>
      <c r="O15" s="35">
        <v>3.6</v>
      </c>
    </row>
    <row r="16" spans="1:15" x14ac:dyDescent="0.25">
      <c r="A16" s="37">
        <v>65</v>
      </c>
      <c r="B16" s="37">
        <v>17</v>
      </c>
      <c r="C16" s="37">
        <v>573</v>
      </c>
      <c r="D16" s="37">
        <v>22</v>
      </c>
      <c r="E16" s="37">
        <v>22</v>
      </c>
      <c r="F16" s="37">
        <v>0.26</v>
      </c>
      <c r="G16" s="37">
        <v>147</v>
      </c>
      <c r="H16" s="37">
        <v>108</v>
      </c>
      <c r="I16" s="37">
        <v>17</v>
      </c>
      <c r="J16" s="37">
        <v>2</v>
      </c>
      <c r="K16" s="37">
        <v>0.13</v>
      </c>
      <c r="L16" s="37">
        <v>14</v>
      </c>
      <c r="M16" s="37">
        <v>46</v>
      </c>
      <c r="N16" s="37">
        <v>244</v>
      </c>
      <c r="O16" s="35">
        <v>3.8</v>
      </c>
    </row>
    <row r="17" spans="1:15" x14ac:dyDescent="0.25">
      <c r="A17" s="37">
        <v>70</v>
      </c>
      <c r="B17" s="37">
        <v>17.7</v>
      </c>
      <c r="C17" s="37">
        <v>492</v>
      </c>
      <c r="D17" s="37">
        <v>24</v>
      </c>
      <c r="E17" s="37">
        <v>22</v>
      </c>
      <c r="F17" s="37">
        <v>0.32</v>
      </c>
      <c r="G17" s="37">
        <v>158</v>
      </c>
      <c r="H17" s="37">
        <v>81</v>
      </c>
      <c r="I17" s="37">
        <v>18</v>
      </c>
      <c r="J17" s="37">
        <v>2</v>
      </c>
      <c r="K17" s="37">
        <v>0.17</v>
      </c>
      <c r="L17" s="37">
        <v>14</v>
      </c>
      <c r="M17" s="37">
        <v>49</v>
      </c>
      <c r="N17" s="37">
        <v>270</v>
      </c>
      <c r="O17" s="35">
        <v>3.9</v>
      </c>
    </row>
    <row r="18" spans="1:15" x14ac:dyDescent="0.25">
      <c r="A18" s="37">
        <v>75</v>
      </c>
      <c r="B18" s="37">
        <v>18.2</v>
      </c>
      <c r="C18" s="37">
        <v>428</v>
      </c>
      <c r="D18" s="37">
        <v>26</v>
      </c>
      <c r="E18" s="37">
        <v>22</v>
      </c>
      <c r="F18" s="37">
        <v>0.39</v>
      </c>
      <c r="G18" s="37">
        <v>169</v>
      </c>
      <c r="H18" s="37">
        <v>65</v>
      </c>
      <c r="I18" s="37">
        <v>20</v>
      </c>
      <c r="J18" s="37">
        <v>2</v>
      </c>
      <c r="K18" s="37">
        <v>0.22</v>
      </c>
      <c r="L18" s="37">
        <v>14</v>
      </c>
      <c r="M18" s="37">
        <v>51</v>
      </c>
      <c r="N18" s="37">
        <v>294</v>
      </c>
      <c r="O18" s="35">
        <v>3.9</v>
      </c>
    </row>
    <row r="19" spans="1:15" x14ac:dyDescent="0.25">
      <c r="A19" s="37">
        <v>80</v>
      </c>
      <c r="B19" s="37">
        <v>18.7</v>
      </c>
      <c r="C19" s="37">
        <v>376</v>
      </c>
      <c r="D19" s="37">
        <v>28</v>
      </c>
      <c r="E19" s="37">
        <v>23</v>
      </c>
      <c r="F19" s="37">
        <v>0.47</v>
      </c>
      <c r="G19" s="37">
        <v>178</v>
      </c>
      <c r="H19" s="37">
        <v>51</v>
      </c>
      <c r="I19" s="37">
        <v>22</v>
      </c>
      <c r="J19" s="37">
        <v>2</v>
      </c>
      <c r="K19" s="37">
        <v>0.27</v>
      </c>
      <c r="L19" s="37">
        <v>14</v>
      </c>
      <c r="M19" s="37">
        <v>53</v>
      </c>
      <c r="N19" s="37">
        <v>317</v>
      </c>
      <c r="O19" s="35">
        <v>4</v>
      </c>
    </row>
    <row r="20" spans="1:15" x14ac:dyDescent="0.25">
      <c r="A20" s="37">
        <v>85</v>
      </c>
      <c r="B20" s="37">
        <v>19.2</v>
      </c>
      <c r="C20" s="37">
        <v>334</v>
      </c>
      <c r="D20" s="37">
        <v>29</v>
      </c>
      <c r="E20" s="37">
        <v>23</v>
      </c>
      <c r="F20" s="37">
        <v>0.56000000000000005</v>
      </c>
      <c r="G20" s="37">
        <v>186</v>
      </c>
      <c r="H20" s="37">
        <v>42</v>
      </c>
      <c r="I20" s="37">
        <v>23</v>
      </c>
      <c r="J20" s="37">
        <v>2</v>
      </c>
      <c r="K20" s="37">
        <v>0.34</v>
      </c>
      <c r="L20" s="37">
        <v>14</v>
      </c>
      <c r="M20" s="37">
        <v>55</v>
      </c>
      <c r="N20" s="37">
        <v>339</v>
      </c>
      <c r="O20" s="35">
        <v>4</v>
      </c>
    </row>
    <row r="21" spans="1:15" x14ac:dyDescent="0.25">
      <c r="A21" s="37">
        <v>90</v>
      </c>
      <c r="B21" s="37">
        <v>19.600000000000001</v>
      </c>
      <c r="C21" s="37">
        <v>300</v>
      </c>
      <c r="D21" s="37">
        <v>31</v>
      </c>
      <c r="E21" s="37">
        <v>23</v>
      </c>
      <c r="F21" s="37">
        <v>0.64</v>
      </c>
      <c r="G21" s="37">
        <v>193</v>
      </c>
      <c r="H21" s="37">
        <v>35</v>
      </c>
      <c r="I21" s="37">
        <v>25</v>
      </c>
      <c r="J21" s="37">
        <v>2</v>
      </c>
      <c r="K21" s="37">
        <v>0.41</v>
      </c>
      <c r="L21" s="37">
        <v>14</v>
      </c>
      <c r="M21" s="37">
        <v>57</v>
      </c>
      <c r="N21" s="37">
        <v>360</v>
      </c>
      <c r="O21" s="35">
        <v>4</v>
      </c>
    </row>
    <row r="22" spans="1:15" x14ac:dyDescent="0.25">
      <c r="A22" s="37">
        <v>95</v>
      </c>
      <c r="B22" s="37">
        <v>19.899999999999999</v>
      </c>
      <c r="C22" s="37">
        <v>270</v>
      </c>
      <c r="D22" s="37">
        <v>33</v>
      </c>
      <c r="E22" s="37">
        <v>23</v>
      </c>
      <c r="F22" s="37">
        <v>0.73</v>
      </c>
      <c r="G22" s="37">
        <v>198</v>
      </c>
      <c r="H22" s="37">
        <v>30</v>
      </c>
      <c r="I22" s="37">
        <v>26</v>
      </c>
      <c r="J22" s="37">
        <v>2</v>
      </c>
      <c r="K22" s="37">
        <v>0.47</v>
      </c>
      <c r="L22" s="37">
        <v>14</v>
      </c>
      <c r="M22" s="37">
        <v>59</v>
      </c>
      <c r="N22" s="37">
        <v>379</v>
      </c>
      <c r="O22" s="35">
        <v>4</v>
      </c>
    </row>
    <row r="23" spans="1:15" x14ac:dyDescent="0.25">
      <c r="A23" s="37">
        <v>100</v>
      </c>
      <c r="B23" s="37">
        <v>20.2</v>
      </c>
      <c r="C23" s="37">
        <v>244</v>
      </c>
      <c r="D23" s="37">
        <v>35</v>
      </c>
      <c r="E23" s="37">
        <v>23</v>
      </c>
      <c r="F23" s="37">
        <v>0.83</v>
      </c>
      <c r="G23" s="37">
        <v>202</v>
      </c>
      <c r="H23" s="37">
        <v>26</v>
      </c>
      <c r="I23" s="37">
        <v>28</v>
      </c>
      <c r="J23" s="37">
        <v>2</v>
      </c>
      <c r="K23" s="37">
        <v>0.54</v>
      </c>
      <c r="L23" s="37">
        <v>14</v>
      </c>
      <c r="M23" s="37">
        <v>60</v>
      </c>
      <c r="N23" s="37">
        <v>397</v>
      </c>
      <c r="O23" s="35">
        <v>4</v>
      </c>
    </row>
    <row r="24" spans="1:15" x14ac:dyDescent="0.25">
      <c r="A24" s="37">
        <v>105</v>
      </c>
      <c r="B24" s="37">
        <v>20.399999999999999</v>
      </c>
      <c r="C24" s="37">
        <v>221</v>
      </c>
      <c r="D24" s="37">
        <v>36</v>
      </c>
      <c r="E24" s="37">
        <v>23</v>
      </c>
      <c r="F24" s="37">
        <v>0.93</v>
      </c>
      <c r="G24" s="37">
        <v>204</v>
      </c>
      <c r="H24" s="37">
        <v>23</v>
      </c>
      <c r="I24" s="37">
        <v>29</v>
      </c>
      <c r="J24" s="37">
        <v>2</v>
      </c>
      <c r="K24" s="37">
        <v>0.6</v>
      </c>
      <c r="L24" s="37">
        <v>14</v>
      </c>
      <c r="M24" s="37">
        <v>62</v>
      </c>
      <c r="N24" s="37">
        <v>414</v>
      </c>
      <c r="O24" s="35">
        <v>3.9</v>
      </c>
    </row>
    <row r="25" spans="1:15" x14ac:dyDescent="0.25">
      <c r="A25" s="37">
        <v>110</v>
      </c>
      <c r="B25" s="37">
        <v>20.5</v>
      </c>
      <c r="C25" s="37">
        <v>201</v>
      </c>
      <c r="D25" s="37">
        <v>38</v>
      </c>
      <c r="E25" s="37">
        <v>23</v>
      </c>
      <c r="F25" s="37">
        <v>1.03</v>
      </c>
      <c r="G25" s="37">
        <v>206</v>
      </c>
      <c r="H25" s="37">
        <v>20</v>
      </c>
      <c r="I25" s="37">
        <v>31</v>
      </c>
      <c r="J25" s="37">
        <v>1</v>
      </c>
      <c r="K25" s="37">
        <v>0.68</v>
      </c>
      <c r="L25" s="37">
        <v>13</v>
      </c>
      <c r="M25" s="37">
        <v>63</v>
      </c>
      <c r="N25" s="37">
        <v>429</v>
      </c>
      <c r="O25" s="35">
        <v>3.9</v>
      </c>
    </row>
    <row r="26" spans="1:15" x14ac:dyDescent="0.25">
      <c r="A26" s="37">
        <v>115</v>
      </c>
      <c r="B26" s="37">
        <v>20.7</v>
      </c>
      <c r="C26" s="37">
        <v>185</v>
      </c>
      <c r="D26" s="37">
        <v>39</v>
      </c>
      <c r="E26" s="37">
        <v>22</v>
      </c>
      <c r="F26" s="37">
        <v>1.1200000000000001</v>
      </c>
      <c r="G26" s="37">
        <v>208</v>
      </c>
      <c r="H26" s="37">
        <v>17</v>
      </c>
      <c r="I26" s="37">
        <v>32</v>
      </c>
      <c r="J26" s="37">
        <v>1</v>
      </c>
      <c r="K26" s="37">
        <v>0.76</v>
      </c>
      <c r="L26" s="37">
        <v>13</v>
      </c>
      <c r="M26" s="37">
        <v>64</v>
      </c>
      <c r="N26" s="37">
        <v>443</v>
      </c>
      <c r="O26" s="35">
        <v>3.9</v>
      </c>
    </row>
    <row r="27" spans="1:15" x14ac:dyDescent="0.25">
      <c r="A27" s="37">
        <v>120</v>
      </c>
      <c r="B27" s="37">
        <v>20.8</v>
      </c>
      <c r="C27" s="37">
        <v>171</v>
      </c>
      <c r="D27" s="37">
        <v>41</v>
      </c>
      <c r="E27" s="37">
        <v>22</v>
      </c>
      <c r="F27" s="37">
        <v>1.22</v>
      </c>
      <c r="G27" s="37">
        <v>209</v>
      </c>
      <c r="H27" s="37">
        <v>14</v>
      </c>
      <c r="I27" s="37">
        <v>34</v>
      </c>
      <c r="J27" s="37">
        <v>1</v>
      </c>
      <c r="K27" s="37">
        <v>0.84</v>
      </c>
      <c r="L27" s="37">
        <v>12</v>
      </c>
      <c r="M27" s="37">
        <v>65</v>
      </c>
      <c r="N27" s="37">
        <v>455</v>
      </c>
      <c r="O27" s="35">
        <v>3.8</v>
      </c>
    </row>
    <row r="28" spans="1:15" x14ac:dyDescent="0.25">
      <c r="A28" s="37">
        <v>125</v>
      </c>
      <c r="B28" s="37">
        <v>20.9</v>
      </c>
      <c r="C28" s="37">
        <v>159</v>
      </c>
      <c r="D28" s="37">
        <v>42</v>
      </c>
      <c r="E28" s="37">
        <v>22</v>
      </c>
      <c r="F28" s="37">
        <v>1.31</v>
      </c>
      <c r="G28" s="37">
        <v>209</v>
      </c>
      <c r="H28" s="37">
        <v>12</v>
      </c>
      <c r="I28" s="37">
        <v>35</v>
      </c>
      <c r="J28" s="37">
        <v>1</v>
      </c>
      <c r="K28" s="37">
        <v>0.91</v>
      </c>
      <c r="L28" s="37">
        <v>11</v>
      </c>
      <c r="M28" s="37">
        <v>66</v>
      </c>
      <c r="N28" s="37">
        <v>467</v>
      </c>
      <c r="O28" s="35">
        <v>3.7</v>
      </c>
    </row>
    <row r="29" spans="1:15" x14ac:dyDescent="0.25">
      <c r="A29" s="37">
        <v>130</v>
      </c>
      <c r="B29" s="37">
        <v>21</v>
      </c>
      <c r="C29" s="37">
        <v>149</v>
      </c>
      <c r="D29" s="37">
        <v>43</v>
      </c>
      <c r="E29" s="37">
        <v>22</v>
      </c>
      <c r="F29" s="37">
        <v>1.4</v>
      </c>
      <c r="G29" s="37">
        <v>210</v>
      </c>
      <c r="H29" s="37">
        <v>10</v>
      </c>
      <c r="I29" s="37">
        <v>36</v>
      </c>
      <c r="J29" s="37">
        <v>1</v>
      </c>
      <c r="K29" s="37">
        <v>1</v>
      </c>
      <c r="L29" s="37">
        <v>10</v>
      </c>
      <c r="M29" s="37">
        <v>67</v>
      </c>
      <c r="N29" s="37">
        <v>477</v>
      </c>
      <c r="O29" s="35">
        <v>3.7</v>
      </c>
    </row>
    <row r="30" spans="1:15" x14ac:dyDescent="0.25">
      <c r="A30" s="37">
        <v>135</v>
      </c>
      <c r="B30" s="37">
        <v>21.1</v>
      </c>
      <c r="C30" s="37">
        <v>141</v>
      </c>
      <c r="D30" s="37">
        <v>44</v>
      </c>
      <c r="E30" s="37">
        <v>22</v>
      </c>
      <c r="F30" s="37">
        <v>1.49</v>
      </c>
      <c r="G30" s="37">
        <v>210</v>
      </c>
      <c r="H30" s="37">
        <v>8</v>
      </c>
      <c r="I30" s="37">
        <v>38</v>
      </c>
      <c r="J30" s="37">
        <v>1</v>
      </c>
      <c r="K30" s="37">
        <v>1.07</v>
      </c>
      <c r="L30" s="37">
        <v>9</v>
      </c>
      <c r="M30" s="37">
        <v>68</v>
      </c>
      <c r="N30" s="37">
        <v>486</v>
      </c>
      <c r="O30" s="35">
        <v>3.6</v>
      </c>
    </row>
    <row r="31" spans="1:15" x14ac:dyDescent="0.25">
      <c r="A31" s="37">
        <v>140</v>
      </c>
      <c r="B31" s="37">
        <v>21.2</v>
      </c>
      <c r="C31" s="37">
        <v>134</v>
      </c>
      <c r="D31" s="37">
        <v>46</v>
      </c>
      <c r="E31" s="37">
        <v>22</v>
      </c>
      <c r="F31" s="37">
        <v>1.57</v>
      </c>
      <c r="G31" s="37">
        <v>210</v>
      </c>
      <c r="H31" s="37">
        <v>7</v>
      </c>
      <c r="I31" s="37">
        <v>39</v>
      </c>
      <c r="J31" s="37">
        <v>1</v>
      </c>
      <c r="K31" s="37">
        <v>1.1399999999999999</v>
      </c>
      <c r="L31" s="37">
        <v>8</v>
      </c>
      <c r="M31" s="37">
        <v>69</v>
      </c>
      <c r="N31" s="37">
        <v>495</v>
      </c>
      <c r="O31" s="35">
        <v>3.5</v>
      </c>
    </row>
    <row r="32" spans="1:15" x14ac:dyDescent="0.25">
      <c r="A32" s="37">
        <v>145</v>
      </c>
      <c r="B32" s="37">
        <v>21.2</v>
      </c>
      <c r="C32" s="37">
        <v>128</v>
      </c>
      <c r="D32" s="37">
        <v>46</v>
      </c>
      <c r="E32" s="37">
        <v>22</v>
      </c>
      <c r="F32" s="37">
        <v>1.65</v>
      </c>
      <c r="G32" s="37">
        <v>211</v>
      </c>
      <c r="H32" s="37">
        <v>6</v>
      </c>
      <c r="I32" s="37">
        <v>40</v>
      </c>
      <c r="J32" s="37">
        <v>1</v>
      </c>
      <c r="K32" s="37">
        <v>1.22</v>
      </c>
      <c r="L32" s="37">
        <v>7</v>
      </c>
      <c r="M32" s="37">
        <v>69</v>
      </c>
      <c r="N32" s="37">
        <v>502</v>
      </c>
      <c r="O32" s="35">
        <v>3.5</v>
      </c>
    </row>
    <row r="33" spans="1:15" x14ac:dyDescent="0.25">
      <c r="A33" s="37">
        <v>150</v>
      </c>
      <c r="B33" s="37">
        <v>21.3</v>
      </c>
      <c r="C33" s="37">
        <v>123</v>
      </c>
      <c r="D33" s="37">
        <v>47</v>
      </c>
      <c r="E33" s="37">
        <v>22</v>
      </c>
      <c r="F33" s="37">
        <v>1.71</v>
      </c>
      <c r="G33" s="37">
        <v>211</v>
      </c>
      <c r="H33" s="37">
        <v>5</v>
      </c>
      <c r="I33" s="37">
        <v>41</v>
      </c>
      <c r="J33" s="37">
        <v>1</v>
      </c>
      <c r="K33" s="37">
        <v>1.27</v>
      </c>
      <c r="L33" s="37">
        <v>6</v>
      </c>
      <c r="M33" s="37">
        <v>70</v>
      </c>
      <c r="N33" s="37">
        <v>508</v>
      </c>
      <c r="O33" s="35">
        <v>3.4</v>
      </c>
    </row>
  </sheetData>
  <mergeCells count="3">
    <mergeCell ref="A6:G6"/>
    <mergeCell ref="H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Calcul</vt:lpstr>
      <vt:lpstr>Paramètres</vt:lpstr>
      <vt:lpstr>Interpolation linéaire</vt:lpstr>
      <vt:lpstr>Table de production 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GILEN</cp:lastModifiedBy>
  <dcterms:created xsi:type="dcterms:W3CDTF">2020-11-04T08:30:22Z</dcterms:created>
  <dcterms:modified xsi:type="dcterms:W3CDTF">2021-07-23T13:21:09Z</dcterms:modified>
</cp:coreProperties>
</file>