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EN\Documents\Label Bas Carbone\Calculs carbone\Gabriel\"/>
    </mc:Choice>
  </mc:AlternateContent>
  <bookViews>
    <workbookView xWindow="0" yWindow="0" windowWidth="24000" windowHeight="9735"/>
  </bookViews>
  <sheets>
    <sheet name="Tableau calculs" sheetId="2" r:id="rId1"/>
    <sheet name="Paramètres" sheetId="3" r:id="rId2"/>
    <sheet name="Interpolation linéaire" sheetId="1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3" i="2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4" i="2"/>
  <c r="D15" i="1"/>
  <c r="D19" i="1"/>
  <c r="D23" i="1"/>
  <c r="D30" i="1"/>
  <c r="D37" i="1"/>
  <c r="D44" i="1"/>
  <c r="M4" i="2" l="1"/>
  <c r="L4" i="2"/>
  <c r="M5" i="2" s="1"/>
  <c r="N3" i="2"/>
  <c r="L5" i="2" l="1"/>
  <c r="L6" i="2" s="1"/>
  <c r="L7" i="2" s="1"/>
  <c r="L8" i="2" s="1"/>
  <c r="L9" i="2" s="1"/>
  <c r="N4" i="2"/>
  <c r="N5" i="2" l="1"/>
  <c r="M7" i="2"/>
  <c r="N7" i="2" s="1"/>
  <c r="M6" i="2"/>
  <c r="N6" i="2" s="1"/>
  <c r="M8" i="2"/>
  <c r="N8" i="2" s="1"/>
  <c r="M9" i="2"/>
  <c r="N9" i="2" s="1"/>
  <c r="L10" i="2"/>
  <c r="M10" i="2"/>
  <c r="L11" i="2" l="1"/>
  <c r="M11" i="2"/>
  <c r="N10" i="2"/>
  <c r="L12" i="2" l="1"/>
  <c r="M12" i="2"/>
  <c r="N11" i="2"/>
  <c r="L13" i="2" l="1"/>
  <c r="M13" i="2"/>
  <c r="N12" i="2"/>
  <c r="L14" i="2" l="1"/>
  <c r="M14" i="2"/>
  <c r="N13" i="2"/>
  <c r="L15" i="2" l="1"/>
  <c r="M15" i="2"/>
  <c r="N14" i="2"/>
  <c r="L16" i="2" l="1"/>
  <c r="M16" i="2"/>
  <c r="N15" i="2"/>
  <c r="L17" i="2" l="1"/>
  <c r="M17" i="2"/>
  <c r="N16" i="2"/>
  <c r="L18" i="2" l="1"/>
  <c r="M18" i="2"/>
  <c r="N17" i="2"/>
  <c r="L19" i="2" l="1"/>
  <c r="L20" i="2" s="1"/>
  <c r="M19" i="2"/>
  <c r="M20" i="2" s="1"/>
  <c r="N18" i="2"/>
  <c r="N19" i="2" l="1"/>
  <c r="L21" i="2" l="1"/>
  <c r="M21" i="2"/>
  <c r="N20" i="2"/>
  <c r="L22" i="2" l="1"/>
  <c r="M22" i="2"/>
  <c r="N21" i="2"/>
  <c r="L23" i="2" l="1"/>
  <c r="L24" i="2" s="1"/>
  <c r="M23" i="2"/>
  <c r="M24" i="2" s="1"/>
  <c r="N22" i="2"/>
  <c r="N23" i="2" l="1"/>
  <c r="L25" i="2" l="1"/>
  <c r="M25" i="2"/>
  <c r="N24" i="2"/>
  <c r="L26" i="2" l="1"/>
  <c r="M26" i="2"/>
  <c r="N25" i="2"/>
  <c r="L27" i="2" l="1"/>
  <c r="M27" i="2"/>
  <c r="N26" i="2"/>
  <c r="L28" i="2" l="1"/>
  <c r="M28" i="2"/>
  <c r="N27" i="2"/>
  <c r="L29" i="2" l="1"/>
  <c r="M29" i="2"/>
  <c r="N28" i="2"/>
  <c r="L30" i="2" l="1"/>
  <c r="L31" i="2" s="1"/>
  <c r="M30" i="2"/>
  <c r="M31" i="2" s="1"/>
  <c r="N29" i="2"/>
  <c r="N30" i="2" l="1"/>
  <c r="L32" i="2" l="1"/>
  <c r="M32" i="2"/>
  <c r="N31" i="2"/>
  <c r="L33" i="2" l="1"/>
  <c r="M33" i="2"/>
  <c r="N32" i="2"/>
  <c r="L34" i="2" l="1"/>
  <c r="M34" i="2"/>
  <c r="N33" i="2"/>
  <c r="L35" i="2" l="1"/>
  <c r="M35" i="2"/>
  <c r="N34" i="2"/>
  <c r="L36" i="2" l="1"/>
  <c r="M36" i="2"/>
  <c r="N35" i="2"/>
  <c r="L37" i="2" l="1"/>
  <c r="L38" i="2" s="1"/>
  <c r="M37" i="2"/>
  <c r="M38" i="2" s="1"/>
  <c r="N36" i="2"/>
  <c r="N37" i="2" l="1"/>
  <c r="P15" i="2" s="1"/>
  <c r="P12" i="2"/>
  <c r="C46" i="1"/>
  <c r="C47" i="1"/>
  <c r="D48" i="1" s="1"/>
  <c r="C48" i="1"/>
  <c r="C49" i="1"/>
  <c r="D50" i="1" s="1"/>
  <c r="C45" i="1"/>
  <c r="C39" i="1"/>
  <c r="D40" i="1" s="1"/>
  <c r="C40" i="1"/>
  <c r="C41" i="1"/>
  <c r="C42" i="1"/>
  <c r="D43" i="1" s="1"/>
  <c r="C38" i="1"/>
  <c r="C32" i="1"/>
  <c r="C33" i="1"/>
  <c r="C34" i="1"/>
  <c r="C35" i="1"/>
  <c r="D36" i="1" s="1"/>
  <c r="C31" i="1"/>
  <c r="C25" i="1"/>
  <c r="C26" i="1"/>
  <c r="C27" i="1"/>
  <c r="D28" i="1" s="1"/>
  <c r="C28" i="1"/>
  <c r="D29" i="1" s="1"/>
  <c r="C24" i="1"/>
  <c r="C21" i="1"/>
  <c r="D22" i="1" s="1"/>
  <c r="C20" i="1"/>
  <c r="C17" i="1"/>
  <c r="D18" i="1" s="1"/>
  <c r="C16" i="1"/>
  <c r="C3" i="1"/>
  <c r="C4" i="1" s="1"/>
  <c r="C5" i="1" l="1"/>
  <c r="D5" i="1"/>
  <c r="D45" i="1"/>
  <c r="D46" i="1"/>
  <c r="D33" i="1"/>
  <c r="D49" i="1"/>
  <c r="D34" i="1"/>
  <c r="D39" i="1"/>
  <c r="D38" i="1"/>
  <c r="D47" i="1"/>
  <c r="D24" i="1"/>
  <c r="D25" i="1"/>
  <c r="D27" i="1"/>
  <c r="D26" i="1"/>
  <c r="D42" i="1"/>
  <c r="D21" i="1"/>
  <c r="D20" i="1"/>
  <c r="D35" i="1"/>
  <c r="D4" i="1"/>
  <c r="D3" i="1"/>
  <c r="D31" i="1"/>
  <c r="D32" i="1"/>
  <c r="D41" i="1"/>
  <c r="D16" i="1"/>
  <c r="D17" i="1"/>
  <c r="L39" i="2"/>
  <c r="M39" i="2"/>
  <c r="N38" i="2"/>
  <c r="P13" i="2"/>
  <c r="G24" i="2"/>
  <c r="H24" i="2" s="1"/>
  <c r="G51" i="2"/>
  <c r="G3" i="2"/>
  <c r="I3" i="2" s="1"/>
  <c r="J3" i="2" s="1"/>
  <c r="D69" i="1"/>
  <c r="P9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P4" i="2"/>
  <c r="E11" i="3"/>
  <c r="D11" i="3"/>
  <c r="C11" i="3"/>
  <c r="B11" i="3"/>
  <c r="C6" i="1" l="1"/>
  <c r="D6" i="1"/>
  <c r="L40" i="2"/>
  <c r="M40" i="2"/>
  <c r="N39" i="2"/>
  <c r="G45" i="2"/>
  <c r="H45" i="2" s="1"/>
  <c r="I45" i="2" s="1"/>
  <c r="J45" i="2" s="1"/>
  <c r="G4" i="2"/>
  <c r="H51" i="2"/>
  <c r="I51" i="2" s="1"/>
  <c r="J51" i="2" s="1"/>
  <c r="I24" i="2"/>
  <c r="J24" i="2" s="1"/>
  <c r="C7" i="1" l="1"/>
  <c r="D7" i="1"/>
  <c r="L41" i="2"/>
  <c r="M41" i="2"/>
  <c r="N40" i="2"/>
  <c r="H4" i="2"/>
  <c r="I4" i="2" s="1"/>
  <c r="J4" i="2" s="1"/>
  <c r="G5" i="2"/>
  <c r="H5" i="2" s="1"/>
  <c r="I5" i="2" s="1"/>
  <c r="J5" i="2" s="1"/>
  <c r="C8" i="1" l="1"/>
  <c r="D8" i="1"/>
  <c r="L42" i="2"/>
  <c r="M42" i="2"/>
  <c r="N41" i="2"/>
  <c r="G6" i="2"/>
  <c r="C9" i="1" l="1"/>
  <c r="D9" i="1"/>
  <c r="L43" i="2"/>
  <c r="M43" i="2"/>
  <c r="N42" i="2"/>
  <c r="G7" i="2"/>
  <c r="H7" i="2" s="1"/>
  <c r="I7" i="2" s="1"/>
  <c r="J7" i="2" s="1"/>
  <c r="H6" i="2"/>
  <c r="I6" i="2" s="1"/>
  <c r="J6" i="2" s="1"/>
  <c r="C10" i="1" l="1"/>
  <c r="D10" i="1"/>
  <c r="L44" i="2"/>
  <c r="L45" i="2" s="1"/>
  <c r="M44" i="2"/>
  <c r="M45" i="2" s="1"/>
  <c r="N43" i="2"/>
  <c r="G8" i="2"/>
  <c r="H8" i="2" s="1"/>
  <c r="I8" i="2" s="1"/>
  <c r="J8" i="2" s="1"/>
  <c r="C11" i="1" l="1"/>
  <c r="D11" i="1"/>
  <c r="N44" i="2"/>
  <c r="G9" i="2"/>
  <c r="C12" i="1" l="1"/>
  <c r="D12" i="1"/>
  <c r="L46" i="2"/>
  <c r="M46" i="2"/>
  <c r="N45" i="2"/>
  <c r="G10" i="2"/>
  <c r="H10" i="2" s="1"/>
  <c r="I10" i="2" s="1"/>
  <c r="J10" i="2" s="1"/>
  <c r="H9" i="2"/>
  <c r="I9" i="2" s="1"/>
  <c r="J9" i="2" s="1"/>
  <c r="C13" i="1" l="1"/>
  <c r="D14" i="1" s="1"/>
  <c r="D13" i="1"/>
  <c r="L47" i="2"/>
  <c r="M47" i="2"/>
  <c r="N46" i="2"/>
  <c r="G11" i="2"/>
  <c r="L48" i="2" l="1"/>
  <c r="M48" i="2"/>
  <c r="N47" i="2"/>
  <c r="G12" i="2"/>
  <c r="H11" i="2"/>
  <c r="I11" i="2" s="1"/>
  <c r="J11" i="2" s="1"/>
  <c r="L49" i="2" l="1"/>
  <c r="M49" i="2"/>
  <c r="N48" i="2"/>
  <c r="G13" i="2"/>
  <c r="H12" i="2"/>
  <c r="I12" i="2" s="1"/>
  <c r="J12" i="2" s="1"/>
  <c r="L50" i="2" l="1"/>
  <c r="M50" i="2"/>
  <c r="N49" i="2"/>
  <c r="G14" i="2"/>
  <c r="H14" i="2" s="1"/>
  <c r="I14" i="2" s="1"/>
  <c r="J14" i="2" s="1"/>
  <c r="H13" i="2"/>
  <c r="I13" i="2" s="1"/>
  <c r="J13" i="2" s="1"/>
  <c r="L51" i="2" l="1"/>
  <c r="M51" i="2"/>
  <c r="N50" i="2"/>
  <c r="G15" i="2"/>
  <c r="N51" i="2" l="1"/>
  <c r="G16" i="2"/>
  <c r="H15" i="2"/>
  <c r="I15" i="2" s="1"/>
  <c r="J15" i="2" s="1"/>
  <c r="H16" i="2" l="1"/>
  <c r="I16" i="2" s="1"/>
  <c r="J16" i="2" s="1"/>
  <c r="G20" i="2" l="1"/>
  <c r="H20" i="2" s="1"/>
  <c r="I20" i="2" s="1"/>
  <c r="J20" i="2" s="1"/>
  <c r="G19" i="2"/>
  <c r="H19" i="2" s="1"/>
  <c r="I19" i="2" s="1"/>
  <c r="J19" i="2" s="1"/>
  <c r="G44" i="2" l="1"/>
  <c r="H44" i="2" s="1"/>
  <c r="G31" i="2"/>
  <c r="G23" i="2"/>
  <c r="H23" i="2" s="1"/>
  <c r="G38" i="2"/>
  <c r="H38" i="2" s="1"/>
  <c r="I38" i="2" s="1"/>
  <c r="J38" i="2" s="1"/>
  <c r="G30" i="2"/>
  <c r="H30" i="2" s="1"/>
  <c r="I30" i="2" s="1"/>
  <c r="J30" i="2" s="1"/>
  <c r="G37" i="2"/>
  <c r="H37" i="2" s="1"/>
  <c r="I37" i="2" s="1"/>
  <c r="J37" i="2" s="1"/>
  <c r="P6" i="2" s="1"/>
  <c r="P14" i="2"/>
  <c r="H31" i="2" l="1"/>
  <c r="I31" i="2" s="1"/>
  <c r="J31" i="2" s="1"/>
  <c r="I44" i="2"/>
  <c r="J44" i="2" s="1"/>
  <c r="I23" i="2"/>
  <c r="J23" i="2" s="1"/>
  <c r="G43" i="2" l="1"/>
  <c r="H43" i="2" s="1"/>
  <c r="G32" i="2"/>
  <c r="H32" i="2" s="1"/>
  <c r="I32" i="2" s="1"/>
  <c r="J32" i="2" s="1"/>
  <c r="G34" i="2"/>
  <c r="H34" i="2" s="1"/>
  <c r="G36" i="2"/>
  <c r="H36" i="2" s="1"/>
  <c r="G22" i="2"/>
  <c r="H22" i="2" s="1"/>
  <c r="G39" i="2"/>
  <c r="G17" i="2"/>
  <c r="H17" i="2" s="1"/>
  <c r="I17" i="2" s="1"/>
  <c r="J17" i="2" s="1"/>
  <c r="G35" i="2"/>
  <c r="H35" i="2" s="1"/>
  <c r="G48" i="2"/>
  <c r="H48" i="2" s="1"/>
  <c r="G50" i="2"/>
  <c r="H50" i="2" s="1"/>
  <c r="I50" i="2" s="1"/>
  <c r="J50" i="2" s="1"/>
  <c r="G21" i="2"/>
  <c r="H21" i="2" s="1"/>
  <c r="G47" i="2"/>
  <c r="H47" i="2" s="1"/>
  <c r="G41" i="2"/>
  <c r="H41" i="2" s="1"/>
  <c r="G33" i="2"/>
  <c r="H33" i="2" s="1"/>
  <c r="I33" i="2" s="1"/>
  <c r="J33" i="2" s="1"/>
  <c r="G42" i="2"/>
  <c r="H42" i="2" s="1"/>
  <c r="I42" i="2" s="1"/>
  <c r="J42" i="2" s="1"/>
  <c r="G25" i="2"/>
  <c r="G28" i="2"/>
  <c r="H28" i="2" s="1"/>
  <c r="I28" i="2" s="1"/>
  <c r="J28" i="2" s="1"/>
  <c r="G40" i="2"/>
  <c r="H40" i="2" s="1"/>
  <c r="I40" i="2" s="1"/>
  <c r="J40" i="2" s="1"/>
  <c r="G49" i="2"/>
  <c r="H49" i="2" s="1"/>
  <c r="I49" i="2" s="1"/>
  <c r="J49" i="2" s="1"/>
  <c r="G27" i="2"/>
  <c r="H27" i="2" s="1"/>
  <c r="G26" i="2"/>
  <c r="G29" i="2"/>
  <c r="H29" i="2" s="1"/>
  <c r="G18" i="2"/>
  <c r="H18" i="2" s="1"/>
  <c r="I18" i="2" s="1"/>
  <c r="J18" i="2" s="1"/>
  <c r="G46" i="2"/>
  <c r="I47" i="2" l="1"/>
  <c r="J47" i="2" s="1"/>
  <c r="I35" i="2"/>
  <c r="J35" i="2" s="1"/>
  <c r="I36" i="2"/>
  <c r="J36" i="2" s="1"/>
  <c r="I43" i="2"/>
  <c r="J43" i="2" s="1"/>
  <c r="I27" i="2"/>
  <c r="J27" i="2" s="1"/>
  <c r="H26" i="2"/>
  <c r="I26" i="2" s="1"/>
  <c r="J26" i="2" s="1"/>
  <c r="I21" i="2"/>
  <c r="J21" i="2" s="1"/>
  <c r="P3" i="2" s="1"/>
  <c r="H46" i="2"/>
  <c r="I46" i="2" s="1"/>
  <c r="J46" i="2" s="1"/>
  <c r="I34" i="2"/>
  <c r="J34" i="2" s="1"/>
  <c r="H39" i="2"/>
  <c r="I39" i="2" s="1"/>
  <c r="J39" i="2" s="1"/>
  <c r="I41" i="2"/>
  <c r="J41" i="2" s="1"/>
  <c r="I48" i="2"/>
  <c r="J48" i="2" s="1"/>
  <c r="I22" i="2"/>
  <c r="J22" i="2" s="1"/>
  <c r="H25" i="2"/>
  <c r="I25" i="2" s="1"/>
  <c r="J25" i="2" s="1"/>
  <c r="I29" i="2"/>
  <c r="J29" i="2" s="1"/>
  <c r="P5" i="2" l="1"/>
  <c r="P7" i="2" s="1"/>
  <c r="P11" i="2" s="1"/>
  <c r="P17" i="2" s="1"/>
</calcChain>
</file>

<file path=xl/comments1.xml><?xml version="1.0" encoding="utf-8"?>
<comments xmlns="http://schemas.openxmlformats.org/spreadsheetml/2006/main">
  <authors>
    <author>S. Martel</author>
  </authors>
  <commentList>
    <comment ref="L2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Différence de stocks moyens</t>
        </r>
      </text>
    </comment>
  </commentList>
</comments>
</file>

<file path=xl/sharedStrings.xml><?xml version="1.0" encoding="utf-8"?>
<sst xmlns="http://schemas.openxmlformats.org/spreadsheetml/2006/main" count="101" uniqueCount="60">
  <si>
    <t>V m3</t>
  </si>
  <si>
    <t>Acc m3/an</t>
  </si>
  <si>
    <t>an</t>
  </si>
  <si>
    <t>Essence</t>
  </si>
  <si>
    <t>Essence assimilée équation allométrique</t>
  </si>
  <si>
    <t>a</t>
  </si>
  <si>
    <t>b</t>
  </si>
  <si>
    <t>g</t>
  </si>
  <si>
    <t>d</t>
  </si>
  <si>
    <t>Feuillu/résineux</t>
  </si>
  <si>
    <t>facteur expansion racines</t>
  </si>
  <si>
    <t>facteur expansion branches</t>
  </si>
  <si>
    <t>Genre ou espèce infradensité</t>
  </si>
  <si>
    <t>Infradensités (GIEC)</t>
  </si>
  <si>
    <t>K : facteur d'écorce</t>
  </si>
  <si>
    <t>Pins</t>
  </si>
  <si>
    <t>résineux</t>
  </si>
  <si>
    <t>Larix decidua</t>
  </si>
  <si>
    <t>4. Données produits bois</t>
  </si>
  <si>
    <t>Sciage</t>
  </si>
  <si>
    <t>Panneaux bois</t>
  </si>
  <si>
    <t>Papier</t>
  </si>
  <si>
    <t>BE</t>
  </si>
  <si>
    <t>demi-vie</t>
  </si>
  <si>
    <t>k</t>
  </si>
  <si>
    <t>PROJET</t>
  </si>
  <si>
    <t>Année</t>
  </si>
  <si>
    <t>V (m³/ha)</t>
  </si>
  <si>
    <t>Biomasse 
totale accrus (tCO₂/ha)</t>
  </si>
  <si>
    <t>Age peuplement</t>
  </si>
  <si>
    <r>
      <t>Volume BF projet E1 (m</t>
    </r>
    <r>
      <rPr>
        <sz val="10"/>
        <rFont val="Arial"/>
        <family val="2"/>
      </rPr>
      <t>³</t>
    </r>
    <r>
      <rPr>
        <sz val="10"/>
        <rFont val="Arial"/>
        <family val="2"/>
      </rPr>
      <t>/ha)</t>
    </r>
  </si>
  <si>
    <t>Biomasse aérienne projet (tMS/ha)</t>
  </si>
  <si>
    <t>Biomasse racinaire projet (tMS/ha)</t>
  </si>
  <si>
    <t>Biomasse totale projet (tMS/ha)</t>
  </si>
  <si>
    <t>Gain CO₂ moyen de long terme</t>
  </si>
  <si>
    <t>Gain CO₂ moyen long terme accrus</t>
  </si>
  <si>
    <t>Différence de stock moyen de long terme</t>
  </si>
  <si>
    <t>Différence de stock à 30 ans</t>
  </si>
  <si>
    <t>Forêt et prairie ont toutes les deux 70 tC/ha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</si>
  <si>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</si>
  <si>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</si>
  <si>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</si>
  <si>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</si>
  <si>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</si>
  <si>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</si>
  <si>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</si>
  <si>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REI</t>
  </si>
  <si>
    <t>REA produits bois</t>
  </si>
  <si>
    <t>REE</t>
  </si>
  <si>
    <t>La totalité de la récolte est valorisée en BI (hypothèse méthode boisement résineux) dont 56% en panneaux (coeff 0,77) et 44% en papier (coeff 0)</t>
  </si>
  <si>
    <t>Récolte (tCO2/ha)</t>
  </si>
  <si>
    <t>Récolte (m3/ha)</t>
  </si>
  <si>
    <t>Carbone séquestré Mélèze hybride  (tCO₂/ha)</t>
  </si>
  <si>
    <t>Mélèze hybride</t>
  </si>
  <si>
    <t>Stockage panneaux (tCO2/ha)</t>
  </si>
  <si>
    <t>Stockage Papier (tCO2/ha)</t>
  </si>
  <si>
    <t>Stockage produits bois total (tCO2/ha)</t>
  </si>
  <si>
    <t>Eclaircies 
réalisées</t>
  </si>
  <si>
    <t>Eclaircies non 
réalisées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</si>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</sst>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2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Border="1"/>
    <xf numFmtId="0" fontId="0" fillId="0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1" fontId="6" fillId="7" borderId="0" xfId="0" applyNumberFormat="1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3" fillId="8" borderId="0" xfId="0" applyFont="1" applyFill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164" fontId="3" fillId="8" borderId="0" xfId="0" applyNumberFormat="1" applyFont="1" applyFill="1"/>
    <xf numFmtId="0" fontId="0" fillId="8" borderId="0" xfId="0" applyFill="1"/>
    <xf numFmtId="164" fontId="1" fillId="8" borderId="0" xfId="0" applyNumberFormat="1" applyFont="1" applyFill="1"/>
    <xf numFmtId="164" fontId="0" fillId="8" borderId="0" xfId="0" applyNumberFormat="1" applyFill="1"/>
    <xf numFmtId="0" fontId="1" fillId="2" borderId="5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/>
    <xf numFmtId="0" fontId="0" fillId="0" borderId="0" xfId="0" applyAlignment="1">
      <alignment wrapText="1"/>
    </xf>
    <xf numFmtId="0" fontId="11" fillId="0" borderId="0" xfId="0" applyFont="1"/>
    <xf numFmtId="1" fontId="0" fillId="0" borderId="0" xfId="0" applyNumberFormat="1"/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'Interpolation linéaire'!$C$2:$C$68</c:f>
              <c:numCache>
                <c:formatCode>0.0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11</c:v>
                </c:pt>
                <c:pt idx="5">
                  <c:v>19</c:v>
                </c:pt>
                <c:pt idx="6">
                  <c:v>29</c:v>
                </c:pt>
                <c:pt idx="7">
                  <c:v>40</c:v>
                </c:pt>
                <c:pt idx="8">
                  <c:v>52</c:v>
                </c:pt>
                <c:pt idx="9">
                  <c:v>65</c:v>
                </c:pt>
                <c:pt idx="10">
                  <c:v>78</c:v>
                </c:pt>
                <c:pt idx="11">
                  <c:v>92</c:v>
                </c:pt>
                <c:pt idx="12">
                  <c:v>116</c:v>
                </c:pt>
                <c:pt idx="13">
                  <c:v>116</c:v>
                </c:pt>
                <c:pt idx="14">
                  <c:v>140.33333333333334</c:v>
                </c:pt>
                <c:pt idx="15">
                  <c:v>164.66666666666666</c:v>
                </c:pt>
                <c:pt idx="16">
                  <c:v>189</c:v>
                </c:pt>
                <c:pt idx="17">
                  <c:v>121</c:v>
                </c:pt>
                <c:pt idx="18">
                  <c:v>142.33333333333334</c:v>
                </c:pt>
                <c:pt idx="19">
                  <c:v>163.66666666666666</c:v>
                </c:pt>
                <c:pt idx="20">
                  <c:v>185</c:v>
                </c:pt>
                <c:pt idx="21">
                  <c:v>124</c:v>
                </c:pt>
                <c:pt idx="22">
                  <c:v>143.16666666666666</c:v>
                </c:pt>
                <c:pt idx="23">
                  <c:v>162.33333333333334</c:v>
                </c:pt>
                <c:pt idx="24">
                  <c:v>181.5</c:v>
                </c:pt>
                <c:pt idx="25">
                  <c:v>200.66666666666669</c:v>
                </c:pt>
                <c:pt idx="26">
                  <c:v>219.83333333333331</c:v>
                </c:pt>
                <c:pt idx="27">
                  <c:v>239</c:v>
                </c:pt>
                <c:pt idx="28">
                  <c:v>155</c:v>
                </c:pt>
                <c:pt idx="29">
                  <c:v>175</c:v>
                </c:pt>
                <c:pt idx="30">
                  <c:v>195</c:v>
                </c:pt>
                <c:pt idx="31">
                  <c:v>215</c:v>
                </c:pt>
                <c:pt idx="32">
                  <c:v>235</c:v>
                </c:pt>
                <c:pt idx="33">
                  <c:v>255</c:v>
                </c:pt>
                <c:pt idx="34">
                  <c:v>255</c:v>
                </c:pt>
                <c:pt idx="35">
                  <c:v>179</c:v>
                </c:pt>
                <c:pt idx="36">
                  <c:v>194</c:v>
                </c:pt>
                <c:pt idx="37">
                  <c:v>209</c:v>
                </c:pt>
                <c:pt idx="38">
                  <c:v>224</c:v>
                </c:pt>
                <c:pt idx="39">
                  <c:v>239</c:v>
                </c:pt>
                <c:pt idx="40">
                  <c:v>254</c:v>
                </c:pt>
                <c:pt idx="41">
                  <c:v>269</c:v>
                </c:pt>
                <c:pt idx="42">
                  <c:v>194</c:v>
                </c:pt>
                <c:pt idx="43">
                  <c:v>208</c:v>
                </c:pt>
                <c:pt idx="44">
                  <c:v>222</c:v>
                </c:pt>
                <c:pt idx="45">
                  <c:v>236</c:v>
                </c:pt>
                <c:pt idx="46">
                  <c:v>250</c:v>
                </c:pt>
                <c:pt idx="47">
                  <c:v>264</c:v>
                </c:pt>
                <c:pt idx="48">
                  <c:v>278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4620960"/>
        <c:axId val="885228704"/>
      </c:lineChart>
      <c:catAx>
        <c:axId val="68462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5228704"/>
        <c:crosses val="autoZero"/>
        <c:auto val="1"/>
        <c:lblAlgn val="ctr"/>
        <c:lblOffset val="100"/>
        <c:noMultiLvlLbl val="0"/>
      </c:catAx>
      <c:valAx>
        <c:axId val="88522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462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16</xdr:row>
      <xdr:rowOff>138112</xdr:rowOff>
    </xdr:from>
    <xdr:to>
      <xdr:col>14</xdr:col>
      <xdr:colOff>666750</xdr:colOff>
      <xdr:row>31</xdr:row>
      <xdr:rowOff>23812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247650</xdr:colOff>
      <xdr:row>0</xdr:row>
      <xdr:rowOff>47625</xdr:rowOff>
    </xdr:from>
    <xdr:to>
      <xdr:col>17</xdr:col>
      <xdr:colOff>523875</xdr:colOff>
      <xdr:row>15</xdr:row>
      <xdr:rowOff>29207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9650" y="47625"/>
          <a:ext cx="8658225" cy="30295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/Desktop/01-CRPF/01-Carbone/01-Label%20bas-carbone/03-Propri&#233;taires/02-En%20cours/De%20chenerilles/Boisement/D&#233;pot%20MTES/wetransfer-6f0c61/Document%2011%20-%20Quantification%20CO2%20ch&#234;ne%20rou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entrée"/>
      <sheetName val="d e affichage"/>
      <sheetName val="Modèle"/>
      <sheetName val="Paramètres"/>
      <sheetName val="Interpolation linéaire"/>
    </sheetNames>
    <sheetDataSet>
      <sheetData sheetId="0"/>
      <sheetData sheetId="1"/>
      <sheetData sheetId="2">
        <row r="3">
          <cell r="A3">
            <v>0</v>
          </cell>
          <cell r="L3">
            <v>0</v>
          </cell>
        </row>
        <row r="4">
          <cell r="A4">
            <v>1</v>
          </cell>
          <cell r="L4">
            <v>0.96259597104155847</v>
          </cell>
        </row>
        <row r="5">
          <cell r="A5">
            <v>2</v>
          </cell>
          <cell r="L5">
            <v>1.874245651513202</v>
          </cell>
        </row>
        <row r="6">
          <cell r="A6">
            <v>3</v>
          </cell>
          <cell r="L6">
            <v>2.7694422374745726</v>
          </cell>
        </row>
        <row r="7">
          <cell r="A7">
            <v>4</v>
          </cell>
          <cell r="L7">
            <v>4.5322695616364639</v>
          </cell>
        </row>
        <row r="8">
          <cell r="A8">
            <v>5</v>
          </cell>
          <cell r="L8">
            <v>7.1355760640257566</v>
          </cell>
        </row>
        <row r="9">
          <cell r="A9">
            <v>6</v>
          </cell>
          <cell r="L9">
            <v>10.560650246043949</v>
          </cell>
        </row>
        <row r="10">
          <cell r="A10">
            <v>7</v>
          </cell>
          <cell r="L10">
            <v>15.636773196306708</v>
          </cell>
        </row>
        <row r="11">
          <cell r="A11">
            <v>8</v>
          </cell>
          <cell r="L11">
            <v>22.33072095081037</v>
          </cell>
        </row>
        <row r="12">
          <cell r="A12">
            <v>9</v>
          </cell>
          <cell r="L12">
            <v>30.618501064154817</v>
          </cell>
        </row>
        <row r="13">
          <cell r="A13">
            <v>10</v>
          </cell>
          <cell r="L13">
            <v>40.482366784978375</v>
          </cell>
        </row>
        <row r="14">
          <cell r="A14">
            <v>11</v>
          </cell>
          <cell r="L14">
            <v>53.5351174143264</v>
          </cell>
        </row>
        <row r="15">
          <cell r="A15">
            <v>12</v>
          </cell>
          <cell r="L15">
            <v>68.119643924104537</v>
          </cell>
        </row>
        <row r="16">
          <cell r="A16">
            <v>13</v>
          </cell>
          <cell r="L16">
            <v>84.230750930763563</v>
          </cell>
        </row>
        <row r="17">
          <cell r="A17">
            <v>14</v>
          </cell>
          <cell r="L17">
            <v>101.8635119286639</v>
          </cell>
        </row>
        <row r="18">
          <cell r="A18">
            <v>15</v>
          </cell>
          <cell r="L18">
            <v>119.42052262122429</v>
          </cell>
        </row>
        <row r="19">
          <cell r="A19">
            <v>16</v>
          </cell>
          <cell r="L19">
            <v>137.7083635022492</v>
          </cell>
        </row>
        <row r="20">
          <cell r="A20">
            <v>17</v>
          </cell>
          <cell r="L20">
            <v>155.93775882820461</v>
          </cell>
        </row>
        <row r="21">
          <cell r="A21">
            <v>18</v>
          </cell>
          <cell r="L21">
            <v>174.90584046860877</v>
          </cell>
        </row>
        <row r="22">
          <cell r="A22">
            <v>19</v>
          </cell>
          <cell r="L22">
            <v>193.82559249840719</v>
          </cell>
        </row>
        <row r="23">
          <cell r="A23">
            <v>20</v>
          </cell>
          <cell r="L23">
            <v>212.70239804910193</v>
          </cell>
        </row>
        <row r="24">
          <cell r="A24">
            <v>21</v>
          </cell>
          <cell r="L24">
            <v>133.73802986245025</v>
          </cell>
        </row>
        <row r="25">
          <cell r="A25">
            <v>22</v>
          </cell>
          <cell r="L25">
            <v>153.08797965351815</v>
          </cell>
        </row>
        <row r="26">
          <cell r="A26">
            <v>23</v>
          </cell>
          <cell r="L26">
            <v>172.37968740233387</v>
          </cell>
        </row>
        <row r="27">
          <cell r="A27">
            <v>24</v>
          </cell>
          <cell r="L27">
            <v>191.62059368573583</v>
          </cell>
        </row>
        <row r="28">
          <cell r="A28">
            <v>25</v>
          </cell>
          <cell r="L28">
            <v>210.81651943579473</v>
          </cell>
        </row>
        <row r="29">
          <cell r="A29">
            <v>26</v>
          </cell>
          <cell r="L29">
            <v>229.97213730997649</v>
          </cell>
        </row>
        <row r="30">
          <cell r="A30">
            <v>27</v>
          </cell>
          <cell r="L30">
            <v>171.74801353051501</v>
          </cell>
        </row>
        <row r="31">
          <cell r="A31">
            <v>28</v>
          </cell>
          <cell r="L31">
            <v>189.73012452864646</v>
          </cell>
        </row>
        <row r="32">
          <cell r="A32">
            <v>29</v>
          </cell>
          <cell r="L32">
            <v>207.67252129844053</v>
          </cell>
        </row>
        <row r="33">
          <cell r="A33">
            <v>30</v>
          </cell>
          <cell r="L33">
            <v>225.57911862031798</v>
          </cell>
        </row>
        <row r="34">
          <cell r="A34">
            <v>31</v>
          </cell>
          <cell r="L34">
            <v>243.45315837795934</v>
          </cell>
        </row>
        <row r="35">
          <cell r="A35">
            <v>32</v>
          </cell>
          <cell r="L35">
            <v>261.29736721640791</v>
          </cell>
        </row>
        <row r="36">
          <cell r="A36">
            <v>33</v>
          </cell>
          <cell r="L36">
            <v>203.26907123098991</v>
          </cell>
        </row>
        <row r="37">
          <cell r="A37">
            <v>34</v>
          </cell>
          <cell r="L37">
            <v>219.92806307536296</v>
          </cell>
        </row>
        <row r="38">
          <cell r="A38">
            <v>35</v>
          </cell>
          <cell r="L38">
            <v>236.55808044428508</v>
          </cell>
        </row>
        <row r="39">
          <cell r="A39">
            <v>36</v>
          </cell>
          <cell r="L39">
            <v>253.16144710765533</v>
          </cell>
        </row>
        <row r="40">
          <cell r="A40">
            <v>37</v>
          </cell>
          <cell r="L40">
            <v>269.74015697851786</v>
          </cell>
        </row>
        <row r="41">
          <cell r="A41">
            <v>38</v>
          </cell>
          <cell r="L41">
            <v>286.29593876612068</v>
          </cell>
        </row>
        <row r="42">
          <cell r="A42">
            <v>39</v>
          </cell>
          <cell r="L42">
            <v>229.97213730997649</v>
          </cell>
        </row>
        <row r="43">
          <cell r="A43">
            <v>40</v>
          </cell>
          <cell r="L43">
            <v>245.01959722679601</v>
          </cell>
        </row>
        <row r="44">
          <cell r="A44">
            <v>41</v>
          </cell>
          <cell r="L44">
            <v>260.0460645487633</v>
          </cell>
        </row>
        <row r="45">
          <cell r="A45">
            <v>42</v>
          </cell>
          <cell r="L45">
            <v>275.05292326713243</v>
          </cell>
        </row>
        <row r="46">
          <cell r="A46">
            <v>43</v>
          </cell>
          <cell r="L46">
            <v>290.04139396546566</v>
          </cell>
        </row>
        <row r="47">
          <cell r="A47">
            <v>44</v>
          </cell>
          <cell r="L47">
            <v>305.01256073997382</v>
          </cell>
        </row>
        <row r="48">
          <cell r="A48">
            <v>45</v>
          </cell>
          <cell r="L48">
            <v>253.47447536439981</v>
          </cell>
        </row>
        <row r="49">
          <cell r="A49">
            <v>46</v>
          </cell>
          <cell r="L49">
            <v>266.92656506820367</v>
          </cell>
        </row>
        <row r="50">
          <cell r="A50">
            <v>47</v>
          </cell>
          <cell r="L50">
            <v>280.36338431358689</v>
          </cell>
        </row>
        <row r="51">
          <cell r="A51">
            <v>48</v>
          </cell>
          <cell r="L51">
            <v>293.78576822908889</v>
          </cell>
        </row>
        <row r="52">
          <cell r="A52">
            <v>49</v>
          </cell>
          <cell r="L52">
            <v>307.19446937538345</v>
          </cell>
        </row>
        <row r="53">
          <cell r="A53">
            <v>50</v>
          </cell>
          <cell r="L53">
            <v>320.59016923293365</v>
          </cell>
        </row>
        <row r="54">
          <cell r="A54">
            <v>51</v>
          </cell>
          <cell r="L54">
            <v>272.24057270166469</v>
          </cell>
        </row>
        <row r="55">
          <cell r="A55">
            <v>52</v>
          </cell>
          <cell r="L55">
            <v>284.42280077304105</v>
          </cell>
        </row>
        <row r="56">
          <cell r="A56">
            <v>53</v>
          </cell>
          <cell r="L56">
            <v>296.59334905146255</v>
          </cell>
        </row>
        <row r="57">
          <cell r="A57">
            <v>54</v>
          </cell>
          <cell r="L57">
            <v>308.75276451593004</v>
          </cell>
        </row>
        <row r="58">
          <cell r="A58">
            <v>55</v>
          </cell>
          <cell r="L58">
            <v>320.90154752800976</v>
          </cell>
        </row>
        <row r="59">
          <cell r="A59">
            <v>56</v>
          </cell>
          <cell r="L59">
            <v>333.0401574570293</v>
          </cell>
        </row>
        <row r="60">
          <cell r="A60">
            <v>57</v>
          </cell>
          <cell r="L60">
            <v>289.41722692891403</v>
          </cell>
        </row>
        <row r="61">
          <cell r="A61">
            <v>58</v>
          </cell>
          <cell r="L61">
            <v>300.02403249547757</v>
          </cell>
        </row>
        <row r="62">
          <cell r="A62">
            <v>59</v>
          </cell>
          <cell r="L62">
            <v>310.62248816136616</v>
          </cell>
        </row>
        <row r="63">
          <cell r="A63">
            <v>60</v>
          </cell>
          <cell r="L63">
            <v>321.21291913664703</v>
          </cell>
        </row>
        <row r="64">
          <cell r="A64">
            <v>61</v>
          </cell>
          <cell r="L64">
            <v>331.79562742491447</v>
          </cell>
        </row>
        <row r="65">
          <cell r="A65">
            <v>62</v>
          </cell>
          <cell r="L65">
            <v>342.37089418257477</v>
          </cell>
        </row>
        <row r="66">
          <cell r="A66">
            <v>63</v>
          </cell>
          <cell r="L66">
            <v>303.45384214677318</v>
          </cell>
        </row>
        <row r="67">
          <cell r="A67">
            <v>64</v>
          </cell>
          <cell r="L67">
            <v>312.80351675757174</v>
          </cell>
        </row>
        <row r="68">
          <cell r="A68">
            <v>65</v>
          </cell>
          <cell r="L68">
            <v>322.14699391797183</v>
          </cell>
        </row>
        <row r="69">
          <cell r="A69">
            <v>66</v>
          </cell>
          <cell r="L69">
            <v>331.48447884420858</v>
          </cell>
        </row>
        <row r="70">
          <cell r="A70">
            <v>67</v>
          </cell>
          <cell r="L70">
            <v>340.81616423982365</v>
          </cell>
        </row>
        <row r="71">
          <cell r="A71">
            <v>68</v>
          </cell>
          <cell r="L71">
            <v>350.14223138776873</v>
          </cell>
        </row>
        <row r="72">
          <cell r="A72">
            <v>69</v>
          </cell>
          <cell r="L72">
            <v>315.9186873454837</v>
          </cell>
        </row>
        <row r="73">
          <cell r="A73">
            <v>70</v>
          </cell>
          <cell r="L73">
            <v>324.01496394256736</v>
          </cell>
        </row>
        <row r="74">
          <cell r="A74">
            <v>71</v>
          </cell>
          <cell r="L74">
            <v>332.10676956966137</v>
          </cell>
        </row>
        <row r="75">
          <cell r="A75">
            <v>72</v>
          </cell>
          <cell r="L75">
            <v>340.19422861744891</v>
          </cell>
        </row>
        <row r="76">
          <cell r="A76">
            <v>73</v>
          </cell>
          <cell r="L76">
            <v>348.27745907481875</v>
          </cell>
        </row>
        <row r="77">
          <cell r="A77">
            <v>74</v>
          </cell>
          <cell r="L77">
            <v>356.35657300253297</v>
          </cell>
        </row>
        <row r="78">
          <cell r="A78">
            <v>75</v>
          </cell>
          <cell r="L78">
            <v>325.26014493454323</v>
          </cell>
        </row>
        <row r="79">
          <cell r="A79">
            <v>76</v>
          </cell>
          <cell r="L79">
            <v>332.41790528534432</v>
          </cell>
        </row>
        <row r="80">
          <cell r="A80">
            <v>77</v>
          </cell>
          <cell r="L80">
            <v>339.57226797673195</v>
          </cell>
        </row>
        <row r="81">
          <cell r="A81">
            <v>78</v>
          </cell>
          <cell r="L81">
            <v>346.72331475971595</v>
          </cell>
        </row>
        <row r="82">
          <cell r="A82">
            <v>79</v>
          </cell>
          <cell r="L82">
            <v>353.87112373479096</v>
          </cell>
        </row>
        <row r="83">
          <cell r="A83">
            <v>80</v>
          </cell>
          <cell r="L83">
            <v>361.01576958702663</v>
          </cell>
        </row>
        <row r="84">
          <cell r="A84">
            <v>81</v>
          </cell>
          <cell r="L84">
            <v>334.59567585759874</v>
          </cell>
        </row>
        <row r="85">
          <cell r="A85">
            <v>82</v>
          </cell>
          <cell r="L85">
            <v>340.81616423982365</v>
          </cell>
        </row>
        <row r="86">
          <cell r="A86">
            <v>83</v>
          </cell>
          <cell r="L86">
            <v>347.03415583786756</v>
          </cell>
        </row>
        <row r="87">
          <cell r="A87">
            <v>84</v>
          </cell>
          <cell r="L87">
            <v>353.24970174806907</v>
          </cell>
        </row>
        <row r="88">
          <cell r="A88">
            <v>85</v>
          </cell>
          <cell r="L88">
            <v>359.46285112001948</v>
          </cell>
        </row>
        <row r="89">
          <cell r="A89">
            <v>86</v>
          </cell>
          <cell r="L89">
            <v>365.67365126385283</v>
          </cell>
        </row>
        <row r="90">
          <cell r="A90">
            <v>87</v>
          </cell>
          <cell r="L90">
            <v>342.37089418257477</v>
          </cell>
        </row>
        <row r="91">
          <cell r="A91">
            <v>88</v>
          </cell>
          <cell r="L91">
            <v>347.65581965898065</v>
          </cell>
        </row>
        <row r="92">
          <cell r="A92">
            <v>89</v>
          </cell>
          <cell r="L92">
            <v>352.93898177127249</v>
          </cell>
        </row>
        <row r="93">
          <cell r="A93">
            <v>90</v>
          </cell>
          <cell r="L93">
            <v>358.22041067213968</v>
          </cell>
        </row>
        <row r="94">
          <cell r="A94">
            <v>0</v>
          </cell>
          <cell r="L94">
            <v>363.5001355515472</v>
          </cell>
        </row>
        <row r="95">
          <cell r="A95">
            <v>0</v>
          </cell>
          <cell r="L95">
            <v>368.77818468132654</v>
          </cell>
        </row>
        <row r="96">
          <cell r="A96">
            <v>0</v>
          </cell>
          <cell r="L96">
            <v>348.58826964633107</v>
          </cell>
        </row>
        <row r="97">
          <cell r="A97">
            <v>0</v>
          </cell>
          <cell r="L97">
            <v>353.24970174806907</v>
          </cell>
        </row>
        <row r="98">
          <cell r="A98">
            <v>0</v>
          </cell>
          <cell r="L98">
            <v>357.90978583474595</v>
          </cell>
        </row>
        <row r="99">
          <cell r="A99">
            <v>0</v>
          </cell>
          <cell r="L99">
            <v>362.56854195764805</v>
          </cell>
        </row>
        <row r="100">
          <cell r="A100">
            <v>0</v>
          </cell>
          <cell r="L100">
            <v>367.22598961006497</v>
          </cell>
        </row>
        <row r="101">
          <cell r="A101">
            <v>0</v>
          </cell>
          <cell r="L101">
            <v>371.88214774985948</v>
          </cell>
        </row>
        <row r="102">
          <cell r="A102">
            <v>0</v>
          </cell>
          <cell r="L102">
            <v>353.24970174806907</v>
          </cell>
        </row>
        <row r="103">
          <cell r="A103">
            <v>0</v>
          </cell>
          <cell r="L103">
            <v>357.59915509549666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0"/>
  <sheetViews>
    <sheetView tabSelected="1" topLeftCell="N1" workbookViewId="0">
      <selection activeCell="R4" sqref="R4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3" width="9.42578125" bestFit="1" customWidth="1"/>
    <col min="4" max="4" width="10.5703125" style="47" bestFit="1" customWidth="1"/>
    <col min="5" max="5" width="10.28515625" bestFit="1" customWidth="1"/>
    <col min="6" max="6" width="10.42578125" bestFit="1" customWidth="1"/>
    <col min="7" max="7" width="9.28515625" bestFit="1" customWidth="1"/>
    <col min="8" max="8" width="10.5703125" bestFit="1" customWidth="1"/>
    <col min="9" max="9" width="10.5703125" customWidth="1"/>
    <col min="10" max="10" width="15.85546875" bestFit="1" customWidth="1"/>
    <col min="12" max="12" width="17" customWidth="1"/>
    <col min="13" max="13" width="12" customWidth="1"/>
    <col min="15" max="15" width="38.28515625" bestFit="1" customWidth="1"/>
  </cols>
  <sheetData>
    <row r="1" spans="1:17" ht="14.25" customHeight="1" x14ac:dyDescent="0.25">
      <c r="A1" s="7"/>
      <c r="B1" s="7"/>
      <c r="C1" s="51"/>
      <c r="D1" s="52" t="s">
        <v>25</v>
      </c>
      <c r="E1" s="53"/>
      <c r="F1" s="53"/>
      <c r="G1" s="53"/>
      <c r="H1" s="53"/>
      <c r="I1" s="53"/>
      <c r="J1" s="53"/>
    </row>
    <row r="2" spans="1:17" ht="60" x14ac:dyDescent="0.25">
      <c r="A2" s="2" t="s">
        <v>26</v>
      </c>
      <c r="B2" s="8" t="s">
        <v>27</v>
      </c>
      <c r="C2" s="9" t="s">
        <v>28</v>
      </c>
      <c r="D2" s="45" t="s">
        <v>29</v>
      </c>
      <c r="E2" s="10" t="s">
        <v>30</v>
      </c>
      <c r="F2" s="10" t="s">
        <v>50</v>
      </c>
      <c r="G2" s="10" t="s">
        <v>31</v>
      </c>
      <c r="H2" s="10" t="s">
        <v>32</v>
      </c>
      <c r="I2" s="10" t="s">
        <v>33</v>
      </c>
      <c r="J2" s="11" t="s">
        <v>52</v>
      </c>
      <c r="K2" t="s">
        <v>51</v>
      </c>
      <c r="L2" s="38" t="s">
        <v>54</v>
      </c>
      <c r="M2" s="39" t="s">
        <v>55</v>
      </c>
      <c r="N2" s="40" t="s">
        <v>56</v>
      </c>
    </row>
    <row r="3" spans="1:17" x14ac:dyDescent="0.25">
      <c r="A3" s="12">
        <v>0</v>
      </c>
      <c r="B3" s="54">
        <v>5</v>
      </c>
      <c r="C3" s="13">
        <f>B3*44/12</f>
        <v>18.333333333333332</v>
      </c>
      <c r="D3" s="33">
        <v>0</v>
      </c>
      <c r="E3" s="31">
        <v>0</v>
      </c>
      <c r="F3" s="50">
        <v>0</v>
      </c>
      <c r="G3" s="14">
        <f>E3*Paramètres!K$2*Paramètres!I$2</f>
        <v>0</v>
      </c>
      <c r="H3" s="14">
        <v>0</v>
      </c>
      <c r="I3" s="14">
        <f t="shared" ref="I3:I34" si="0">G3+H3</f>
        <v>0</v>
      </c>
      <c r="J3" s="15">
        <f t="shared" ref="J3:J34" si="1">I3*0.475*44/12</f>
        <v>0</v>
      </c>
      <c r="K3">
        <v>0</v>
      </c>
      <c r="L3" s="41">
        <v>0</v>
      </c>
      <c r="M3" s="42">
        <v>0</v>
      </c>
      <c r="N3" s="43">
        <f>M3+L3</f>
        <v>0</v>
      </c>
      <c r="O3" s="17" t="s">
        <v>34</v>
      </c>
      <c r="P3" s="18">
        <f>AVERAGE(J3:J51)</f>
        <v>212.90404403564136</v>
      </c>
    </row>
    <row r="4" spans="1:17" x14ac:dyDescent="0.25">
      <c r="A4" s="12">
        <f t="shared" ref="A4:A35" si="2">A3+1</f>
        <v>1</v>
      </c>
      <c r="B4" s="54">
        <v>5</v>
      </c>
      <c r="C4" s="13">
        <f t="shared" ref="C4:C67" si="3">B4*44/12</f>
        <v>18.333333333333332</v>
      </c>
      <c r="D4" s="33">
        <v>1</v>
      </c>
      <c r="E4" s="31">
        <v>1</v>
      </c>
      <c r="F4" s="50">
        <f>IF(E3-E4&gt;0,E3-E4,0)</f>
        <v>0</v>
      </c>
      <c r="G4" s="14">
        <f>E4*Paramètres!K$2*Paramètres!I$2</f>
        <v>0.61409999999999998</v>
      </c>
      <c r="H4" s="14">
        <f t="shared" ref="H4:H51" si="4">EXP(-1.0587+0.8836*LN(G4)+0.284)</f>
        <v>0.29952986538447895</v>
      </c>
      <c r="I4" s="14">
        <f t="shared" si="0"/>
        <v>0.91362986538447899</v>
      </c>
      <c r="J4" s="15">
        <f t="shared" si="1"/>
        <v>1.5912386822113007</v>
      </c>
      <c r="K4">
        <v>0</v>
      </c>
      <c r="L4" s="41">
        <f>EXP(-Paramètres!C$11)*L3+(1-EXP(-Paramètres!C$11))*0.56*F3/Paramètres!C$11</f>
        <v>0</v>
      </c>
      <c r="M4" s="44">
        <f>EXP(-Paramètres!D$11)*L3+(1-EXP(-Paramètres!D$11))*0.44*F3/Paramètres!D$11</f>
        <v>0</v>
      </c>
      <c r="N4" s="43">
        <f t="shared" ref="N4:N6" si="5">M4+L4</f>
        <v>0</v>
      </c>
      <c r="O4" s="17" t="s">
        <v>35</v>
      </c>
      <c r="P4" s="19">
        <f>AVERAGE(C3:C45)</f>
        <v>18.333333333333343</v>
      </c>
    </row>
    <row r="5" spans="1:17" x14ac:dyDescent="0.25">
      <c r="A5" s="12">
        <f t="shared" si="2"/>
        <v>2</v>
      </c>
      <c r="B5" s="54">
        <v>5</v>
      </c>
      <c r="C5" s="13">
        <f t="shared" si="3"/>
        <v>18.333333333333332</v>
      </c>
      <c r="D5" s="33">
        <v>2</v>
      </c>
      <c r="E5" s="31">
        <v>3</v>
      </c>
      <c r="F5" s="50">
        <f t="shared" ref="F5:F51" si="6">IF(E4-E5&gt;0,E4-E5,0)</f>
        <v>0</v>
      </c>
      <c r="G5" s="14">
        <f>E5*Paramètres!K$2*Paramètres!I$2</f>
        <v>1.8423</v>
      </c>
      <c r="H5" s="14">
        <f t="shared" si="4"/>
        <v>0.79072318307217238</v>
      </c>
      <c r="I5" s="14">
        <f t="shared" si="0"/>
        <v>2.6330231830721722</v>
      </c>
      <c r="J5" s="15">
        <f t="shared" si="1"/>
        <v>4.5858487105173662</v>
      </c>
      <c r="K5">
        <v>0</v>
      </c>
      <c r="L5" s="41">
        <f>EXP(-Paramètres!C$11)*L4+(1-EXP(-Paramètres!C$11))*0.56*F4/Paramètres!C$11</f>
        <v>0</v>
      </c>
      <c r="M5" s="44">
        <f>EXP(-Paramètres!D$11)*L4+(1-EXP(-Paramètres!D$11))*0.44*F4/Paramètres!D$11</f>
        <v>0</v>
      </c>
      <c r="N5" s="43">
        <f t="shared" si="5"/>
        <v>0</v>
      </c>
      <c r="O5" s="20" t="s">
        <v>36</v>
      </c>
      <c r="P5" s="21">
        <f>P3-P4</f>
        <v>194.57071070230802</v>
      </c>
    </row>
    <row r="6" spans="1:17" x14ac:dyDescent="0.25">
      <c r="A6" s="12">
        <f t="shared" si="2"/>
        <v>3</v>
      </c>
      <c r="B6" s="54">
        <v>5</v>
      </c>
      <c r="C6" s="13">
        <f t="shared" si="3"/>
        <v>18.333333333333332</v>
      </c>
      <c r="D6" s="33">
        <v>3</v>
      </c>
      <c r="E6" s="31">
        <v>6</v>
      </c>
      <c r="F6" s="50">
        <f t="shared" si="6"/>
        <v>0</v>
      </c>
      <c r="G6" s="14">
        <f>E6*Paramètres!K$2*Paramètres!I$2</f>
        <v>3.6846000000000001</v>
      </c>
      <c r="H6" s="14">
        <f t="shared" si="4"/>
        <v>1.4588632230439726</v>
      </c>
      <c r="I6" s="14">
        <f t="shared" si="0"/>
        <v>5.1434632230439732</v>
      </c>
      <c r="J6" s="15">
        <f t="shared" si="1"/>
        <v>8.9581984468015872</v>
      </c>
      <c r="K6">
        <v>0</v>
      </c>
      <c r="L6" s="41">
        <f>EXP(-Paramètres!C$11)*L5+(1-EXP(-Paramètres!C$11))*0.56*F5/Paramètres!C$11</f>
        <v>0</v>
      </c>
      <c r="M6" s="44">
        <f>EXP(-Paramètres!D$11)*L5+(1-EXP(-Paramètres!D$11))*0.44*F5/Paramètres!D$11</f>
        <v>0</v>
      </c>
      <c r="N6" s="43">
        <f t="shared" si="5"/>
        <v>0</v>
      </c>
      <c r="O6" s="20" t="s">
        <v>37</v>
      </c>
      <c r="P6" s="22">
        <f>J37-C33</f>
        <v>324.19879111439639</v>
      </c>
      <c r="Q6" t="s">
        <v>38</v>
      </c>
    </row>
    <row r="7" spans="1:17" x14ac:dyDescent="0.25">
      <c r="A7" s="12">
        <f t="shared" si="2"/>
        <v>4</v>
      </c>
      <c r="B7" s="54">
        <v>5</v>
      </c>
      <c r="C7" s="13">
        <f t="shared" si="3"/>
        <v>18.333333333333332</v>
      </c>
      <c r="D7" s="33">
        <v>4</v>
      </c>
      <c r="E7" s="31">
        <v>11</v>
      </c>
      <c r="F7" s="50">
        <f t="shared" si="6"/>
        <v>0</v>
      </c>
      <c r="G7" s="14">
        <f>E7*Paramètres!K$2*Paramètres!I$2</f>
        <v>6.7551000000000005</v>
      </c>
      <c r="H7" s="14">
        <f t="shared" si="4"/>
        <v>2.4923825842563647</v>
      </c>
      <c r="I7" s="14">
        <f t="shared" si="0"/>
        <v>9.2474825842563657</v>
      </c>
      <c r="J7" s="15">
        <f t="shared" si="1"/>
        <v>16.106032167579837</v>
      </c>
      <c r="K7">
        <v>0</v>
      </c>
      <c r="L7" s="41">
        <f>EXP(-Paramètres!C$11)*L6+(1-EXP(-Paramètres!C$11))*0.56*F6/Paramètres!C$11</f>
        <v>0</v>
      </c>
      <c r="M7" s="44">
        <f>EXP(-Paramètres!D$11)*L6+(1-EXP(-Paramètres!D$11))*0.44*F6/Paramètres!D$11</f>
        <v>0</v>
      </c>
      <c r="N7" s="43">
        <f t="shared" ref="N7:N51" si="7">M7+L7</f>
        <v>0</v>
      </c>
      <c r="O7" s="23" t="s">
        <v>39</v>
      </c>
      <c r="P7" s="24">
        <f>P5</f>
        <v>194.57071070230802</v>
      </c>
    </row>
    <row r="8" spans="1:17" x14ac:dyDescent="0.25">
      <c r="A8" s="12">
        <f t="shared" si="2"/>
        <v>5</v>
      </c>
      <c r="B8" s="54">
        <v>5</v>
      </c>
      <c r="C8" s="13">
        <f t="shared" si="3"/>
        <v>18.333333333333332</v>
      </c>
      <c r="D8" s="33">
        <v>5</v>
      </c>
      <c r="E8" s="31">
        <v>19</v>
      </c>
      <c r="F8" s="50">
        <f t="shared" si="6"/>
        <v>0</v>
      </c>
      <c r="G8" s="14">
        <f>E8*Paramètres!K$2*Paramètres!I$2</f>
        <v>11.667899999999999</v>
      </c>
      <c r="H8" s="14">
        <f t="shared" si="4"/>
        <v>4.0396785948202414</v>
      </c>
      <c r="I8" s="14">
        <f t="shared" si="0"/>
        <v>15.707578594820241</v>
      </c>
      <c r="J8" s="15">
        <f t="shared" si="1"/>
        <v>27.357366052645251</v>
      </c>
      <c r="K8">
        <v>0</v>
      </c>
      <c r="L8" s="41">
        <f>EXP(-Paramètres!C$11)*L7+(1-EXP(-Paramètres!C$11))*0.56*F7/Paramètres!C$11</f>
        <v>0</v>
      </c>
      <c r="M8" s="44">
        <f>EXP(-Paramètres!D$11)*L7+(1-EXP(-Paramètres!D$11))*0.44*F7/Paramètres!D$11</f>
        <v>0</v>
      </c>
      <c r="N8" s="43">
        <f t="shared" si="7"/>
        <v>0</v>
      </c>
      <c r="O8" s="23" t="s">
        <v>40</v>
      </c>
      <c r="P8" s="23">
        <v>0</v>
      </c>
    </row>
    <row r="9" spans="1:17" x14ac:dyDescent="0.25">
      <c r="A9" s="12">
        <f t="shared" si="2"/>
        <v>6</v>
      </c>
      <c r="B9" s="54">
        <v>5</v>
      </c>
      <c r="C9" s="13">
        <f t="shared" si="3"/>
        <v>18.333333333333332</v>
      </c>
      <c r="D9" s="33">
        <v>6</v>
      </c>
      <c r="E9" s="31">
        <v>29</v>
      </c>
      <c r="F9" s="50">
        <f t="shared" si="6"/>
        <v>0</v>
      </c>
      <c r="G9" s="14">
        <f>E9*Paramètres!K$2*Paramètres!I$2</f>
        <v>17.808899999999998</v>
      </c>
      <c r="H9" s="14">
        <f t="shared" si="4"/>
        <v>5.8696877983547449</v>
      </c>
      <c r="I9" s="14">
        <f t="shared" si="0"/>
        <v>23.678587798354741</v>
      </c>
      <c r="J9" s="15">
        <f t="shared" si="1"/>
        <v>41.240207082134511</v>
      </c>
      <c r="K9">
        <v>0</v>
      </c>
      <c r="L9" s="41">
        <f>EXP(-Paramètres!C$11)*L8+(1-EXP(-Paramètres!C$11))*0.56*F8/Paramètres!C$11</f>
        <v>0</v>
      </c>
      <c r="M9" s="44">
        <f>EXP(-Paramètres!D$11)*L8+(1-EXP(-Paramètres!D$11))*0.44*F8/Paramètres!D$11</f>
        <v>0</v>
      </c>
      <c r="N9" s="43">
        <f t="shared" si="7"/>
        <v>0</v>
      </c>
      <c r="O9" s="23" t="s">
        <v>41</v>
      </c>
      <c r="P9" s="24">
        <f>30*10/30*44/12</f>
        <v>36.666666666666664</v>
      </c>
    </row>
    <row r="10" spans="1:17" x14ac:dyDescent="0.25">
      <c r="A10" s="12">
        <f t="shared" si="2"/>
        <v>7</v>
      </c>
      <c r="B10" s="54">
        <v>5</v>
      </c>
      <c r="C10" s="13">
        <f t="shared" si="3"/>
        <v>18.333333333333332</v>
      </c>
      <c r="D10" s="33">
        <v>7</v>
      </c>
      <c r="E10" s="31">
        <v>40</v>
      </c>
      <c r="F10" s="50">
        <f t="shared" si="6"/>
        <v>0</v>
      </c>
      <c r="G10" s="14">
        <f>E10*Paramètres!K$2*Paramètres!I$2</f>
        <v>24.564000000000004</v>
      </c>
      <c r="H10" s="14">
        <f t="shared" si="4"/>
        <v>7.7986663377322243</v>
      </c>
      <c r="I10" s="14">
        <f t="shared" si="0"/>
        <v>32.362666337732229</v>
      </c>
      <c r="J10" s="15">
        <f t="shared" si="1"/>
        <v>56.364977204883623</v>
      </c>
      <c r="K10">
        <v>0</v>
      </c>
      <c r="L10" s="41">
        <f>EXP(-Paramètres!C$11)*L9+(1-EXP(-Paramètres!C$11))*0.56*F9/Paramètres!C$11</f>
        <v>0</v>
      </c>
      <c r="M10" s="44">
        <f>EXP(-Paramètres!D$11)*L9+(1-EXP(-Paramètres!D$11))*0.44*F9/Paramètres!D$11</f>
        <v>0</v>
      </c>
      <c r="N10" s="43">
        <f t="shared" si="7"/>
        <v>0</v>
      </c>
      <c r="O10" s="23" t="s">
        <v>42</v>
      </c>
      <c r="P10" s="23">
        <v>0</v>
      </c>
    </row>
    <row r="11" spans="1:17" x14ac:dyDescent="0.25">
      <c r="A11" s="12">
        <f t="shared" si="2"/>
        <v>8</v>
      </c>
      <c r="B11" s="54">
        <v>5</v>
      </c>
      <c r="C11" s="13">
        <f t="shared" si="3"/>
        <v>18.333333333333332</v>
      </c>
      <c r="D11" s="33">
        <v>8</v>
      </c>
      <c r="E11" s="31">
        <v>52</v>
      </c>
      <c r="F11" s="50">
        <f t="shared" si="6"/>
        <v>0</v>
      </c>
      <c r="G11" s="14">
        <f>E11*Paramètres!K$2*Paramètres!I$2</f>
        <v>31.933200000000003</v>
      </c>
      <c r="H11" s="14">
        <f t="shared" si="4"/>
        <v>9.8333316237119881</v>
      </c>
      <c r="I11" s="14">
        <f t="shared" si="0"/>
        <v>41.766531623711991</v>
      </c>
      <c r="J11" s="15">
        <f t="shared" si="1"/>
        <v>72.743375911298372</v>
      </c>
      <c r="K11">
        <v>0</v>
      </c>
      <c r="L11" s="41">
        <f>EXP(-Paramètres!C$11)*L10+(1-EXP(-Paramètres!C$11))*0.56*F10/Paramètres!C$11</f>
        <v>0</v>
      </c>
      <c r="M11" s="44">
        <f>EXP(-Paramètres!D$11)*L10+(1-EXP(-Paramètres!D$11))*0.44*F10/Paramètres!D$11</f>
        <v>0</v>
      </c>
      <c r="N11" s="43">
        <f t="shared" si="7"/>
        <v>0</v>
      </c>
      <c r="O11" s="25" t="s">
        <v>43</v>
      </c>
      <c r="P11" s="26">
        <f>SUM(P7:P10)</f>
        <v>231.23737736897468</v>
      </c>
    </row>
    <row r="12" spans="1:17" x14ac:dyDescent="0.25">
      <c r="A12" s="12">
        <f t="shared" si="2"/>
        <v>9</v>
      </c>
      <c r="B12" s="54">
        <v>5</v>
      </c>
      <c r="C12" s="13">
        <f t="shared" si="3"/>
        <v>18.333333333333332</v>
      </c>
      <c r="D12" s="33">
        <v>9</v>
      </c>
      <c r="E12" s="31">
        <v>65</v>
      </c>
      <c r="F12" s="50">
        <f t="shared" si="6"/>
        <v>0</v>
      </c>
      <c r="G12" s="14">
        <f>E12*Paramètres!K$2*Paramètres!I$2</f>
        <v>39.916499999999999</v>
      </c>
      <c r="H12" s="14">
        <f t="shared" si="4"/>
        <v>11.976512531572695</v>
      </c>
      <c r="I12" s="14">
        <f t="shared" si="0"/>
        <v>51.893012531572694</v>
      </c>
      <c r="J12" s="15">
        <f t="shared" si="1"/>
        <v>90.380330159155776</v>
      </c>
      <c r="K12">
        <v>0</v>
      </c>
      <c r="L12" s="41">
        <f>EXP(-Paramètres!C$11)*L11+(1-EXP(-Paramètres!C$11))*0.56*F11/Paramètres!C$11</f>
        <v>0</v>
      </c>
      <c r="M12" s="44">
        <f>EXP(-Paramètres!D$11)*L11+(1-EXP(-Paramètres!D$11))*0.44*F11/Paramètres!D$11</f>
        <v>0</v>
      </c>
      <c r="N12" s="43">
        <f t="shared" si="7"/>
        <v>0</v>
      </c>
      <c r="O12" s="17" t="s">
        <v>44</v>
      </c>
      <c r="P12" s="22">
        <f>SUM(F3:F37)</f>
        <v>213</v>
      </c>
    </row>
    <row r="13" spans="1:17" x14ac:dyDescent="0.25">
      <c r="A13" s="12">
        <f t="shared" si="2"/>
        <v>10</v>
      </c>
      <c r="B13" s="54">
        <v>5</v>
      </c>
      <c r="C13" s="13">
        <f t="shared" si="3"/>
        <v>18.333333333333332</v>
      </c>
      <c r="D13" s="33">
        <v>10</v>
      </c>
      <c r="E13" s="31">
        <v>78</v>
      </c>
      <c r="F13" s="50">
        <f t="shared" si="6"/>
        <v>0</v>
      </c>
      <c r="G13" s="14">
        <f>E13*Paramètres!K$2*Paramètres!I$2</f>
        <v>47.899799999999999</v>
      </c>
      <c r="H13" s="14">
        <f t="shared" si="4"/>
        <v>14.070026721993479</v>
      </c>
      <c r="I13" s="14">
        <f t="shared" si="0"/>
        <v>61.969826721993478</v>
      </c>
      <c r="J13" s="15">
        <f t="shared" si="1"/>
        <v>107.9307815408053</v>
      </c>
      <c r="K13">
        <v>0</v>
      </c>
      <c r="L13" s="41">
        <f>EXP(-Paramètres!C$11)*L12+(1-EXP(-Paramètres!C$11))*0.56*F12/Paramètres!C$11</f>
        <v>0</v>
      </c>
      <c r="M13" s="44">
        <f>EXP(-Paramètres!D$11)*L12+(1-EXP(-Paramètres!D$11))*0.44*F12/Paramètres!D$11</f>
        <v>0</v>
      </c>
      <c r="N13" s="43">
        <f t="shared" si="7"/>
        <v>0</v>
      </c>
      <c r="O13" s="17" t="s">
        <v>45</v>
      </c>
      <c r="P13" s="20">
        <f>0.77*0.56</f>
        <v>0.43120000000000003</v>
      </c>
      <c r="Q13" t="s">
        <v>49</v>
      </c>
    </row>
    <row r="14" spans="1:17" x14ac:dyDescent="0.25">
      <c r="A14" s="12">
        <f t="shared" si="2"/>
        <v>11</v>
      </c>
      <c r="B14" s="54">
        <v>5</v>
      </c>
      <c r="C14" s="13">
        <f t="shared" si="3"/>
        <v>18.333333333333332</v>
      </c>
      <c r="D14" s="33">
        <v>11</v>
      </c>
      <c r="E14" s="31">
        <v>92</v>
      </c>
      <c r="F14" s="50">
        <f t="shared" si="6"/>
        <v>0</v>
      </c>
      <c r="G14" s="14">
        <f>E14*Paramètres!K$2*Paramètres!I$2</f>
        <v>56.497199999999999</v>
      </c>
      <c r="H14" s="14">
        <f t="shared" si="4"/>
        <v>16.279574726133667</v>
      </c>
      <c r="I14" s="14">
        <f t="shared" si="0"/>
        <v>72.776774726133667</v>
      </c>
      <c r="J14" s="15">
        <f t="shared" si="1"/>
        <v>126.75288264801615</v>
      </c>
      <c r="K14">
        <v>0</v>
      </c>
      <c r="L14" s="41">
        <f>EXP(-Paramètres!C$11)*L13+(1-EXP(-Paramètres!C$11))*0.56*F13/Paramètres!C$11</f>
        <v>0</v>
      </c>
      <c r="M14" s="44">
        <f>EXP(-Paramètres!D$11)*L13+(1-EXP(-Paramètres!D$11))*0.44*F13/Paramètres!D$11</f>
        <v>0</v>
      </c>
      <c r="N14" s="43">
        <f t="shared" si="7"/>
        <v>0</v>
      </c>
      <c r="O14" s="25" t="s">
        <v>46</v>
      </c>
      <c r="P14" s="26">
        <f>P12*P13</f>
        <v>91.845600000000005</v>
      </c>
    </row>
    <row r="15" spans="1:17" x14ac:dyDescent="0.25">
      <c r="A15" s="12">
        <f t="shared" si="2"/>
        <v>12</v>
      </c>
      <c r="B15" s="54">
        <v>5</v>
      </c>
      <c r="C15" s="13">
        <f t="shared" si="3"/>
        <v>18.333333333333332</v>
      </c>
      <c r="D15" s="33">
        <v>12</v>
      </c>
      <c r="E15" s="31">
        <v>116</v>
      </c>
      <c r="F15" s="50">
        <f t="shared" si="6"/>
        <v>0</v>
      </c>
      <c r="G15" s="14">
        <f>E15*Paramètres!K$2*Paramètres!I$2</f>
        <v>71.235599999999991</v>
      </c>
      <c r="H15" s="14">
        <f t="shared" si="4"/>
        <v>19.97998742699912</v>
      </c>
      <c r="I15" s="14">
        <f t="shared" si="0"/>
        <v>91.215587426999107</v>
      </c>
      <c r="J15" s="15">
        <f t="shared" si="1"/>
        <v>158.86714810202344</v>
      </c>
      <c r="K15">
        <v>0</v>
      </c>
      <c r="L15" s="41">
        <f>EXP(-Paramètres!C$11)*L14+(1-EXP(-Paramètres!C$11))*0.56*F14/Paramètres!C$11</f>
        <v>0</v>
      </c>
      <c r="M15" s="44">
        <f>EXP(-Paramètres!D$11)*L14+(1-EXP(-Paramètres!D$11))*0.44*F14/Paramètres!D$11</f>
        <v>0</v>
      </c>
      <c r="N15" s="43">
        <f t="shared" si="7"/>
        <v>0</v>
      </c>
      <c r="O15" s="25" t="s">
        <v>47</v>
      </c>
      <c r="P15" s="26">
        <f>AVERAGE(N3:N37)</f>
        <v>57.597978717689628</v>
      </c>
    </row>
    <row r="16" spans="1:17" x14ac:dyDescent="0.25">
      <c r="A16" s="12">
        <f t="shared" si="2"/>
        <v>13</v>
      </c>
      <c r="B16" s="54">
        <v>5</v>
      </c>
      <c r="C16" s="13">
        <f t="shared" si="3"/>
        <v>18.333333333333332</v>
      </c>
      <c r="D16" s="33">
        <v>12</v>
      </c>
      <c r="E16" s="31">
        <v>116</v>
      </c>
      <c r="F16" s="50">
        <f t="shared" si="6"/>
        <v>0</v>
      </c>
      <c r="G16" s="14">
        <f>E16*Paramètres!K$2*Paramètres!I$2</f>
        <v>71.235599999999991</v>
      </c>
      <c r="H16" s="14">
        <f t="shared" si="4"/>
        <v>19.97998742699912</v>
      </c>
      <c r="I16" s="14">
        <f t="shared" si="0"/>
        <v>91.215587426999107</v>
      </c>
      <c r="J16" s="15">
        <f t="shared" si="1"/>
        <v>158.86714810202344</v>
      </c>
      <c r="K16">
        <v>0</v>
      </c>
      <c r="L16" s="41">
        <f>EXP(-Paramètres!C$11)*L15+(1-EXP(-Paramètres!C$11))*0.56*F15/Paramètres!C$11</f>
        <v>0</v>
      </c>
      <c r="M16" s="44">
        <f>EXP(-Paramètres!D$11)*L15+(1-EXP(-Paramètres!D$11))*0.44*F15/Paramètres!D$11</f>
        <v>0</v>
      </c>
      <c r="N16" s="43">
        <f t="shared" si="7"/>
        <v>0</v>
      </c>
    </row>
    <row r="17" spans="1:16" x14ac:dyDescent="0.25">
      <c r="A17" s="12">
        <f t="shared" si="2"/>
        <v>14</v>
      </c>
      <c r="B17" s="54">
        <v>5</v>
      </c>
      <c r="C17" s="13">
        <f t="shared" si="3"/>
        <v>18.333333333333332</v>
      </c>
      <c r="D17" s="33">
        <v>13</v>
      </c>
      <c r="E17" s="31">
        <v>140.33333333333334</v>
      </c>
      <c r="F17" s="50">
        <f t="shared" si="6"/>
        <v>0</v>
      </c>
      <c r="G17" s="14">
        <f>E17*Paramètres!K$2*Paramètres!I$2</f>
        <v>86.178700000000006</v>
      </c>
      <c r="H17" s="14">
        <f t="shared" si="4"/>
        <v>23.641305250455098</v>
      </c>
      <c r="I17" s="14">
        <f t="shared" si="0"/>
        <v>109.8200052504551</v>
      </c>
      <c r="J17" s="15">
        <f t="shared" si="1"/>
        <v>191.26984247787595</v>
      </c>
      <c r="K17">
        <v>0</v>
      </c>
      <c r="L17" s="41">
        <f>EXP(-Paramètres!C$11)*L16+(1-EXP(-Paramètres!C$11))*0.56*F16/Paramètres!C$11</f>
        <v>0</v>
      </c>
      <c r="M17" s="44">
        <f>EXP(-Paramètres!D$11)*L16+(1-EXP(-Paramètres!D$11))*0.44*F16/Paramètres!D$11</f>
        <v>0</v>
      </c>
      <c r="N17" s="43">
        <f t="shared" si="7"/>
        <v>0</v>
      </c>
      <c r="O17" s="27" t="s">
        <v>48</v>
      </c>
      <c r="P17" s="28">
        <f>P11+P14+P15</f>
        <v>380.68095608666431</v>
      </c>
    </row>
    <row r="18" spans="1:16" x14ac:dyDescent="0.25">
      <c r="A18" s="12">
        <f t="shared" si="2"/>
        <v>15</v>
      </c>
      <c r="B18" s="54">
        <v>5</v>
      </c>
      <c r="C18" s="13">
        <f t="shared" si="3"/>
        <v>18.333333333333332</v>
      </c>
      <c r="D18" s="33">
        <v>14</v>
      </c>
      <c r="E18" s="31">
        <v>164.66666666666666</v>
      </c>
      <c r="F18" s="50">
        <f t="shared" si="6"/>
        <v>0</v>
      </c>
      <c r="G18" s="14">
        <f>E18*Paramètres!K$2*Paramètres!I$2</f>
        <v>101.12180000000001</v>
      </c>
      <c r="H18" s="14">
        <f t="shared" si="4"/>
        <v>27.229077166805073</v>
      </c>
      <c r="I18" s="14">
        <f t="shared" si="0"/>
        <v>128.35087716680508</v>
      </c>
      <c r="J18" s="15">
        <f t="shared" si="1"/>
        <v>223.54444439885216</v>
      </c>
      <c r="K18">
        <v>0</v>
      </c>
      <c r="L18" s="41">
        <f>EXP(-Paramètres!C$11)*L17+(1-EXP(-Paramètres!C$11))*0.56*F17/Paramètres!C$11</f>
        <v>0</v>
      </c>
      <c r="M18" s="44">
        <f>EXP(-Paramètres!D$11)*L17+(1-EXP(-Paramètres!D$11))*0.44*F17/Paramètres!D$11</f>
        <v>0</v>
      </c>
      <c r="N18" s="43">
        <f t="shared" si="7"/>
        <v>0</v>
      </c>
    </row>
    <row r="19" spans="1:16" x14ac:dyDescent="0.25">
      <c r="A19" s="12">
        <f t="shared" si="2"/>
        <v>16</v>
      </c>
      <c r="B19" s="54">
        <v>5</v>
      </c>
      <c r="C19" s="13">
        <f t="shared" si="3"/>
        <v>18.333333333333332</v>
      </c>
      <c r="D19" s="33">
        <v>15</v>
      </c>
      <c r="E19" s="31">
        <v>189</v>
      </c>
      <c r="F19" s="50">
        <f t="shared" si="6"/>
        <v>0</v>
      </c>
      <c r="G19" s="14">
        <f>E19*Paramètres!K$2*Paramètres!I$2</f>
        <v>116.06489999999999</v>
      </c>
      <c r="H19" s="14">
        <f t="shared" si="4"/>
        <v>30.75542844860335</v>
      </c>
      <c r="I19" s="14">
        <f t="shared" si="0"/>
        <v>146.82032844860333</v>
      </c>
      <c r="J19" s="15">
        <f t="shared" si="1"/>
        <v>255.71207204798409</v>
      </c>
      <c r="K19">
        <v>0</v>
      </c>
      <c r="L19" s="41">
        <f>EXP(-Paramètres!C$11)*L18+(1-EXP(-Paramètres!C$11))*0.56*F18/Paramètres!C$11</f>
        <v>0</v>
      </c>
      <c r="M19" s="44">
        <f>EXP(-Paramètres!D$11)*L18+(1-EXP(-Paramètres!D$11))*0.44*F18/Paramètres!D$11</f>
        <v>0</v>
      </c>
      <c r="N19" s="43">
        <f t="shared" si="7"/>
        <v>0</v>
      </c>
    </row>
    <row r="20" spans="1:16" x14ac:dyDescent="0.25">
      <c r="A20" s="12">
        <f t="shared" si="2"/>
        <v>17</v>
      </c>
      <c r="B20" s="54">
        <v>5</v>
      </c>
      <c r="C20" s="13">
        <f t="shared" si="3"/>
        <v>18.333333333333332</v>
      </c>
      <c r="D20" s="33">
        <v>15</v>
      </c>
      <c r="E20" s="31">
        <v>121</v>
      </c>
      <c r="F20" s="50">
        <f t="shared" si="6"/>
        <v>68</v>
      </c>
      <c r="G20" s="14">
        <f>E20*Paramètres!K$2*Paramètres!I$2</f>
        <v>74.306100000000001</v>
      </c>
      <c r="H20" s="14">
        <f t="shared" si="4"/>
        <v>20.739070337212283</v>
      </c>
      <c r="I20" s="14">
        <f t="shared" si="0"/>
        <v>95.045170337212284</v>
      </c>
      <c r="J20" s="15">
        <f t="shared" si="1"/>
        <v>165.53700500397804</v>
      </c>
      <c r="K20">
        <v>47</v>
      </c>
      <c r="L20" s="41">
        <f>L19</f>
        <v>0</v>
      </c>
      <c r="M20" s="41">
        <f>M19</f>
        <v>0</v>
      </c>
      <c r="N20" s="43">
        <f t="shared" si="7"/>
        <v>0</v>
      </c>
    </row>
    <row r="21" spans="1:16" x14ac:dyDescent="0.25">
      <c r="A21" s="12">
        <f t="shared" si="2"/>
        <v>18</v>
      </c>
      <c r="B21" s="54">
        <v>5</v>
      </c>
      <c r="C21" s="13">
        <f t="shared" si="3"/>
        <v>18.333333333333332</v>
      </c>
      <c r="D21" s="33">
        <v>16</v>
      </c>
      <c r="E21" s="31">
        <v>142.33333333333334</v>
      </c>
      <c r="F21" s="50">
        <f t="shared" si="6"/>
        <v>0</v>
      </c>
      <c r="G21" s="14">
        <f>E21*Paramètres!K$2*Paramètres!I$2</f>
        <v>87.406900000000007</v>
      </c>
      <c r="H21" s="14">
        <f t="shared" si="4"/>
        <v>23.938771592818281</v>
      </c>
      <c r="I21" s="14">
        <f t="shared" si="0"/>
        <v>111.34567159281829</v>
      </c>
      <c r="J21" s="15">
        <f t="shared" si="1"/>
        <v>193.92704469082517</v>
      </c>
      <c r="K21">
        <v>0</v>
      </c>
      <c r="L21" s="41">
        <f>EXP(-Paramètres!C$11)*L20+(1-EXP(-Paramètres!C$11))*0.56*F20/Paramètres!C$11</f>
        <v>37.556944316608693</v>
      </c>
      <c r="M21" s="44">
        <f>EXP(-Paramètres!D$11)*L20+(1-EXP(-Paramètres!D$11))*0.44*F20/Paramètres!D$11</f>
        <v>25.28572676244368</v>
      </c>
      <c r="N21" s="43">
        <f t="shared" si="7"/>
        <v>62.842671079052373</v>
      </c>
    </row>
    <row r="22" spans="1:16" x14ac:dyDescent="0.25">
      <c r="A22" s="12">
        <f t="shared" si="2"/>
        <v>19</v>
      </c>
      <c r="B22" s="54">
        <v>5</v>
      </c>
      <c r="C22" s="13">
        <f t="shared" si="3"/>
        <v>18.333333333333332</v>
      </c>
      <c r="D22" s="33">
        <v>17</v>
      </c>
      <c r="E22" s="31">
        <v>163.66666666666666</v>
      </c>
      <c r="F22" s="50">
        <f t="shared" si="6"/>
        <v>0</v>
      </c>
      <c r="G22" s="14">
        <f>E22*Paramètres!K$2*Paramètres!I$2</f>
        <v>100.50769999999999</v>
      </c>
      <c r="H22" s="14">
        <f t="shared" si="4"/>
        <v>27.082914400460105</v>
      </c>
      <c r="I22" s="14">
        <f t="shared" si="0"/>
        <v>127.59061440046008</v>
      </c>
      <c r="J22" s="15">
        <f t="shared" si="1"/>
        <v>222.22032008080132</v>
      </c>
      <c r="K22">
        <v>0</v>
      </c>
      <c r="L22" s="41">
        <f>EXP(-Paramètres!C$11)*L21+(1-EXP(-Paramètres!C$11))*0.56*F21/Paramètres!C$11</f>
        <v>36.529947699237162</v>
      </c>
      <c r="M22" s="44">
        <f>EXP(-Paramètres!D$11)*L21+(1-EXP(-Paramètres!D$11))*0.44*F21/Paramètres!D$11</f>
        <v>26.556770006919574</v>
      </c>
      <c r="N22" s="43">
        <f t="shared" si="7"/>
        <v>63.086717706156733</v>
      </c>
    </row>
    <row r="23" spans="1:16" x14ac:dyDescent="0.25">
      <c r="A23" s="12">
        <f t="shared" si="2"/>
        <v>20</v>
      </c>
      <c r="B23" s="54">
        <v>5</v>
      </c>
      <c r="C23" s="13">
        <f t="shared" si="3"/>
        <v>18.333333333333332</v>
      </c>
      <c r="D23" s="33">
        <v>18</v>
      </c>
      <c r="E23" s="31">
        <v>185</v>
      </c>
      <c r="F23" s="50">
        <f t="shared" si="6"/>
        <v>0</v>
      </c>
      <c r="G23" s="14">
        <f>E23*Paramètres!K$2*Paramètres!I$2</f>
        <v>113.60850000000001</v>
      </c>
      <c r="H23" s="14">
        <f t="shared" si="4"/>
        <v>30.179571591265077</v>
      </c>
      <c r="I23" s="14">
        <f t="shared" si="0"/>
        <v>143.78807159126509</v>
      </c>
      <c r="J23" s="15">
        <f t="shared" si="1"/>
        <v>250.43089135478672</v>
      </c>
      <c r="K23">
        <v>0</v>
      </c>
      <c r="L23" s="41">
        <f>EXP(-Paramètres!C$11)*L22+(1-EXP(-Paramètres!C$11))*0.56*F22/Paramètres!C$11</f>
        <v>35.531034358375059</v>
      </c>
      <c r="M23" s="44">
        <f>EXP(-Paramètres!D$11)*L22+(1-EXP(-Paramètres!D$11))*0.44*F22/Paramètres!D$11</f>
        <v>25.83057373452052</v>
      </c>
      <c r="N23" s="43">
        <f t="shared" si="7"/>
        <v>61.36160809289558</v>
      </c>
    </row>
    <row r="24" spans="1:16" x14ac:dyDescent="0.25">
      <c r="A24" s="12">
        <f t="shared" si="2"/>
        <v>21</v>
      </c>
      <c r="B24" s="54">
        <v>5</v>
      </c>
      <c r="C24" s="13">
        <f t="shared" si="3"/>
        <v>18.333333333333332</v>
      </c>
      <c r="D24" s="33">
        <v>18</v>
      </c>
      <c r="E24" s="31">
        <v>124</v>
      </c>
      <c r="F24" s="50">
        <f t="shared" si="6"/>
        <v>61</v>
      </c>
      <c r="G24" s="14">
        <f>E24*Paramètres!K$2*Paramètres!I$2</f>
        <v>76.148399999999995</v>
      </c>
      <c r="H24" s="14">
        <f t="shared" si="4"/>
        <v>21.192760604661991</v>
      </c>
      <c r="I24" s="14">
        <f t="shared" si="0"/>
        <v>97.34116060466198</v>
      </c>
      <c r="J24" s="15">
        <f t="shared" si="1"/>
        <v>169.53585471978627</v>
      </c>
      <c r="K24">
        <v>61</v>
      </c>
      <c r="L24" s="41">
        <f>L23</f>
        <v>35.531034358375059</v>
      </c>
      <c r="M24" s="41">
        <f>M23</f>
        <v>25.83057373452052</v>
      </c>
      <c r="N24" s="43">
        <f t="shared" si="7"/>
        <v>61.36160809289558</v>
      </c>
    </row>
    <row r="25" spans="1:16" x14ac:dyDescent="0.25">
      <c r="A25" s="12">
        <f t="shared" si="2"/>
        <v>22</v>
      </c>
      <c r="B25" s="54">
        <v>5</v>
      </c>
      <c r="C25" s="13">
        <f t="shared" si="3"/>
        <v>18.333333333333332</v>
      </c>
      <c r="D25" s="33">
        <v>19</v>
      </c>
      <c r="E25" s="31">
        <v>143.16666666666666</v>
      </c>
      <c r="F25" s="50">
        <f t="shared" si="6"/>
        <v>0</v>
      </c>
      <c r="G25" s="14">
        <f>E25*Paramètres!K$2*Paramètres!I$2</f>
        <v>87.91865</v>
      </c>
      <c r="H25" s="14">
        <f t="shared" si="4"/>
        <v>24.062571982755856</v>
      </c>
      <c r="I25" s="14">
        <f t="shared" si="0"/>
        <v>111.98122198275586</v>
      </c>
      <c r="J25" s="15">
        <f t="shared" si="1"/>
        <v>195.03396161996645</v>
      </c>
      <c r="K25">
        <v>0</v>
      </c>
      <c r="L25" s="41">
        <f>EXP(-Paramètres!C$11)*L24+(1-EXP(-Paramètres!C$11))*0.56*F24/Paramètres!C$11</f>
        <v>68.250224639366024</v>
      </c>
      <c r="M25" s="44">
        <f>EXP(-Paramètres!D$11)*L24+(1-EXP(-Paramètres!D$11))*0.44*F24/Paramètres!D$11</f>
        <v>47.807019638983107</v>
      </c>
      <c r="N25" s="43">
        <f t="shared" si="7"/>
        <v>116.05724427834913</v>
      </c>
    </row>
    <row r="26" spans="1:16" x14ac:dyDescent="0.25">
      <c r="A26" s="12">
        <f t="shared" si="2"/>
        <v>23</v>
      </c>
      <c r="B26" s="54">
        <v>5</v>
      </c>
      <c r="C26" s="13">
        <f t="shared" si="3"/>
        <v>18.333333333333332</v>
      </c>
      <c r="D26" s="33">
        <v>20</v>
      </c>
      <c r="E26" s="31">
        <v>162.33333333333334</v>
      </c>
      <c r="F26" s="50">
        <f t="shared" si="6"/>
        <v>0</v>
      </c>
      <c r="G26" s="14">
        <f>E26*Paramètres!K$2*Paramètres!I$2</f>
        <v>99.688900000000018</v>
      </c>
      <c r="H26" s="14">
        <f t="shared" si="4"/>
        <v>26.887868828425482</v>
      </c>
      <c r="I26" s="14">
        <f t="shared" si="0"/>
        <v>126.5767688284255</v>
      </c>
      <c r="J26" s="15">
        <f t="shared" si="1"/>
        <v>220.45453904284105</v>
      </c>
      <c r="K26">
        <v>0</v>
      </c>
      <c r="L26" s="41">
        <f>EXP(-Paramètres!C$11)*L25+(1-EXP(-Paramètres!C$11))*0.56*F25/Paramètres!C$11</f>
        <v>66.383918657479228</v>
      </c>
      <c r="M26" s="44">
        <f>EXP(-Paramètres!D$11)*L25+(1-EXP(-Paramètres!D$11))*0.44*F25/Paramètres!D$11</f>
        <v>48.260196660000908</v>
      </c>
      <c r="N26" s="43">
        <f t="shared" si="7"/>
        <v>114.64411531748013</v>
      </c>
    </row>
    <row r="27" spans="1:16" x14ac:dyDescent="0.25">
      <c r="A27" s="12">
        <f t="shared" si="2"/>
        <v>24</v>
      </c>
      <c r="B27" s="54">
        <v>5</v>
      </c>
      <c r="C27" s="13">
        <f t="shared" si="3"/>
        <v>18.333333333333332</v>
      </c>
      <c r="D27" s="33">
        <v>21</v>
      </c>
      <c r="E27" s="31">
        <v>181.5</v>
      </c>
      <c r="F27" s="50">
        <f t="shared" si="6"/>
        <v>0</v>
      </c>
      <c r="G27" s="14">
        <f>E27*Paramètres!K$2*Paramètres!I$2</f>
        <v>111.45915000000001</v>
      </c>
      <c r="H27" s="14">
        <f t="shared" si="4"/>
        <v>29.674507582988181</v>
      </c>
      <c r="I27" s="14">
        <f t="shared" si="0"/>
        <v>141.13365758298818</v>
      </c>
      <c r="J27" s="15">
        <f t="shared" si="1"/>
        <v>245.80778695703773</v>
      </c>
      <c r="K27">
        <v>0</v>
      </c>
      <c r="L27" s="41">
        <f>EXP(-Paramètres!C$11)*L26+(1-EXP(-Paramètres!C$11))*0.56*F26/Paramètres!C$11</f>
        <v>64.568646910811893</v>
      </c>
      <c r="M27" s="44">
        <f>EXP(-Paramètres!D$11)*L26+(1-EXP(-Paramètres!D$11))*0.44*F26/Paramètres!D$11</f>
        <v>46.940519044439739</v>
      </c>
      <c r="N27" s="43">
        <f t="shared" si="7"/>
        <v>111.50916595525163</v>
      </c>
    </row>
    <row r="28" spans="1:16" x14ac:dyDescent="0.25">
      <c r="A28" s="12">
        <f t="shared" si="2"/>
        <v>25</v>
      </c>
      <c r="B28" s="54">
        <v>5</v>
      </c>
      <c r="C28" s="13">
        <f t="shared" si="3"/>
        <v>18.333333333333332</v>
      </c>
      <c r="D28" s="33">
        <v>22</v>
      </c>
      <c r="E28" s="31">
        <v>200.66666666666669</v>
      </c>
      <c r="F28" s="50">
        <f t="shared" si="6"/>
        <v>0</v>
      </c>
      <c r="G28" s="14">
        <f>E28*Paramètres!K$2*Paramètres!I$2</f>
        <v>123.22940000000003</v>
      </c>
      <c r="H28" s="14">
        <f t="shared" si="4"/>
        <v>32.427035747053537</v>
      </c>
      <c r="I28" s="14">
        <f t="shared" si="0"/>
        <v>155.65643574705356</v>
      </c>
      <c r="J28" s="15">
        <f t="shared" si="1"/>
        <v>271.10162559278496</v>
      </c>
      <c r="K28">
        <v>0</v>
      </c>
      <c r="L28" s="41">
        <f>EXP(-Paramètres!C$11)*L27+(1-EXP(-Paramètres!C$11))*0.56*F27/Paramètres!C$11</f>
        <v>62.803013865518174</v>
      </c>
      <c r="M28" s="44">
        <f>EXP(-Paramètres!D$11)*L27+(1-EXP(-Paramètres!D$11))*0.44*F27/Paramètres!D$11</f>
        <v>45.656928082674916</v>
      </c>
      <c r="N28" s="43">
        <f t="shared" si="7"/>
        <v>108.45994194819309</v>
      </c>
    </row>
    <row r="29" spans="1:16" x14ac:dyDescent="0.25">
      <c r="A29" s="12">
        <f t="shared" si="2"/>
        <v>26</v>
      </c>
      <c r="B29" s="54">
        <v>5</v>
      </c>
      <c r="C29" s="13">
        <f t="shared" si="3"/>
        <v>18.333333333333332</v>
      </c>
      <c r="D29" s="33">
        <v>23</v>
      </c>
      <c r="E29" s="31">
        <v>219.83333333333331</v>
      </c>
      <c r="F29" s="50">
        <f t="shared" si="6"/>
        <v>0</v>
      </c>
      <c r="G29" s="14">
        <f>E29*Paramètres!K$2*Paramètres!I$2</f>
        <v>134.99965</v>
      </c>
      <c r="H29" s="14">
        <f t="shared" si="4"/>
        <v>35.14908207513966</v>
      </c>
      <c r="I29" s="14">
        <f t="shared" si="0"/>
        <v>170.14873207513966</v>
      </c>
      <c r="J29" s="15">
        <f t="shared" si="1"/>
        <v>296.34237503086825</v>
      </c>
      <c r="K29">
        <v>0</v>
      </c>
      <c r="L29" s="41">
        <f>EXP(-Paramètres!C$11)*L28+(1-EXP(-Paramètres!C$11))*0.56*F28/Paramètres!C$11</f>
        <v>61.085662148698617</v>
      </c>
      <c r="M29" s="44">
        <f>EXP(-Paramètres!D$11)*L28+(1-EXP(-Paramètres!D$11))*0.44*F28/Paramètres!D$11</f>
        <v>44.408436983260671</v>
      </c>
      <c r="N29" s="43">
        <f t="shared" si="7"/>
        <v>105.49409913195929</v>
      </c>
    </row>
    <row r="30" spans="1:16" x14ac:dyDescent="0.25">
      <c r="A30" s="12">
        <f t="shared" si="2"/>
        <v>27</v>
      </c>
      <c r="B30" s="54">
        <v>5</v>
      </c>
      <c r="C30" s="13">
        <f t="shared" si="3"/>
        <v>18.333333333333332</v>
      </c>
      <c r="D30" s="33">
        <v>24</v>
      </c>
      <c r="E30" s="31">
        <v>239</v>
      </c>
      <c r="F30" s="50">
        <f t="shared" si="6"/>
        <v>0</v>
      </c>
      <c r="G30" s="14">
        <f>E30*Paramètres!K$2*Paramètres!I$2</f>
        <v>146.76990000000001</v>
      </c>
      <c r="H30" s="14">
        <f t="shared" si="4"/>
        <v>37.843606376150113</v>
      </c>
      <c r="I30" s="14">
        <f t="shared" si="0"/>
        <v>184.61350637615013</v>
      </c>
      <c r="J30" s="15">
        <f t="shared" si="1"/>
        <v>321.53519027179476</v>
      </c>
      <c r="K30">
        <v>0</v>
      </c>
      <c r="L30" s="41">
        <f>EXP(-Paramètres!C$11)*L29+(1-EXP(-Paramètres!C$11))*0.56*F29/Paramètres!C$11</f>
        <v>59.415271504887095</v>
      </c>
      <c r="M30" s="44">
        <f>EXP(-Paramètres!D$11)*L29+(1-EXP(-Paramètres!D$11))*0.44*F29/Paramètres!D$11</f>
        <v>43.194085938615203</v>
      </c>
      <c r="N30" s="43">
        <f t="shared" si="7"/>
        <v>102.60935744350229</v>
      </c>
    </row>
    <row r="31" spans="1:16" x14ac:dyDescent="0.25">
      <c r="A31" s="12">
        <f t="shared" si="2"/>
        <v>28</v>
      </c>
      <c r="B31" s="54">
        <v>5</v>
      </c>
      <c r="C31" s="13">
        <f t="shared" si="3"/>
        <v>18.333333333333332</v>
      </c>
      <c r="D31" s="33">
        <v>24</v>
      </c>
      <c r="E31" s="31">
        <v>155</v>
      </c>
      <c r="F31" s="50">
        <f t="shared" si="6"/>
        <v>84</v>
      </c>
      <c r="G31" s="14">
        <f>E31*Paramètres!K$2*Paramètres!I$2</f>
        <v>95.18549999999999</v>
      </c>
      <c r="H31" s="14">
        <f t="shared" si="4"/>
        <v>25.811736314099996</v>
      </c>
      <c r="I31" s="14">
        <f t="shared" si="0"/>
        <v>120.99723631409998</v>
      </c>
      <c r="J31" s="15">
        <f t="shared" si="1"/>
        <v>210.73685324705744</v>
      </c>
      <c r="K31">
        <v>84</v>
      </c>
      <c r="L31" s="41">
        <f>L30</f>
        <v>59.415271504887095</v>
      </c>
      <c r="M31" s="41">
        <f>M30</f>
        <v>43.194085938615203</v>
      </c>
      <c r="N31" s="43">
        <f t="shared" si="7"/>
        <v>102.60935744350229</v>
      </c>
    </row>
    <row r="32" spans="1:16" x14ac:dyDescent="0.25">
      <c r="A32" s="12">
        <f t="shared" si="2"/>
        <v>29</v>
      </c>
      <c r="B32" s="54">
        <v>5</v>
      </c>
      <c r="C32" s="13">
        <f t="shared" si="3"/>
        <v>18.333333333333332</v>
      </c>
      <c r="D32" s="33">
        <v>25</v>
      </c>
      <c r="E32" s="31">
        <v>175</v>
      </c>
      <c r="F32" s="50">
        <f t="shared" si="6"/>
        <v>0</v>
      </c>
      <c r="G32" s="14">
        <f>E32*Paramètres!K$2*Paramètres!I$2</f>
        <v>107.4675</v>
      </c>
      <c r="H32" s="14">
        <f t="shared" si="4"/>
        <v>28.733501384649205</v>
      </c>
      <c r="I32" s="14">
        <f t="shared" si="0"/>
        <v>136.2010013846492</v>
      </c>
      <c r="J32" s="15">
        <f t="shared" si="1"/>
        <v>237.21674407826401</v>
      </c>
      <c r="K32">
        <v>0</v>
      </c>
      <c r="L32" s="41">
        <f>EXP(-Paramètres!C$11)*L31+(1-EXP(-Paramètres!C$11))*0.56*F31/Paramètres!C$11</f>
        <v>104.18443017217747</v>
      </c>
      <c r="M32" s="44">
        <f>EXP(-Paramètres!D$11)*L31+(1-EXP(-Paramètres!D$11))*0.44*F31/Paramètres!D$11</f>
        <v>73.248250917223004</v>
      </c>
      <c r="N32" s="43">
        <f t="shared" si="7"/>
        <v>177.43268108940049</v>
      </c>
    </row>
    <row r="33" spans="1:14" x14ac:dyDescent="0.25">
      <c r="A33" s="12">
        <f t="shared" si="2"/>
        <v>30</v>
      </c>
      <c r="B33" s="54">
        <v>5</v>
      </c>
      <c r="C33" s="13">
        <f t="shared" si="3"/>
        <v>18.333333333333332</v>
      </c>
      <c r="D33" s="33">
        <v>26</v>
      </c>
      <c r="E33" s="31">
        <v>195</v>
      </c>
      <c r="F33" s="50">
        <f t="shared" si="6"/>
        <v>0</v>
      </c>
      <c r="G33" s="14">
        <f>E33*Paramètres!K$2*Paramètres!I$2</f>
        <v>119.7495</v>
      </c>
      <c r="H33" s="14">
        <f t="shared" si="4"/>
        <v>31.616567179079173</v>
      </c>
      <c r="I33" s="14">
        <f t="shared" si="0"/>
        <v>151.36606717907918</v>
      </c>
      <c r="J33" s="15">
        <f t="shared" si="1"/>
        <v>263.62923367022955</v>
      </c>
      <c r="K33">
        <v>0</v>
      </c>
      <c r="L33" s="41">
        <f>EXP(-Paramètres!C$11)*L32+(1-EXP(-Paramètres!C$11))*0.56*F32/Paramètres!C$11</f>
        <v>101.33550145029821</v>
      </c>
      <c r="M33" s="44">
        <f>EXP(-Paramètres!D$11)*L32+(1-EXP(-Paramètres!D$11))*0.44*F32/Paramètres!D$11</f>
        <v>73.669517068803046</v>
      </c>
      <c r="N33" s="43">
        <f t="shared" si="7"/>
        <v>175.00501851910127</v>
      </c>
    </row>
    <row r="34" spans="1:14" x14ac:dyDescent="0.25">
      <c r="A34" s="12">
        <f t="shared" si="2"/>
        <v>31</v>
      </c>
      <c r="B34" s="54">
        <v>5</v>
      </c>
      <c r="C34" s="13">
        <f t="shared" si="3"/>
        <v>18.333333333333332</v>
      </c>
      <c r="D34" s="33">
        <v>27</v>
      </c>
      <c r="E34" s="31">
        <v>215</v>
      </c>
      <c r="F34" s="50">
        <f t="shared" si="6"/>
        <v>0</v>
      </c>
      <c r="G34" s="14">
        <f>E34*Paramètres!K$2*Paramètres!I$2</f>
        <v>132.03149999999999</v>
      </c>
      <c r="H34" s="14">
        <f t="shared" si="4"/>
        <v>34.465354867090589</v>
      </c>
      <c r="I34" s="14">
        <f t="shared" si="0"/>
        <v>166.49685486709058</v>
      </c>
      <c r="J34" s="15">
        <f t="shared" si="1"/>
        <v>289.98202222684944</v>
      </c>
      <c r="K34">
        <v>0</v>
      </c>
      <c r="L34" s="41">
        <f>EXP(-Paramètres!C$11)*L33+(1-EXP(-Paramètres!C$11))*0.56*F33/Paramètres!C$11</f>
        <v>98.564476834137395</v>
      </c>
      <c r="M34" s="44">
        <f>EXP(-Paramètres!D$11)*L33+(1-EXP(-Paramètres!D$11))*0.44*F33/Paramètres!D$11</f>
        <v>71.655020250445091</v>
      </c>
      <c r="N34" s="43">
        <f t="shared" si="7"/>
        <v>170.21949708458249</v>
      </c>
    </row>
    <row r="35" spans="1:14" x14ac:dyDescent="0.25">
      <c r="A35" s="12">
        <f t="shared" si="2"/>
        <v>32</v>
      </c>
      <c r="B35" s="54">
        <v>5</v>
      </c>
      <c r="C35" s="13">
        <f t="shared" si="3"/>
        <v>18.333333333333332</v>
      </c>
      <c r="D35" s="33">
        <v>28</v>
      </c>
      <c r="E35" s="31">
        <v>235</v>
      </c>
      <c r="F35" s="50">
        <f t="shared" si="6"/>
        <v>0</v>
      </c>
      <c r="G35" s="14">
        <f>E35*Paramètres!K$2*Paramètres!I$2</f>
        <v>144.3135</v>
      </c>
      <c r="H35" s="14">
        <f t="shared" si="4"/>
        <v>37.283415808223715</v>
      </c>
      <c r="I35" s="14">
        <f t="shared" ref="I35:I51" si="8">G35+H35</f>
        <v>181.59691580822371</v>
      </c>
      <c r="J35" s="15">
        <f t="shared" ref="J35:J51" si="9">I35*0.475*44/12</f>
        <v>316.28129503265632</v>
      </c>
      <c r="K35">
        <v>0</v>
      </c>
      <c r="L35" s="41">
        <f>EXP(-Paramètres!C$11)*L34+(1-EXP(-Paramètres!C$11))*0.56*F34/Paramètres!C$11</f>
        <v>95.869226031827338</v>
      </c>
      <c r="M35" s="44">
        <f>EXP(-Paramètres!D$11)*L34+(1-EXP(-Paramètres!D$11))*0.44*F34/Paramètres!D$11</f>
        <v>69.695609953522933</v>
      </c>
      <c r="N35" s="43">
        <f t="shared" si="7"/>
        <v>165.56483598535027</v>
      </c>
    </row>
    <row r="36" spans="1:14" x14ac:dyDescent="0.25">
      <c r="A36" s="12">
        <f t="shared" ref="A36:A67" si="10">A35+1</f>
        <v>33</v>
      </c>
      <c r="B36" s="54">
        <v>5</v>
      </c>
      <c r="C36" s="13">
        <f t="shared" si="3"/>
        <v>18.333333333333332</v>
      </c>
      <c r="D36" s="33">
        <v>29</v>
      </c>
      <c r="E36" s="31">
        <v>255</v>
      </c>
      <c r="F36" s="50">
        <f t="shared" si="6"/>
        <v>0</v>
      </c>
      <c r="G36" s="14">
        <f>E36*Paramètres!K$2*Paramètres!I$2</f>
        <v>156.59550000000002</v>
      </c>
      <c r="H36" s="14">
        <f t="shared" si="4"/>
        <v>40.073662362332819</v>
      </c>
      <c r="I36" s="14">
        <f t="shared" si="8"/>
        <v>196.66916236233283</v>
      </c>
      <c r="J36" s="15">
        <f t="shared" si="9"/>
        <v>342.5321244477297</v>
      </c>
      <c r="K36">
        <v>0</v>
      </c>
      <c r="L36" s="41">
        <f>EXP(-Paramètres!C$11)*L35+(1-EXP(-Paramètres!C$11))*0.56*F35/Paramètres!C$11</f>
        <v>93.247677004443531</v>
      </c>
      <c r="M36" s="44">
        <f>EXP(-Paramètres!D$11)*L35+(1-EXP(-Paramètres!D$11))*0.44*F35/Paramètres!D$11</f>
        <v>67.789779834211004</v>
      </c>
      <c r="N36" s="43">
        <f t="shared" si="7"/>
        <v>161.03745683865452</v>
      </c>
    </row>
    <row r="37" spans="1:14" x14ac:dyDescent="0.25">
      <c r="A37" s="12">
        <f t="shared" si="10"/>
        <v>34</v>
      </c>
      <c r="B37" s="54">
        <v>5</v>
      </c>
      <c r="C37" s="13">
        <f t="shared" si="3"/>
        <v>18.333333333333332</v>
      </c>
      <c r="D37" s="33">
        <v>30</v>
      </c>
      <c r="E37" s="31">
        <v>255</v>
      </c>
      <c r="F37" s="50">
        <f t="shared" si="6"/>
        <v>0</v>
      </c>
      <c r="G37" s="14">
        <f>E37*Paramètres!K$2*Paramètres!I$2</f>
        <v>156.59550000000002</v>
      </c>
      <c r="H37" s="14">
        <f t="shared" si="4"/>
        <v>40.073662362332819</v>
      </c>
      <c r="I37" s="14">
        <f t="shared" si="8"/>
        <v>196.66916236233283</v>
      </c>
      <c r="J37" s="15">
        <f t="shared" si="9"/>
        <v>342.5321244477297</v>
      </c>
      <c r="K37">
        <v>0</v>
      </c>
      <c r="L37" s="41">
        <f>EXP(-Paramètres!C$11)*L36+(1-EXP(-Paramètres!C$11))*0.56*F36/Paramètres!C$11</f>
        <v>90.697814373074806</v>
      </c>
      <c r="M37" s="44">
        <f>EXP(-Paramètres!D$11)*L36+(1-EXP(-Paramètres!D$11))*0.44*F36/Paramètres!D$11</f>
        <v>65.936064739734917</v>
      </c>
      <c r="N37" s="43">
        <f t="shared" si="7"/>
        <v>156.63387911280972</v>
      </c>
    </row>
    <row r="38" spans="1:14" x14ac:dyDescent="0.25">
      <c r="A38" s="12">
        <f t="shared" si="10"/>
        <v>35</v>
      </c>
      <c r="B38" s="54">
        <v>5</v>
      </c>
      <c r="C38" s="13">
        <f t="shared" si="3"/>
        <v>18.333333333333332</v>
      </c>
      <c r="D38" s="33">
        <v>30</v>
      </c>
      <c r="E38" s="31">
        <v>179</v>
      </c>
      <c r="F38" s="50">
        <f t="shared" si="6"/>
        <v>76</v>
      </c>
      <c r="G38" s="14">
        <f>E38*Paramètres!K$2*Paramètres!I$2</f>
        <v>109.9239</v>
      </c>
      <c r="H38" s="14">
        <f t="shared" si="4"/>
        <v>29.313054096894696</v>
      </c>
      <c r="I38" s="14">
        <f t="shared" si="8"/>
        <v>139.23695409689469</v>
      </c>
      <c r="J38" s="15">
        <f t="shared" si="9"/>
        <v>242.50436171875825</v>
      </c>
      <c r="K38">
        <v>76</v>
      </c>
      <c r="L38" s="41">
        <f>L37</f>
        <v>90.697814373074806</v>
      </c>
      <c r="M38" s="41">
        <f>M37</f>
        <v>65.936064739734917</v>
      </c>
      <c r="N38" s="43">
        <f t="shared" si="7"/>
        <v>156.63387911280972</v>
      </c>
    </row>
    <row r="39" spans="1:14" x14ac:dyDescent="0.25">
      <c r="A39" s="12">
        <f t="shared" si="10"/>
        <v>36</v>
      </c>
      <c r="B39" s="54">
        <v>5</v>
      </c>
      <c r="C39" s="13">
        <f t="shared" si="3"/>
        <v>18.333333333333332</v>
      </c>
      <c r="D39" s="33">
        <v>31</v>
      </c>
      <c r="E39" s="31">
        <v>194</v>
      </c>
      <c r="F39" s="50">
        <f t="shared" si="6"/>
        <v>0</v>
      </c>
      <c r="G39" s="14">
        <f>E39*Paramètres!K$2*Paramètres!I$2</f>
        <v>119.1354</v>
      </c>
      <c r="H39" s="14">
        <f t="shared" si="4"/>
        <v>31.473260755206233</v>
      </c>
      <c r="I39" s="14">
        <f t="shared" si="8"/>
        <v>150.60866075520624</v>
      </c>
      <c r="J39" s="15">
        <f t="shared" si="9"/>
        <v>262.31008414865084</v>
      </c>
      <c r="K39">
        <v>0</v>
      </c>
      <c r="L39" s="41">
        <f>EXP(-Paramètres!C$11)*L38+(1-EXP(-Paramètres!C$11))*0.56*F38/Paramètres!C$11</f>
        <v>130.19308622330908</v>
      </c>
      <c r="M39" s="44">
        <f>EXP(-Paramètres!D$11)*L38+(1-EXP(-Paramètres!D$11))*0.44*F38/Paramètres!D$11</f>
        <v>92.39355772826049</v>
      </c>
      <c r="N39" s="43">
        <f t="shared" si="7"/>
        <v>222.58664395156956</v>
      </c>
    </row>
    <row r="40" spans="1:14" x14ac:dyDescent="0.25">
      <c r="A40" s="12">
        <f t="shared" si="10"/>
        <v>37</v>
      </c>
      <c r="B40" s="54">
        <v>5</v>
      </c>
      <c r="C40" s="13">
        <f t="shared" si="3"/>
        <v>18.333333333333332</v>
      </c>
      <c r="D40" s="33">
        <v>32</v>
      </c>
      <c r="E40" s="31">
        <v>209</v>
      </c>
      <c r="F40" s="50">
        <f t="shared" si="6"/>
        <v>0</v>
      </c>
      <c r="G40" s="14">
        <f>E40*Paramètres!K$2*Paramètres!I$2</f>
        <v>128.34690000000001</v>
      </c>
      <c r="H40" s="14">
        <f t="shared" si="4"/>
        <v>33.614092413787432</v>
      </c>
      <c r="I40" s="14">
        <f t="shared" si="8"/>
        <v>161.96099241378744</v>
      </c>
      <c r="J40" s="15">
        <f t="shared" si="9"/>
        <v>282.08206178734645</v>
      </c>
      <c r="K40">
        <v>0</v>
      </c>
      <c r="L40" s="41">
        <f>EXP(-Paramètres!C$11)*L39+(1-EXP(-Paramètres!C$11))*0.56*F39/Paramètres!C$11</f>
        <v>126.63294943397585</v>
      </c>
      <c r="M40" s="44">
        <f>EXP(-Paramètres!D$11)*L39+(1-EXP(-Paramètres!D$11))*0.44*F39/Paramètres!D$11</f>
        <v>92.060414132106729</v>
      </c>
      <c r="N40" s="43">
        <f t="shared" si="7"/>
        <v>218.69336356608258</v>
      </c>
    </row>
    <row r="41" spans="1:14" x14ac:dyDescent="0.25">
      <c r="A41" s="12">
        <f t="shared" si="10"/>
        <v>38</v>
      </c>
      <c r="B41" s="54">
        <v>5</v>
      </c>
      <c r="C41" s="13">
        <f t="shared" si="3"/>
        <v>18.333333333333332</v>
      </c>
      <c r="D41" s="33">
        <v>33</v>
      </c>
      <c r="E41" s="31">
        <v>224</v>
      </c>
      <c r="F41" s="50">
        <f t="shared" si="6"/>
        <v>0</v>
      </c>
      <c r="G41" s="14">
        <f>E41*Paramètres!K$2*Paramètres!I$2</f>
        <v>137.55840000000001</v>
      </c>
      <c r="H41" s="14">
        <f t="shared" si="4"/>
        <v>35.737097771339911</v>
      </c>
      <c r="I41" s="14">
        <f t="shared" si="8"/>
        <v>173.29549777133991</v>
      </c>
      <c r="J41" s="15">
        <f t="shared" si="9"/>
        <v>301.82299195175034</v>
      </c>
      <c r="K41">
        <v>0</v>
      </c>
      <c r="L41" s="41">
        <f>EXP(-Paramètres!C$11)*L40+(1-EXP(-Paramètres!C$11))*0.56*F40/Paramètres!C$11</f>
        <v>123.17016477236639</v>
      </c>
      <c r="M41" s="44">
        <f>EXP(-Paramètres!D$11)*L40+(1-EXP(-Paramètres!D$11))*0.44*F40/Paramètres!D$11</f>
        <v>89.543017266417507</v>
      </c>
      <c r="N41" s="43">
        <f t="shared" si="7"/>
        <v>212.71318203878388</v>
      </c>
    </row>
    <row r="42" spans="1:14" x14ac:dyDescent="0.25">
      <c r="A42" s="12">
        <f t="shared" si="10"/>
        <v>39</v>
      </c>
      <c r="B42" s="54">
        <v>5</v>
      </c>
      <c r="C42" s="13">
        <f t="shared" si="3"/>
        <v>18.333333333333332</v>
      </c>
      <c r="D42" s="33">
        <v>34</v>
      </c>
      <c r="E42" s="31">
        <v>239</v>
      </c>
      <c r="F42" s="50">
        <f t="shared" si="6"/>
        <v>0</v>
      </c>
      <c r="G42" s="14">
        <f>E42*Paramètres!K$2*Paramètres!I$2</f>
        <v>146.76990000000001</v>
      </c>
      <c r="H42" s="14">
        <f t="shared" si="4"/>
        <v>37.843606376150113</v>
      </c>
      <c r="I42" s="14">
        <f t="shared" si="8"/>
        <v>184.61350637615013</v>
      </c>
      <c r="J42" s="15">
        <f t="shared" si="9"/>
        <v>321.53519027179476</v>
      </c>
      <c r="K42">
        <v>0</v>
      </c>
      <c r="L42" s="41">
        <f>EXP(-Paramètres!C$11)*L41+(1-EXP(-Paramètres!C$11))*0.56*F41/Paramètres!C$11</f>
        <v>119.80207013942858</v>
      </c>
      <c r="M42" s="44">
        <f>EXP(-Paramètres!D$11)*L41+(1-EXP(-Paramètres!D$11))*0.44*F41/Paramètres!D$11</f>
        <v>87.094458750404698</v>
      </c>
      <c r="N42" s="43">
        <f t="shared" si="7"/>
        <v>206.89652888983329</v>
      </c>
    </row>
    <row r="43" spans="1:14" x14ac:dyDescent="0.25">
      <c r="A43" s="12">
        <f t="shared" si="10"/>
        <v>40</v>
      </c>
      <c r="B43" s="54">
        <v>5</v>
      </c>
      <c r="C43" s="13">
        <f t="shared" si="3"/>
        <v>18.333333333333332</v>
      </c>
      <c r="D43" s="33">
        <v>35</v>
      </c>
      <c r="E43" s="31">
        <v>254</v>
      </c>
      <c r="F43" s="50">
        <f t="shared" si="6"/>
        <v>0</v>
      </c>
      <c r="G43" s="14">
        <f>E43*Paramètres!K$2*Paramètres!I$2</f>
        <v>155.98140000000001</v>
      </c>
      <c r="H43" s="14">
        <f t="shared" si="4"/>
        <v>39.93477145454704</v>
      </c>
      <c r="I43" s="14">
        <f t="shared" si="8"/>
        <v>195.91617145454705</v>
      </c>
      <c r="J43" s="15">
        <f t="shared" si="9"/>
        <v>341.22066528333607</v>
      </c>
      <c r="K43">
        <v>0</v>
      </c>
      <c r="L43" s="41">
        <f>EXP(-Paramètres!C$11)*L42+(1-EXP(-Paramètres!C$11))*0.56*F42/Paramètres!C$11</f>
        <v>116.52607623134885</v>
      </c>
      <c r="M43" s="44">
        <f>EXP(-Paramètres!D$11)*L42+(1-EXP(-Paramètres!D$11))*0.44*F42/Paramètres!D$11</f>
        <v>84.712856195776354</v>
      </c>
      <c r="N43" s="43">
        <f t="shared" si="7"/>
        <v>201.23893242712521</v>
      </c>
    </row>
    <row r="44" spans="1:14" x14ac:dyDescent="0.25">
      <c r="A44" s="12">
        <f t="shared" si="10"/>
        <v>41</v>
      </c>
      <c r="B44" s="54">
        <v>5</v>
      </c>
      <c r="C44" s="13">
        <f t="shared" si="3"/>
        <v>18.333333333333332</v>
      </c>
      <c r="D44" s="33">
        <v>36</v>
      </c>
      <c r="E44" s="31">
        <v>269</v>
      </c>
      <c r="F44" s="50">
        <f t="shared" si="6"/>
        <v>0</v>
      </c>
      <c r="G44" s="14">
        <f>E44*Paramètres!K$2*Paramètres!I$2</f>
        <v>165.19290000000001</v>
      </c>
      <c r="H44" s="14">
        <f t="shared" si="4"/>
        <v>42.011602330362365</v>
      </c>
      <c r="I44" s="14">
        <f t="shared" si="8"/>
        <v>207.20450233036237</v>
      </c>
      <c r="J44" s="15">
        <f t="shared" si="9"/>
        <v>360.88117489204774</v>
      </c>
      <c r="K44">
        <v>0</v>
      </c>
      <c r="L44" s="41">
        <f>EXP(-Paramètres!C$11)*L43+(1-EXP(-Paramètres!C$11))*0.56*F43/Paramètres!C$11</f>
        <v>113.33966454896259</v>
      </c>
      <c r="M44" s="44">
        <f>EXP(-Paramètres!D$11)*L43+(1-EXP(-Paramètres!D$11))*0.44*F43/Paramètres!D$11</f>
        <v>82.396378688247353</v>
      </c>
      <c r="N44" s="43">
        <f t="shared" si="7"/>
        <v>195.73604323720994</v>
      </c>
    </row>
    <row r="45" spans="1:14" x14ac:dyDescent="0.25">
      <c r="A45" s="12">
        <f t="shared" si="10"/>
        <v>42</v>
      </c>
      <c r="B45" s="54">
        <v>5</v>
      </c>
      <c r="C45" s="13">
        <f t="shared" si="3"/>
        <v>18.333333333333332</v>
      </c>
      <c r="D45" s="33">
        <v>36</v>
      </c>
      <c r="E45" s="31">
        <v>194</v>
      </c>
      <c r="F45" s="50">
        <f t="shared" si="6"/>
        <v>75</v>
      </c>
      <c r="G45" s="14">
        <f>E45*Paramètres!K$2*Paramètres!I$2</f>
        <v>119.1354</v>
      </c>
      <c r="H45" s="14">
        <f t="shared" si="4"/>
        <v>31.473260755206233</v>
      </c>
      <c r="I45" s="14">
        <f t="shared" si="8"/>
        <v>150.60866075520624</v>
      </c>
      <c r="J45" s="15">
        <f t="shared" si="9"/>
        <v>262.31008414865084</v>
      </c>
      <c r="K45">
        <v>75</v>
      </c>
      <c r="L45" s="41">
        <f>L44</f>
        <v>113.33966454896259</v>
      </c>
      <c r="M45" s="41">
        <f>M44</f>
        <v>82.396378688247353</v>
      </c>
      <c r="N45" s="43">
        <f t="shared" si="7"/>
        <v>195.73604323720994</v>
      </c>
    </row>
    <row r="46" spans="1:14" x14ac:dyDescent="0.25">
      <c r="A46" s="12">
        <f t="shared" si="10"/>
        <v>43</v>
      </c>
      <c r="B46" s="54">
        <v>5</v>
      </c>
      <c r="C46" s="13">
        <f t="shared" si="3"/>
        <v>18.333333333333332</v>
      </c>
      <c r="D46" s="33">
        <v>37</v>
      </c>
      <c r="E46" s="31">
        <v>208</v>
      </c>
      <c r="F46" s="50">
        <f t="shared" si="6"/>
        <v>0</v>
      </c>
      <c r="G46" s="14">
        <f>E46*Paramètres!K$2*Paramètres!I$2</f>
        <v>127.73280000000001</v>
      </c>
      <c r="H46" s="14">
        <f t="shared" si="4"/>
        <v>33.471940749957469</v>
      </c>
      <c r="I46" s="14">
        <f t="shared" si="8"/>
        <v>161.20474074995747</v>
      </c>
      <c r="J46" s="15">
        <f t="shared" si="9"/>
        <v>280.76492347284261</v>
      </c>
      <c r="K46">
        <v>0</v>
      </c>
      <c r="L46" s="41">
        <f>EXP(-Paramètres!C$11)*L45+(1-EXP(-Paramètres!C$11))*0.56*F45/Paramètres!C$11</f>
        <v>151.66348581079805</v>
      </c>
      <c r="M46" s="44">
        <f>EXP(-Paramètres!D$11)*L45+(1-EXP(-Paramètres!D$11))*0.44*F45/Paramètres!D$11</f>
        <v>108.03191460326346</v>
      </c>
      <c r="N46" s="43">
        <f t="shared" si="7"/>
        <v>259.69540041406151</v>
      </c>
    </row>
    <row r="47" spans="1:14" x14ac:dyDescent="0.25">
      <c r="A47" s="12">
        <f t="shared" si="10"/>
        <v>44</v>
      </c>
      <c r="B47" s="54">
        <v>5</v>
      </c>
      <c r="C47" s="13">
        <f t="shared" si="3"/>
        <v>18.333333333333332</v>
      </c>
      <c r="D47" s="33">
        <v>38</v>
      </c>
      <c r="E47" s="31">
        <v>222</v>
      </c>
      <c r="F47" s="50">
        <f t="shared" si="6"/>
        <v>0</v>
      </c>
      <c r="G47" s="14">
        <f>E47*Paramètres!K$2*Paramètres!I$2</f>
        <v>136.33019999999999</v>
      </c>
      <c r="H47" s="14">
        <f t="shared" si="4"/>
        <v>35.455010599120961</v>
      </c>
      <c r="I47" s="14">
        <f t="shared" si="8"/>
        <v>171.78521059912094</v>
      </c>
      <c r="J47" s="15">
        <f t="shared" si="9"/>
        <v>299.1925751268023</v>
      </c>
      <c r="K47">
        <v>0</v>
      </c>
      <c r="L47" s="41">
        <f>EXP(-Paramètres!C$11)*L46+(1-EXP(-Paramètres!C$11))*0.56*F46/Paramètres!C$11</f>
        <v>147.5162398156657</v>
      </c>
      <c r="M47" s="44">
        <f>EXP(-Paramètres!D$11)*L46+(1-EXP(-Paramètres!D$11))*0.44*F46/Paramètres!D$11</f>
        <v>107.24227927520504</v>
      </c>
      <c r="N47" s="43">
        <f t="shared" si="7"/>
        <v>254.75851909087072</v>
      </c>
    </row>
    <row r="48" spans="1:14" x14ac:dyDescent="0.25">
      <c r="A48" s="12">
        <f t="shared" si="10"/>
        <v>45</v>
      </c>
      <c r="B48" s="54">
        <v>5</v>
      </c>
      <c r="C48" s="13">
        <f t="shared" si="3"/>
        <v>18.333333333333332</v>
      </c>
      <c r="D48" s="33">
        <v>39</v>
      </c>
      <c r="E48" s="31">
        <v>236</v>
      </c>
      <c r="F48" s="50">
        <f t="shared" si="6"/>
        <v>0</v>
      </c>
      <c r="G48" s="14">
        <f>E48*Paramètres!K$2*Paramètres!I$2</f>
        <v>144.92760000000001</v>
      </c>
      <c r="H48" s="14">
        <f t="shared" si="4"/>
        <v>37.423566788200418</v>
      </c>
      <c r="I48" s="14">
        <f t="shared" si="8"/>
        <v>182.35116678820043</v>
      </c>
      <c r="J48" s="15">
        <f t="shared" si="9"/>
        <v>317.59494882278238</v>
      </c>
      <c r="K48">
        <v>0</v>
      </c>
      <c r="L48" s="41">
        <f>EXP(-Paramètres!C$11)*L47+(1-EXP(-Paramètres!C$11))*0.56*F47/Paramètres!C$11</f>
        <v>143.48240048036442</v>
      </c>
      <c r="M48" s="44">
        <f>EXP(-Paramètres!D$11)*L47+(1-EXP(-Paramètres!D$11))*0.44*F47/Paramètres!D$11</f>
        <v>104.3097335087982</v>
      </c>
      <c r="N48" s="43">
        <f t="shared" si="7"/>
        <v>247.79213398916261</v>
      </c>
    </row>
    <row r="49" spans="1:14" x14ac:dyDescent="0.25">
      <c r="A49" s="12">
        <f t="shared" si="10"/>
        <v>46</v>
      </c>
      <c r="B49" s="54">
        <v>5</v>
      </c>
      <c r="C49" s="13">
        <f t="shared" si="3"/>
        <v>18.333333333333332</v>
      </c>
      <c r="D49" s="33">
        <v>40</v>
      </c>
      <c r="E49" s="31">
        <v>250</v>
      </c>
      <c r="F49" s="50">
        <f t="shared" si="6"/>
        <v>0</v>
      </c>
      <c r="G49" s="14">
        <f>E49*Paramètres!K$2*Paramètres!I$2</f>
        <v>153.52500000000001</v>
      </c>
      <c r="H49" s="14">
        <f t="shared" si="4"/>
        <v>39.3785683618473</v>
      </c>
      <c r="I49" s="14">
        <f t="shared" si="8"/>
        <v>192.90356836184731</v>
      </c>
      <c r="J49" s="15">
        <f t="shared" si="9"/>
        <v>335.97371489688402</v>
      </c>
      <c r="K49">
        <v>0</v>
      </c>
      <c r="L49" s="41">
        <f>EXP(-Paramètres!C$11)*L48+(1-EXP(-Paramètres!C$11))*0.56*F48/Paramètres!C$11</f>
        <v>139.55886669381735</v>
      </c>
      <c r="M49" s="44">
        <f>EXP(-Paramètres!D$11)*L48+(1-EXP(-Paramètres!D$11))*0.44*F48/Paramètres!D$11</f>
        <v>101.45737836058963</v>
      </c>
      <c r="N49" s="43">
        <f t="shared" si="7"/>
        <v>241.01624505440697</v>
      </c>
    </row>
    <row r="50" spans="1:14" x14ac:dyDescent="0.25">
      <c r="A50" s="12">
        <f t="shared" si="10"/>
        <v>47</v>
      </c>
      <c r="B50" s="54">
        <v>5</v>
      </c>
      <c r="C50" s="13">
        <f t="shared" si="3"/>
        <v>18.333333333333332</v>
      </c>
      <c r="D50" s="33">
        <v>41</v>
      </c>
      <c r="E50" s="31">
        <v>264</v>
      </c>
      <c r="F50" s="50">
        <f t="shared" si="6"/>
        <v>0</v>
      </c>
      <c r="G50" s="14">
        <f>E50*Paramètres!K$2*Paramètres!I$2</f>
        <v>162.1224</v>
      </c>
      <c r="H50" s="14">
        <f t="shared" si="4"/>
        <v>41.320860885051616</v>
      </c>
      <c r="I50" s="14">
        <f t="shared" si="8"/>
        <v>203.44326088505161</v>
      </c>
      <c r="J50" s="15">
        <f t="shared" si="9"/>
        <v>354.33034604146491</v>
      </c>
      <c r="K50">
        <v>0</v>
      </c>
      <c r="L50" s="41">
        <f>EXP(-Paramètres!C$11)*L49+(1-EXP(-Paramètres!C$11))*0.56*F49/Paramètres!C$11</f>
        <v>135.74262214499308</v>
      </c>
      <c r="M50" s="44">
        <f>EXP(-Paramètres!D$11)*L49+(1-EXP(-Paramètres!D$11))*0.44*F49/Paramètres!D$11</f>
        <v>98.683021013907663</v>
      </c>
      <c r="N50" s="43">
        <f t="shared" si="7"/>
        <v>234.42564315890075</v>
      </c>
    </row>
    <row r="51" spans="1:14" x14ac:dyDescent="0.25">
      <c r="A51" s="12">
        <f t="shared" si="10"/>
        <v>48</v>
      </c>
      <c r="B51" s="54">
        <v>5</v>
      </c>
      <c r="C51" s="13">
        <f t="shared" si="3"/>
        <v>18.333333333333332</v>
      </c>
      <c r="D51" s="33">
        <v>42</v>
      </c>
      <c r="E51" s="31">
        <v>278</v>
      </c>
      <c r="F51" s="50">
        <f t="shared" si="6"/>
        <v>0</v>
      </c>
      <c r="G51" s="14">
        <f>E51*Paramètres!K$2*Paramètres!I$2</f>
        <v>170.71980000000002</v>
      </c>
      <c r="H51" s="14">
        <f t="shared" si="4"/>
        <v>43.251195176566945</v>
      </c>
      <c r="I51" s="14">
        <f t="shared" si="8"/>
        <v>213.97099517656696</v>
      </c>
      <c r="J51" s="15">
        <f t="shared" si="9"/>
        <v>372.66614993252074</v>
      </c>
      <c r="K51">
        <v>0</v>
      </c>
      <c r="L51" s="41">
        <f>EXP(-Paramètres!C$11)*L50+(1-EXP(-Paramètres!C$11))*0.56*F50/Paramètres!C$11</f>
        <v>132.03073300404398</v>
      </c>
      <c r="M51" s="44">
        <f>EXP(-Paramètres!D$11)*L50+(1-EXP(-Paramètres!D$11))*0.44*F50/Paramètres!D$11</f>
        <v>95.984528614767825</v>
      </c>
      <c r="N51" s="43">
        <f t="shared" si="7"/>
        <v>228.01526161881179</v>
      </c>
    </row>
    <row r="52" spans="1:14" x14ac:dyDescent="0.25">
      <c r="A52" s="12">
        <f t="shared" si="10"/>
        <v>49</v>
      </c>
      <c r="B52" s="54">
        <v>5</v>
      </c>
      <c r="C52" s="13">
        <f t="shared" si="3"/>
        <v>18.333333333333332</v>
      </c>
      <c r="D52" s="33"/>
      <c r="E52" s="31"/>
      <c r="F52" s="31"/>
      <c r="G52" s="14"/>
      <c r="H52" s="14"/>
      <c r="I52" s="14"/>
      <c r="J52" s="15"/>
      <c r="L52" s="16"/>
    </row>
    <row r="53" spans="1:14" x14ac:dyDescent="0.25">
      <c r="A53" s="12">
        <f t="shared" si="10"/>
        <v>50</v>
      </c>
      <c r="B53" s="54">
        <v>5</v>
      </c>
      <c r="C53" s="13">
        <f t="shared" si="3"/>
        <v>18.333333333333332</v>
      </c>
      <c r="D53" s="33"/>
      <c r="E53" s="31"/>
      <c r="F53" s="31"/>
      <c r="G53" s="14"/>
      <c r="H53" s="14"/>
      <c r="I53" s="14"/>
      <c r="J53" s="15"/>
      <c r="L53" s="16"/>
    </row>
    <row r="54" spans="1:14" x14ac:dyDescent="0.25">
      <c r="A54" s="12">
        <f t="shared" si="10"/>
        <v>51</v>
      </c>
      <c r="B54" s="54">
        <v>5</v>
      </c>
      <c r="C54" s="13">
        <f t="shared" si="3"/>
        <v>18.333333333333332</v>
      </c>
      <c r="D54" s="33"/>
      <c r="E54" s="31"/>
      <c r="F54" s="31"/>
      <c r="G54" s="14"/>
      <c r="H54" s="14"/>
      <c r="I54" s="14"/>
      <c r="J54" s="15"/>
      <c r="L54" s="16"/>
    </row>
    <row r="55" spans="1:14" x14ac:dyDescent="0.25">
      <c r="A55" s="12">
        <f t="shared" si="10"/>
        <v>52</v>
      </c>
      <c r="B55" s="54">
        <v>5</v>
      </c>
      <c r="C55" s="13">
        <f t="shared" si="3"/>
        <v>18.333333333333332</v>
      </c>
      <c r="D55" s="33"/>
      <c r="E55" s="31"/>
      <c r="F55" s="31"/>
      <c r="G55" s="14"/>
      <c r="H55" s="14"/>
      <c r="I55" s="14"/>
      <c r="J55" s="15"/>
      <c r="L55" s="16"/>
    </row>
    <row r="56" spans="1:14" x14ac:dyDescent="0.25">
      <c r="A56" s="12">
        <f t="shared" si="10"/>
        <v>53</v>
      </c>
      <c r="B56" s="54">
        <v>5</v>
      </c>
      <c r="C56" s="13">
        <f t="shared" si="3"/>
        <v>18.333333333333332</v>
      </c>
      <c r="D56" s="33"/>
      <c r="E56" s="31"/>
      <c r="F56" s="31"/>
      <c r="G56" s="14"/>
      <c r="H56" s="14"/>
      <c r="I56" s="14"/>
      <c r="J56" s="15"/>
      <c r="L56" s="16"/>
    </row>
    <row r="57" spans="1:14" x14ac:dyDescent="0.25">
      <c r="A57" s="12">
        <f t="shared" si="10"/>
        <v>54</v>
      </c>
      <c r="B57" s="54">
        <v>5</v>
      </c>
      <c r="C57" s="13">
        <f t="shared" si="3"/>
        <v>18.333333333333332</v>
      </c>
      <c r="D57" s="33"/>
      <c r="E57" s="31"/>
      <c r="F57" s="31"/>
      <c r="G57" s="14"/>
      <c r="H57" s="14"/>
      <c r="I57" s="14"/>
      <c r="J57" s="15"/>
      <c r="L57" s="16"/>
    </row>
    <row r="58" spans="1:14" x14ac:dyDescent="0.25">
      <c r="A58" s="12">
        <f t="shared" si="10"/>
        <v>55</v>
      </c>
      <c r="B58" s="54">
        <v>5</v>
      </c>
      <c r="C58" s="13">
        <f t="shared" si="3"/>
        <v>18.333333333333332</v>
      </c>
      <c r="D58" s="33"/>
      <c r="E58" s="31"/>
      <c r="F58" s="31"/>
      <c r="G58" s="14"/>
      <c r="H58" s="14"/>
      <c r="I58" s="14"/>
      <c r="J58" s="15"/>
      <c r="L58" s="16"/>
    </row>
    <row r="59" spans="1:14" x14ac:dyDescent="0.25">
      <c r="A59" s="12">
        <f t="shared" si="10"/>
        <v>56</v>
      </c>
      <c r="B59" s="54">
        <v>5</v>
      </c>
      <c r="C59" s="13">
        <f t="shared" si="3"/>
        <v>18.333333333333332</v>
      </c>
      <c r="D59" s="33"/>
      <c r="E59" s="31"/>
      <c r="F59" s="31"/>
      <c r="G59" s="14"/>
      <c r="H59" s="14"/>
      <c r="I59" s="14"/>
      <c r="J59" s="15"/>
      <c r="L59" s="16"/>
    </row>
    <row r="60" spans="1:14" x14ac:dyDescent="0.25">
      <c r="A60" s="12">
        <f t="shared" si="10"/>
        <v>57</v>
      </c>
      <c r="B60" s="54">
        <v>5</v>
      </c>
      <c r="C60" s="13">
        <f t="shared" si="3"/>
        <v>18.333333333333332</v>
      </c>
      <c r="D60" s="33"/>
      <c r="E60" s="31"/>
      <c r="F60" s="31"/>
      <c r="G60" s="14"/>
      <c r="H60" s="14"/>
      <c r="I60" s="14"/>
      <c r="J60" s="15"/>
      <c r="L60" s="16"/>
    </row>
    <row r="61" spans="1:14" x14ac:dyDescent="0.25">
      <c r="A61" s="12">
        <f t="shared" si="10"/>
        <v>58</v>
      </c>
      <c r="B61" s="54">
        <v>5</v>
      </c>
      <c r="C61" s="13">
        <f t="shared" si="3"/>
        <v>18.333333333333332</v>
      </c>
      <c r="D61" s="33"/>
      <c r="E61" s="31"/>
      <c r="F61" s="31"/>
      <c r="G61" s="14"/>
      <c r="H61" s="14"/>
      <c r="I61" s="14"/>
      <c r="J61" s="15"/>
      <c r="L61" s="16"/>
    </row>
    <row r="62" spans="1:14" x14ac:dyDescent="0.25">
      <c r="A62" s="12">
        <f t="shared" si="10"/>
        <v>59</v>
      </c>
      <c r="B62" s="54">
        <v>5</v>
      </c>
      <c r="C62" s="13">
        <f t="shared" si="3"/>
        <v>18.333333333333332</v>
      </c>
      <c r="D62" s="33"/>
      <c r="E62" s="31"/>
      <c r="F62" s="31"/>
      <c r="G62" s="14"/>
      <c r="H62" s="14"/>
      <c r="I62" s="14"/>
      <c r="J62" s="15"/>
      <c r="L62" s="16"/>
    </row>
    <row r="63" spans="1:14" x14ac:dyDescent="0.25">
      <c r="A63" s="12">
        <f t="shared" si="10"/>
        <v>60</v>
      </c>
      <c r="B63" s="54">
        <v>5</v>
      </c>
      <c r="C63" s="13">
        <f t="shared" si="3"/>
        <v>18.333333333333332</v>
      </c>
      <c r="D63" s="33"/>
      <c r="E63" s="31"/>
      <c r="F63" s="31"/>
      <c r="G63" s="14"/>
      <c r="H63" s="14"/>
      <c r="I63" s="14"/>
      <c r="J63" s="15"/>
      <c r="L63" s="16"/>
    </row>
    <row r="64" spans="1:14" x14ac:dyDescent="0.25">
      <c r="A64" s="12">
        <f t="shared" si="10"/>
        <v>61</v>
      </c>
      <c r="B64" s="54">
        <v>5</v>
      </c>
      <c r="C64" s="13">
        <f t="shared" si="3"/>
        <v>18.333333333333332</v>
      </c>
      <c r="D64" s="30"/>
      <c r="E64" s="31"/>
      <c r="F64" s="31"/>
      <c r="G64" s="14"/>
      <c r="H64" s="14"/>
      <c r="I64" s="14"/>
      <c r="J64" s="15"/>
      <c r="L64" s="16"/>
    </row>
    <row r="65" spans="1:12" x14ac:dyDescent="0.25">
      <c r="A65" s="12">
        <f t="shared" si="10"/>
        <v>62</v>
      </c>
      <c r="B65" s="54">
        <v>5</v>
      </c>
      <c r="C65" s="13">
        <f t="shared" si="3"/>
        <v>18.333333333333332</v>
      </c>
      <c r="D65" s="30"/>
      <c r="E65" s="31"/>
      <c r="F65" s="31"/>
      <c r="G65" s="14"/>
      <c r="H65" s="14"/>
      <c r="I65" s="14"/>
      <c r="J65" s="15"/>
      <c r="L65" s="16"/>
    </row>
    <row r="66" spans="1:12" x14ac:dyDescent="0.25">
      <c r="A66" s="12">
        <f t="shared" si="10"/>
        <v>63</v>
      </c>
      <c r="B66" s="54">
        <v>5</v>
      </c>
      <c r="C66" s="13">
        <f t="shared" si="3"/>
        <v>18.333333333333332</v>
      </c>
      <c r="D66" s="30"/>
      <c r="E66" s="31"/>
      <c r="F66" s="31"/>
      <c r="G66" s="14"/>
      <c r="H66" s="14"/>
      <c r="I66" s="14"/>
      <c r="J66" s="15"/>
      <c r="L66" s="16"/>
    </row>
    <row r="67" spans="1:12" x14ac:dyDescent="0.25">
      <c r="A67" s="12">
        <f t="shared" si="10"/>
        <v>64</v>
      </c>
      <c r="B67" s="54">
        <v>5</v>
      </c>
      <c r="C67" s="13">
        <f t="shared" si="3"/>
        <v>18.333333333333332</v>
      </c>
      <c r="D67" s="30"/>
      <c r="E67" s="31"/>
      <c r="F67" s="31"/>
      <c r="G67" s="14"/>
      <c r="H67" s="14"/>
      <c r="I67" s="14"/>
      <c r="J67" s="15"/>
      <c r="L67" s="16"/>
    </row>
    <row r="68" spans="1:12" x14ac:dyDescent="0.25">
      <c r="A68" s="12">
        <f t="shared" ref="A68:A93" si="11">A67+1</f>
        <v>65</v>
      </c>
      <c r="B68" s="54">
        <v>5</v>
      </c>
      <c r="C68" s="13">
        <f t="shared" ref="C68:C93" si="12">B68*44/12</f>
        <v>18.333333333333332</v>
      </c>
      <c r="D68" s="30"/>
      <c r="E68" s="31"/>
      <c r="F68" s="31"/>
      <c r="G68" s="14"/>
      <c r="H68" s="14"/>
      <c r="I68" s="14"/>
      <c r="J68" s="15"/>
      <c r="L68" s="16"/>
    </row>
    <row r="69" spans="1:12" x14ac:dyDescent="0.25">
      <c r="A69" s="12">
        <f t="shared" si="11"/>
        <v>66</v>
      </c>
      <c r="B69" s="54">
        <v>5</v>
      </c>
      <c r="C69" s="13">
        <f t="shared" si="12"/>
        <v>18.333333333333332</v>
      </c>
      <c r="D69" s="30"/>
      <c r="E69" s="31"/>
      <c r="F69" s="31"/>
      <c r="G69" s="14"/>
      <c r="H69" s="14"/>
      <c r="I69" s="14"/>
      <c r="J69" s="15"/>
      <c r="L69" s="16"/>
    </row>
    <row r="70" spans="1:12" x14ac:dyDescent="0.25">
      <c r="A70" s="12">
        <f t="shared" si="11"/>
        <v>67</v>
      </c>
      <c r="B70" s="54">
        <v>5</v>
      </c>
      <c r="C70" s="13">
        <f t="shared" si="12"/>
        <v>18.333333333333332</v>
      </c>
      <c r="D70" s="30"/>
      <c r="E70" s="31"/>
      <c r="F70" s="31"/>
      <c r="G70" s="14"/>
      <c r="H70" s="14"/>
      <c r="I70" s="14"/>
      <c r="J70" s="15"/>
      <c r="L70" s="16"/>
    </row>
    <row r="71" spans="1:12" x14ac:dyDescent="0.25">
      <c r="A71" s="12">
        <f t="shared" si="11"/>
        <v>68</v>
      </c>
      <c r="B71" s="54">
        <v>5</v>
      </c>
      <c r="C71" s="13">
        <f t="shared" si="12"/>
        <v>18.333333333333332</v>
      </c>
      <c r="D71" s="12"/>
      <c r="E71" s="29"/>
      <c r="F71" s="31"/>
      <c r="G71" s="14"/>
      <c r="H71" s="14"/>
      <c r="I71" s="14"/>
      <c r="J71" s="15"/>
      <c r="L71" s="16"/>
    </row>
    <row r="72" spans="1:12" x14ac:dyDescent="0.25">
      <c r="A72" s="12">
        <f t="shared" si="11"/>
        <v>69</v>
      </c>
      <c r="B72" s="54">
        <v>5</v>
      </c>
      <c r="C72" s="13">
        <f t="shared" si="12"/>
        <v>18.333333333333332</v>
      </c>
      <c r="D72" s="12"/>
      <c r="E72" s="29"/>
      <c r="F72" s="32"/>
      <c r="G72" s="14"/>
      <c r="H72" s="14"/>
      <c r="I72" s="14"/>
      <c r="J72" s="15"/>
    </row>
    <row r="73" spans="1:12" x14ac:dyDescent="0.25">
      <c r="A73" s="12">
        <f t="shared" si="11"/>
        <v>70</v>
      </c>
      <c r="B73" s="54">
        <v>5</v>
      </c>
      <c r="C73" s="13">
        <f t="shared" si="12"/>
        <v>18.333333333333332</v>
      </c>
      <c r="D73" s="12"/>
      <c r="E73" s="29"/>
      <c r="F73" s="32"/>
      <c r="G73" s="14"/>
      <c r="H73" s="14"/>
      <c r="I73" s="14"/>
      <c r="J73" s="15"/>
    </row>
    <row r="74" spans="1:12" x14ac:dyDescent="0.25">
      <c r="A74" s="12">
        <f t="shared" si="11"/>
        <v>71</v>
      </c>
      <c r="B74" s="54">
        <v>5</v>
      </c>
      <c r="C74" s="13">
        <f t="shared" si="12"/>
        <v>18.333333333333332</v>
      </c>
      <c r="D74" s="12"/>
      <c r="E74" s="29"/>
      <c r="F74" s="32"/>
      <c r="G74" s="14"/>
      <c r="H74" s="14"/>
      <c r="I74" s="14"/>
      <c r="J74" s="15"/>
    </row>
    <row r="75" spans="1:12" x14ac:dyDescent="0.25">
      <c r="A75" s="12">
        <f t="shared" si="11"/>
        <v>72</v>
      </c>
      <c r="B75" s="54">
        <v>5</v>
      </c>
      <c r="C75" s="13">
        <f t="shared" si="12"/>
        <v>18.333333333333332</v>
      </c>
      <c r="D75" s="12"/>
      <c r="E75" s="29"/>
      <c r="F75" s="32"/>
      <c r="G75" s="14"/>
      <c r="H75" s="14"/>
      <c r="I75" s="14"/>
      <c r="J75" s="15"/>
    </row>
    <row r="76" spans="1:12" x14ac:dyDescent="0.25">
      <c r="A76" s="12">
        <f t="shared" si="11"/>
        <v>73</v>
      </c>
      <c r="B76" s="54">
        <v>5</v>
      </c>
      <c r="C76" s="13">
        <f t="shared" si="12"/>
        <v>18.333333333333332</v>
      </c>
      <c r="D76" s="12"/>
      <c r="E76" s="29"/>
      <c r="F76" s="32"/>
      <c r="G76" s="14"/>
      <c r="H76" s="14"/>
      <c r="I76" s="14"/>
      <c r="J76" s="15"/>
    </row>
    <row r="77" spans="1:12" x14ac:dyDescent="0.25">
      <c r="A77" s="12">
        <f t="shared" si="11"/>
        <v>74</v>
      </c>
      <c r="B77" s="54">
        <v>5</v>
      </c>
      <c r="C77" s="13">
        <f t="shared" si="12"/>
        <v>18.333333333333332</v>
      </c>
      <c r="D77" s="12"/>
      <c r="E77" s="29"/>
      <c r="F77" s="32"/>
      <c r="G77" s="14"/>
      <c r="H77" s="14"/>
      <c r="I77" s="14"/>
      <c r="J77" s="15"/>
    </row>
    <row r="78" spans="1:12" x14ac:dyDescent="0.25">
      <c r="A78" s="12">
        <f t="shared" si="11"/>
        <v>75</v>
      </c>
      <c r="B78" s="54">
        <v>5</v>
      </c>
      <c r="C78" s="13">
        <f t="shared" si="12"/>
        <v>18.333333333333332</v>
      </c>
      <c r="D78" s="12"/>
      <c r="E78" s="29"/>
      <c r="F78" s="7"/>
      <c r="G78" s="14"/>
      <c r="H78" s="14"/>
      <c r="I78" s="14"/>
      <c r="J78" s="15"/>
    </row>
    <row r="79" spans="1:12" x14ac:dyDescent="0.25">
      <c r="A79" s="12">
        <f t="shared" si="11"/>
        <v>76</v>
      </c>
      <c r="B79" s="54">
        <v>5</v>
      </c>
      <c r="C79" s="13">
        <f t="shared" si="12"/>
        <v>18.333333333333332</v>
      </c>
      <c r="D79" s="12"/>
      <c r="E79" s="29"/>
      <c r="F79" s="7"/>
      <c r="G79" s="14"/>
      <c r="H79" s="14"/>
      <c r="I79" s="14"/>
      <c r="J79" s="15"/>
    </row>
    <row r="80" spans="1:12" x14ac:dyDescent="0.25">
      <c r="A80" s="12">
        <f t="shared" si="11"/>
        <v>77</v>
      </c>
      <c r="B80" s="54">
        <v>5</v>
      </c>
      <c r="C80" s="13">
        <f t="shared" si="12"/>
        <v>18.333333333333332</v>
      </c>
      <c r="D80" s="12"/>
      <c r="E80" s="29"/>
      <c r="F80" s="7"/>
      <c r="G80" s="14"/>
      <c r="H80" s="14"/>
      <c r="I80" s="14"/>
      <c r="J80" s="15"/>
    </row>
    <row r="81" spans="1:10" x14ac:dyDescent="0.25">
      <c r="A81" s="12">
        <f t="shared" si="11"/>
        <v>78</v>
      </c>
      <c r="B81" s="54">
        <v>5</v>
      </c>
      <c r="C81" s="13">
        <f t="shared" si="12"/>
        <v>18.333333333333332</v>
      </c>
      <c r="D81" s="12"/>
      <c r="E81" s="29"/>
      <c r="F81" s="7"/>
      <c r="G81" s="14"/>
      <c r="H81" s="14"/>
      <c r="I81" s="14"/>
      <c r="J81" s="15"/>
    </row>
    <row r="82" spans="1:10" x14ac:dyDescent="0.25">
      <c r="A82" s="12">
        <f t="shared" si="11"/>
        <v>79</v>
      </c>
      <c r="B82" s="54">
        <v>5</v>
      </c>
      <c r="C82" s="13">
        <f t="shared" si="12"/>
        <v>18.333333333333332</v>
      </c>
      <c r="D82" s="12"/>
      <c r="E82" s="29"/>
      <c r="F82" s="7"/>
      <c r="G82" s="14"/>
      <c r="H82" s="14"/>
      <c r="I82" s="14"/>
      <c r="J82" s="15"/>
    </row>
    <row r="83" spans="1:10" x14ac:dyDescent="0.25">
      <c r="A83" s="12">
        <f t="shared" si="11"/>
        <v>80</v>
      </c>
      <c r="B83" s="54">
        <v>5</v>
      </c>
      <c r="C83" s="13">
        <f t="shared" si="12"/>
        <v>18.333333333333332</v>
      </c>
      <c r="D83" s="12"/>
      <c r="E83" s="29"/>
      <c r="F83" s="7"/>
      <c r="G83" s="14"/>
      <c r="H83" s="14"/>
      <c r="I83" s="14"/>
      <c r="J83" s="15"/>
    </row>
    <row r="84" spans="1:10" x14ac:dyDescent="0.25">
      <c r="A84" s="12">
        <f t="shared" si="11"/>
        <v>81</v>
      </c>
      <c r="B84" s="54">
        <v>5</v>
      </c>
      <c r="C84" s="13">
        <f t="shared" si="12"/>
        <v>18.333333333333332</v>
      </c>
      <c r="D84" s="12"/>
      <c r="E84" s="29"/>
      <c r="F84" s="7"/>
      <c r="G84" s="14"/>
      <c r="H84" s="14"/>
      <c r="I84" s="14"/>
      <c r="J84" s="15"/>
    </row>
    <row r="85" spans="1:10" x14ac:dyDescent="0.25">
      <c r="A85" s="12">
        <f t="shared" si="11"/>
        <v>82</v>
      </c>
      <c r="B85" s="54">
        <v>5</v>
      </c>
      <c r="C85" s="13">
        <f t="shared" si="12"/>
        <v>18.333333333333332</v>
      </c>
      <c r="D85" s="12"/>
      <c r="E85" s="29"/>
      <c r="F85" s="7"/>
      <c r="G85" s="14"/>
      <c r="H85" s="14"/>
      <c r="I85" s="14"/>
      <c r="J85" s="15"/>
    </row>
    <row r="86" spans="1:10" x14ac:dyDescent="0.25">
      <c r="A86" s="12">
        <f t="shared" si="11"/>
        <v>83</v>
      </c>
      <c r="B86" s="54">
        <v>5</v>
      </c>
      <c r="C86" s="13">
        <f t="shared" si="12"/>
        <v>18.333333333333332</v>
      </c>
      <c r="D86" s="12"/>
      <c r="E86" s="29"/>
      <c r="F86" s="7"/>
      <c r="G86" s="14"/>
      <c r="H86" s="14"/>
      <c r="I86" s="14"/>
      <c r="J86" s="15"/>
    </row>
    <row r="87" spans="1:10" x14ac:dyDescent="0.25">
      <c r="A87" s="12">
        <f t="shared" si="11"/>
        <v>84</v>
      </c>
      <c r="B87" s="54">
        <v>5</v>
      </c>
      <c r="C87" s="13">
        <f t="shared" si="12"/>
        <v>18.333333333333332</v>
      </c>
      <c r="D87" s="12"/>
      <c r="E87" s="29"/>
      <c r="F87" s="7"/>
      <c r="G87" s="14"/>
      <c r="H87" s="14"/>
      <c r="I87" s="14"/>
      <c r="J87" s="15"/>
    </row>
    <row r="88" spans="1:10" x14ac:dyDescent="0.25">
      <c r="A88" s="12">
        <f t="shared" si="11"/>
        <v>85</v>
      </c>
      <c r="B88" s="54">
        <v>5</v>
      </c>
      <c r="C88" s="13">
        <f t="shared" si="12"/>
        <v>18.333333333333332</v>
      </c>
      <c r="D88" s="12"/>
      <c r="E88" s="29"/>
      <c r="F88" s="7"/>
      <c r="G88" s="14"/>
      <c r="H88" s="14"/>
      <c r="I88" s="14"/>
      <c r="J88" s="15"/>
    </row>
    <row r="89" spans="1:10" x14ac:dyDescent="0.25">
      <c r="A89" s="12">
        <f t="shared" si="11"/>
        <v>86</v>
      </c>
      <c r="B89" s="54">
        <v>5</v>
      </c>
      <c r="C89" s="13">
        <f t="shared" si="12"/>
        <v>18.333333333333332</v>
      </c>
      <c r="D89" s="12"/>
      <c r="E89" s="29"/>
      <c r="F89" s="7"/>
      <c r="G89" s="14"/>
      <c r="H89" s="14"/>
      <c r="I89" s="14"/>
      <c r="J89" s="15"/>
    </row>
    <row r="90" spans="1:10" x14ac:dyDescent="0.25">
      <c r="A90" s="12">
        <f t="shared" si="11"/>
        <v>87</v>
      </c>
      <c r="B90" s="54">
        <v>5</v>
      </c>
      <c r="C90" s="13">
        <f t="shared" si="12"/>
        <v>18.333333333333332</v>
      </c>
      <c r="D90" s="12"/>
      <c r="E90" s="29"/>
      <c r="F90" s="7"/>
      <c r="G90" s="14"/>
      <c r="H90" s="14"/>
      <c r="I90" s="14"/>
      <c r="J90" s="15"/>
    </row>
    <row r="91" spans="1:10" x14ac:dyDescent="0.25">
      <c r="A91" s="12">
        <f t="shared" si="11"/>
        <v>88</v>
      </c>
      <c r="B91" s="54">
        <v>5</v>
      </c>
      <c r="C91" s="13">
        <f t="shared" si="12"/>
        <v>18.333333333333332</v>
      </c>
      <c r="D91" s="12"/>
      <c r="E91" s="29"/>
      <c r="F91" s="7"/>
      <c r="G91" s="14"/>
      <c r="H91" s="14"/>
      <c r="I91" s="14"/>
      <c r="J91" s="15"/>
    </row>
    <row r="92" spans="1:10" x14ac:dyDescent="0.25">
      <c r="A92" s="12">
        <f t="shared" si="11"/>
        <v>89</v>
      </c>
      <c r="B92" s="54">
        <v>5</v>
      </c>
      <c r="C92" s="13">
        <f t="shared" si="12"/>
        <v>18.333333333333332</v>
      </c>
      <c r="D92" s="12"/>
      <c r="E92" s="29"/>
      <c r="F92" s="7"/>
      <c r="G92" s="14"/>
      <c r="H92" s="14"/>
      <c r="I92" s="14"/>
      <c r="J92" s="15"/>
    </row>
    <row r="93" spans="1:10" x14ac:dyDescent="0.25">
      <c r="A93" s="12">
        <f t="shared" si="11"/>
        <v>90</v>
      </c>
      <c r="B93" s="54">
        <v>5</v>
      </c>
      <c r="C93" s="13">
        <f t="shared" si="12"/>
        <v>18.333333333333332</v>
      </c>
      <c r="D93" s="12"/>
      <c r="E93" s="29"/>
      <c r="F93" s="7"/>
      <c r="G93" s="14"/>
      <c r="H93" s="14"/>
      <c r="I93" s="14"/>
      <c r="J93" s="15"/>
    </row>
    <row r="94" spans="1:10" x14ac:dyDescent="0.25">
      <c r="A94" s="12"/>
      <c r="B94" s="12"/>
      <c r="C94" s="13"/>
      <c r="D94" s="12"/>
      <c r="E94" s="29"/>
      <c r="F94" s="7"/>
      <c r="G94" s="14"/>
      <c r="H94" s="14"/>
      <c r="I94" s="14"/>
      <c r="J94" s="15"/>
    </row>
    <row r="95" spans="1:10" x14ac:dyDescent="0.25">
      <c r="A95" s="12"/>
      <c r="B95" s="12"/>
      <c r="C95" s="13"/>
      <c r="D95" s="12"/>
      <c r="E95" s="29"/>
      <c r="F95" s="7"/>
      <c r="G95" s="14"/>
      <c r="H95" s="14"/>
      <c r="I95" s="14"/>
      <c r="J95" s="15"/>
    </row>
    <row r="96" spans="1:10" x14ac:dyDescent="0.25">
      <c r="A96" s="12"/>
      <c r="B96" s="12"/>
      <c r="C96" s="13"/>
      <c r="D96" s="12"/>
      <c r="E96" s="29"/>
      <c r="F96" s="7"/>
      <c r="G96" s="14"/>
      <c r="H96" s="14"/>
      <c r="I96" s="14"/>
      <c r="J96" s="15"/>
    </row>
    <row r="97" spans="1:10" x14ac:dyDescent="0.25">
      <c r="A97" s="12"/>
      <c r="B97" s="12"/>
      <c r="C97" s="13"/>
      <c r="D97" s="12"/>
      <c r="E97" s="29"/>
      <c r="F97" s="7"/>
      <c r="G97" s="14"/>
      <c r="H97" s="14"/>
      <c r="I97" s="14"/>
      <c r="J97" s="15"/>
    </row>
    <row r="98" spans="1:10" x14ac:dyDescent="0.25">
      <c r="A98" s="12"/>
      <c r="B98" s="12"/>
      <c r="C98" s="13"/>
      <c r="D98" s="12"/>
      <c r="E98" s="29"/>
      <c r="F98" s="7"/>
      <c r="G98" s="14"/>
      <c r="H98" s="14"/>
      <c r="I98" s="14"/>
      <c r="J98" s="15"/>
    </row>
    <row r="99" spans="1:10" x14ac:dyDescent="0.25">
      <c r="A99" s="12"/>
      <c r="B99" s="12"/>
      <c r="C99" s="13"/>
      <c r="D99" s="12"/>
      <c r="E99" s="29"/>
      <c r="F99" s="7"/>
      <c r="G99" s="14"/>
      <c r="H99" s="14"/>
      <c r="I99" s="14"/>
      <c r="J99" s="15"/>
    </row>
    <row r="100" spans="1:10" x14ac:dyDescent="0.25">
      <c r="A100" s="12"/>
      <c r="B100" s="12"/>
      <c r="C100" s="13"/>
      <c r="D100" s="12"/>
      <c r="E100" s="29"/>
      <c r="F100" s="7"/>
      <c r="G100" s="14"/>
      <c r="H100" s="14"/>
      <c r="I100" s="14"/>
      <c r="J100" s="15"/>
    </row>
    <row r="101" spans="1:10" x14ac:dyDescent="0.25">
      <c r="A101" s="12"/>
      <c r="B101" s="12"/>
      <c r="C101" s="13"/>
      <c r="D101" s="12"/>
      <c r="E101" s="29"/>
      <c r="F101" s="7"/>
      <c r="G101" s="14"/>
      <c r="H101" s="14"/>
      <c r="I101" s="14"/>
      <c r="J101" s="15"/>
    </row>
    <row r="102" spans="1:10" x14ac:dyDescent="0.25">
      <c r="A102" s="12"/>
      <c r="B102" s="12"/>
      <c r="C102" s="13"/>
      <c r="D102" s="12"/>
      <c r="E102" s="29"/>
      <c r="F102" s="7"/>
      <c r="G102" s="14"/>
      <c r="H102" s="14"/>
      <c r="I102" s="14"/>
      <c r="J102" s="15"/>
    </row>
    <row r="103" spans="1:10" x14ac:dyDescent="0.25">
      <c r="A103" s="12"/>
      <c r="B103" s="12"/>
      <c r="C103" s="13"/>
      <c r="D103" s="12"/>
      <c r="E103" s="29"/>
      <c r="F103" s="7"/>
      <c r="G103" s="14"/>
      <c r="H103" s="14"/>
      <c r="I103" s="14"/>
      <c r="J103" s="15"/>
    </row>
    <row r="104" spans="1:10" x14ac:dyDescent="0.25">
      <c r="A104" s="12"/>
      <c r="B104" s="12"/>
      <c r="C104" s="13"/>
      <c r="D104" s="12"/>
      <c r="E104" s="29"/>
      <c r="F104" s="7"/>
      <c r="G104" s="14"/>
      <c r="H104" s="14"/>
      <c r="I104" s="14"/>
      <c r="J104" s="15"/>
    </row>
    <row r="105" spans="1:10" x14ac:dyDescent="0.25">
      <c r="A105" s="12"/>
      <c r="B105" s="12"/>
      <c r="C105" s="13"/>
      <c r="D105" s="12"/>
      <c r="E105" s="29"/>
      <c r="F105" s="7"/>
      <c r="G105" s="14"/>
      <c r="H105" s="14"/>
      <c r="I105" s="14"/>
      <c r="J105" s="15"/>
    </row>
    <row r="106" spans="1:10" x14ac:dyDescent="0.25">
      <c r="A106" s="12"/>
      <c r="B106" s="12"/>
      <c r="C106" s="13"/>
      <c r="D106" s="12"/>
      <c r="E106" s="29"/>
      <c r="F106" s="7"/>
      <c r="G106" s="14"/>
      <c r="H106" s="14"/>
      <c r="I106" s="14"/>
      <c r="J106" s="15"/>
    </row>
    <row r="107" spans="1:10" x14ac:dyDescent="0.25">
      <c r="A107" s="12"/>
      <c r="B107" s="12"/>
      <c r="C107" s="13"/>
      <c r="D107" s="12"/>
      <c r="E107" s="29"/>
      <c r="F107" s="7"/>
      <c r="G107" s="14"/>
      <c r="H107" s="14"/>
      <c r="I107" s="14"/>
      <c r="J107" s="15"/>
    </row>
    <row r="108" spans="1:10" x14ac:dyDescent="0.25">
      <c r="A108" s="12"/>
      <c r="B108" s="12"/>
      <c r="C108" s="13"/>
      <c r="D108" s="46"/>
      <c r="E108" s="29"/>
      <c r="F108" s="7"/>
      <c r="G108" s="14"/>
      <c r="H108" s="14"/>
      <c r="I108" s="14"/>
      <c r="J108" s="15"/>
    </row>
    <row r="109" spans="1:10" x14ac:dyDescent="0.25">
      <c r="A109" s="12"/>
      <c r="B109" s="12"/>
      <c r="D109" s="46"/>
      <c r="E109" s="29"/>
      <c r="F109" s="29"/>
      <c r="G109" s="29"/>
      <c r="H109" s="29"/>
      <c r="I109" s="29"/>
      <c r="J109" s="15"/>
    </row>
    <row r="110" spans="1:10" x14ac:dyDescent="0.25">
      <c r="A110" s="12"/>
      <c r="B110" s="12"/>
      <c r="D110" s="46"/>
      <c r="E110" s="29"/>
      <c r="F110" s="29"/>
      <c r="G110" s="29"/>
      <c r="H110" s="29"/>
      <c r="I110" s="29"/>
      <c r="J110" s="15"/>
    </row>
    <row r="111" spans="1:10" x14ac:dyDescent="0.25">
      <c r="A111" s="12"/>
      <c r="B111" s="12"/>
      <c r="D111" s="46"/>
      <c r="E111" s="29"/>
      <c r="F111" s="29"/>
      <c r="G111" s="29"/>
      <c r="H111" s="29"/>
      <c r="I111" s="29"/>
      <c r="J111" s="15"/>
    </row>
    <row r="112" spans="1:10" x14ac:dyDescent="0.25">
      <c r="A112" s="12"/>
      <c r="B112" s="12"/>
      <c r="D112" s="46"/>
      <c r="E112" s="29"/>
      <c r="F112" s="29"/>
      <c r="G112" s="29"/>
      <c r="H112" s="29"/>
      <c r="I112" s="29"/>
      <c r="J112" s="15"/>
    </row>
    <row r="113" spans="1:10" x14ac:dyDescent="0.25">
      <c r="A113" s="12"/>
      <c r="B113" s="12"/>
      <c r="D113" s="46"/>
      <c r="E113" s="29"/>
      <c r="F113" s="29"/>
      <c r="G113" s="29"/>
      <c r="H113" s="29"/>
      <c r="I113" s="29"/>
      <c r="J113" s="15"/>
    </row>
    <row r="114" spans="1:10" x14ac:dyDescent="0.25">
      <c r="A114" s="12"/>
      <c r="B114" s="12"/>
      <c r="D114" s="46"/>
      <c r="E114" s="29"/>
      <c r="F114" s="29"/>
      <c r="G114" s="29"/>
      <c r="H114" s="29"/>
      <c r="I114" s="29"/>
      <c r="J114" s="15"/>
    </row>
    <row r="115" spans="1:10" x14ac:dyDescent="0.25">
      <c r="A115" s="12"/>
      <c r="B115" s="12"/>
    </row>
    <row r="116" spans="1:10" x14ac:dyDescent="0.25">
      <c r="A116" s="12"/>
      <c r="B116" s="12"/>
    </row>
    <row r="117" spans="1:10" x14ac:dyDescent="0.25">
      <c r="A117" s="12"/>
      <c r="B117" s="12"/>
    </row>
    <row r="118" spans="1:10" x14ac:dyDescent="0.25">
      <c r="A118" s="12"/>
      <c r="B118" s="12"/>
    </row>
    <row r="119" spans="1:10" x14ac:dyDescent="0.25">
      <c r="A119" s="12"/>
      <c r="B119" s="12"/>
    </row>
    <row r="120" spans="1:10" x14ac:dyDescent="0.25">
      <c r="A120" s="12"/>
      <c r="B120" s="12"/>
    </row>
  </sheetData>
  <mergeCells count="1">
    <mergeCell ref="D1:J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3" sqref="A3"/>
    </sheetView>
  </sheetViews>
  <sheetFormatPr baseColWidth="10" defaultRowHeight="15" x14ac:dyDescent="0.25"/>
  <sheetData>
    <row r="1" spans="1:12" ht="63.75" x14ac:dyDescent="0.25">
      <c r="A1" s="1" t="s">
        <v>3</v>
      </c>
      <c r="B1" s="1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2" t="s">
        <v>13</v>
      </c>
      <c r="L1" s="1" t="s">
        <v>14</v>
      </c>
    </row>
    <row r="2" spans="1:12" x14ac:dyDescent="0.25">
      <c r="A2" s="34" t="s">
        <v>53</v>
      </c>
      <c r="B2" s="35" t="s">
        <v>15</v>
      </c>
      <c r="C2" s="35">
        <v>0.311</v>
      </c>
      <c r="D2" s="35">
        <v>4.0499999999999998E-4</v>
      </c>
      <c r="E2" s="35">
        <v>0.34</v>
      </c>
      <c r="F2" s="35">
        <v>191</v>
      </c>
      <c r="G2" s="36" t="s">
        <v>16</v>
      </c>
      <c r="H2" s="37">
        <v>1.3</v>
      </c>
      <c r="I2" s="37">
        <v>1.335</v>
      </c>
      <c r="J2" s="36" t="s">
        <v>17</v>
      </c>
      <c r="K2" s="35">
        <v>0.46</v>
      </c>
      <c r="L2" s="35">
        <v>1.1539999999999999</v>
      </c>
    </row>
    <row r="7" spans="1:12" x14ac:dyDescent="0.25">
      <c r="A7" s="3"/>
      <c r="B7" s="3"/>
      <c r="C7" s="3"/>
      <c r="D7" s="3"/>
      <c r="E7" s="3"/>
    </row>
    <row r="8" spans="1:12" x14ac:dyDescent="0.25">
      <c r="A8" s="4" t="s">
        <v>18</v>
      </c>
      <c r="B8" s="3"/>
      <c r="C8" s="3"/>
      <c r="D8" s="3"/>
      <c r="E8" s="3"/>
    </row>
    <row r="9" spans="1:12" x14ac:dyDescent="0.25">
      <c r="B9" s="3" t="s">
        <v>19</v>
      </c>
      <c r="C9" s="3" t="s">
        <v>20</v>
      </c>
      <c r="D9" s="3" t="s">
        <v>21</v>
      </c>
      <c r="E9" s="5" t="s">
        <v>22</v>
      </c>
    </row>
    <row r="10" spans="1:12" x14ac:dyDescent="0.25">
      <c r="A10" s="6" t="s">
        <v>23</v>
      </c>
      <c r="B10" s="3">
        <v>35</v>
      </c>
      <c r="C10" s="3">
        <v>25</v>
      </c>
      <c r="D10" s="3">
        <v>2</v>
      </c>
      <c r="E10" s="3">
        <v>1</v>
      </c>
    </row>
    <row r="11" spans="1:12" x14ac:dyDescent="0.25">
      <c r="A11" s="6" t="s">
        <v>24</v>
      </c>
      <c r="B11" s="3">
        <f>LN(2)/B10</f>
        <v>1.980420515885558E-2</v>
      </c>
      <c r="C11" s="3">
        <f>LN(2)/C10</f>
        <v>2.7725887222397813E-2</v>
      </c>
      <c r="D11" s="3">
        <f>LN(2)/D10</f>
        <v>0.34657359027997264</v>
      </c>
      <c r="E11" s="3">
        <f>LN(2)/E10</f>
        <v>0.69314718055994529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workbookViewId="0">
      <selection activeCell="G51" sqref="G51"/>
    </sheetView>
  </sheetViews>
  <sheetFormatPr baseColWidth="10" defaultRowHeight="15" x14ac:dyDescent="0.25"/>
  <cols>
    <col min="5" max="5" width="14" customWidth="1"/>
  </cols>
  <sheetData>
    <row r="1" spans="1:5" ht="30" x14ac:dyDescent="0.25">
      <c r="A1" t="s">
        <v>2</v>
      </c>
      <c r="B1" t="s">
        <v>1</v>
      </c>
      <c r="C1" t="s">
        <v>0</v>
      </c>
      <c r="D1" s="48" t="s">
        <v>57</v>
      </c>
      <c r="E1" s="48" t="s">
        <v>58</v>
      </c>
    </row>
    <row r="2" spans="1:5" x14ac:dyDescent="0.25">
      <c r="A2">
        <v>0</v>
      </c>
      <c r="B2">
        <v>0</v>
      </c>
      <c r="C2" s="31">
        <v>0</v>
      </c>
    </row>
    <row r="3" spans="1:5" x14ac:dyDescent="0.25">
      <c r="A3">
        <v>1</v>
      </c>
      <c r="B3" s="31">
        <v>1</v>
      </c>
      <c r="C3" s="31">
        <f>C2+B3</f>
        <v>1</v>
      </c>
      <c r="D3" t="str">
        <f>IF(C2-C3&gt;0,C2-C3,"")</f>
        <v/>
      </c>
      <c r="E3" s="49" t="s">
        <v>59</v>
      </c>
    </row>
    <row r="4" spans="1:5" x14ac:dyDescent="0.25">
      <c r="A4">
        <v>2</v>
      </c>
      <c r="B4" s="31">
        <v>2</v>
      </c>
      <c r="C4" s="31">
        <f t="shared" ref="C4:C13" si="0">C3+B4</f>
        <v>3</v>
      </c>
      <c r="D4" t="str">
        <f t="shared" ref="D4:D50" si="1">IF(C3-C4&gt;0,C3-C4,"")</f>
        <v/>
      </c>
      <c r="E4" s="49" t="s">
        <v>59</v>
      </c>
    </row>
    <row r="5" spans="1:5" x14ac:dyDescent="0.25">
      <c r="A5">
        <v>3</v>
      </c>
      <c r="B5" s="31">
        <v>3</v>
      </c>
      <c r="C5" s="31">
        <f t="shared" si="0"/>
        <v>6</v>
      </c>
      <c r="D5" t="str">
        <f t="shared" si="1"/>
        <v/>
      </c>
      <c r="E5" s="49" t="s">
        <v>59</v>
      </c>
    </row>
    <row r="6" spans="1:5" x14ac:dyDescent="0.25">
      <c r="A6">
        <v>4</v>
      </c>
      <c r="B6" s="31">
        <v>5</v>
      </c>
      <c r="C6" s="31">
        <f t="shared" si="0"/>
        <v>11</v>
      </c>
      <c r="D6" t="str">
        <f t="shared" si="1"/>
        <v/>
      </c>
      <c r="E6" s="49" t="s">
        <v>59</v>
      </c>
    </row>
    <row r="7" spans="1:5" x14ac:dyDescent="0.25">
      <c r="A7">
        <v>5</v>
      </c>
      <c r="B7" s="31">
        <v>8</v>
      </c>
      <c r="C7" s="31">
        <f t="shared" si="0"/>
        <v>19</v>
      </c>
      <c r="D7" t="str">
        <f t="shared" si="1"/>
        <v/>
      </c>
      <c r="E7" s="49" t="s">
        <v>59</v>
      </c>
    </row>
    <row r="8" spans="1:5" x14ac:dyDescent="0.25">
      <c r="A8">
        <v>6</v>
      </c>
      <c r="B8" s="31">
        <v>10</v>
      </c>
      <c r="C8" s="31">
        <f t="shared" si="0"/>
        <v>29</v>
      </c>
      <c r="D8" t="str">
        <f t="shared" si="1"/>
        <v/>
      </c>
      <c r="E8" s="49" t="s">
        <v>59</v>
      </c>
    </row>
    <row r="9" spans="1:5" x14ac:dyDescent="0.25">
      <c r="A9">
        <v>7</v>
      </c>
      <c r="B9" s="31">
        <v>11</v>
      </c>
      <c r="C9" s="31">
        <f t="shared" si="0"/>
        <v>40</v>
      </c>
      <c r="D9" t="str">
        <f t="shared" si="1"/>
        <v/>
      </c>
      <c r="E9" s="49" t="s">
        <v>59</v>
      </c>
    </row>
    <row r="10" spans="1:5" x14ac:dyDescent="0.25">
      <c r="A10">
        <v>8</v>
      </c>
      <c r="B10" s="31">
        <v>12</v>
      </c>
      <c r="C10" s="31">
        <f t="shared" si="0"/>
        <v>52</v>
      </c>
      <c r="D10" t="str">
        <f t="shared" si="1"/>
        <v/>
      </c>
      <c r="E10" s="49" t="s">
        <v>59</v>
      </c>
    </row>
    <row r="11" spans="1:5" x14ac:dyDescent="0.25">
      <c r="A11">
        <v>9</v>
      </c>
      <c r="B11" s="31">
        <v>13</v>
      </c>
      <c r="C11" s="31">
        <f t="shared" si="0"/>
        <v>65</v>
      </c>
      <c r="D11" t="str">
        <f t="shared" si="1"/>
        <v/>
      </c>
      <c r="E11" s="49" t="s">
        <v>59</v>
      </c>
    </row>
    <row r="12" spans="1:5" x14ac:dyDescent="0.25">
      <c r="A12">
        <v>10</v>
      </c>
      <c r="B12" s="31">
        <v>13</v>
      </c>
      <c r="C12" s="31">
        <f t="shared" si="0"/>
        <v>78</v>
      </c>
      <c r="D12" t="str">
        <f t="shared" si="1"/>
        <v/>
      </c>
      <c r="E12" s="49" t="s">
        <v>59</v>
      </c>
    </row>
    <row r="13" spans="1:5" x14ac:dyDescent="0.25">
      <c r="A13">
        <v>11</v>
      </c>
      <c r="B13" s="31">
        <v>14</v>
      </c>
      <c r="C13" s="31">
        <f t="shared" si="0"/>
        <v>92</v>
      </c>
      <c r="D13" t="str">
        <f t="shared" si="1"/>
        <v/>
      </c>
      <c r="E13" s="49" t="s">
        <v>59</v>
      </c>
    </row>
    <row r="14" spans="1:5" x14ac:dyDescent="0.25">
      <c r="A14">
        <v>12</v>
      </c>
      <c r="C14" s="31">
        <v>116</v>
      </c>
      <c r="D14" t="str">
        <f t="shared" si="1"/>
        <v/>
      </c>
      <c r="E14" s="49" t="s">
        <v>59</v>
      </c>
    </row>
    <row r="15" spans="1:5" x14ac:dyDescent="0.25">
      <c r="A15">
        <v>12</v>
      </c>
      <c r="C15" s="31">
        <v>116</v>
      </c>
      <c r="D15" t="str">
        <f t="shared" si="1"/>
        <v/>
      </c>
      <c r="E15" s="49">
        <v>21</v>
      </c>
    </row>
    <row r="16" spans="1:5" x14ac:dyDescent="0.25">
      <c r="A16">
        <v>13</v>
      </c>
      <c r="C16" s="31">
        <f>C$15+(A16-A$15)*(C$18-C$15)/(A$18-A$15)</f>
        <v>140.33333333333334</v>
      </c>
      <c r="D16" t="str">
        <f t="shared" si="1"/>
        <v/>
      </c>
      <c r="E16" s="49" t="s">
        <v>59</v>
      </c>
    </row>
    <row r="17" spans="1:5" x14ac:dyDescent="0.25">
      <c r="A17">
        <v>14</v>
      </c>
      <c r="C17" s="31">
        <f>C$15+(A17-A$15)*(C$18-C$15)/(A$18-A$15)</f>
        <v>164.66666666666666</v>
      </c>
      <c r="D17" t="str">
        <f t="shared" si="1"/>
        <v/>
      </c>
      <c r="E17" s="49" t="s">
        <v>59</v>
      </c>
    </row>
    <row r="18" spans="1:5" x14ac:dyDescent="0.25">
      <c r="A18">
        <v>15</v>
      </c>
      <c r="C18" s="31">
        <v>189</v>
      </c>
      <c r="D18" t="str">
        <f t="shared" si="1"/>
        <v/>
      </c>
      <c r="E18" s="49" t="s">
        <v>59</v>
      </c>
    </row>
    <row r="19" spans="1:5" x14ac:dyDescent="0.25">
      <c r="A19">
        <v>15</v>
      </c>
      <c r="C19" s="31">
        <v>121</v>
      </c>
      <c r="D19">
        <f t="shared" si="1"/>
        <v>68</v>
      </c>
      <c r="E19" s="49">
        <v>47</v>
      </c>
    </row>
    <row r="20" spans="1:5" x14ac:dyDescent="0.25">
      <c r="A20">
        <v>16</v>
      </c>
      <c r="C20" s="31">
        <f>C$19+(A20-A$19)*(C$22-C$19)/(A$22-A$19)</f>
        <v>142.33333333333334</v>
      </c>
      <c r="D20" t="str">
        <f t="shared" si="1"/>
        <v/>
      </c>
      <c r="E20" s="49" t="s">
        <v>59</v>
      </c>
    </row>
    <row r="21" spans="1:5" x14ac:dyDescent="0.25">
      <c r="A21">
        <v>17</v>
      </c>
      <c r="C21" s="31">
        <f>C$19+(A21-A$19)*(C$22-C$19)/(A$22-A$19)</f>
        <v>163.66666666666666</v>
      </c>
      <c r="D21" t="str">
        <f t="shared" si="1"/>
        <v/>
      </c>
      <c r="E21" s="49" t="s">
        <v>59</v>
      </c>
    </row>
    <row r="22" spans="1:5" x14ac:dyDescent="0.25">
      <c r="A22">
        <v>18</v>
      </c>
      <c r="C22" s="31">
        <v>185</v>
      </c>
      <c r="D22" t="str">
        <f t="shared" si="1"/>
        <v/>
      </c>
      <c r="E22" s="49" t="s">
        <v>59</v>
      </c>
    </row>
    <row r="23" spans="1:5" x14ac:dyDescent="0.25">
      <c r="A23">
        <v>18</v>
      </c>
      <c r="C23" s="31">
        <v>124</v>
      </c>
      <c r="D23">
        <f t="shared" si="1"/>
        <v>61</v>
      </c>
      <c r="E23" s="49">
        <v>61</v>
      </c>
    </row>
    <row r="24" spans="1:5" x14ac:dyDescent="0.25">
      <c r="A24">
        <v>19</v>
      </c>
      <c r="C24" s="31">
        <f>C$23+(A24-A$23)*(C$29-C$23)/(A$29-A$23)</f>
        <v>143.16666666666666</v>
      </c>
      <c r="D24" t="str">
        <f t="shared" si="1"/>
        <v/>
      </c>
      <c r="E24" s="49" t="s">
        <v>59</v>
      </c>
    </row>
    <row r="25" spans="1:5" x14ac:dyDescent="0.25">
      <c r="A25">
        <v>20</v>
      </c>
      <c r="C25" s="31">
        <f t="shared" ref="C25:C28" si="2">C$23+(A25-A$23)*(C$29-C$23)/(A$29-A$23)</f>
        <v>162.33333333333334</v>
      </c>
      <c r="D25" t="str">
        <f t="shared" si="1"/>
        <v/>
      </c>
      <c r="E25" s="49" t="s">
        <v>59</v>
      </c>
    </row>
    <row r="26" spans="1:5" x14ac:dyDescent="0.25">
      <c r="A26">
        <v>21</v>
      </c>
      <c r="C26" s="31">
        <f t="shared" si="2"/>
        <v>181.5</v>
      </c>
      <c r="D26" t="str">
        <f t="shared" si="1"/>
        <v/>
      </c>
      <c r="E26" s="49" t="s">
        <v>59</v>
      </c>
    </row>
    <row r="27" spans="1:5" x14ac:dyDescent="0.25">
      <c r="A27">
        <v>22</v>
      </c>
      <c r="C27" s="31">
        <f t="shared" si="2"/>
        <v>200.66666666666669</v>
      </c>
      <c r="D27" t="str">
        <f t="shared" si="1"/>
        <v/>
      </c>
      <c r="E27" s="49" t="s">
        <v>59</v>
      </c>
    </row>
    <row r="28" spans="1:5" x14ac:dyDescent="0.25">
      <c r="A28">
        <v>23</v>
      </c>
      <c r="C28" s="31">
        <f t="shared" si="2"/>
        <v>219.83333333333331</v>
      </c>
      <c r="D28" t="str">
        <f t="shared" si="1"/>
        <v/>
      </c>
      <c r="E28" s="49" t="s">
        <v>59</v>
      </c>
    </row>
    <row r="29" spans="1:5" x14ac:dyDescent="0.25">
      <c r="A29">
        <v>24</v>
      </c>
      <c r="C29" s="31">
        <v>239</v>
      </c>
      <c r="D29" t="str">
        <f t="shared" si="1"/>
        <v/>
      </c>
      <c r="E29" s="49" t="s">
        <v>59</v>
      </c>
    </row>
    <row r="30" spans="1:5" x14ac:dyDescent="0.25">
      <c r="A30">
        <v>24</v>
      </c>
      <c r="C30" s="31">
        <v>155</v>
      </c>
      <c r="D30">
        <f t="shared" si="1"/>
        <v>84</v>
      </c>
      <c r="E30" s="49">
        <v>84</v>
      </c>
    </row>
    <row r="31" spans="1:5" x14ac:dyDescent="0.25">
      <c r="A31">
        <v>25</v>
      </c>
      <c r="C31" s="31">
        <f>C$30+(A31-A$30)*(C$36-C$30)/(A$36-A$31)</f>
        <v>175</v>
      </c>
      <c r="D31" t="str">
        <f t="shared" si="1"/>
        <v/>
      </c>
      <c r="E31" s="49" t="s">
        <v>59</v>
      </c>
    </row>
    <row r="32" spans="1:5" x14ac:dyDescent="0.25">
      <c r="A32">
        <v>26</v>
      </c>
      <c r="C32" s="31">
        <f t="shared" ref="C32:C35" si="3">C$30+(A32-A$30)*(C$36-C$30)/(A$36-A$31)</f>
        <v>195</v>
      </c>
      <c r="D32" t="str">
        <f t="shared" si="1"/>
        <v/>
      </c>
      <c r="E32" s="49" t="s">
        <v>59</v>
      </c>
    </row>
    <row r="33" spans="1:5" x14ac:dyDescent="0.25">
      <c r="A33">
        <v>27</v>
      </c>
      <c r="C33" s="31">
        <f t="shared" si="3"/>
        <v>215</v>
      </c>
      <c r="D33" t="str">
        <f t="shared" si="1"/>
        <v/>
      </c>
      <c r="E33" s="49" t="s">
        <v>59</v>
      </c>
    </row>
    <row r="34" spans="1:5" x14ac:dyDescent="0.25">
      <c r="A34">
        <v>28</v>
      </c>
      <c r="C34" s="31">
        <f t="shared" si="3"/>
        <v>235</v>
      </c>
      <c r="D34" t="str">
        <f t="shared" si="1"/>
        <v/>
      </c>
      <c r="E34" s="49" t="s">
        <v>59</v>
      </c>
    </row>
    <row r="35" spans="1:5" x14ac:dyDescent="0.25">
      <c r="A35">
        <v>29</v>
      </c>
      <c r="C35" s="31">
        <f t="shared" si="3"/>
        <v>255</v>
      </c>
      <c r="D35" t="str">
        <f t="shared" si="1"/>
        <v/>
      </c>
      <c r="E35" s="49" t="s">
        <v>59</v>
      </c>
    </row>
    <row r="36" spans="1:5" x14ac:dyDescent="0.25">
      <c r="A36">
        <v>30</v>
      </c>
      <c r="C36" s="31">
        <v>255</v>
      </c>
      <c r="D36" t="str">
        <f t="shared" si="1"/>
        <v/>
      </c>
      <c r="E36" s="49" t="s">
        <v>59</v>
      </c>
    </row>
    <row r="37" spans="1:5" x14ac:dyDescent="0.25">
      <c r="A37">
        <v>30</v>
      </c>
      <c r="C37" s="31">
        <v>179</v>
      </c>
      <c r="D37">
        <f t="shared" si="1"/>
        <v>76</v>
      </c>
      <c r="E37" s="49">
        <v>76</v>
      </c>
    </row>
    <row r="38" spans="1:5" x14ac:dyDescent="0.25">
      <c r="A38">
        <v>31</v>
      </c>
      <c r="C38" s="31">
        <f>C$37+(A38-A$37)*(C$43-C$37)/(A$43-A$37)</f>
        <v>194</v>
      </c>
      <c r="D38" t="str">
        <f t="shared" si="1"/>
        <v/>
      </c>
      <c r="E38" s="49" t="s">
        <v>59</v>
      </c>
    </row>
    <row r="39" spans="1:5" x14ac:dyDescent="0.25">
      <c r="A39">
        <v>32</v>
      </c>
      <c r="C39" s="31">
        <f t="shared" ref="C39:C42" si="4">C$37+(A39-A$37)*(C$43-C$37)/(A$43-A$37)</f>
        <v>209</v>
      </c>
      <c r="D39" t="str">
        <f t="shared" si="1"/>
        <v/>
      </c>
      <c r="E39" s="49" t="s">
        <v>59</v>
      </c>
    </row>
    <row r="40" spans="1:5" x14ac:dyDescent="0.25">
      <c r="A40">
        <v>33</v>
      </c>
      <c r="C40" s="31">
        <f t="shared" si="4"/>
        <v>224</v>
      </c>
      <c r="D40" t="str">
        <f t="shared" si="1"/>
        <v/>
      </c>
      <c r="E40" s="49" t="s">
        <v>59</v>
      </c>
    </row>
    <row r="41" spans="1:5" x14ac:dyDescent="0.25">
      <c r="A41">
        <v>34</v>
      </c>
      <c r="C41" s="31">
        <f t="shared" si="4"/>
        <v>239</v>
      </c>
      <c r="D41" t="str">
        <f t="shared" si="1"/>
        <v/>
      </c>
      <c r="E41" s="49" t="s">
        <v>59</v>
      </c>
    </row>
    <row r="42" spans="1:5" x14ac:dyDescent="0.25">
      <c r="A42">
        <v>35</v>
      </c>
      <c r="C42" s="31">
        <f t="shared" si="4"/>
        <v>254</v>
      </c>
      <c r="D42" t="str">
        <f t="shared" si="1"/>
        <v/>
      </c>
      <c r="E42" s="49" t="s">
        <v>59</v>
      </c>
    </row>
    <row r="43" spans="1:5" x14ac:dyDescent="0.25">
      <c r="A43">
        <v>36</v>
      </c>
      <c r="C43" s="31">
        <v>269</v>
      </c>
      <c r="D43" t="str">
        <f t="shared" si="1"/>
        <v/>
      </c>
      <c r="E43" s="49" t="s">
        <v>59</v>
      </c>
    </row>
    <row r="44" spans="1:5" x14ac:dyDescent="0.25">
      <c r="A44">
        <v>36</v>
      </c>
      <c r="C44" s="31">
        <v>194</v>
      </c>
      <c r="D44">
        <f t="shared" si="1"/>
        <v>75</v>
      </c>
      <c r="E44" s="49">
        <v>75</v>
      </c>
    </row>
    <row r="45" spans="1:5" x14ac:dyDescent="0.25">
      <c r="A45">
        <v>37</v>
      </c>
      <c r="C45" s="31">
        <f>C$44+(A45-A$44)*(C$50-C$44)/(A$50-A$44)</f>
        <v>208</v>
      </c>
      <c r="D45" t="str">
        <f t="shared" si="1"/>
        <v/>
      </c>
      <c r="E45" s="49" t="s">
        <v>59</v>
      </c>
    </row>
    <row r="46" spans="1:5" x14ac:dyDescent="0.25">
      <c r="A46">
        <v>38</v>
      </c>
      <c r="C46" s="31">
        <f t="shared" ref="C46:C49" si="5">C$44+(A46-A$44)*(C$50-C$44)/(A$50-A$44)</f>
        <v>222</v>
      </c>
      <c r="D46" t="str">
        <f t="shared" si="1"/>
        <v/>
      </c>
      <c r="E46" s="49" t="s">
        <v>59</v>
      </c>
    </row>
    <row r="47" spans="1:5" x14ac:dyDescent="0.25">
      <c r="A47">
        <v>39</v>
      </c>
      <c r="C47" s="31">
        <f t="shared" si="5"/>
        <v>236</v>
      </c>
      <c r="D47" t="str">
        <f t="shared" si="1"/>
        <v/>
      </c>
      <c r="E47" s="49" t="s">
        <v>59</v>
      </c>
    </row>
    <row r="48" spans="1:5" x14ac:dyDescent="0.25">
      <c r="A48">
        <v>40</v>
      </c>
      <c r="C48" s="31">
        <f t="shared" si="5"/>
        <v>250</v>
      </c>
      <c r="D48" t="str">
        <f t="shared" si="1"/>
        <v/>
      </c>
      <c r="E48" s="49" t="s">
        <v>59</v>
      </c>
    </row>
    <row r="49" spans="1:5" x14ac:dyDescent="0.25">
      <c r="A49">
        <v>41</v>
      </c>
      <c r="C49" s="31">
        <f t="shared" si="5"/>
        <v>264</v>
      </c>
      <c r="D49" t="str">
        <f t="shared" si="1"/>
        <v/>
      </c>
      <c r="E49" s="49" t="s">
        <v>59</v>
      </c>
    </row>
    <row r="50" spans="1:5" x14ac:dyDescent="0.25">
      <c r="A50">
        <v>42</v>
      </c>
      <c r="C50" s="31">
        <v>278</v>
      </c>
      <c r="D50" t="str">
        <f t="shared" si="1"/>
        <v/>
      </c>
      <c r="E50" s="49" t="s">
        <v>59</v>
      </c>
    </row>
    <row r="51" spans="1:5" x14ac:dyDescent="0.25">
      <c r="C51" s="31"/>
    </row>
    <row r="52" spans="1:5" x14ac:dyDescent="0.25">
      <c r="C52" s="31"/>
    </row>
    <row r="53" spans="1:5" x14ac:dyDescent="0.25">
      <c r="C53" s="31"/>
    </row>
    <row r="54" spans="1:5" x14ac:dyDescent="0.25">
      <c r="C54" s="31"/>
    </row>
    <row r="55" spans="1:5" x14ac:dyDescent="0.25">
      <c r="C55" s="31"/>
    </row>
    <row r="56" spans="1:5" x14ac:dyDescent="0.25">
      <c r="C56" s="31"/>
    </row>
    <row r="57" spans="1:5" x14ac:dyDescent="0.25">
      <c r="C57" s="31"/>
    </row>
    <row r="58" spans="1:5" x14ac:dyDescent="0.25">
      <c r="C58" s="31"/>
    </row>
    <row r="59" spans="1:5" x14ac:dyDescent="0.25">
      <c r="C59" s="31"/>
    </row>
    <row r="60" spans="1:5" x14ac:dyDescent="0.25">
      <c r="C60" s="31"/>
    </row>
    <row r="61" spans="1:5" x14ac:dyDescent="0.25">
      <c r="C61" s="31"/>
    </row>
    <row r="69" spans="4:4" x14ac:dyDescent="0.25">
      <c r="D69">
        <f>C68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 calculs</vt:lpstr>
      <vt:lpstr>Paramètres</vt:lpstr>
      <vt:lpstr>Interpolation linéaire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GILEN</cp:lastModifiedBy>
  <dcterms:created xsi:type="dcterms:W3CDTF">2020-11-04T14:07:21Z</dcterms:created>
  <dcterms:modified xsi:type="dcterms:W3CDTF">2021-03-03T15:57:39Z</dcterms:modified>
</cp:coreProperties>
</file>