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Calcul" sheetId="2" r:id="rId1"/>
    <sheet name="Paramètres" sheetId="3" r:id="rId2"/>
    <sheet name="Interpolation linéair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C107" i="1" l="1"/>
  <c r="C106" i="1"/>
  <c r="C105" i="1"/>
  <c r="C104" i="1"/>
  <c r="C102" i="1"/>
  <c r="C97" i="1"/>
  <c r="C98" i="1" s="1"/>
  <c r="C96" i="1"/>
  <c r="C91" i="1"/>
  <c r="C93" i="1" s="1"/>
  <c r="C90" i="1"/>
  <c r="C89" i="1" s="1"/>
  <c r="C85" i="1"/>
  <c r="C88" i="1" s="1"/>
  <c r="C84" i="1"/>
  <c r="C80" i="1" s="1"/>
  <c r="C83" i="1"/>
  <c r="C82" i="1"/>
  <c r="C81" i="1"/>
  <c r="C78" i="1"/>
  <c r="C73" i="1"/>
  <c r="C76" i="1" s="1"/>
  <c r="C72" i="1"/>
  <c r="C68" i="1" s="1"/>
  <c r="C67" i="1"/>
  <c r="C71" i="1" s="1"/>
  <c r="C66" i="1"/>
  <c r="C63" i="1" s="1"/>
  <c r="C65" i="1"/>
  <c r="C64" i="1"/>
  <c r="C60" i="1"/>
  <c r="C55" i="1"/>
  <c r="C57" i="1" s="1"/>
  <c r="C54" i="1"/>
  <c r="C53" i="1"/>
  <c r="C52" i="1"/>
  <c r="C51" i="1"/>
  <c r="C50" i="1"/>
  <c r="C48" i="1"/>
  <c r="C47" i="1"/>
  <c r="C46" i="1"/>
  <c r="C43" i="1"/>
  <c r="C45" i="1" s="1"/>
  <c r="C42" i="1"/>
  <c r="C41" i="1" s="1"/>
  <c r="C40" i="1"/>
  <c r="C39" i="1"/>
  <c r="C38" i="1"/>
  <c r="C36" i="1"/>
  <c r="C31" i="1"/>
  <c r="C35" i="1" s="1"/>
  <c r="C30" i="1"/>
  <c r="C28" i="1" s="1"/>
  <c r="C29" i="1"/>
  <c r="C24" i="1"/>
  <c r="C23" i="1" s="1"/>
  <c r="C22" i="1"/>
  <c r="C21" i="1"/>
  <c r="C20" i="1"/>
  <c r="C17" i="1"/>
  <c r="C16" i="1"/>
  <c r="C15" i="1"/>
  <c r="C14" i="1"/>
  <c r="C4" i="1"/>
  <c r="C5" i="1" s="1"/>
  <c r="C6" i="1" s="1"/>
  <c r="C7" i="1" s="1"/>
  <c r="C8" i="1" s="1"/>
  <c r="C9" i="1" s="1"/>
  <c r="C10" i="1" s="1"/>
  <c r="C11" i="1" s="1"/>
  <c r="C3" i="1"/>
  <c r="C74" i="1" l="1"/>
  <c r="C99" i="1"/>
  <c r="C32" i="1"/>
  <c r="C58" i="1"/>
  <c r="C75" i="1"/>
  <c r="C92" i="1"/>
  <c r="C100" i="1"/>
  <c r="C33" i="1"/>
  <c r="C26" i="1"/>
  <c r="C34" i="1"/>
  <c r="C69" i="1"/>
  <c r="C77" i="1"/>
  <c r="C86" i="1"/>
  <c r="C94" i="1"/>
  <c r="C59" i="1"/>
  <c r="C101" i="1"/>
  <c r="C27" i="1"/>
  <c r="C44" i="1"/>
  <c r="C62" i="1"/>
  <c r="C70" i="1"/>
  <c r="C87" i="1"/>
  <c r="C95" i="1"/>
  <c r="C56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3" i="2"/>
  <c r="D91" i="1" l="1"/>
  <c r="D85" i="1"/>
  <c r="D97" i="1"/>
  <c r="D4" i="1"/>
  <c r="D5" i="1"/>
  <c r="D6" i="1"/>
  <c r="D7" i="1"/>
  <c r="D8" i="1"/>
  <c r="D9" i="1"/>
  <c r="D10" i="1"/>
  <c r="D11" i="1"/>
  <c r="D12" i="1"/>
  <c r="D13" i="1"/>
  <c r="D19" i="1"/>
  <c r="D25" i="1"/>
  <c r="D31" i="1"/>
  <c r="D37" i="1"/>
  <c r="D38" i="1"/>
  <c r="D39" i="1"/>
  <c r="D40" i="1"/>
  <c r="D41" i="1"/>
  <c r="D42" i="1"/>
  <c r="D43" i="1"/>
  <c r="D49" i="1"/>
  <c r="D50" i="1"/>
  <c r="D51" i="1"/>
  <c r="D52" i="1"/>
  <c r="D53" i="1"/>
  <c r="D54" i="1"/>
  <c r="D55" i="1"/>
  <c r="D61" i="1"/>
  <c r="D62" i="1"/>
  <c r="D63" i="1"/>
  <c r="D64" i="1"/>
  <c r="D65" i="1"/>
  <c r="D66" i="1"/>
  <c r="D67" i="1"/>
  <c r="D73" i="1"/>
  <c r="D79" i="1"/>
  <c r="D80" i="1"/>
  <c r="D81" i="1"/>
  <c r="D82" i="1"/>
  <c r="D83" i="1"/>
  <c r="D84" i="1"/>
  <c r="D103" i="1"/>
  <c r="D104" i="1"/>
  <c r="D105" i="1"/>
  <c r="D106" i="1"/>
  <c r="D107" i="1"/>
  <c r="D108" i="1"/>
  <c r="D3" i="1"/>
  <c r="G108" i="2" l="1"/>
  <c r="H108" i="2" s="1"/>
  <c r="G109" i="2"/>
  <c r="H109" i="2" s="1"/>
  <c r="M12" i="2"/>
  <c r="D90" i="1"/>
  <c r="D72" i="1"/>
  <c r="D71" i="1"/>
  <c r="D59" i="1"/>
  <c r="D60" i="1"/>
  <c r="D34" i="1"/>
  <c r="D36" i="1"/>
  <c r="D30" i="1"/>
  <c r="D28" i="1"/>
  <c r="D24" i="1"/>
  <c r="D23" i="1"/>
  <c r="D18" i="1"/>
  <c r="D17" i="1"/>
  <c r="D16" i="1"/>
  <c r="D26" i="1" l="1"/>
  <c r="D27" i="1"/>
  <c r="D29" i="1"/>
  <c r="D15" i="1"/>
  <c r="D14" i="1"/>
  <c r="I109" i="2"/>
  <c r="J109" i="2" s="1"/>
  <c r="I108" i="2"/>
  <c r="D92" i="1"/>
  <c r="D93" i="1"/>
  <c r="D94" i="1"/>
  <c r="D89" i="1"/>
  <c r="D70" i="1"/>
  <c r="D68" i="1"/>
  <c r="D69" i="1"/>
  <c r="D56" i="1"/>
  <c r="D57" i="1"/>
  <c r="D58" i="1"/>
  <c r="D35" i="1"/>
  <c r="D33" i="1"/>
  <c r="D32" i="1"/>
  <c r="D22" i="1"/>
  <c r="D21" i="1"/>
  <c r="D20" i="1"/>
  <c r="D88" i="1"/>
  <c r="D102" i="1"/>
  <c r="D47" i="1"/>
  <c r="D77" i="1"/>
  <c r="D96" i="1"/>
  <c r="D101" i="1"/>
  <c r="D48" i="1"/>
  <c r="D78" i="1"/>
  <c r="D99" i="1" l="1"/>
  <c r="D98" i="1"/>
  <c r="D100" i="1"/>
  <c r="D95" i="1"/>
  <c r="D86" i="1"/>
  <c r="D87" i="1"/>
  <c r="D74" i="1"/>
  <c r="D75" i="1"/>
  <c r="D76" i="1"/>
  <c r="D46" i="1"/>
  <c r="D45" i="1"/>
  <c r="D44" i="1"/>
  <c r="G4" i="2"/>
  <c r="G5" i="2"/>
  <c r="G6" i="2"/>
  <c r="G7" i="2"/>
  <c r="G8" i="2"/>
  <c r="G9" i="2"/>
  <c r="G10" i="2"/>
  <c r="G11" i="2"/>
  <c r="G12" i="2"/>
  <c r="G13" i="2"/>
  <c r="G14" i="2"/>
  <c r="G19" i="2"/>
  <c r="G20" i="2"/>
  <c r="G25" i="2"/>
  <c r="G26" i="2"/>
  <c r="G31" i="2"/>
  <c r="G32" i="2"/>
  <c r="G37" i="2"/>
  <c r="G38" i="2"/>
  <c r="G43" i="2"/>
  <c r="G44" i="2"/>
  <c r="G49" i="2"/>
  <c r="G50" i="2"/>
  <c r="G55" i="2"/>
  <c r="G56" i="2"/>
  <c r="G61" i="2"/>
  <c r="G62" i="2"/>
  <c r="G67" i="2"/>
  <c r="G68" i="2"/>
  <c r="G73" i="2"/>
  <c r="G74" i="2"/>
  <c r="G79" i="2"/>
  <c r="G80" i="2"/>
  <c r="G85" i="2"/>
  <c r="G86" i="2"/>
  <c r="G91" i="2"/>
  <c r="G92" i="2"/>
  <c r="G97" i="2"/>
  <c r="G98" i="2"/>
  <c r="G103" i="2"/>
  <c r="G104" i="2"/>
  <c r="G3" i="2"/>
  <c r="F13" i="3" l="1"/>
  <c r="E13" i="3"/>
  <c r="D13" i="3"/>
  <c r="C13" i="3"/>
  <c r="H38" i="2"/>
  <c r="I38" i="2" s="1"/>
  <c r="J38" i="2" s="1"/>
  <c r="H20" i="2"/>
  <c r="H103" i="2"/>
  <c r="H97" i="2"/>
  <c r="H92" i="2"/>
  <c r="H91" i="2"/>
  <c r="H80" i="2"/>
  <c r="I80" i="2" s="1"/>
  <c r="J80" i="2" s="1"/>
  <c r="H79" i="2"/>
  <c r="I79" i="2" s="1"/>
  <c r="J79" i="2" s="1"/>
  <c r="H68" i="2"/>
  <c r="I68" i="2" s="1"/>
  <c r="J68" i="2" s="1"/>
  <c r="H67" i="2"/>
  <c r="I67" i="2" s="1"/>
  <c r="J67" i="2" s="1"/>
  <c r="H61" i="2"/>
  <c r="I61" i="2" s="1"/>
  <c r="J61" i="2" s="1"/>
  <c r="H50" i="2"/>
  <c r="I50" i="2" s="1"/>
  <c r="J50" i="2" s="1"/>
  <c r="H49" i="2"/>
  <c r="I49" i="2" s="1"/>
  <c r="J49" i="2" s="1"/>
  <c r="H37" i="2"/>
  <c r="H31" i="2"/>
  <c r="H26" i="2"/>
  <c r="I26" i="2" s="1"/>
  <c r="J26" i="2" s="1"/>
  <c r="H25" i="2"/>
  <c r="M9" i="2"/>
  <c r="H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I3" i="2"/>
  <c r="J3" i="2" s="1"/>
  <c r="H44" i="2" l="1"/>
  <c r="I44" i="2" s="1"/>
  <c r="J44" i="2" s="1"/>
  <c r="H6" i="2"/>
  <c r="H4" i="2"/>
  <c r="I4" i="2" s="1"/>
  <c r="J4" i="2" s="1"/>
  <c r="I5" i="2"/>
  <c r="J5" i="2" s="1"/>
  <c r="I20" i="2"/>
  <c r="J20" i="2" s="1"/>
  <c r="I91" i="2"/>
  <c r="J91" i="2" s="1"/>
  <c r="I92" i="2"/>
  <c r="J92" i="2" s="1"/>
  <c r="I25" i="2"/>
  <c r="J25" i="2" s="1"/>
  <c r="I37" i="2"/>
  <c r="J37" i="2" s="1"/>
  <c r="M6" i="2" s="1"/>
  <c r="H19" i="2"/>
  <c r="I19" i="2" s="1"/>
  <c r="J19" i="2" s="1"/>
  <c r="H43" i="2"/>
  <c r="I43" i="2" s="1"/>
  <c r="J43" i="2" s="1"/>
  <c r="H55" i="2"/>
  <c r="I55" i="2" s="1"/>
  <c r="J55" i="2" s="1"/>
  <c r="H104" i="2"/>
  <c r="I104" i="2" s="1"/>
  <c r="J104" i="2" s="1"/>
  <c r="H62" i="2"/>
  <c r="I62" i="2" s="1"/>
  <c r="J62" i="2" s="1"/>
  <c r="I31" i="2"/>
  <c r="J31" i="2" s="1"/>
  <c r="H32" i="2"/>
  <c r="I32" i="2" s="1"/>
  <c r="J32" i="2" s="1"/>
  <c r="H73" i="2"/>
  <c r="I73" i="2" s="1"/>
  <c r="J73" i="2" s="1"/>
  <c r="H85" i="2"/>
  <c r="I85" i="2" s="1"/>
  <c r="J85" i="2" s="1"/>
  <c r="H98" i="2"/>
  <c r="I98" i="2" s="1"/>
  <c r="J98" i="2" s="1"/>
  <c r="H56" i="2"/>
  <c r="I56" i="2" s="1"/>
  <c r="J56" i="2" s="1"/>
  <c r="I97" i="2"/>
  <c r="J97" i="2" s="1"/>
  <c r="I103" i="2"/>
  <c r="J103" i="2" s="1"/>
  <c r="H74" i="2"/>
  <c r="I74" i="2" s="1"/>
  <c r="J74" i="2" s="1"/>
  <c r="H86" i="2"/>
  <c r="I86" i="2" s="1"/>
  <c r="J86" i="2" s="1"/>
  <c r="I6" i="2" l="1"/>
  <c r="J6" i="2" s="1"/>
  <c r="H7" i="2" l="1"/>
  <c r="I7" i="2" s="1"/>
  <c r="J7" i="2" s="1"/>
  <c r="H8" i="2"/>
  <c r="I8" i="2" s="1"/>
  <c r="J8" i="2" s="1"/>
  <c r="H9" i="2" l="1"/>
  <c r="I9" i="2" s="1"/>
  <c r="J9" i="2" s="1"/>
  <c r="H10" i="2" l="1"/>
  <c r="I10" i="2" s="1"/>
  <c r="J10" i="2" s="1"/>
  <c r="H11" i="2" l="1"/>
  <c r="I11" i="2" s="1"/>
  <c r="J11" i="2" s="1"/>
  <c r="H12" i="2" l="1"/>
  <c r="I12" i="2" s="1"/>
  <c r="J12" i="2" s="1"/>
  <c r="H13" i="2" l="1"/>
  <c r="I13" i="2" s="1"/>
  <c r="J13" i="2" s="1"/>
  <c r="H14" i="2" l="1"/>
  <c r="I14" i="2" s="1"/>
  <c r="J14" i="2" s="1"/>
  <c r="G24" i="2"/>
  <c r="J108" i="2"/>
  <c r="G96" i="2"/>
  <c r="G47" i="2"/>
  <c r="H47" i="2" s="1"/>
  <c r="M14" i="2"/>
  <c r="G23" i="2"/>
  <c r="H23" i="2" s="1"/>
  <c r="I23" i="2" s="1"/>
  <c r="J23" i="2" s="1"/>
  <c r="G71" i="2"/>
  <c r="H71" i="2" s="1"/>
  <c r="G17" i="2"/>
  <c r="H17" i="2" s="1"/>
  <c r="G65" i="2"/>
  <c r="G78" i="2"/>
  <c r="H78" i="2" s="1"/>
  <c r="I78" i="2" s="1"/>
  <c r="J78" i="2" s="1"/>
  <c r="G93" i="2"/>
  <c r="H93" i="2" s="1"/>
  <c r="I93" i="2" s="1"/>
  <c r="J93" i="2" s="1"/>
  <c r="G69" i="2"/>
  <c r="H69" i="2" s="1"/>
  <c r="G90" i="2"/>
  <c r="H90" i="2" s="1"/>
  <c r="I90" i="2" s="1"/>
  <c r="J90" i="2" s="1"/>
  <c r="G60" i="2"/>
  <c r="G36" i="2"/>
  <c r="H36" i="2" s="1"/>
  <c r="I36" i="2" s="1"/>
  <c r="J36" i="2" s="1"/>
  <c r="G41" i="2"/>
  <c r="H41" i="2" s="1"/>
  <c r="I41" i="2" s="1"/>
  <c r="J41" i="2" s="1"/>
  <c r="G28" i="2"/>
  <c r="G99" i="2"/>
  <c r="H99" i="2" s="1"/>
  <c r="G30" i="2"/>
  <c r="H30" i="2" s="1"/>
  <c r="I30" i="2" s="1"/>
  <c r="J30" i="2" s="1"/>
  <c r="G66" i="2"/>
  <c r="H66" i="2" s="1"/>
  <c r="I66" i="2" s="1"/>
  <c r="J66" i="2" s="1"/>
  <c r="G35" i="2"/>
  <c r="H35" i="2" s="1"/>
  <c r="G75" i="2"/>
  <c r="H75" i="2" s="1"/>
  <c r="I75" i="2"/>
  <c r="J75" i="2" s="1"/>
  <c r="G40" i="2"/>
  <c r="H40" i="2" s="1"/>
  <c r="I40" i="2" s="1"/>
  <c r="J40" i="2" s="1"/>
  <c r="G52" i="2"/>
  <c r="G39" i="2"/>
  <c r="H39" i="2" s="1"/>
  <c r="I39" i="2" s="1"/>
  <c r="J39" i="2" s="1"/>
  <c r="G83" i="2"/>
  <c r="G29" i="2"/>
  <c r="H29" i="2" s="1"/>
  <c r="G63" i="2"/>
  <c r="H63" i="2" s="1"/>
  <c r="I63" i="2" s="1"/>
  <c r="J63" i="2" s="1"/>
  <c r="G51" i="2"/>
  <c r="H51" i="2" s="1"/>
  <c r="I51" i="2" s="1"/>
  <c r="J51" i="2" s="1"/>
  <c r="G101" i="2"/>
  <c r="H101" i="2" s="1"/>
  <c r="I101" i="2" s="1"/>
  <c r="J101" i="2" s="1"/>
  <c r="G45" i="2"/>
  <c r="H45" i="2" s="1"/>
  <c r="I45" i="2" s="1"/>
  <c r="J45" i="2" s="1"/>
  <c r="G64" i="2"/>
  <c r="G59" i="2"/>
  <c r="G48" i="2"/>
  <c r="H48" i="2" s="1"/>
  <c r="I48" i="2" s="1"/>
  <c r="J48" i="2" s="1"/>
  <c r="G34" i="2"/>
  <c r="G77" i="2"/>
  <c r="H77" i="2" s="1"/>
  <c r="G100" i="2"/>
  <c r="G84" i="2"/>
  <c r="H84" i="2" s="1"/>
  <c r="G82" i="2"/>
  <c r="H82" i="2" s="1"/>
  <c r="G72" i="2"/>
  <c r="H72" i="2" s="1"/>
  <c r="I72" i="2" s="1"/>
  <c r="J72" i="2" s="1"/>
  <c r="G107" i="2"/>
  <c r="H107" i="2" s="1"/>
  <c r="I107" i="2" s="1"/>
  <c r="J107" i="2" s="1"/>
  <c r="G88" i="2"/>
  <c r="H88" i="2" s="1"/>
  <c r="G18" i="2"/>
  <c r="H18" i="2" s="1"/>
  <c r="I18" i="2" s="1"/>
  <c r="J18" i="2"/>
  <c r="G46" i="2"/>
  <c r="H46" i="2" s="1"/>
  <c r="G95" i="2"/>
  <c r="H95" i="2" s="1"/>
  <c r="I95" i="2" s="1"/>
  <c r="J95" i="2" s="1"/>
  <c r="G76" i="2"/>
  <c r="H76" i="2" s="1"/>
  <c r="G27" i="2"/>
  <c r="H27" i="2" s="1"/>
  <c r="I27" i="2" s="1"/>
  <c r="J27" i="2" s="1"/>
  <c r="G21" i="2"/>
  <c r="H21" i="2" s="1"/>
  <c r="G53" i="2"/>
  <c r="H53" i="2" s="1"/>
  <c r="G15" i="2"/>
  <c r="H15" i="2" s="1"/>
  <c r="G106" i="2"/>
  <c r="H106" i="2" s="1"/>
  <c r="G54" i="2"/>
  <c r="G57" i="2"/>
  <c r="H57" i="2" s="1"/>
  <c r="G22" i="2"/>
  <c r="H22" i="2" s="1"/>
  <c r="I22" i="2" s="1"/>
  <c r="J22" i="2" s="1"/>
  <c r="G58" i="2"/>
  <c r="H58" i="2" s="1"/>
  <c r="G89" i="2"/>
  <c r="H89" i="2" s="1"/>
  <c r="G105" i="2"/>
  <c r="H105" i="2" s="1"/>
  <c r="I105" i="2" s="1"/>
  <c r="J105" i="2" s="1"/>
  <c r="G87" i="2"/>
  <c r="G81" i="2"/>
  <c r="H81" i="2" s="1"/>
  <c r="I81" i="2" s="1"/>
  <c r="J81" i="2" s="1"/>
  <c r="G70" i="2"/>
  <c r="G16" i="2"/>
  <c r="H16" i="2" s="1"/>
  <c r="G102" i="2"/>
  <c r="H102" i="2" s="1"/>
  <c r="I102" i="2" s="1"/>
  <c r="J102" i="2" s="1"/>
  <c r="G33" i="2"/>
  <c r="H33" i="2" s="1"/>
  <c r="I33" i="2" s="1"/>
  <c r="J33" i="2" s="1"/>
  <c r="G42" i="2"/>
  <c r="H42" i="2" s="1"/>
  <c r="I42" i="2" s="1"/>
  <c r="J42" i="2" s="1"/>
  <c r="G94" i="2"/>
  <c r="H94" i="2" s="1"/>
  <c r="I94" i="2" s="1"/>
  <c r="J94" i="2" s="1"/>
  <c r="I15" i="2" l="1"/>
  <c r="J15" i="2" s="1"/>
  <c r="I89" i="2"/>
  <c r="J89" i="2" s="1"/>
  <c r="I58" i="2"/>
  <c r="J58" i="2" s="1"/>
  <c r="I76" i="2"/>
  <c r="J76" i="2" s="1"/>
  <c r="I35" i="2"/>
  <c r="J35" i="2" s="1"/>
  <c r="H96" i="2"/>
  <c r="I96" i="2" s="1"/>
  <c r="J96" i="2" s="1"/>
  <c r="H24" i="2"/>
  <c r="I24" i="2" s="1"/>
  <c r="J24" i="2" s="1"/>
  <c r="I21" i="2"/>
  <c r="J21" i="2" s="1"/>
  <c r="I77" i="2"/>
  <c r="J77" i="2" s="1"/>
  <c r="I16" i="2"/>
  <c r="J16" i="2" s="1"/>
  <c r="I84" i="2"/>
  <c r="J84" i="2" s="1"/>
  <c r="I53" i="2"/>
  <c r="J53" i="2" s="1"/>
  <c r="I99" i="2"/>
  <c r="J99" i="2" s="1"/>
  <c r="H52" i="2"/>
  <c r="I52" i="2"/>
  <c r="J52" i="2" s="1"/>
  <c r="I69" i="2"/>
  <c r="J69" i="2" s="1"/>
  <c r="H59" i="2"/>
  <c r="I59" i="2" s="1"/>
  <c r="J59" i="2" s="1"/>
  <c r="H54" i="2"/>
  <c r="I54" i="2" s="1"/>
  <c r="J54" i="2" s="1"/>
  <c r="H87" i="2"/>
  <c r="I87" i="2"/>
  <c r="J87" i="2" s="1"/>
  <c r="H83" i="2"/>
  <c r="I83" i="2" s="1"/>
  <c r="J83" i="2" s="1"/>
  <c r="H70" i="2"/>
  <c r="I70" i="2" s="1"/>
  <c r="J70" i="2" s="1"/>
  <c r="I57" i="2"/>
  <c r="J57" i="2" s="1"/>
  <c r="I106" i="2"/>
  <c r="J106" i="2" s="1"/>
  <c r="H34" i="2"/>
  <c r="I34" i="2"/>
  <c r="J34" i="2" s="1"/>
  <c r="I88" i="2"/>
  <c r="J88" i="2" s="1"/>
  <c r="H64" i="2"/>
  <c r="I64" i="2" s="1"/>
  <c r="J64" i="2" s="1"/>
  <c r="H60" i="2"/>
  <c r="I60" i="2" s="1"/>
  <c r="J60" i="2" s="1"/>
  <c r="I46" i="2"/>
  <c r="J46" i="2" s="1"/>
  <c r="I47" i="2"/>
  <c r="J47" i="2" s="1"/>
  <c r="H100" i="2"/>
  <c r="I100" i="2" s="1"/>
  <c r="J100" i="2" s="1"/>
  <c r="I17" i="2"/>
  <c r="J17" i="2" s="1"/>
  <c r="H65" i="2"/>
  <c r="I65" i="2" s="1"/>
  <c r="J65" i="2" s="1"/>
  <c r="I71" i="2"/>
  <c r="J71" i="2" s="1"/>
  <c r="I29" i="2"/>
  <c r="J29" i="2" s="1"/>
  <c r="I82" i="2"/>
  <c r="J82" i="2" s="1"/>
  <c r="H28" i="2"/>
  <c r="I28" i="2" s="1"/>
  <c r="J28" i="2" s="1"/>
  <c r="M3" i="2" l="1"/>
  <c r="M5" i="2" s="1"/>
  <c r="M7" i="2" l="1"/>
  <c r="M11" i="2" s="1"/>
  <c r="M17" i="2" s="1"/>
</calcChain>
</file>

<file path=xl/comments1.xml><?xml version="1.0" encoding="utf-8"?>
<comments xmlns="http://schemas.openxmlformats.org/spreadsheetml/2006/main">
  <authors>
    <author>S. Martel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<sst xmlns="http://schemas.openxmlformats.org/spreadsheetml/2006/main" count="157" uniqueCount="58">
  <si>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</si>
  <si>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</si>
  <si>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</si>
  <si>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</si>
  <si>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</si>
  <si>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</si>
  <si>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Volume extrait (m3)</t>
  </si>
  <si>
    <t>Biomasse aérienne projet (tMS/ha)</t>
  </si>
  <si>
    <t>Biomasse racinaire projet (tMS/ha)</t>
  </si>
  <si>
    <t>Biomasse totale projet (tMS/ha)</t>
  </si>
  <si>
    <t>Carbone séquestré chêne rouge (tCO₂/ha)</t>
  </si>
  <si>
    <t>Gain CO₂ moyen de long terme</t>
  </si>
  <si>
    <t>Gain CO₂ moyen long terme accrus</t>
  </si>
  <si>
    <t>Différence de stock moyen de long terme</t>
  </si>
  <si>
    <t>Différence de stock à 30 ans</t>
  </si>
  <si>
    <t>Forêt et prairie ont toutes les deux 70 tC/ha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</si>
  <si>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</si>
  <si>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</si>
  <si>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</si>
  <si>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</si>
  <si>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</si>
  <si>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</si>
  <si>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</si>
  <si>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</si>
  <si>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</si>
  <si>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</si>
  <si>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chêne rouge d'amérique</t>
  </si>
  <si>
    <t>Chêne sessile</t>
  </si>
  <si>
    <t>Feuillu</t>
  </si>
  <si>
    <t>Quercus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</si>
  <si>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</si>
  <si>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</si>
  <si>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</si>
  <si>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</si>
  <si>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</si>
  <si>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</si>
  <si>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</si>
  <si>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</si>
  <si>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</si>
  <si>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</si>
  <si>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</si>
  <si>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</si>
  <si>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</si>
  <si>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</si>
  <si>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</si>
  <si>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</si>
  <si>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</si>
  <si>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</si>
  <si>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</si>
  <si>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La totalité du bois est valorisé en BE</t>
  </si>
  <si>
    <t>Stockage nul car la totalité du bois est valorisé en BE</t>
  </si>
  <si>
    <t>Age</t>
  </si>
  <si>
    <t>Volume (M3/ha)</t>
  </si>
  <si>
    <t>Source table de production Chêne rouge</t>
  </si>
  <si>
    <t>J.J. Jansen, J. Sevenster, P.J. Faber, 1996. TABELLEN voor belangrijke boomsoorten in Nederland. BN rapport nr. 221, tevens verschenen als: Hinkeloord Reports No. 17 p 98 Groeiklasse9</t>
  </si>
  <si>
    <t>Eclaircies
réalisées</t>
  </si>
  <si>
    <t>Eclaircies non
réalisées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</si>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</sst>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164" fontId="0" fillId="0" borderId="0" xfId="0" applyNumberFormat="1" applyFill="1" applyAlignment="1"/>
    <xf numFmtId="0" fontId="0" fillId="0" borderId="0" xfId="0" applyFill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'Interpolation linéaire'!$A$1:$A$131</c:f>
              <c:strCache>
                <c:ptCount val="108"/>
                <c:pt idx="0">
                  <c:v>Age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45</c:v>
                </c:pt>
                <c:pt idx="55">
                  <c:v>46</c:v>
                </c:pt>
                <c:pt idx="56">
                  <c:v>47</c:v>
                </c:pt>
                <c:pt idx="57">
                  <c:v>48</c:v>
                </c:pt>
                <c:pt idx="58">
                  <c:v>49</c:v>
                </c:pt>
                <c:pt idx="59">
                  <c:v>50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55</c:v>
                </c:pt>
                <c:pt idx="67">
                  <c:v>56</c:v>
                </c:pt>
                <c:pt idx="68">
                  <c:v>57</c:v>
                </c:pt>
                <c:pt idx="69">
                  <c:v>58</c:v>
                </c:pt>
                <c:pt idx="70">
                  <c:v>59</c:v>
                </c:pt>
                <c:pt idx="71">
                  <c:v>60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65</c:v>
                </c:pt>
                <c:pt idx="79">
                  <c:v>66</c:v>
                </c:pt>
                <c:pt idx="80">
                  <c:v>67</c:v>
                </c:pt>
                <c:pt idx="81">
                  <c:v>68</c:v>
                </c:pt>
                <c:pt idx="82">
                  <c:v>69</c:v>
                </c:pt>
                <c:pt idx="83">
                  <c:v>70</c:v>
                </c:pt>
                <c:pt idx="84">
                  <c:v>70</c:v>
                </c:pt>
                <c:pt idx="85">
                  <c:v>71</c:v>
                </c:pt>
                <c:pt idx="86">
                  <c:v>72</c:v>
                </c:pt>
                <c:pt idx="87">
                  <c:v>73</c:v>
                </c:pt>
                <c:pt idx="88">
                  <c:v>74</c:v>
                </c:pt>
                <c:pt idx="89">
                  <c:v>75</c:v>
                </c:pt>
                <c:pt idx="90">
                  <c:v>75</c:v>
                </c:pt>
                <c:pt idx="91">
                  <c:v>76</c:v>
                </c:pt>
                <c:pt idx="92">
                  <c:v>77</c:v>
                </c:pt>
                <c:pt idx="93">
                  <c:v>78</c:v>
                </c:pt>
                <c:pt idx="94">
                  <c:v>79</c:v>
                </c:pt>
                <c:pt idx="95">
                  <c:v>80</c:v>
                </c:pt>
                <c:pt idx="96">
                  <c:v>80</c:v>
                </c:pt>
                <c:pt idx="97">
                  <c:v>81</c:v>
                </c:pt>
                <c:pt idx="98">
                  <c:v>82</c:v>
                </c:pt>
                <c:pt idx="99">
                  <c:v>83</c:v>
                </c:pt>
                <c:pt idx="100">
                  <c:v>84</c:v>
                </c:pt>
                <c:pt idx="101">
                  <c:v>85</c:v>
                </c:pt>
                <c:pt idx="102">
                  <c:v>85</c:v>
                </c:pt>
                <c:pt idx="103">
                  <c:v>86</c:v>
                </c:pt>
                <c:pt idx="104">
                  <c:v>87</c:v>
                </c:pt>
                <c:pt idx="105">
                  <c:v>88</c:v>
                </c:pt>
                <c:pt idx="106">
                  <c:v>89</c:v>
                </c:pt>
                <c:pt idx="107">
                  <c:v>90</c:v>
                </c:pt>
              </c:strCache>
            </c:strRef>
          </c:xVal>
          <c:yVal>
            <c:numRef>
              <c:f>'Interpolation linéaire'!$C$1:$C$131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9.5</c:v>
                </c:pt>
                <c:pt idx="6">
                  <c:v>13.2</c:v>
                </c:pt>
                <c:pt idx="7">
                  <c:v>17</c:v>
                </c:pt>
                <c:pt idx="8">
                  <c:v>21.2</c:v>
                </c:pt>
                <c:pt idx="9">
                  <c:v>25.6</c:v>
                </c:pt>
                <c:pt idx="10">
                  <c:v>30.200000000000003</c:v>
                </c:pt>
                <c:pt idx="11">
                  <c:v>35</c:v>
                </c:pt>
                <c:pt idx="12">
                  <c:v>35</c:v>
                </c:pt>
                <c:pt idx="13">
                  <c:v>45.6</c:v>
                </c:pt>
                <c:pt idx="14">
                  <c:v>56.2</c:v>
                </c:pt>
                <c:pt idx="15">
                  <c:v>66.8</c:v>
                </c:pt>
                <c:pt idx="16">
                  <c:v>77.400000000000006</c:v>
                </c:pt>
                <c:pt idx="17">
                  <c:v>88</c:v>
                </c:pt>
                <c:pt idx="18">
                  <c:v>88</c:v>
                </c:pt>
                <c:pt idx="19">
                  <c:v>99.8</c:v>
                </c:pt>
                <c:pt idx="20">
                  <c:v>111.6</c:v>
                </c:pt>
                <c:pt idx="21">
                  <c:v>123.4</c:v>
                </c:pt>
                <c:pt idx="22">
                  <c:v>135.19999999999999</c:v>
                </c:pt>
                <c:pt idx="23">
                  <c:v>147</c:v>
                </c:pt>
                <c:pt idx="24">
                  <c:v>88</c:v>
                </c:pt>
                <c:pt idx="25">
                  <c:v>99.4</c:v>
                </c:pt>
                <c:pt idx="26">
                  <c:v>110.8</c:v>
                </c:pt>
                <c:pt idx="27">
                  <c:v>122.2</c:v>
                </c:pt>
                <c:pt idx="28">
                  <c:v>133.6</c:v>
                </c:pt>
                <c:pt idx="29">
                  <c:v>145</c:v>
                </c:pt>
                <c:pt idx="30">
                  <c:v>145</c:v>
                </c:pt>
                <c:pt idx="31">
                  <c:v>156</c:v>
                </c:pt>
                <c:pt idx="32">
                  <c:v>167</c:v>
                </c:pt>
                <c:pt idx="33">
                  <c:v>178</c:v>
                </c:pt>
                <c:pt idx="34">
                  <c:v>189</c:v>
                </c:pt>
                <c:pt idx="35">
                  <c:v>200</c:v>
                </c:pt>
                <c:pt idx="36">
                  <c:v>137</c:v>
                </c:pt>
                <c:pt idx="37">
                  <c:v>147.4</c:v>
                </c:pt>
                <c:pt idx="38">
                  <c:v>157.80000000000001</c:v>
                </c:pt>
                <c:pt idx="39">
                  <c:v>168.2</c:v>
                </c:pt>
                <c:pt idx="40">
                  <c:v>178.6</c:v>
                </c:pt>
                <c:pt idx="41">
                  <c:v>189</c:v>
                </c:pt>
                <c:pt idx="42">
                  <c:v>189</c:v>
                </c:pt>
                <c:pt idx="43">
                  <c:v>198.8</c:v>
                </c:pt>
                <c:pt idx="44">
                  <c:v>208.6</c:v>
                </c:pt>
                <c:pt idx="45">
                  <c:v>218.4</c:v>
                </c:pt>
                <c:pt idx="46">
                  <c:v>228.2</c:v>
                </c:pt>
                <c:pt idx="47">
                  <c:v>238</c:v>
                </c:pt>
                <c:pt idx="48">
                  <c:v>175</c:v>
                </c:pt>
                <c:pt idx="49">
                  <c:v>183.8</c:v>
                </c:pt>
                <c:pt idx="50">
                  <c:v>192.6</c:v>
                </c:pt>
                <c:pt idx="51">
                  <c:v>201.4</c:v>
                </c:pt>
                <c:pt idx="52">
                  <c:v>210.2</c:v>
                </c:pt>
                <c:pt idx="53">
                  <c:v>219</c:v>
                </c:pt>
                <c:pt idx="54">
                  <c:v>219</c:v>
                </c:pt>
                <c:pt idx="55">
                  <c:v>227.2</c:v>
                </c:pt>
                <c:pt idx="56">
                  <c:v>235.4</c:v>
                </c:pt>
                <c:pt idx="57">
                  <c:v>243.6</c:v>
                </c:pt>
                <c:pt idx="58">
                  <c:v>251.8</c:v>
                </c:pt>
                <c:pt idx="59">
                  <c:v>260</c:v>
                </c:pt>
                <c:pt idx="60">
                  <c:v>202</c:v>
                </c:pt>
                <c:pt idx="61">
                  <c:v>209.4</c:v>
                </c:pt>
                <c:pt idx="62">
                  <c:v>216.8</c:v>
                </c:pt>
                <c:pt idx="63">
                  <c:v>224.2</c:v>
                </c:pt>
                <c:pt idx="64">
                  <c:v>231.6</c:v>
                </c:pt>
                <c:pt idx="65">
                  <c:v>239</c:v>
                </c:pt>
                <c:pt idx="66">
                  <c:v>239</c:v>
                </c:pt>
                <c:pt idx="67">
                  <c:v>245.6</c:v>
                </c:pt>
                <c:pt idx="68">
                  <c:v>252.2</c:v>
                </c:pt>
                <c:pt idx="69">
                  <c:v>258.8</c:v>
                </c:pt>
                <c:pt idx="70">
                  <c:v>265.39999999999998</c:v>
                </c:pt>
                <c:pt idx="71">
                  <c:v>272</c:v>
                </c:pt>
                <c:pt idx="72">
                  <c:v>272</c:v>
                </c:pt>
                <c:pt idx="73">
                  <c:v>278</c:v>
                </c:pt>
                <c:pt idx="74">
                  <c:v>284</c:v>
                </c:pt>
                <c:pt idx="75">
                  <c:v>290</c:v>
                </c:pt>
                <c:pt idx="76">
                  <c:v>296</c:v>
                </c:pt>
                <c:pt idx="77">
                  <c:v>302</c:v>
                </c:pt>
                <c:pt idx="78">
                  <c:v>230</c:v>
                </c:pt>
                <c:pt idx="79">
                  <c:v>235.4</c:v>
                </c:pt>
                <c:pt idx="80">
                  <c:v>240.8</c:v>
                </c:pt>
                <c:pt idx="81">
                  <c:v>246.2</c:v>
                </c:pt>
                <c:pt idx="82">
                  <c:v>251.6</c:v>
                </c:pt>
                <c:pt idx="83">
                  <c:v>257</c:v>
                </c:pt>
                <c:pt idx="84">
                  <c:v>257</c:v>
                </c:pt>
                <c:pt idx="85">
                  <c:v>262</c:v>
                </c:pt>
                <c:pt idx="86">
                  <c:v>267</c:v>
                </c:pt>
                <c:pt idx="87">
                  <c:v>272</c:v>
                </c:pt>
                <c:pt idx="88">
                  <c:v>277</c:v>
                </c:pt>
                <c:pt idx="89">
                  <c:v>282</c:v>
                </c:pt>
                <c:pt idx="90">
                  <c:v>282</c:v>
                </c:pt>
                <c:pt idx="91">
                  <c:v>286.39999999999998</c:v>
                </c:pt>
                <c:pt idx="92">
                  <c:v>290.8</c:v>
                </c:pt>
                <c:pt idx="93">
                  <c:v>295.2</c:v>
                </c:pt>
                <c:pt idx="94">
                  <c:v>299.60000000000002</c:v>
                </c:pt>
                <c:pt idx="95">
                  <c:v>304</c:v>
                </c:pt>
                <c:pt idx="96">
                  <c:v>304</c:v>
                </c:pt>
                <c:pt idx="97">
                  <c:v>308</c:v>
                </c:pt>
                <c:pt idx="98">
                  <c:v>312</c:v>
                </c:pt>
                <c:pt idx="99">
                  <c:v>316</c:v>
                </c:pt>
                <c:pt idx="100">
                  <c:v>320</c:v>
                </c:pt>
                <c:pt idx="101">
                  <c:v>324</c:v>
                </c:pt>
                <c:pt idx="102">
                  <c:v>251</c:v>
                </c:pt>
                <c:pt idx="103">
                  <c:v>254.4</c:v>
                </c:pt>
                <c:pt idx="104">
                  <c:v>257.8</c:v>
                </c:pt>
                <c:pt idx="105">
                  <c:v>261.2</c:v>
                </c:pt>
                <c:pt idx="106">
                  <c:v>264.60000000000002</c:v>
                </c:pt>
                <c:pt idx="107">
                  <c:v>268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162144"/>
        <c:axId val="146826816"/>
      </c:scatterChart>
      <c:valAx>
        <c:axId val="208816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826816"/>
        <c:crosses val="autoZero"/>
        <c:crossBetween val="midCat"/>
      </c:valAx>
      <c:valAx>
        <c:axId val="14682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816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657225</xdr:colOff>
      <xdr:row>1</xdr:row>
      <xdr:rowOff>52387</xdr:rowOff>
    </xdr:from>
    <xdr:to>
      <xdr:col>17</xdr:col>
      <xdr:colOff>657225</xdr:colOff>
      <xdr:row>15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</xdr:row>
      <xdr:rowOff>44830</xdr:rowOff>
    </xdr:from>
    <xdr:to>
      <xdr:col>16</xdr:col>
      <xdr:colOff>418053</xdr:colOff>
      <xdr:row>25</xdr:row>
      <xdr:rowOff>75404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235330"/>
          <a:ext cx="6047328" cy="4602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0"/>
  <sheetViews>
    <sheetView tabSelected="1" workbookViewId="0">
      <selection activeCell="M5" sqref="M5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30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2" width="38.28515625" bestFit="1" customWidth="1"/>
  </cols>
  <sheetData>
    <row r="1" spans="1:17" ht="14.25" customHeight="1" x14ac:dyDescent="0.25">
      <c r="A1" s="1"/>
      <c r="B1" s="1"/>
      <c r="C1" s="43"/>
      <c r="D1" s="45" t="s">
        <v>0</v>
      </c>
      <c r="E1" s="46"/>
      <c r="F1" s="46"/>
      <c r="G1" s="46"/>
      <c r="H1" s="46"/>
      <c r="I1" s="46"/>
      <c r="J1" s="46"/>
    </row>
    <row r="2" spans="1:17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8"/>
      <c r="L2" s="39" t="s">
        <v>53</v>
      </c>
      <c r="M2" s="40" t="s">
        <v>54</v>
      </c>
    </row>
    <row r="3" spans="1:17" x14ac:dyDescent="0.25">
      <c r="A3" s="9">
        <v>0</v>
      </c>
      <c r="B3" s="44">
        <v>5</v>
      </c>
      <c r="C3" s="10">
        <f>B3*44/12</f>
        <v>18.333333333333332</v>
      </c>
      <c r="D3" s="36">
        <v>0</v>
      </c>
      <c r="E3">
        <v>0</v>
      </c>
      <c r="F3" s="37"/>
      <c r="G3" s="11">
        <f>E3*Paramètres!I$2*Paramètres!K$2</f>
        <v>0</v>
      </c>
      <c r="H3" s="11">
        <v>0</v>
      </c>
      <c r="I3" s="11">
        <f>G3+H3</f>
        <v>0</v>
      </c>
      <c r="J3" s="12">
        <f>I3*0.475*44/12</f>
        <v>0</v>
      </c>
      <c r="K3" s="13"/>
      <c r="L3" s="14" t="s">
        <v>11</v>
      </c>
      <c r="M3" s="15">
        <f>AVERAGE(J3:J109)</f>
        <v>367.88612009775596</v>
      </c>
    </row>
    <row r="4" spans="1:17" x14ac:dyDescent="0.25">
      <c r="A4" s="9">
        <f>A3+1</f>
        <v>1</v>
      </c>
      <c r="B4" s="44">
        <v>5</v>
      </c>
      <c r="C4" s="10">
        <f t="shared" ref="C4:C67" si="0">B4*44/12</f>
        <v>18.333333333333332</v>
      </c>
      <c r="D4" s="36">
        <v>1</v>
      </c>
      <c r="E4">
        <v>1</v>
      </c>
      <c r="F4" s="38" t="s">
        <v>57</v>
      </c>
      <c r="G4" s="11">
        <f>E4*Paramètres!I$2*Paramètres!K$2</f>
        <v>0.87360000000000015</v>
      </c>
      <c r="H4" s="11">
        <f t="shared" ref="H4:H67" si="1">EXP(-1.0587+0.8836*LN(G4)+0.284)</f>
        <v>0.40897418972440713</v>
      </c>
      <c r="I4" s="11">
        <f t="shared" ref="I4:I67" si="2">G4+H4</f>
        <v>1.2825741897244072</v>
      </c>
      <c r="J4" s="12">
        <f t="shared" ref="J4:J67" si="3">I4*0.475*44/12</f>
        <v>2.2338167137700089</v>
      </c>
      <c r="K4" s="16"/>
      <c r="L4" s="14" t="s">
        <v>12</v>
      </c>
      <c r="M4" s="17">
        <f>AVERAGE(C3:C93)</f>
        <v>18.333333333333311</v>
      </c>
      <c r="Q4" s="18"/>
    </row>
    <row r="5" spans="1:17" x14ac:dyDescent="0.25">
      <c r="A5" s="9">
        <f t="shared" ref="A5:A20" si="4">A4+1</f>
        <v>2</v>
      </c>
      <c r="B5" s="44">
        <v>5</v>
      </c>
      <c r="C5" s="10">
        <f t="shared" si="0"/>
        <v>18.333333333333332</v>
      </c>
      <c r="D5" s="36">
        <v>2</v>
      </c>
      <c r="E5">
        <v>3</v>
      </c>
      <c r="F5" s="38" t="s">
        <v>57</v>
      </c>
      <c r="G5" s="11">
        <f>E5*Paramètres!I$2*Paramètres!K$2</f>
        <v>2.6208</v>
      </c>
      <c r="H5" s="11">
        <f t="shared" si="1"/>
        <v>1.0796431690647794</v>
      </c>
      <c r="I5" s="11">
        <f t="shared" si="2"/>
        <v>3.7004431690647794</v>
      </c>
      <c r="J5" s="12">
        <f t="shared" si="3"/>
        <v>6.4449385194544915</v>
      </c>
      <c r="K5" s="13"/>
      <c r="L5" s="19" t="s">
        <v>13</v>
      </c>
      <c r="M5" s="20">
        <f>M3-M4</f>
        <v>349.55278676442265</v>
      </c>
    </row>
    <row r="6" spans="1:17" x14ac:dyDescent="0.25">
      <c r="A6" s="9">
        <f t="shared" si="4"/>
        <v>3</v>
      </c>
      <c r="B6" s="44">
        <v>5</v>
      </c>
      <c r="C6" s="10">
        <f t="shared" si="0"/>
        <v>18.333333333333332</v>
      </c>
      <c r="D6" s="36">
        <v>3</v>
      </c>
      <c r="E6">
        <v>6</v>
      </c>
      <c r="F6" s="38" t="s">
        <v>57</v>
      </c>
      <c r="G6" s="11">
        <f>E6*Paramètres!I$2*Paramètres!K$2</f>
        <v>5.2416</v>
      </c>
      <c r="H6" s="11">
        <f t="shared" si="1"/>
        <v>1.9919129059043814</v>
      </c>
      <c r="I6" s="11">
        <f t="shared" si="2"/>
        <v>7.2335129059043819</v>
      </c>
      <c r="J6" s="12">
        <f t="shared" si="3"/>
        <v>12.598368311116799</v>
      </c>
      <c r="L6" s="19" t="s">
        <v>14</v>
      </c>
      <c r="M6" s="21">
        <f>J37-C33</f>
        <v>362.85733543972373</v>
      </c>
      <c r="N6" t="s">
        <v>15</v>
      </c>
    </row>
    <row r="7" spans="1:17" x14ac:dyDescent="0.25">
      <c r="A7" s="9">
        <f t="shared" si="4"/>
        <v>4</v>
      </c>
      <c r="B7" s="44">
        <v>5</v>
      </c>
      <c r="C7" s="10">
        <f t="shared" si="0"/>
        <v>18.333333333333332</v>
      </c>
      <c r="D7" s="36">
        <v>4</v>
      </c>
      <c r="E7">
        <v>9.5</v>
      </c>
      <c r="F7" s="38" t="s">
        <v>57</v>
      </c>
      <c r="G7" s="11">
        <f>E7*Paramètres!I$2*Paramètres!K$2</f>
        <v>8.2992000000000008</v>
      </c>
      <c r="H7" s="11">
        <f t="shared" si="1"/>
        <v>2.9895958244904088</v>
      </c>
      <c r="I7" s="11">
        <f t="shared" si="2"/>
        <v>11.288795824490411</v>
      </c>
      <c r="J7" s="12">
        <f t="shared" si="3"/>
        <v>19.661319394320799</v>
      </c>
      <c r="L7" s="22" t="s">
        <v>16</v>
      </c>
      <c r="M7" s="23">
        <f>MIN(M5:M6)</f>
        <v>349.55278676442265</v>
      </c>
    </row>
    <row r="8" spans="1:17" x14ac:dyDescent="0.25">
      <c r="A8" s="9">
        <f t="shared" si="4"/>
        <v>5</v>
      </c>
      <c r="B8" s="44">
        <v>5</v>
      </c>
      <c r="C8" s="10">
        <f t="shared" si="0"/>
        <v>18.333333333333332</v>
      </c>
      <c r="D8" s="36">
        <v>5</v>
      </c>
      <c r="E8">
        <v>13.2</v>
      </c>
      <c r="F8" s="38" t="s">
        <v>57</v>
      </c>
      <c r="G8" s="11">
        <f>E8*Paramètres!I$2*Paramètres!K$2</f>
        <v>11.53152</v>
      </c>
      <c r="H8" s="11">
        <f t="shared" si="1"/>
        <v>3.9979285316339088</v>
      </c>
      <c r="I8" s="11">
        <f t="shared" si="2"/>
        <v>15.529448531633909</v>
      </c>
      <c r="J8" s="12">
        <f t="shared" si="3"/>
        <v>27.047122859262391</v>
      </c>
      <c r="L8" s="22" t="s">
        <v>17</v>
      </c>
      <c r="M8" s="22">
        <v>0</v>
      </c>
    </row>
    <row r="9" spans="1:17" x14ac:dyDescent="0.25">
      <c r="A9" s="9">
        <f t="shared" si="4"/>
        <v>6</v>
      </c>
      <c r="B9" s="44">
        <v>5</v>
      </c>
      <c r="C9" s="10">
        <f t="shared" si="0"/>
        <v>18.333333333333332</v>
      </c>
      <c r="D9" s="36">
        <v>6</v>
      </c>
      <c r="E9">
        <v>17</v>
      </c>
      <c r="F9" s="38" t="s">
        <v>57</v>
      </c>
      <c r="G9" s="11">
        <f>E9*Paramètres!I$2*Paramètres!K$2</f>
        <v>14.8512</v>
      </c>
      <c r="H9" s="11">
        <f t="shared" si="1"/>
        <v>4.9994308705687205</v>
      </c>
      <c r="I9" s="11">
        <f t="shared" si="2"/>
        <v>19.850630870568722</v>
      </c>
      <c r="J9" s="12">
        <f t="shared" si="3"/>
        <v>34.573182099573856</v>
      </c>
      <c r="L9" s="22" t="s">
        <v>18</v>
      </c>
      <c r="M9" s="23">
        <f>30*10/30*44/12</f>
        <v>36.666666666666664</v>
      </c>
    </row>
    <row r="10" spans="1:17" x14ac:dyDescent="0.25">
      <c r="A10" s="9">
        <f t="shared" si="4"/>
        <v>7</v>
      </c>
      <c r="B10" s="44">
        <v>5</v>
      </c>
      <c r="C10" s="10">
        <f t="shared" si="0"/>
        <v>18.333333333333332</v>
      </c>
      <c r="D10" s="36">
        <v>7</v>
      </c>
      <c r="E10">
        <v>21.2</v>
      </c>
      <c r="F10" s="38" t="s">
        <v>57</v>
      </c>
      <c r="G10" s="11">
        <f>E10*Paramètres!I$2*Paramètres!K$2</f>
        <v>18.520320000000002</v>
      </c>
      <c r="H10" s="11">
        <f t="shared" si="1"/>
        <v>6.0763987728127802</v>
      </c>
      <c r="I10" s="11">
        <f t="shared" si="2"/>
        <v>24.596718772812782</v>
      </c>
      <c r="J10" s="12">
        <f t="shared" si="3"/>
        <v>42.839285195982256</v>
      </c>
      <c r="L10" s="22" t="s">
        <v>19</v>
      </c>
      <c r="M10" s="22">
        <v>0</v>
      </c>
    </row>
    <row r="11" spans="1:17" x14ac:dyDescent="0.25">
      <c r="A11" s="9">
        <f t="shared" si="4"/>
        <v>8</v>
      </c>
      <c r="B11" s="44">
        <v>5</v>
      </c>
      <c r="C11" s="10">
        <f t="shared" si="0"/>
        <v>18.333333333333332</v>
      </c>
      <c r="D11" s="36">
        <v>8</v>
      </c>
      <c r="E11">
        <v>25.6</v>
      </c>
      <c r="F11" s="38" t="s">
        <v>57</v>
      </c>
      <c r="G11" s="11">
        <f>E11*Paramètres!I$2*Paramètres!K$2</f>
        <v>22.364160000000005</v>
      </c>
      <c r="H11" s="11">
        <f t="shared" si="1"/>
        <v>7.1782194944528523</v>
      </c>
      <c r="I11" s="11">
        <f t="shared" si="2"/>
        <v>29.542379494452859</v>
      </c>
      <c r="J11" s="12">
        <f t="shared" si="3"/>
        <v>51.452977619505397</v>
      </c>
      <c r="L11" s="24" t="s">
        <v>20</v>
      </c>
      <c r="M11" s="25">
        <f>SUM(M7:M10)</f>
        <v>386.21945343108933</v>
      </c>
    </row>
    <row r="12" spans="1:17" x14ac:dyDescent="0.25">
      <c r="A12" s="9">
        <f t="shared" si="4"/>
        <v>9</v>
      </c>
      <c r="B12" s="44">
        <v>5</v>
      </c>
      <c r="C12" s="10">
        <f t="shared" si="0"/>
        <v>18.333333333333332</v>
      </c>
      <c r="D12" s="36">
        <v>9</v>
      </c>
      <c r="E12">
        <v>30.200000000000003</v>
      </c>
      <c r="F12" s="38" t="s">
        <v>57</v>
      </c>
      <c r="G12" s="11">
        <f>E12*Paramètres!I$2*Paramètres!K$2</f>
        <v>26.382720000000006</v>
      </c>
      <c r="H12" s="11">
        <f t="shared" si="1"/>
        <v>8.3067288704829885</v>
      </c>
      <c r="I12" s="11">
        <f t="shared" si="2"/>
        <v>34.689448870482991</v>
      </c>
      <c r="J12" s="12">
        <f t="shared" si="3"/>
        <v>60.41745678275786</v>
      </c>
      <c r="L12" s="14" t="s">
        <v>21</v>
      </c>
      <c r="M12" s="21">
        <f>SUM(F3:F37)</f>
        <v>59</v>
      </c>
    </row>
    <row r="13" spans="1:17" x14ac:dyDescent="0.25">
      <c r="A13" s="9">
        <f t="shared" si="4"/>
        <v>10</v>
      </c>
      <c r="B13" s="44">
        <v>5</v>
      </c>
      <c r="C13" s="10">
        <f t="shared" si="0"/>
        <v>18.333333333333332</v>
      </c>
      <c r="D13" s="36">
        <v>10</v>
      </c>
      <c r="E13">
        <v>35</v>
      </c>
      <c r="F13" s="38" t="s">
        <v>57</v>
      </c>
      <c r="G13" s="11">
        <f>E13*Paramètres!I$2*Paramètres!K$2</f>
        <v>30.576000000000004</v>
      </c>
      <c r="H13" s="11">
        <f t="shared" si="1"/>
        <v>9.4631216842413863</v>
      </c>
      <c r="I13" s="11">
        <f t="shared" si="2"/>
        <v>40.039121684241394</v>
      </c>
      <c r="J13" s="12">
        <f t="shared" si="3"/>
        <v>69.734803600053766</v>
      </c>
      <c r="L13" s="14" t="s">
        <v>22</v>
      </c>
      <c r="M13" s="19">
        <v>0.25</v>
      </c>
      <c r="N13" t="s">
        <v>49</v>
      </c>
    </row>
    <row r="14" spans="1:17" x14ac:dyDescent="0.25">
      <c r="A14" s="9">
        <f t="shared" si="4"/>
        <v>11</v>
      </c>
      <c r="B14" s="44">
        <v>5</v>
      </c>
      <c r="C14" s="10">
        <f t="shared" si="0"/>
        <v>18.333333333333332</v>
      </c>
      <c r="D14" s="36">
        <v>10</v>
      </c>
      <c r="E14">
        <v>35</v>
      </c>
      <c r="F14" s="38" t="s">
        <v>57</v>
      </c>
      <c r="G14" s="11">
        <f>E14*Paramètres!I$2*Paramètres!K$2</f>
        <v>30.576000000000004</v>
      </c>
      <c r="H14" s="11">
        <f t="shared" si="1"/>
        <v>9.4631216842413863</v>
      </c>
      <c r="I14" s="11">
        <f t="shared" si="2"/>
        <v>40.039121684241394</v>
      </c>
      <c r="J14" s="12">
        <f t="shared" si="3"/>
        <v>69.734803600053766</v>
      </c>
      <c r="L14" s="24" t="s">
        <v>23</v>
      </c>
      <c r="M14" s="25">
        <f>M12*M13</f>
        <v>14.75</v>
      </c>
    </row>
    <row r="15" spans="1:17" x14ac:dyDescent="0.25">
      <c r="A15" s="9">
        <f t="shared" si="4"/>
        <v>12</v>
      </c>
      <c r="B15" s="44">
        <v>5</v>
      </c>
      <c r="C15" s="10">
        <f t="shared" si="0"/>
        <v>18.333333333333332</v>
      </c>
      <c r="D15" s="36">
        <v>11</v>
      </c>
      <c r="E15">
        <v>45.6</v>
      </c>
      <c r="F15" s="38" t="s">
        <v>57</v>
      </c>
      <c r="G15" s="11">
        <f>E15*Paramètres!I$2*Paramètres!K$2</f>
        <v>39.836160000000007</v>
      </c>
      <c r="H15" s="11">
        <f t="shared" si="1"/>
        <v>11.955210728675533</v>
      </c>
      <c r="I15" s="11">
        <f t="shared" si="2"/>
        <v>51.791370728675538</v>
      </c>
      <c r="J15" s="12">
        <f t="shared" si="3"/>
        <v>90.203304019109893</v>
      </c>
      <c r="L15" s="24" t="s">
        <v>24</v>
      </c>
      <c r="M15" s="25">
        <v>0</v>
      </c>
      <c r="N15" t="s">
        <v>50</v>
      </c>
    </row>
    <row r="16" spans="1:17" x14ac:dyDescent="0.25">
      <c r="A16" s="9">
        <f t="shared" si="4"/>
        <v>13</v>
      </c>
      <c r="B16" s="44">
        <v>5</v>
      </c>
      <c r="C16" s="10">
        <f t="shared" si="0"/>
        <v>18.333333333333332</v>
      </c>
      <c r="D16" s="36">
        <v>12</v>
      </c>
      <c r="E16">
        <v>56.2</v>
      </c>
      <c r="F16" s="38" t="s">
        <v>57</v>
      </c>
      <c r="G16" s="11">
        <f>E16*Paramètres!I$2*Paramètres!K$2</f>
        <v>49.096320000000013</v>
      </c>
      <c r="H16" s="11">
        <f t="shared" si="1"/>
        <v>14.380133207801938</v>
      </c>
      <c r="I16" s="11">
        <f t="shared" si="2"/>
        <v>63.476453207801953</v>
      </c>
      <c r="J16" s="12">
        <f t="shared" si="3"/>
        <v>110.55482267025506</v>
      </c>
    </row>
    <row r="17" spans="1:13" x14ac:dyDescent="0.25">
      <c r="A17" s="9">
        <f t="shared" si="4"/>
        <v>14</v>
      </c>
      <c r="B17" s="44">
        <v>5</v>
      </c>
      <c r="C17" s="10">
        <f t="shared" si="0"/>
        <v>18.333333333333332</v>
      </c>
      <c r="D17" s="36">
        <v>13</v>
      </c>
      <c r="E17">
        <v>66.8</v>
      </c>
      <c r="F17" s="38" t="s">
        <v>57</v>
      </c>
      <c r="G17" s="11">
        <f>E17*Paramètres!I$2*Paramètres!K$2</f>
        <v>58.356480000000005</v>
      </c>
      <c r="H17" s="11">
        <f t="shared" si="1"/>
        <v>16.75206628947662</v>
      </c>
      <c r="I17" s="11">
        <f t="shared" si="2"/>
        <v>75.108546289476621</v>
      </c>
      <c r="J17" s="12">
        <f t="shared" si="3"/>
        <v>130.81405145417179</v>
      </c>
      <c r="L17" s="26" t="s">
        <v>25</v>
      </c>
      <c r="M17" s="27">
        <f>M11+M14+M15</f>
        <v>400.96945343108933</v>
      </c>
    </row>
    <row r="18" spans="1:13" x14ac:dyDescent="0.25">
      <c r="A18" s="9">
        <f t="shared" si="4"/>
        <v>15</v>
      </c>
      <c r="B18" s="44">
        <v>5</v>
      </c>
      <c r="C18" s="10">
        <f t="shared" si="0"/>
        <v>18.333333333333332</v>
      </c>
      <c r="D18" s="36">
        <v>14</v>
      </c>
      <c r="E18">
        <v>77.400000000000006</v>
      </c>
      <c r="F18" s="38" t="s">
        <v>57</v>
      </c>
      <c r="G18" s="11">
        <f>E18*Paramètres!I$2*Paramètres!K$2</f>
        <v>67.616640000000018</v>
      </c>
      <c r="H18" s="11">
        <f t="shared" si="1"/>
        <v>19.080397298873443</v>
      </c>
      <c r="I18" s="11">
        <f t="shared" si="2"/>
        <v>86.697037298873454</v>
      </c>
      <c r="J18" s="12">
        <f t="shared" si="3"/>
        <v>150.99733996220459</v>
      </c>
    </row>
    <row r="19" spans="1:13" x14ac:dyDescent="0.25">
      <c r="A19" s="9">
        <f t="shared" si="4"/>
        <v>16</v>
      </c>
      <c r="B19" s="44">
        <v>5</v>
      </c>
      <c r="C19" s="10">
        <f t="shared" si="0"/>
        <v>18.333333333333332</v>
      </c>
      <c r="D19" s="36">
        <v>15</v>
      </c>
      <c r="E19">
        <v>88</v>
      </c>
      <c r="F19" s="38" t="s">
        <v>57</v>
      </c>
      <c r="G19" s="11">
        <f>E19*Paramètres!I$2*Paramètres!K$2</f>
        <v>76.876800000000003</v>
      </c>
      <c r="H19" s="11">
        <f t="shared" si="1"/>
        <v>21.371784666185118</v>
      </c>
      <c r="I19" s="11">
        <f t="shared" si="2"/>
        <v>98.248584666185124</v>
      </c>
      <c r="J19" s="12">
        <f t="shared" si="3"/>
        <v>171.11628496027242</v>
      </c>
    </row>
    <row r="20" spans="1:13" x14ac:dyDescent="0.25">
      <c r="A20" s="9">
        <f t="shared" si="4"/>
        <v>17</v>
      </c>
      <c r="B20" s="44">
        <v>5</v>
      </c>
      <c r="C20" s="10">
        <f t="shared" si="0"/>
        <v>18.333333333333332</v>
      </c>
      <c r="D20" s="36">
        <v>15</v>
      </c>
      <c r="E20">
        <v>88</v>
      </c>
      <c r="F20" s="38" t="s">
        <v>57</v>
      </c>
      <c r="G20" s="11">
        <f>E20*Paramètres!I$2*Paramètres!K$2</f>
        <v>76.876800000000003</v>
      </c>
      <c r="H20" s="11">
        <f t="shared" si="1"/>
        <v>21.371784666185118</v>
      </c>
      <c r="I20" s="11">
        <f t="shared" si="2"/>
        <v>98.248584666185124</v>
      </c>
      <c r="J20" s="12">
        <f t="shared" si="3"/>
        <v>171.11628496027242</v>
      </c>
    </row>
    <row r="21" spans="1:13" x14ac:dyDescent="0.25">
      <c r="A21" s="9">
        <f t="shared" ref="A21:A36" si="5">A20+1</f>
        <v>18</v>
      </c>
      <c r="B21" s="44">
        <v>5</v>
      </c>
      <c r="C21" s="10">
        <f t="shared" si="0"/>
        <v>18.333333333333332</v>
      </c>
      <c r="D21" s="36">
        <v>16</v>
      </c>
      <c r="E21">
        <v>99.8</v>
      </c>
      <c r="F21" s="38" t="s">
        <v>57</v>
      </c>
      <c r="G21" s="11">
        <f>E21*Paramètres!I$2*Paramètres!K$2</f>
        <v>87.185280000000006</v>
      </c>
      <c r="H21" s="11">
        <f t="shared" si="1"/>
        <v>23.885132065270327</v>
      </c>
      <c r="I21" s="11">
        <f t="shared" si="2"/>
        <v>111.07041206527033</v>
      </c>
      <c r="J21" s="12">
        <f t="shared" si="3"/>
        <v>193.4476343470125</v>
      </c>
    </row>
    <row r="22" spans="1:13" x14ac:dyDescent="0.25">
      <c r="A22" s="9">
        <f t="shared" si="5"/>
        <v>19</v>
      </c>
      <c r="B22" s="44">
        <v>5</v>
      </c>
      <c r="C22" s="10">
        <f t="shared" si="0"/>
        <v>18.333333333333332</v>
      </c>
      <c r="D22" s="36">
        <v>17</v>
      </c>
      <c r="E22">
        <v>111.6</v>
      </c>
      <c r="F22" s="38" t="s">
        <v>57</v>
      </c>
      <c r="G22" s="11">
        <f>E22*Paramètres!I$2*Paramètres!K$2</f>
        <v>97.493760000000009</v>
      </c>
      <c r="H22" s="11">
        <f t="shared" si="1"/>
        <v>26.364041280888873</v>
      </c>
      <c r="I22" s="11">
        <f t="shared" si="2"/>
        <v>123.85780128088888</v>
      </c>
      <c r="J22" s="12">
        <f t="shared" si="3"/>
        <v>215.71900389754811</v>
      </c>
    </row>
    <row r="23" spans="1:13" x14ac:dyDescent="0.25">
      <c r="A23" s="9">
        <f t="shared" si="5"/>
        <v>20</v>
      </c>
      <c r="B23" s="44">
        <v>5</v>
      </c>
      <c r="C23" s="10">
        <f t="shared" si="0"/>
        <v>18.333333333333332</v>
      </c>
      <c r="D23" s="36">
        <v>18</v>
      </c>
      <c r="E23">
        <v>123.4</v>
      </c>
      <c r="F23" s="38" t="s">
        <v>57</v>
      </c>
      <c r="G23" s="11">
        <f>E23*Paramètres!I$2*Paramètres!K$2</f>
        <v>107.80224000000003</v>
      </c>
      <c r="H23" s="11">
        <f t="shared" si="1"/>
        <v>28.812568533501974</v>
      </c>
      <c r="I23" s="11">
        <f t="shared" si="2"/>
        <v>136.61480853350201</v>
      </c>
      <c r="J23" s="12">
        <f t="shared" si="3"/>
        <v>237.93745819584933</v>
      </c>
    </row>
    <row r="24" spans="1:13" x14ac:dyDescent="0.25">
      <c r="A24" s="9">
        <f t="shared" si="5"/>
        <v>21</v>
      </c>
      <c r="B24" s="44">
        <v>5</v>
      </c>
      <c r="C24" s="10">
        <f t="shared" si="0"/>
        <v>18.333333333333332</v>
      </c>
      <c r="D24" s="36">
        <v>19</v>
      </c>
      <c r="E24">
        <v>135.19999999999999</v>
      </c>
      <c r="F24" s="38" t="s">
        <v>57</v>
      </c>
      <c r="G24" s="11">
        <f>E24*Paramètres!I$2*Paramètres!K$2</f>
        <v>118.11072</v>
      </c>
      <c r="H24" s="11">
        <f t="shared" si="1"/>
        <v>31.23394961211034</v>
      </c>
      <c r="I24" s="11">
        <f t="shared" si="2"/>
        <v>149.34466961211035</v>
      </c>
      <c r="J24" s="12">
        <f t="shared" si="3"/>
        <v>260.10863290775882</v>
      </c>
    </row>
    <row r="25" spans="1:13" x14ac:dyDescent="0.25">
      <c r="A25" s="9">
        <f t="shared" si="5"/>
        <v>22</v>
      </c>
      <c r="B25" s="44">
        <v>5</v>
      </c>
      <c r="C25" s="10">
        <f t="shared" si="0"/>
        <v>18.333333333333332</v>
      </c>
      <c r="D25" s="36">
        <v>20</v>
      </c>
      <c r="E25">
        <v>147</v>
      </c>
      <c r="F25" s="38" t="s">
        <v>57</v>
      </c>
      <c r="G25" s="11">
        <f>E25*Paramètres!I$2*Paramètres!K$2</f>
        <v>128.41920000000002</v>
      </c>
      <c r="H25" s="11">
        <f t="shared" si="1"/>
        <v>33.630823177860762</v>
      </c>
      <c r="I25" s="11">
        <f t="shared" si="2"/>
        <v>162.05002317786079</v>
      </c>
      <c r="J25" s="12">
        <f t="shared" si="3"/>
        <v>282.23712370144091</v>
      </c>
    </row>
    <row r="26" spans="1:13" x14ac:dyDescent="0.25">
      <c r="A26" s="9">
        <f t="shared" si="5"/>
        <v>23</v>
      </c>
      <c r="B26" s="44">
        <v>5</v>
      </c>
      <c r="C26" s="10">
        <f t="shared" si="0"/>
        <v>18.333333333333332</v>
      </c>
      <c r="D26" s="36">
        <v>20</v>
      </c>
      <c r="E26">
        <v>88</v>
      </c>
      <c r="F26" s="38">
        <v>59</v>
      </c>
      <c r="G26" s="11">
        <f>E26*Paramètres!I$2*Paramètres!K$2</f>
        <v>76.876800000000003</v>
      </c>
      <c r="H26" s="11">
        <f t="shared" si="1"/>
        <v>21.371784666185118</v>
      </c>
      <c r="I26" s="11">
        <f t="shared" si="2"/>
        <v>98.248584666185124</v>
      </c>
      <c r="J26" s="12">
        <f t="shared" si="3"/>
        <v>171.11628496027242</v>
      </c>
    </row>
    <row r="27" spans="1:13" x14ac:dyDescent="0.25">
      <c r="A27" s="9">
        <f t="shared" si="5"/>
        <v>24</v>
      </c>
      <c r="B27" s="44">
        <v>5</v>
      </c>
      <c r="C27" s="10">
        <f t="shared" si="0"/>
        <v>18.333333333333332</v>
      </c>
      <c r="D27" s="36">
        <v>21</v>
      </c>
      <c r="E27">
        <v>99.4</v>
      </c>
      <c r="F27" s="38" t="s">
        <v>57</v>
      </c>
      <c r="G27" s="11">
        <f>E27*Paramètres!I$2*Paramètres!K$2</f>
        <v>86.835840000000019</v>
      </c>
      <c r="H27" s="11">
        <f t="shared" si="1"/>
        <v>23.800523515695975</v>
      </c>
      <c r="I27" s="11">
        <f t="shared" si="2"/>
        <v>110.63636351569599</v>
      </c>
      <c r="J27" s="12">
        <f t="shared" si="3"/>
        <v>192.69166645650384</v>
      </c>
    </row>
    <row r="28" spans="1:13" x14ac:dyDescent="0.25">
      <c r="A28" s="9">
        <f t="shared" si="5"/>
        <v>25</v>
      </c>
      <c r="B28" s="44">
        <v>5</v>
      </c>
      <c r="C28" s="10">
        <f t="shared" si="0"/>
        <v>18.333333333333332</v>
      </c>
      <c r="D28" s="36">
        <v>22</v>
      </c>
      <c r="E28">
        <v>110.8</v>
      </c>
      <c r="F28" s="38" t="s">
        <v>57</v>
      </c>
      <c r="G28" s="11">
        <f>E28*Paramètres!I$2*Paramètres!K$2</f>
        <v>96.79488000000002</v>
      </c>
      <c r="H28" s="11">
        <f t="shared" si="1"/>
        <v>26.196980264498759</v>
      </c>
      <c r="I28" s="11">
        <f t="shared" si="2"/>
        <v>122.99186026449878</v>
      </c>
      <c r="J28" s="12">
        <f t="shared" si="3"/>
        <v>214.21082329400204</v>
      </c>
    </row>
    <row r="29" spans="1:13" x14ac:dyDescent="0.25">
      <c r="A29" s="9">
        <f t="shared" si="5"/>
        <v>26</v>
      </c>
      <c r="B29" s="44">
        <v>5</v>
      </c>
      <c r="C29" s="10">
        <f t="shared" si="0"/>
        <v>18.333333333333332</v>
      </c>
      <c r="D29" s="36">
        <v>23</v>
      </c>
      <c r="E29">
        <v>122.2</v>
      </c>
      <c r="F29" s="38" t="s">
        <v>57</v>
      </c>
      <c r="G29" s="11">
        <f>E29*Paramètres!I$2*Paramètres!K$2</f>
        <v>106.75392000000001</v>
      </c>
      <c r="H29" s="11">
        <f t="shared" si="1"/>
        <v>28.564854626855976</v>
      </c>
      <c r="I29" s="11">
        <f t="shared" si="2"/>
        <v>135.318774626856</v>
      </c>
      <c r="J29" s="12">
        <f t="shared" si="3"/>
        <v>235.68019914177421</v>
      </c>
    </row>
    <row r="30" spans="1:13" x14ac:dyDescent="0.25">
      <c r="A30" s="9">
        <f t="shared" si="5"/>
        <v>27</v>
      </c>
      <c r="B30" s="44">
        <v>5</v>
      </c>
      <c r="C30" s="10">
        <f t="shared" si="0"/>
        <v>18.333333333333332</v>
      </c>
      <c r="D30" s="36">
        <v>24</v>
      </c>
      <c r="E30">
        <v>133.6</v>
      </c>
      <c r="F30" s="38" t="s">
        <v>57</v>
      </c>
      <c r="G30" s="11">
        <f>E30*Paramètres!I$2*Paramètres!K$2</f>
        <v>116.71296000000001</v>
      </c>
      <c r="H30" s="11">
        <f t="shared" si="1"/>
        <v>30.90711634982064</v>
      </c>
      <c r="I30" s="11">
        <f t="shared" si="2"/>
        <v>147.62007634982064</v>
      </c>
      <c r="J30" s="12">
        <f t="shared" si="3"/>
        <v>257.10496630927094</v>
      </c>
    </row>
    <row r="31" spans="1:13" x14ac:dyDescent="0.25">
      <c r="A31" s="9">
        <f t="shared" si="5"/>
        <v>28</v>
      </c>
      <c r="B31" s="44">
        <v>5</v>
      </c>
      <c r="C31" s="10">
        <f t="shared" si="0"/>
        <v>18.333333333333332</v>
      </c>
      <c r="D31" s="36">
        <v>25</v>
      </c>
      <c r="E31">
        <v>145</v>
      </c>
      <c r="F31" s="38" t="s">
        <v>57</v>
      </c>
      <c r="G31" s="11">
        <f>E31*Paramètres!I$2*Paramètres!K$2</f>
        <v>126.67200000000003</v>
      </c>
      <c r="H31" s="11">
        <f t="shared" si="1"/>
        <v>33.226199426361347</v>
      </c>
      <c r="I31" s="11">
        <f t="shared" si="2"/>
        <v>159.89819942636137</v>
      </c>
      <c r="J31" s="12">
        <f t="shared" si="3"/>
        <v>278.48936400091276</v>
      </c>
    </row>
    <row r="32" spans="1:13" x14ac:dyDescent="0.25">
      <c r="A32" s="9">
        <f t="shared" si="5"/>
        <v>29</v>
      </c>
      <c r="B32" s="44">
        <v>5</v>
      </c>
      <c r="C32" s="10">
        <f t="shared" si="0"/>
        <v>18.333333333333332</v>
      </c>
      <c r="D32" s="36">
        <v>25</v>
      </c>
      <c r="E32">
        <v>145</v>
      </c>
      <c r="F32" s="38" t="s">
        <v>57</v>
      </c>
      <c r="G32" s="11">
        <f>E32*Paramètres!I$2*Paramètres!K$2</f>
        <v>126.67200000000003</v>
      </c>
      <c r="H32" s="11">
        <f t="shared" si="1"/>
        <v>33.226199426361347</v>
      </c>
      <c r="I32" s="11">
        <f t="shared" si="2"/>
        <v>159.89819942636137</v>
      </c>
      <c r="J32" s="12">
        <f t="shared" si="3"/>
        <v>278.48936400091276</v>
      </c>
    </row>
    <row r="33" spans="1:10" x14ac:dyDescent="0.25">
      <c r="A33" s="9">
        <f t="shared" si="5"/>
        <v>30</v>
      </c>
      <c r="B33" s="44">
        <v>5</v>
      </c>
      <c r="C33" s="10">
        <f t="shared" si="0"/>
        <v>18.333333333333332</v>
      </c>
      <c r="D33" s="36">
        <v>26</v>
      </c>
      <c r="E33">
        <v>156</v>
      </c>
      <c r="F33" s="38" t="s">
        <v>57</v>
      </c>
      <c r="G33" s="11">
        <f>E33*Paramètres!I$2*Paramètres!K$2</f>
        <v>136.28160000000003</v>
      </c>
      <c r="H33" s="11">
        <f t="shared" si="1"/>
        <v>35.443842312892279</v>
      </c>
      <c r="I33" s="11">
        <f t="shared" si="2"/>
        <v>171.72544231289231</v>
      </c>
      <c r="J33" s="12">
        <f t="shared" si="3"/>
        <v>299.08847869495412</v>
      </c>
    </row>
    <row r="34" spans="1:10" x14ac:dyDescent="0.25">
      <c r="A34" s="9">
        <f t="shared" si="5"/>
        <v>31</v>
      </c>
      <c r="B34" s="44">
        <v>5</v>
      </c>
      <c r="C34" s="10">
        <f t="shared" si="0"/>
        <v>18.333333333333332</v>
      </c>
      <c r="D34" s="36">
        <v>27</v>
      </c>
      <c r="E34">
        <v>167</v>
      </c>
      <c r="F34" s="38" t="s">
        <v>57</v>
      </c>
      <c r="G34" s="11">
        <f>E34*Paramètres!I$2*Paramètres!K$2</f>
        <v>145.8912</v>
      </c>
      <c r="H34" s="11">
        <f t="shared" si="1"/>
        <v>37.643342098399685</v>
      </c>
      <c r="I34" s="11">
        <f t="shared" si="2"/>
        <v>183.5345420983997</v>
      </c>
      <c r="J34" s="12">
        <f t="shared" si="3"/>
        <v>319.6559941547128</v>
      </c>
    </row>
    <row r="35" spans="1:10" x14ac:dyDescent="0.25">
      <c r="A35" s="9">
        <f t="shared" si="5"/>
        <v>32</v>
      </c>
      <c r="B35" s="44">
        <v>5</v>
      </c>
      <c r="C35" s="10">
        <f t="shared" si="0"/>
        <v>18.333333333333332</v>
      </c>
      <c r="D35" s="36">
        <v>28</v>
      </c>
      <c r="E35">
        <v>178</v>
      </c>
      <c r="F35" s="38" t="s">
        <v>57</v>
      </c>
      <c r="G35" s="11">
        <f>E35*Paramètres!I$2*Paramètres!K$2</f>
        <v>155.50080000000003</v>
      </c>
      <c r="H35" s="11">
        <f t="shared" si="1"/>
        <v>39.826029828200333</v>
      </c>
      <c r="I35" s="11">
        <f t="shared" si="2"/>
        <v>195.32682982820035</v>
      </c>
      <c r="J35" s="12">
        <f t="shared" si="3"/>
        <v>340.19422861744891</v>
      </c>
    </row>
    <row r="36" spans="1:10" x14ac:dyDescent="0.25">
      <c r="A36" s="9">
        <f t="shared" si="5"/>
        <v>33</v>
      </c>
      <c r="B36" s="44">
        <v>5</v>
      </c>
      <c r="C36" s="10">
        <f t="shared" si="0"/>
        <v>18.333333333333332</v>
      </c>
      <c r="D36" s="36">
        <v>29</v>
      </c>
      <c r="E36">
        <v>189</v>
      </c>
      <c r="F36" s="38" t="s">
        <v>57</v>
      </c>
      <c r="G36" s="11">
        <f>E36*Paramètres!I$2*Paramètres!K$2</f>
        <v>165.11040000000003</v>
      </c>
      <c r="H36" s="11">
        <f t="shared" si="1"/>
        <v>41.993062739333446</v>
      </c>
      <c r="I36" s="11">
        <f t="shared" si="2"/>
        <v>207.10346273933348</v>
      </c>
      <c r="J36" s="12">
        <f t="shared" si="3"/>
        <v>360.70519760433916</v>
      </c>
    </row>
    <row r="37" spans="1:10" x14ac:dyDescent="0.25">
      <c r="A37" s="9">
        <f t="shared" ref="A37:A52" si="6">A36+1</f>
        <v>34</v>
      </c>
      <c r="B37" s="44">
        <v>5</v>
      </c>
      <c r="C37" s="10">
        <f t="shared" si="0"/>
        <v>18.333333333333332</v>
      </c>
      <c r="D37" s="36">
        <v>30</v>
      </c>
      <c r="E37">
        <v>200</v>
      </c>
      <c r="F37" s="38" t="s">
        <v>57</v>
      </c>
      <c r="G37" s="11">
        <f>E37*Paramètres!I$2*Paramètres!K$2</f>
        <v>174.72000000000003</v>
      </c>
      <c r="H37" s="11">
        <f t="shared" si="1"/>
        <v>44.145455754865246</v>
      </c>
      <c r="I37" s="11">
        <f t="shared" si="2"/>
        <v>218.86545575486528</v>
      </c>
      <c r="J37" s="12">
        <f t="shared" si="3"/>
        <v>381.19066877305704</v>
      </c>
    </row>
    <row r="38" spans="1:10" x14ac:dyDescent="0.25">
      <c r="A38" s="9">
        <f t="shared" si="6"/>
        <v>35</v>
      </c>
      <c r="B38" s="44">
        <v>5</v>
      </c>
      <c r="C38" s="10">
        <f t="shared" si="0"/>
        <v>18.333333333333332</v>
      </c>
      <c r="D38" s="36">
        <v>30</v>
      </c>
      <c r="E38">
        <v>137</v>
      </c>
      <c r="F38" s="38">
        <v>63</v>
      </c>
      <c r="G38" s="11">
        <f>E38*Paramètres!I$2*Paramètres!K$2</f>
        <v>119.68320000000001</v>
      </c>
      <c r="H38" s="11">
        <f t="shared" si="1"/>
        <v>31.601099532596166</v>
      </c>
      <c r="I38" s="11">
        <f t="shared" si="2"/>
        <v>151.28429953259618</v>
      </c>
      <c r="J38" s="12">
        <f t="shared" si="3"/>
        <v>263.48682168593831</v>
      </c>
    </row>
    <row r="39" spans="1:10" x14ac:dyDescent="0.25">
      <c r="A39" s="9">
        <f t="shared" si="6"/>
        <v>36</v>
      </c>
      <c r="B39" s="44">
        <v>5</v>
      </c>
      <c r="C39" s="10">
        <f t="shared" si="0"/>
        <v>18.333333333333332</v>
      </c>
      <c r="D39" s="36">
        <v>31</v>
      </c>
      <c r="E39">
        <v>147.4</v>
      </c>
      <c r="F39" s="38" t="s">
        <v>57</v>
      </c>
      <c r="G39" s="11">
        <f>E39*Paramètres!I$2*Paramètres!K$2</f>
        <v>128.76864000000003</v>
      </c>
      <c r="H39" s="11">
        <f t="shared" si="1"/>
        <v>33.711670780700224</v>
      </c>
      <c r="I39" s="11">
        <f t="shared" si="2"/>
        <v>162.48031078070025</v>
      </c>
      <c r="J39" s="12">
        <f t="shared" si="3"/>
        <v>282.98654127638628</v>
      </c>
    </row>
    <row r="40" spans="1:10" x14ac:dyDescent="0.25">
      <c r="A40" s="9">
        <f t="shared" si="6"/>
        <v>37</v>
      </c>
      <c r="B40" s="44">
        <v>5</v>
      </c>
      <c r="C40" s="10">
        <f t="shared" si="0"/>
        <v>18.333333333333332</v>
      </c>
      <c r="D40" s="36">
        <v>32</v>
      </c>
      <c r="E40">
        <v>157.80000000000001</v>
      </c>
      <c r="F40" s="38" t="s">
        <v>57</v>
      </c>
      <c r="G40" s="11">
        <f>E40*Paramètres!I$2*Paramètres!K$2</f>
        <v>137.85408000000004</v>
      </c>
      <c r="H40" s="11">
        <f t="shared" si="1"/>
        <v>35.804964283629964</v>
      </c>
      <c r="I40" s="11">
        <f t="shared" si="2"/>
        <v>173.65904428363001</v>
      </c>
      <c r="J40" s="12">
        <f t="shared" si="3"/>
        <v>302.45616879398892</v>
      </c>
    </row>
    <row r="41" spans="1:10" x14ac:dyDescent="0.25">
      <c r="A41" s="9">
        <f t="shared" si="6"/>
        <v>38</v>
      </c>
      <c r="B41" s="44">
        <v>5</v>
      </c>
      <c r="C41" s="10">
        <f t="shared" si="0"/>
        <v>18.333333333333332</v>
      </c>
      <c r="D41" s="36">
        <v>33</v>
      </c>
      <c r="E41">
        <v>168.2</v>
      </c>
      <c r="F41" s="38" t="s">
        <v>57</v>
      </c>
      <c r="G41" s="11">
        <f>E41*Paramètres!I$2*Paramètres!K$2</f>
        <v>146.93952000000002</v>
      </c>
      <c r="H41" s="11">
        <f t="shared" si="1"/>
        <v>37.882248330654228</v>
      </c>
      <c r="I41" s="11">
        <f t="shared" si="2"/>
        <v>184.82176833065424</v>
      </c>
      <c r="J41" s="12">
        <f t="shared" si="3"/>
        <v>321.89791317588941</v>
      </c>
    </row>
    <row r="42" spans="1:10" x14ac:dyDescent="0.25">
      <c r="A42" s="9">
        <f t="shared" si="6"/>
        <v>39</v>
      </c>
      <c r="B42" s="44">
        <v>5</v>
      </c>
      <c r="C42" s="10">
        <f t="shared" si="0"/>
        <v>18.333333333333332</v>
      </c>
      <c r="D42" s="36">
        <v>34</v>
      </c>
      <c r="E42">
        <v>178.6</v>
      </c>
      <c r="F42" s="38" t="s">
        <v>57</v>
      </c>
      <c r="G42" s="11">
        <f>E42*Paramètres!I$2*Paramètres!K$2</f>
        <v>156.02495999999999</v>
      </c>
      <c r="H42" s="11">
        <f t="shared" si="1"/>
        <v>39.944625507905997</v>
      </c>
      <c r="I42" s="11">
        <f t="shared" si="2"/>
        <v>195.969585507906</v>
      </c>
      <c r="J42" s="12">
        <f t="shared" si="3"/>
        <v>341.31369475960292</v>
      </c>
    </row>
    <row r="43" spans="1:10" x14ac:dyDescent="0.25">
      <c r="A43" s="9">
        <f t="shared" si="6"/>
        <v>40</v>
      </c>
      <c r="B43" s="44">
        <v>5</v>
      </c>
      <c r="C43" s="10">
        <f t="shared" si="0"/>
        <v>18.333333333333332</v>
      </c>
      <c r="D43" s="36">
        <v>35</v>
      </c>
      <c r="E43">
        <v>189</v>
      </c>
      <c r="F43" s="38" t="s">
        <v>57</v>
      </c>
      <c r="G43" s="11">
        <f>E43*Paramètres!I$2*Paramètres!K$2</f>
        <v>165.11040000000003</v>
      </c>
      <c r="H43" s="11">
        <f t="shared" si="1"/>
        <v>41.993062739333446</v>
      </c>
      <c r="I43" s="11">
        <f t="shared" si="2"/>
        <v>207.10346273933348</v>
      </c>
      <c r="J43" s="12">
        <f t="shared" si="3"/>
        <v>360.70519760433916</v>
      </c>
    </row>
    <row r="44" spans="1:10" x14ac:dyDescent="0.25">
      <c r="A44" s="9">
        <f t="shared" si="6"/>
        <v>41</v>
      </c>
      <c r="B44" s="44">
        <v>5</v>
      </c>
      <c r="C44" s="10">
        <f t="shared" si="0"/>
        <v>18.333333333333332</v>
      </c>
      <c r="D44" s="36">
        <v>35</v>
      </c>
      <c r="E44">
        <v>189</v>
      </c>
      <c r="F44" s="38" t="s">
        <v>57</v>
      </c>
      <c r="G44" s="11">
        <f>E44*Paramètres!I$2*Paramètres!K$2</f>
        <v>165.11040000000003</v>
      </c>
      <c r="H44" s="11">
        <f t="shared" si="1"/>
        <v>41.993062739333446</v>
      </c>
      <c r="I44" s="11">
        <f t="shared" si="2"/>
        <v>207.10346273933348</v>
      </c>
      <c r="J44" s="12">
        <f t="shared" si="3"/>
        <v>360.70519760433916</v>
      </c>
    </row>
    <row r="45" spans="1:10" x14ac:dyDescent="0.25">
      <c r="A45" s="9">
        <f t="shared" si="6"/>
        <v>42</v>
      </c>
      <c r="B45" s="44">
        <v>5</v>
      </c>
      <c r="C45" s="10">
        <f t="shared" si="0"/>
        <v>18.333333333333332</v>
      </c>
      <c r="D45" s="36">
        <v>36</v>
      </c>
      <c r="E45">
        <v>198.8</v>
      </c>
      <c r="F45" s="38" t="s">
        <v>57</v>
      </c>
      <c r="G45" s="11">
        <f>E45*Paramètres!I$2*Paramètres!K$2</f>
        <v>173.67168000000004</v>
      </c>
      <c r="H45" s="11">
        <f t="shared" si="1"/>
        <v>43.911332296264412</v>
      </c>
      <c r="I45" s="11">
        <f t="shared" si="2"/>
        <v>217.58301229626446</v>
      </c>
      <c r="J45" s="12">
        <f t="shared" si="3"/>
        <v>378.95707974932725</v>
      </c>
    </row>
    <row r="46" spans="1:10" x14ac:dyDescent="0.25">
      <c r="A46" s="9">
        <f t="shared" si="6"/>
        <v>43</v>
      </c>
      <c r="B46" s="44">
        <v>5</v>
      </c>
      <c r="C46" s="10">
        <f t="shared" si="0"/>
        <v>18.333333333333332</v>
      </c>
      <c r="D46" s="36">
        <v>37</v>
      </c>
      <c r="E46">
        <v>208.6</v>
      </c>
      <c r="F46" s="38" t="s">
        <v>57</v>
      </c>
      <c r="G46" s="11">
        <f>E46*Paramètres!I$2*Paramètres!K$2</f>
        <v>182.23296000000002</v>
      </c>
      <c r="H46" s="11">
        <f t="shared" si="1"/>
        <v>45.818621592366334</v>
      </c>
      <c r="I46" s="11">
        <f t="shared" si="2"/>
        <v>228.05158159236635</v>
      </c>
      <c r="J46" s="12">
        <f t="shared" si="3"/>
        <v>397.18983794003799</v>
      </c>
    </row>
    <row r="47" spans="1:10" x14ac:dyDescent="0.25">
      <c r="A47" s="9">
        <f t="shared" si="6"/>
        <v>44</v>
      </c>
      <c r="B47" s="44">
        <v>5</v>
      </c>
      <c r="C47" s="10">
        <f t="shared" si="0"/>
        <v>18.333333333333332</v>
      </c>
      <c r="D47" s="36">
        <v>38</v>
      </c>
      <c r="E47">
        <v>218.4</v>
      </c>
      <c r="F47" s="38" t="s">
        <v>57</v>
      </c>
      <c r="G47" s="11">
        <f>E47*Paramètres!I$2*Paramètres!K$2</f>
        <v>190.79424000000003</v>
      </c>
      <c r="H47" s="11">
        <f t="shared" si="1"/>
        <v>47.715505384501149</v>
      </c>
      <c r="I47" s="11">
        <f t="shared" si="2"/>
        <v>238.50974538450117</v>
      </c>
      <c r="J47" s="12">
        <f t="shared" si="3"/>
        <v>415.40447321133951</v>
      </c>
    </row>
    <row r="48" spans="1:10" x14ac:dyDescent="0.25">
      <c r="A48" s="9">
        <f t="shared" si="6"/>
        <v>45</v>
      </c>
      <c r="B48" s="44">
        <v>5</v>
      </c>
      <c r="C48" s="10">
        <f t="shared" si="0"/>
        <v>18.333333333333332</v>
      </c>
      <c r="D48" s="36">
        <v>39</v>
      </c>
      <c r="E48">
        <v>228.2</v>
      </c>
      <c r="F48" s="38" t="s">
        <v>57</v>
      </c>
      <c r="G48" s="11">
        <f>E48*Paramètres!I$2*Paramètres!K$2</f>
        <v>199.35552000000004</v>
      </c>
      <c r="H48" s="11">
        <f t="shared" si="1"/>
        <v>49.602503932783222</v>
      </c>
      <c r="I48" s="11">
        <f t="shared" si="2"/>
        <v>248.95802393278325</v>
      </c>
      <c r="J48" s="12">
        <f t="shared" si="3"/>
        <v>433.60189168293078</v>
      </c>
    </row>
    <row r="49" spans="1:10" x14ac:dyDescent="0.25">
      <c r="A49" s="9">
        <f t="shared" si="6"/>
        <v>46</v>
      </c>
      <c r="B49" s="44">
        <v>5</v>
      </c>
      <c r="C49" s="10">
        <f t="shared" si="0"/>
        <v>18.333333333333332</v>
      </c>
      <c r="D49" s="36">
        <v>40</v>
      </c>
      <c r="E49">
        <v>238</v>
      </c>
      <c r="F49" s="38" t="s">
        <v>57</v>
      </c>
      <c r="G49" s="11">
        <f>E49*Paramètres!I$2*Paramètres!K$2</f>
        <v>207.91680000000002</v>
      </c>
      <c r="H49" s="11">
        <f t="shared" si="1"/>
        <v>51.4800902851525</v>
      </c>
      <c r="I49" s="11">
        <f t="shared" si="2"/>
        <v>259.39689028515249</v>
      </c>
      <c r="J49" s="12">
        <f t="shared" si="3"/>
        <v>451.78291724664058</v>
      </c>
    </row>
    <row r="50" spans="1:10" x14ac:dyDescent="0.25">
      <c r="A50" s="9">
        <f t="shared" si="6"/>
        <v>47</v>
      </c>
      <c r="B50" s="44">
        <v>5</v>
      </c>
      <c r="C50" s="10">
        <f t="shared" si="0"/>
        <v>18.333333333333332</v>
      </c>
      <c r="D50" s="36">
        <v>40</v>
      </c>
      <c r="E50">
        <v>175</v>
      </c>
      <c r="F50" s="38">
        <v>63</v>
      </c>
      <c r="G50" s="11">
        <f>E50*Paramètres!I$2*Paramètres!K$2</f>
        <v>152.88000000000002</v>
      </c>
      <c r="H50" s="11">
        <f t="shared" si="1"/>
        <v>39.232349774697852</v>
      </c>
      <c r="I50" s="11">
        <f t="shared" si="2"/>
        <v>192.11234977469786</v>
      </c>
      <c r="J50" s="12">
        <f t="shared" si="3"/>
        <v>334.59567585759874</v>
      </c>
    </row>
    <row r="51" spans="1:10" x14ac:dyDescent="0.25">
      <c r="A51" s="9">
        <f t="shared" si="6"/>
        <v>48</v>
      </c>
      <c r="B51" s="44">
        <v>5</v>
      </c>
      <c r="C51" s="10">
        <f t="shared" si="0"/>
        <v>18.333333333333332</v>
      </c>
      <c r="D51" s="36">
        <v>41</v>
      </c>
      <c r="E51">
        <v>183.8</v>
      </c>
      <c r="F51" s="38" t="s">
        <v>57</v>
      </c>
      <c r="G51" s="11">
        <f>E51*Paramètres!I$2*Paramètres!K$2</f>
        <v>160.56768000000002</v>
      </c>
      <c r="H51" s="11">
        <f t="shared" si="1"/>
        <v>40.970530810309882</v>
      </c>
      <c r="I51" s="11">
        <f t="shared" si="2"/>
        <v>201.53821081030992</v>
      </c>
      <c r="J51" s="12">
        <f t="shared" si="3"/>
        <v>351.0123838279564</v>
      </c>
    </row>
    <row r="52" spans="1:10" x14ac:dyDescent="0.25">
      <c r="A52" s="9">
        <f t="shared" si="6"/>
        <v>49</v>
      </c>
      <c r="B52" s="44">
        <v>5</v>
      </c>
      <c r="C52" s="10">
        <f t="shared" si="0"/>
        <v>18.333333333333332</v>
      </c>
      <c r="D52" s="36">
        <v>42</v>
      </c>
      <c r="E52">
        <v>192.6</v>
      </c>
      <c r="F52" s="38" t="s">
        <v>57</v>
      </c>
      <c r="G52" s="11">
        <f>E52*Paramètres!I$2*Paramètres!K$2</f>
        <v>168.25536000000002</v>
      </c>
      <c r="H52" s="11">
        <f t="shared" si="1"/>
        <v>42.699047982710923</v>
      </c>
      <c r="I52" s="11">
        <f t="shared" si="2"/>
        <v>210.95440798271096</v>
      </c>
      <c r="J52" s="12">
        <f t="shared" si="3"/>
        <v>367.41226056988825</v>
      </c>
    </row>
    <row r="53" spans="1:10" x14ac:dyDescent="0.25">
      <c r="A53" s="9">
        <f t="shared" ref="A53:A68" si="7">A52+1</f>
        <v>50</v>
      </c>
      <c r="B53" s="44">
        <v>5</v>
      </c>
      <c r="C53" s="10">
        <f t="shared" si="0"/>
        <v>18.333333333333332</v>
      </c>
      <c r="D53" s="36">
        <v>43</v>
      </c>
      <c r="E53">
        <v>201.4</v>
      </c>
      <c r="F53" s="38" t="s">
        <v>57</v>
      </c>
      <c r="G53" s="11">
        <f>E53*Paramètres!I$2*Paramètres!K$2</f>
        <v>175.94304000000002</v>
      </c>
      <c r="H53" s="11">
        <f t="shared" si="1"/>
        <v>44.418393276556458</v>
      </c>
      <c r="I53" s="11">
        <f t="shared" si="2"/>
        <v>220.36143327655648</v>
      </c>
      <c r="J53" s="12">
        <f t="shared" si="3"/>
        <v>383.79616295666915</v>
      </c>
    </row>
    <row r="54" spans="1:10" x14ac:dyDescent="0.25">
      <c r="A54" s="9">
        <f t="shared" si="7"/>
        <v>51</v>
      </c>
      <c r="B54" s="44">
        <v>5</v>
      </c>
      <c r="C54" s="10">
        <f t="shared" si="0"/>
        <v>18.333333333333332</v>
      </c>
      <c r="D54" s="36">
        <v>44</v>
      </c>
      <c r="E54">
        <v>210.2</v>
      </c>
      <c r="F54" s="38" t="s">
        <v>57</v>
      </c>
      <c r="G54" s="11">
        <f>E54*Paramètres!I$2*Paramètres!K$2</f>
        <v>183.63072</v>
      </c>
      <c r="H54" s="11">
        <f t="shared" si="1"/>
        <v>46.129013251634447</v>
      </c>
      <c r="I54" s="11">
        <f t="shared" si="2"/>
        <v>229.75973325163443</v>
      </c>
      <c r="J54" s="12">
        <f t="shared" si="3"/>
        <v>400.1648687465966</v>
      </c>
    </row>
    <row r="55" spans="1:10" x14ac:dyDescent="0.25">
      <c r="A55" s="9">
        <f t="shared" si="7"/>
        <v>52</v>
      </c>
      <c r="B55" s="44">
        <v>5</v>
      </c>
      <c r="C55" s="10">
        <f t="shared" si="0"/>
        <v>18.333333333333332</v>
      </c>
      <c r="D55" s="36">
        <v>45</v>
      </c>
      <c r="E55">
        <v>219</v>
      </c>
      <c r="F55" s="38" t="s">
        <v>57</v>
      </c>
      <c r="G55" s="11">
        <f>E55*Paramètres!I$2*Paramètres!K$2</f>
        <v>191.3184</v>
      </c>
      <c r="H55" s="11">
        <f t="shared" si="1"/>
        <v>47.831314962098354</v>
      </c>
      <c r="I55" s="11">
        <f t="shared" si="2"/>
        <v>239.14971496209836</v>
      </c>
      <c r="J55" s="12">
        <f t="shared" si="3"/>
        <v>416.51908689232135</v>
      </c>
    </row>
    <row r="56" spans="1:10" x14ac:dyDescent="0.25">
      <c r="A56" s="9">
        <f t="shared" si="7"/>
        <v>53</v>
      </c>
      <c r="B56" s="44">
        <v>5</v>
      </c>
      <c r="C56" s="10">
        <f t="shared" si="0"/>
        <v>18.333333333333332</v>
      </c>
      <c r="D56" s="36">
        <v>45</v>
      </c>
      <c r="E56">
        <v>219</v>
      </c>
      <c r="F56" s="38" t="s">
        <v>57</v>
      </c>
      <c r="G56" s="11">
        <f>E56*Paramètres!I$2*Paramètres!K$2</f>
        <v>191.3184</v>
      </c>
      <c r="H56" s="11">
        <f t="shared" si="1"/>
        <v>47.831314962098354</v>
      </c>
      <c r="I56" s="11">
        <f t="shared" si="2"/>
        <v>239.14971496209836</v>
      </c>
      <c r="J56" s="12">
        <f t="shared" si="3"/>
        <v>416.51908689232135</v>
      </c>
    </row>
    <row r="57" spans="1:10" x14ac:dyDescent="0.25">
      <c r="A57" s="9">
        <f t="shared" si="7"/>
        <v>54</v>
      </c>
      <c r="B57" s="44">
        <v>5</v>
      </c>
      <c r="C57" s="10">
        <f t="shared" si="0"/>
        <v>18.333333333333332</v>
      </c>
      <c r="D57" s="36">
        <v>46</v>
      </c>
      <c r="E57">
        <v>227.2</v>
      </c>
      <c r="F57" s="38" t="s">
        <v>57</v>
      </c>
      <c r="G57" s="11">
        <f>E57*Paramètres!I$2*Paramètres!K$2</f>
        <v>198.48192000000003</v>
      </c>
      <c r="H57" s="11">
        <f t="shared" si="1"/>
        <v>49.410391887159271</v>
      </c>
      <c r="I57" s="11">
        <f t="shared" si="2"/>
        <v>247.89231188715931</v>
      </c>
      <c r="J57" s="12">
        <f t="shared" si="3"/>
        <v>431.7457765368024</v>
      </c>
    </row>
    <row r="58" spans="1:10" x14ac:dyDescent="0.25">
      <c r="A58" s="9">
        <f t="shared" si="7"/>
        <v>55</v>
      </c>
      <c r="B58" s="44">
        <v>5</v>
      </c>
      <c r="C58" s="10">
        <f t="shared" si="0"/>
        <v>18.333333333333332</v>
      </c>
      <c r="D58" s="36">
        <v>47</v>
      </c>
      <c r="E58">
        <v>235.4</v>
      </c>
      <c r="F58" s="38" t="s">
        <v>57</v>
      </c>
      <c r="G58" s="11">
        <f>E58*Paramètres!I$2*Paramètres!K$2</f>
        <v>205.64544000000004</v>
      </c>
      <c r="H58" s="11">
        <f t="shared" si="1"/>
        <v>50.982847417614359</v>
      </c>
      <c r="I58" s="11">
        <f t="shared" si="2"/>
        <v>256.62828741761439</v>
      </c>
      <c r="J58" s="12">
        <f t="shared" si="3"/>
        <v>446.96093391901172</v>
      </c>
    </row>
    <row r="59" spans="1:10" x14ac:dyDescent="0.25">
      <c r="A59" s="9">
        <f t="shared" si="7"/>
        <v>56</v>
      </c>
      <c r="B59" s="44">
        <v>5</v>
      </c>
      <c r="C59" s="10">
        <f t="shared" si="0"/>
        <v>18.333333333333332</v>
      </c>
      <c r="D59" s="36">
        <v>48</v>
      </c>
      <c r="E59">
        <v>243.6</v>
      </c>
      <c r="F59" s="38" t="s">
        <v>57</v>
      </c>
      <c r="G59" s="11">
        <f>E59*Paramètres!I$2*Paramètres!K$2</f>
        <v>212.80896000000004</v>
      </c>
      <c r="H59" s="11">
        <f t="shared" si="1"/>
        <v>52.54893863748589</v>
      </c>
      <c r="I59" s="11">
        <f t="shared" si="2"/>
        <v>265.35789863748596</v>
      </c>
      <c r="J59" s="12">
        <f t="shared" si="3"/>
        <v>462.16500679362139</v>
      </c>
    </row>
    <row r="60" spans="1:10" x14ac:dyDescent="0.25">
      <c r="A60" s="9">
        <f t="shared" si="7"/>
        <v>57</v>
      </c>
      <c r="B60" s="44">
        <v>5</v>
      </c>
      <c r="C60" s="10">
        <f t="shared" si="0"/>
        <v>18.333333333333332</v>
      </c>
      <c r="D60" s="36">
        <v>49</v>
      </c>
      <c r="E60">
        <v>251.8</v>
      </c>
      <c r="F60" s="38" t="s">
        <v>57</v>
      </c>
      <c r="G60" s="11">
        <f>E60*Paramètres!I$2*Paramètres!K$2</f>
        <v>219.97248000000005</v>
      </c>
      <c r="H60" s="11">
        <f t="shared" si="1"/>
        <v>54.108904341019084</v>
      </c>
      <c r="I60" s="11">
        <f t="shared" si="2"/>
        <v>274.08138434101915</v>
      </c>
      <c r="J60" s="12">
        <f t="shared" si="3"/>
        <v>477.35841106060826</v>
      </c>
    </row>
    <row r="61" spans="1:10" x14ac:dyDescent="0.25">
      <c r="A61" s="9">
        <f t="shared" si="7"/>
        <v>58</v>
      </c>
      <c r="B61" s="44">
        <v>5</v>
      </c>
      <c r="C61" s="10">
        <f t="shared" si="0"/>
        <v>18.333333333333332</v>
      </c>
      <c r="D61" s="36">
        <v>50</v>
      </c>
      <c r="E61">
        <v>260</v>
      </c>
      <c r="F61" s="38" t="s">
        <v>57</v>
      </c>
      <c r="G61" s="11">
        <f>E61*Paramètres!I$2*Paramètres!K$2</f>
        <v>227.13600000000002</v>
      </c>
      <c r="H61" s="11">
        <f t="shared" si="1"/>
        <v>55.662966886685133</v>
      </c>
      <c r="I61" s="11">
        <f t="shared" si="2"/>
        <v>282.79896688668515</v>
      </c>
      <c r="J61" s="12">
        <f t="shared" si="3"/>
        <v>492.54153399430999</v>
      </c>
    </row>
    <row r="62" spans="1:10" x14ac:dyDescent="0.25">
      <c r="A62" s="9">
        <f t="shared" si="7"/>
        <v>59</v>
      </c>
      <c r="B62" s="44">
        <v>5</v>
      </c>
      <c r="C62" s="10">
        <f t="shared" si="0"/>
        <v>18.333333333333332</v>
      </c>
      <c r="D62" s="36">
        <v>50</v>
      </c>
      <c r="E62">
        <v>202</v>
      </c>
      <c r="F62" s="38">
        <v>58</v>
      </c>
      <c r="G62" s="11">
        <f>E62*Paramètres!I$2*Paramètres!K$2</f>
        <v>176.46720000000002</v>
      </c>
      <c r="H62" s="11">
        <f t="shared" si="1"/>
        <v>44.535298821989393</v>
      </c>
      <c r="I62" s="11">
        <f t="shared" si="2"/>
        <v>221.00249882198941</v>
      </c>
      <c r="J62" s="12">
        <f t="shared" si="3"/>
        <v>384.91268544829819</v>
      </c>
    </row>
    <row r="63" spans="1:10" x14ac:dyDescent="0.25">
      <c r="A63" s="9">
        <f t="shared" si="7"/>
        <v>60</v>
      </c>
      <c r="B63" s="44">
        <v>5</v>
      </c>
      <c r="C63" s="10">
        <f t="shared" si="0"/>
        <v>18.333333333333332</v>
      </c>
      <c r="D63" s="36">
        <v>51</v>
      </c>
      <c r="E63">
        <v>209.4</v>
      </c>
      <c r="F63" s="38" t="s">
        <v>57</v>
      </c>
      <c r="G63" s="11">
        <f>E63*Paramètres!I$2*Paramètres!K$2</f>
        <v>182.93184000000005</v>
      </c>
      <c r="H63" s="11">
        <f t="shared" si="1"/>
        <v>45.973851929814685</v>
      </c>
      <c r="I63" s="11">
        <f t="shared" si="2"/>
        <v>228.90569192981474</v>
      </c>
      <c r="J63" s="12">
        <f t="shared" si="3"/>
        <v>398.67741344442726</v>
      </c>
    </row>
    <row r="64" spans="1:10" x14ac:dyDescent="0.25">
      <c r="A64" s="9">
        <f t="shared" si="7"/>
        <v>61</v>
      </c>
      <c r="B64" s="44">
        <v>5</v>
      </c>
      <c r="C64" s="10">
        <f t="shared" si="0"/>
        <v>18.333333333333332</v>
      </c>
      <c r="D64" s="36">
        <v>52</v>
      </c>
      <c r="E64">
        <v>216.8</v>
      </c>
      <c r="F64" s="38" t="s">
        <v>57</v>
      </c>
      <c r="G64" s="11">
        <f>E64*Paramètres!I$2*Paramètres!K$2</f>
        <v>189.39648000000003</v>
      </c>
      <c r="H64" s="11">
        <f t="shared" si="1"/>
        <v>47.406498452084506</v>
      </c>
      <c r="I64" s="11">
        <f t="shared" si="2"/>
        <v>236.80297845208452</v>
      </c>
      <c r="J64" s="12">
        <f t="shared" si="3"/>
        <v>412.43185413738047</v>
      </c>
    </row>
    <row r="65" spans="1:10" x14ac:dyDescent="0.25">
      <c r="A65" s="9">
        <f t="shared" si="7"/>
        <v>62</v>
      </c>
      <c r="B65" s="44">
        <v>5</v>
      </c>
      <c r="C65" s="10">
        <f t="shared" si="0"/>
        <v>18.333333333333332</v>
      </c>
      <c r="D65" s="36">
        <v>53</v>
      </c>
      <c r="E65">
        <v>224.2</v>
      </c>
      <c r="F65" s="38" t="s">
        <v>57</v>
      </c>
      <c r="G65" s="11">
        <f>E65*Paramètres!I$2*Paramètres!K$2</f>
        <v>195.86112000000003</v>
      </c>
      <c r="H65" s="11">
        <f t="shared" si="1"/>
        <v>48.833463106716465</v>
      </c>
      <c r="I65" s="11">
        <f t="shared" si="2"/>
        <v>244.69458310671649</v>
      </c>
      <c r="J65" s="12">
        <f t="shared" si="3"/>
        <v>426.17639891086452</v>
      </c>
    </row>
    <row r="66" spans="1:10" x14ac:dyDescent="0.25">
      <c r="A66" s="9">
        <f t="shared" si="7"/>
        <v>63</v>
      </c>
      <c r="B66" s="44">
        <v>5</v>
      </c>
      <c r="C66" s="10">
        <f t="shared" si="0"/>
        <v>18.333333333333332</v>
      </c>
      <c r="D66" s="36">
        <v>54</v>
      </c>
      <c r="E66">
        <v>231.6</v>
      </c>
      <c r="F66" s="38" t="s">
        <v>57</v>
      </c>
      <c r="G66" s="11">
        <f>E66*Paramètres!I$2*Paramètres!K$2</f>
        <v>202.32576</v>
      </c>
      <c r="H66" s="11">
        <f t="shared" si="1"/>
        <v>50.254954935552895</v>
      </c>
      <c r="I66" s="11">
        <f t="shared" si="2"/>
        <v>252.58071493555289</v>
      </c>
      <c r="J66" s="12">
        <f t="shared" si="3"/>
        <v>439.91141184608796</v>
      </c>
    </row>
    <row r="67" spans="1:10" x14ac:dyDescent="0.25">
      <c r="A67" s="9">
        <f t="shared" si="7"/>
        <v>64</v>
      </c>
      <c r="B67" s="44">
        <v>5</v>
      </c>
      <c r="C67" s="10">
        <f t="shared" si="0"/>
        <v>18.333333333333332</v>
      </c>
      <c r="D67" s="36">
        <v>55</v>
      </c>
      <c r="E67">
        <v>239</v>
      </c>
      <c r="F67" s="38" t="s">
        <v>57</v>
      </c>
      <c r="G67" s="11">
        <f>E67*Paramètres!I$2*Paramètres!K$2</f>
        <v>208.79040000000003</v>
      </c>
      <c r="H67" s="11">
        <f t="shared" si="1"/>
        <v>51.671168863475145</v>
      </c>
      <c r="I67" s="11">
        <f t="shared" si="2"/>
        <v>260.46156886347518</v>
      </c>
      <c r="J67" s="12">
        <f t="shared" si="3"/>
        <v>453.63723243721921</v>
      </c>
    </row>
    <row r="68" spans="1:10" x14ac:dyDescent="0.25">
      <c r="A68" s="9">
        <f t="shared" si="7"/>
        <v>65</v>
      </c>
      <c r="B68" s="44">
        <v>5</v>
      </c>
      <c r="C68" s="10">
        <f t="shared" ref="C68:C93" si="8">B68*44/12</f>
        <v>18.333333333333332</v>
      </c>
      <c r="D68" s="36">
        <v>55</v>
      </c>
      <c r="E68">
        <v>239</v>
      </c>
      <c r="F68" s="38" t="s">
        <v>57</v>
      </c>
      <c r="G68" s="11">
        <f>E68*Paramètres!I$2*Paramètres!K$2</f>
        <v>208.79040000000003</v>
      </c>
      <c r="H68" s="11">
        <f t="shared" ref="H68:H107" si="9">EXP(-1.0587+0.8836*LN(G68)+0.284)</f>
        <v>51.671168863475145</v>
      </c>
      <c r="I68" s="11">
        <f t="shared" ref="I68:I107" si="10">G68+H68</f>
        <v>260.46156886347518</v>
      </c>
      <c r="J68" s="12">
        <f t="shared" ref="J68:J108" si="11">I68*0.475*44/12</f>
        <v>453.63723243721921</v>
      </c>
    </row>
    <row r="69" spans="1:10" x14ac:dyDescent="0.25">
      <c r="A69" s="9">
        <f t="shared" ref="A69:A84" si="12">A68+1</f>
        <v>66</v>
      </c>
      <c r="B69" s="44">
        <v>5</v>
      </c>
      <c r="C69" s="10">
        <f t="shared" si="8"/>
        <v>18.333333333333332</v>
      </c>
      <c r="D69" s="36">
        <v>56</v>
      </c>
      <c r="E69">
        <v>245.6</v>
      </c>
      <c r="F69" s="38" t="s">
        <v>57</v>
      </c>
      <c r="G69" s="11">
        <f>E69*Paramètres!I$2*Paramètres!K$2</f>
        <v>214.55616000000003</v>
      </c>
      <c r="H69" s="11">
        <f t="shared" si="9"/>
        <v>52.929974128776635</v>
      </c>
      <c r="I69" s="11">
        <f t="shared" si="10"/>
        <v>267.48613412877665</v>
      </c>
      <c r="J69" s="12">
        <f t="shared" si="11"/>
        <v>465.87168360761933</v>
      </c>
    </row>
    <row r="70" spans="1:10" x14ac:dyDescent="0.25">
      <c r="A70" s="9">
        <f t="shared" si="12"/>
        <v>67</v>
      </c>
      <c r="B70" s="44">
        <v>5</v>
      </c>
      <c r="C70" s="10">
        <f t="shared" si="8"/>
        <v>18.333333333333332</v>
      </c>
      <c r="D70" s="36">
        <v>57</v>
      </c>
      <c r="E70">
        <v>252.2</v>
      </c>
      <c r="F70" s="38" t="s">
        <v>57</v>
      </c>
      <c r="G70" s="11">
        <f>E70*Paramètres!I$2*Paramètres!K$2</f>
        <v>220.32192000000003</v>
      </c>
      <c r="H70" s="11">
        <f t="shared" si="9"/>
        <v>54.18484748666976</v>
      </c>
      <c r="I70" s="11">
        <f t="shared" si="10"/>
        <v>274.50676748666979</v>
      </c>
      <c r="J70" s="12">
        <f t="shared" si="11"/>
        <v>478.09928670594991</v>
      </c>
    </row>
    <row r="71" spans="1:10" x14ac:dyDescent="0.25">
      <c r="A71" s="9">
        <f t="shared" si="12"/>
        <v>68</v>
      </c>
      <c r="B71" s="44">
        <v>5</v>
      </c>
      <c r="C71" s="10">
        <f t="shared" si="8"/>
        <v>18.333333333333332</v>
      </c>
      <c r="D71" s="36">
        <v>58</v>
      </c>
      <c r="E71">
        <v>258.8</v>
      </c>
      <c r="F71" s="38" t="s">
        <v>57</v>
      </c>
      <c r="G71" s="11">
        <f>E71*Paramètres!I$2*Paramètres!K$2</f>
        <v>226.08768000000003</v>
      </c>
      <c r="H71" s="11">
        <f t="shared" si="9"/>
        <v>55.435903662934471</v>
      </c>
      <c r="I71" s="11">
        <f t="shared" si="10"/>
        <v>281.52358366293453</v>
      </c>
      <c r="J71" s="12">
        <f t="shared" si="11"/>
        <v>490.3202415462776</v>
      </c>
    </row>
    <row r="72" spans="1:10" x14ac:dyDescent="0.25">
      <c r="A72" s="9">
        <f t="shared" si="12"/>
        <v>69</v>
      </c>
      <c r="B72" s="44">
        <v>5</v>
      </c>
      <c r="C72" s="10">
        <f t="shared" si="8"/>
        <v>18.333333333333332</v>
      </c>
      <c r="D72" s="36">
        <v>59</v>
      </c>
      <c r="E72">
        <v>265.39999999999998</v>
      </c>
      <c r="F72" s="38" t="s">
        <v>57</v>
      </c>
      <c r="G72" s="11">
        <f>E72*Paramètres!I$2*Paramètres!K$2</f>
        <v>231.85344000000003</v>
      </c>
      <c r="H72" s="11">
        <f t="shared" si="9"/>
        <v>56.683251198403141</v>
      </c>
      <c r="I72" s="11">
        <f t="shared" si="10"/>
        <v>288.53669119840316</v>
      </c>
      <c r="J72" s="12">
        <f t="shared" si="11"/>
        <v>502.53473717055221</v>
      </c>
    </row>
    <row r="73" spans="1:10" x14ac:dyDescent="0.25">
      <c r="A73" s="9">
        <f t="shared" si="12"/>
        <v>70</v>
      </c>
      <c r="B73" s="44">
        <v>5</v>
      </c>
      <c r="C73" s="10">
        <f t="shared" si="8"/>
        <v>18.333333333333332</v>
      </c>
      <c r="D73" s="36">
        <v>60</v>
      </c>
      <c r="E73">
        <v>272</v>
      </c>
      <c r="F73" s="38" t="s">
        <v>57</v>
      </c>
      <c r="G73" s="11">
        <f>E73*Paramètres!I$2*Paramètres!K$2</f>
        <v>237.61920000000001</v>
      </c>
      <c r="H73" s="11">
        <f t="shared" si="9"/>
        <v>57.926992927794117</v>
      </c>
      <c r="I73" s="11">
        <f t="shared" si="10"/>
        <v>295.5461929277941</v>
      </c>
      <c r="J73" s="12">
        <f t="shared" si="11"/>
        <v>514.7429526825747</v>
      </c>
    </row>
    <row r="74" spans="1:10" x14ac:dyDescent="0.25">
      <c r="A74" s="9">
        <f t="shared" si="12"/>
        <v>71</v>
      </c>
      <c r="B74" s="44">
        <v>5</v>
      </c>
      <c r="C74" s="10">
        <f t="shared" si="8"/>
        <v>18.333333333333332</v>
      </c>
      <c r="D74" s="36">
        <v>60</v>
      </c>
      <c r="E74">
        <v>272</v>
      </c>
      <c r="F74" s="38" t="s">
        <v>57</v>
      </c>
      <c r="G74" s="11">
        <f>E74*Paramètres!I$2*Paramètres!K$2</f>
        <v>237.61920000000001</v>
      </c>
      <c r="H74" s="11">
        <f t="shared" si="9"/>
        <v>57.926992927794117</v>
      </c>
      <c r="I74" s="11">
        <f t="shared" si="10"/>
        <v>295.5461929277941</v>
      </c>
      <c r="J74" s="12">
        <f t="shared" si="11"/>
        <v>514.7429526825747</v>
      </c>
    </row>
    <row r="75" spans="1:10" x14ac:dyDescent="0.25">
      <c r="A75" s="9">
        <f t="shared" si="12"/>
        <v>72</v>
      </c>
      <c r="B75" s="44">
        <v>5</v>
      </c>
      <c r="C75" s="10">
        <f t="shared" si="8"/>
        <v>18.333333333333332</v>
      </c>
      <c r="D75" s="36">
        <v>61</v>
      </c>
      <c r="E75">
        <v>278</v>
      </c>
      <c r="F75" s="38" t="s">
        <v>57</v>
      </c>
      <c r="G75" s="11">
        <f>E75*Paramètres!I$2*Paramètres!K$2</f>
        <v>242.86080000000004</v>
      </c>
      <c r="H75" s="11">
        <f t="shared" si="9"/>
        <v>59.054620410700608</v>
      </c>
      <c r="I75" s="11">
        <f t="shared" si="10"/>
        <v>301.91542041070068</v>
      </c>
      <c r="J75" s="12">
        <f t="shared" si="11"/>
        <v>525.83602388197039</v>
      </c>
    </row>
    <row r="76" spans="1:10" x14ac:dyDescent="0.25">
      <c r="A76" s="9">
        <f t="shared" si="12"/>
        <v>73</v>
      </c>
      <c r="B76" s="44">
        <v>5</v>
      </c>
      <c r="C76" s="10">
        <f t="shared" si="8"/>
        <v>18.333333333333332</v>
      </c>
      <c r="D76" s="36">
        <v>62</v>
      </c>
      <c r="E76">
        <v>284</v>
      </c>
      <c r="F76" s="38" t="s">
        <v>57</v>
      </c>
      <c r="G76" s="11">
        <f>E76*Paramètres!I$2*Paramètres!K$2</f>
        <v>248.10240000000005</v>
      </c>
      <c r="H76" s="11">
        <f t="shared" si="9"/>
        <v>60.179418356999925</v>
      </c>
      <c r="I76" s="11">
        <f t="shared" si="10"/>
        <v>308.28181835699996</v>
      </c>
      <c r="J76" s="12">
        <f t="shared" si="11"/>
        <v>536.92416697177498</v>
      </c>
    </row>
    <row r="77" spans="1:10" x14ac:dyDescent="0.25">
      <c r="A77" s="9">
        <f t="shared" si="12"/>
        <v>74</v>
      </c>
      <c r="B77" s="44">
        <v>5</v>
      </c>
      <c r="C77" s="10">
        <f t="shared" si="8"/>
        <v>18.333333333333332</v>
      </c>
      <c r="D77" s="36">
        <v>63</v>
      </c>
      <c r="E77">
        <v>290</v>
      </c>
      <c r="F77" s="38" t="s">
        <v>57</v>
      </c>
      <c r="G77" s="11">
        <f>E77*Paramètres!I$2*Paramètres!K$2</f>
        <v>253.34400000000005</v>
      </c>
      <c r="H77" s="11">
        <f t="shared" si="9"/>
        <v>61.301453431926305</v>
      </c>
      <c r="I77" s="11">
        <f t="shared" si="10"/>
        <v>314.64545343192634</v>
      </c>
      <c r="J77" s="12">
        <f t="shared" si="11"/>
        <v>548.00749806060503</v>
      </c>
    </row>
    <row r="78" spans="1:10" x14ac:dyDescent="0.25">
      <c r="A78" s="9">
        <f t="shared" si="12"/>
        <v>75</v>
      </c>
      <c r="B78" s="44">
        <v>5</v>
      </c>
      <c r="C78" s="10">
        <f t="shared" si="8"/>
        <v>18.333333333333332</v>
      </c>
      <c r="D78" s="36">
        <v>64</v>
      </c>
      <c r="E78">
        <v>296</v>
      </c>
      <c r="F78" s="38" t="s">
        <v>57</v>
      </c>
      <c r="G78" s="11">
        <f>E78*Paramètres!I$2*Paramètres!K$2</f>
        <v>258.5856</v>
      </c>
      <c r="H78" s="11">
        <f t="shared" si="9"/>
        <v>62.420789384491897</v>
      </c>
      <c r="I78" s="11">
        <f t="shared" si="10"/>
        <v>321.00638938449191</v>
      </c>
      <c r="J78" s="12">
        <f t="shared" si="11"/>
        <v>559.08612817798996</v>
      </c>
    </row>
    <row r="79" spans="1:10" x14ac:dyDescent="0.25">
      <c r="A79" s="9">
        <f t="shared" si="12"/>
        <v>76</v>
      </c>
      <c r="B79" s="44">
        <v>5</v>
      </c>
      <c r="C79" s="10">
        <f t="shared" si="8"/>
        <v>18.333333333333332</v>
      </c>
      <c r="D79" s="36">
        <v>65</v>
      </c>
      <c r="E79">
        <v>302</v>
      </c>
      <c r="F79" s="38" t="s">
        <v>57</v>
      </c>
      <c r="G79" s="11">
        <f>E79*Paramètres!I$2*Paramètres!K$2</f>
        <v>263.8272</v>
      </c>
      <c r="H79" s="11">
        <f t="shared" si="9"/>
        <v>63.537487231538819</v>
      </c>
      <c r="I79" s="11">
        <f t="shared" si="10"/>
        <v>327.36468723153882</v>
      </c>
      <c r="J79" s="12">
        <f t="shared" si="11"/>
        <v>570.16016359493005</v>
      </c>
    </row>
    <row r="80" spans="1:10" x14ac:dyDescent="0.25">
      <c r="A80" s="9">
        <f t="shared" si="12"/>
        <v>77</v>
      </c>
      <c r="B80" s="44">
        <v>5</v>
      </c>
      <c r="C80" s="10">
        <f t="shared" si="8"/>
        <v>18.333333333333332</v>
      </c>
      <c r="D80" s="36">
        <v>65</v>
      </c>
      <c r="E80">
        <v>230</v>
      </c>
      <c r="F80" s="38">
        <v>72</v>
      </c>
      <c r="G80" s="11">
        <f>E80*Paramètres!I$2*Paramètres!K$2</f>
        <v>200.92800000000003</v>
      </c>
      <c r="H80" s="11">
        <f t="shared" si="9"/>
        <v>49.948059057189042</v>
      </c>
      <c r="I80" s="11">
        <f t="shared" si="10"/>
        <v>250.87605905718908</v>
      </c>
      <c r="J80" s="12">
        <f t="shared" si="11"/>
        <v>436.94246952460429</v>
      </c>
    </row>
    <row r="81" spans="1:10" x14ac:dyDescent="0.25">
      <c r="A81" s="9">
        <f t="shared" si="12"/>
        <v>78</v>
      </c>
      <c r="B81" s="44">
        <v>5</v>
      </c>
      <c r="C81" s="10">
        <f t="shared" si="8"/>
        <v>18.333333333333332</v>
      </c>
      <c r="D81" s="36">
        <v>66</v>
      </c>
      <c r="E81">
        <v>235.4</v>
      </c>
      <c r="F81" s="38" t="s">
        <v>57</v>
      </c>
      <c r="G81" s="11">
        <f>E81*Paramètres!I$2*Paramètres!K$2</f>
        <v>205.64544000000004</v>
      </c>
      <c r="H81" s="11">
        <f t="shared" si="9"/>
        <v>50.982847417614359</v>
      </c>
      <c r="I81" s="11">
        <f t="shared" si="10"/>
        <v>256.62828741761439</v>
      </c>
      <c r="J81" s="12">
        <f t="shared" si="11"/>
        <v>446.96093391901172</v>
      </c>
    </row>
    <row r="82" spans="1:10" x14ac:dyDescent="0.25">
      <c r="A82" s="9">
        <f t="shared" si="12"/>
        <v>79</v>
      </c>
      <c r="B82" s="44">
        <v>5</v>
      </c>
      <c r="C82" s="10">
        <f t="shared" si="8"/>
        <v>18.333333333333332</v>
      </c>
      <c r="D82" s="36">
        <v>67</v>
      </c>
      <c r="E82">
        <v>240.8</v>
      </c>
      <c r="F82" s="38" t="s">
        <v>57</v>
      </c>
      <c r="G82" s="11">
        <f>E82*Paramètres!I$2*Paramètres!K$2</f>
        <v>210.36288000000005</v>
      </c>
      <c r="H82" s="11">
        <f t="shared" si="9"/>
        <v>52.014876138342963</v>
      </c>
      <c r="I82" s="11">
        <f t="shared" si="10"/>
        <v>262.37775613834299</v>
      </c>
      <c r="J82" s="12">
        <f t="shared" si="11"/>
        <v>456.97459194094728</v>
      </c>
    </row>
    <row r="83" spans="1:10" x14ac:dyDescent="0.25">
      <c r="A83" s="9">
        <f t="shared" si="12"/>
        <v>80</v>
      </c>
      <c r="B83" s="44">
        <v>5</v>
      </c>
      <c r="C83" s="10">
        <f t="shared" si="8"/>
        <v>18.333333333333332</v>
      </c>
      <c r="D83" s="36">
        <v>68</v>
      </c>
      <c r="E83">
        <v>246.2</v>
      </c>
      <c r="F83" s="38" t="s">
        <v>57</v>
      </c>
      <c r="G83" s="11">
        <f>E83*Paramètres!I$2*Paramètres!K$2</f>
        <v>215.08032000000003</v>
      </c>
      <c r="H83" s="11">
        <f t="shared" si="9"/>
        <v>53.044214230061456</v>
      </c>
      <c r="I83" s="11">
        <f t="shared" si="10"/>
        <v>268.1245342300615</v>
      </c>
      <c r="J83" s="12">
        <f t="shared" si="11"/>
        <v>466.98356378402377</v>
      </c>
    </row>
    <row r="84" spans="1:10" x14ac:dyDescent="0.25">
      <c r="A84" s="9">
        <f t="shared" si="12"/>
        <v>81</v>
      </c>
      <c r="B84" s="44">
        <v>5</v>
      </c>
      <c r="C84" s="10">
        <f t="shared" si="8"/>
        <v>18.333333333333332</v>
      </c>
      <c r="D84" s="36">
        <v>69</v>
      </c>
      <c r="E84">
        <v>251.6</v>
      </c>
      <c r="F84" s="38" t="s">
        <v>57</v>
      </c>
      <c r="G84" s="11">
        <f>E84*Paramètres!I$2*Paramètres!K$2</f>
        <v>219.79776000000001</v>
      </c>
      <c r="H84" s="11">
        <f t="shared" si="9"/>
        <v>54.070927503307388</v>
      </c>
      <c r="I84" s="11">
        <f t="shared" si="10"/>
        <v>273.8686875033074</v>
      </c>
      <c r="J84" s="12">
        <f t="shared" si="11"/>
        <v>476.9879640682604</v>
      </c>
    </row>
    <row r="85" spans="1:10" x14ac:dyDescent="0.25">
      <c r="A85" s="9">
        <f t="shared" ref="A85:A93" si="13">A84+1</f>
        <v>82</v>
      </c>
      <c r="B85" s="44">
        <v>5</v>
      </c>
      <c r="C85" s="10">
        <f t="shared" si="8"/>
        <v>18.333333333333332</v>
      </c>
      <c r="D85" s="36">
        <v>70</v>
      </c>
      <c r="E85">
        <v>257</v>
      </c>
      <c r="F85" s="38" t="s">
        <v>57</v>
      </c>
      <c r="G85" s="11">
        <f>E85*Paramètres!I$2*Paramètres!K$2</f>
        <v>224.51520000000002</v>
      </c>
      <c r="H85" s="11">
        <f t="shared" si="9"/>
        <v>55.095078782313543</v>
      </c>
      <c r="I85" s="11">
        <f t="shared" si="10"/>
        <v>279.61027878231357</v>
      </c>
      <c r="J85" s="12">
        <f t="shared" si="11"/>
        <v>486.98790221252949</v>
      </c>
    </row>
    <row r="86" spans="1:10" x14ac:dyDescent="0.25">
      <c r="A86" s="9">
        <f t="shared" si="13"/>
        <v>83</v>
      </c>
      <c r="B86" s="44">
        <v>5</v>
      </c>
      <c r="C86" s="10">
        <f t="shared" si="8"/>
        <v>18.333333333333332</v>
      </c>
      <c r="D86" s="36">
        <v>70</v>
      </c>
      <c r="E86">
        <v>257</v>
      </c>
      <c r="F86" s="38" t="s">
        <v>57</v>
      </c>
      <c r="G86" s="11">
        <f>E86*Paramètres!I$2*Paramètres!K$2</f>
        <v>224.51520000000002</v>
      </c>
      <c r="H86" s="11">
        <f t="shared" si="9"/>
        <v>55.095078782313543</v>
      </c>
      <c r="I86" s="11">
        <f t="shared" si="10"/>
        <v>279.61027878231357</v>
      </c>
      <c r="J86" s="12">
        <f t="shared" si="11"/>
        <v>486.98790221252949</v>
      </c>
    </row>
    <row r="87" spans="1:10" x14ac:dyDescent="0.25">
      <c r="A87" s="9">
        <f t="shared" si="13"/>
        <v>84</v>
      </c>
      <c r="B87" s="44">
        <v>5</v>
      </c>
      <c r="C87" s="10">
        <f t="shared" si="8"/>
        <v>18.333333333333332</v>
      </c>
      <c r="D87" s="36">
        <v>71</v>
      </c>
      <c r="E87">
        <v>262</v>
      </c>
      <c r="F87" s="38" t="s">
        <v>57</v>
      </c>
      <c r="G87" s="11">
        <f>E87*Paramètres!I$2*Paramètres!K$2</f>
        <v>228.88320000000004</v>
      </c>
      <c r="H87" s="11">
        <f t="shared" si="9"/>
        <v>56.041134895218484</v>
      </c>
      <c r="I87" s="11">
        <f t="shared" si="10"/>
        <v>284.92433489521852</v>
      </c>
      <c r="J87" s="12">
        <f t="shared" si="11"/>
        <v>496.24321660917218</v>
      </c>
    </row>
    <row r="88" spans="1:10" x14ac:dyDescent="0.25">
      <c r="A88" s="9">
        <f t="shared" si="13"/>
        <v>85</v>
      </c>
      <c r="B88" s="44">
        <v>5</v>
      </c>
      <c r="C88" s="10">
        <f t="shared" si="8"/>
        <v>18.333333333333332</v>
      </c>
      <c r="D88" s="36">
        <v>72</v>
      </c>
      <c r="E88">
        <v>267</v>
      </c>
      <c r="F88" s="38" t="s">
        <v>57</v>
      </c>
      <c r="G88" s="11">
        <f>E88*Paramètres!I$2*Paramètres!K$2</f>
        <v>233.25120000000004</v>
      </c>
      <c r="H88" s="11">
        <f t="shared" si="9"/>
        <v>56.985091661350914</v>
      </c>
      <c r="I88" s="11">
        <f t="shared" si="10"/>
        <v>290.23629166135095</v>
      </c>
      <c r="J88" s="12">
        <f t="shared" si="11"/>
        <v>505.49487464351949</v>
      </c>
    </row>
    <row r="89" spans="1:10" x14ac:dyDescent="0.25">
      <c r="A89" s="9">
        <f t="shared" si="13"/>
        <v>86</v>
      </c>
      <c r="B89" s="44">
        <v>5</v>
      </c>
      <c r="C89" s="10">
        <f t="shared" si="8"/>
        <v>18.333333333333332</v>
      </c>
      <c r="D89" s="36">
        <v>73</v>
      </c>
      <c r="E89">
        <v>272</v>
      </c>
      <c r="F89" s="38" t="s">
        <v>57</v>
      </c>
      <c r="G89" s="11">
        <f>E89*Paramètres!I$2*Paramètres!K$2</f>
        <v>237.61920000000001</v>
      </c>
      <c r="H89" s="11">
        <f t="shared" si="9"/>
        <v>57.926992927794117</v>
      </c>
      <c r="I89" s="11">
        <f t="shared" si="10"/>
        <v>295.5461929277941</v>
      </c>
      <c r="J89" s="12">
        <f t="shared" si="11"/>
        <v>514.7429526825747</v>
      </c>
    </row>
    <row r="90" spans="1:10" x14ac:dyDescent="0.25">
      <c r="A90" s="9">
        <f t="shared" si="13"/>
        <v>87</v>
      </c>
      <c r="B90" s="44">
        <v>5</v>
      </c>
      <c r="C90" s="10">
        <f t="shared" si="8"/>
        <v>18.333333333333332</v>
      </c>
      <c r="D90" s="36">
        <v>74</v>
      </c>
      <c r="E90">
        <v>277</v>
      </c>
      <c r="F90" s="38" t="s">
        <v>57</v>
      </c>
      <c r="G90" s="11">
        <f>E90*Paramètres!I$2*Paramètres!K$2</f>
        <v>241.98720000000003</v>
      </c>
      <c r="H90" s="11">
        <f t="shared" si="9"/>
        <v>58.866880837322675</v>
      </c>
      <c r="I90" s="11">
        <f t="shared" si="10"/>
        <v>300.85408083732273</v>
      </c>
      <c r="J90" s="12">
        <f t="shared" si="11"/>
        <v>523.98752412500369</v>
      </c>
    </row>
    <row r="91" spans="1:10" x14ac:dyDescent="0.25">
      <c r="A91" s="9">
        <f t="shared" si="13"/>
        <v>88</v>
      </c>
      <c r="B91" s="44">
        <v>5</v>
      </c>
      <c r="C91" s="10">
        <f t="shared" si="8"/>
        <v>18.333333333333332</v>
      </c>
      <c r="D91" s="36">
        <v>75</v>
      </c>
      <c r="E91">
        <v>282</v>
      </c>
      <c r="F91" s="38" t="s">
        <v>57</v>
      </c>
      <c r="G91" s="11">
        <f>E91*Paramètres!I$2*Paramètres!K$2</f>
        <v>246.35520000000002</v>
      </c>
      <c r="H91" s="11">
        <f t="shared" si="9"/>
        <v>59.804795924194437</v>
      </c>
      <c r="I91" s="11">
        <f t="shared" si="10"/>
        <v>306.15999592419445</v>
      </c>
      <c r="J91" s="12">
        <f t="shared" si="11"/>
        <v>533.22865956797193</v>
      </c>
    </row>
    <row r="92" spans="1:10" x14ac:dyDescent="0.25">
      <c r="A92" s="9">
        <f t="shared" si="13"/>
        <v>89</v>
      </c>
      <c r="B92" s="44">
        <v>5</v>
      </c>
      <c r="C92" s="10">
        <f t="shared" si="8"/>
        <v>18.333333333333332</v>
      </c>
      <c r="D92" s="36">
        <v>75</v>
      </c>
      <c r="E92">
        <v>282</v>
      </c>
      <c r="F92" s="38" t="s">
        <v>57</v>
      </c>
      <c r="G92" s="11">
        <f>E92*Paramètres!I$2*Paramètres!K$2</f>
        <v>246.35520000000002</v>
      </c>
      <c r="H92" s="11">
        <f t="shared" si="9"/>
        <v>59.804795924194437</v>
      </c>
      <c r="I92" s="11">
        <f t="shared" si="10"/>
        <v>306.15999592419445</v>
      </c>
      <c r="J92" s="12">
        <f t="shared" si="11"/>
        <v>533.22865956797193</v>
      </c>
    </row>
    <row r="93" spans="1:10" x14ac:dyDescent="0.25">
      <c r="A93" s="9">
        <f t="shared" si="13"/>
        <v>90</v>
      </c>
      <c r="B93" s="44">
        <v>5</v>
      </c>
      <c r="C93" s="10">
        <f t="shared" si="8"/>
        <v>18.333333333333332</v>
      </c>
      <c r="D93" s="36">
        <v>76</v>
      </c>
      <c r="E93">
        <v>286.39999999999998</v>
      </c>
      <c r="F93" s="38" t="s">
        <v>57</v>
      </c>
      <c r="G93" s="11">
        <f>E93*Paramètres!I$2*Paramètres!K$2</f>
        <v>250.19904000000002</v>
      </c>
      <c r="H93" s="11">
        <f t="shared" si="9"/>
        <v>60.628560298320039</v>
      </c>
      <c r="I93" s="11">
        <f t="shared" si="10"/>
        <v>310.82760029832008</v>
      </c>
      <c r="J93" s="12">
        <f t="shared" si="11"/>
        <v>541.3580705195742</v>
      </c>
    </row>
    <row r="94" spans="1:10" x14ac:dyDescent="0.25">
      <c r="A94" s="9"/>
      <c r="B94" s="9"/>
      <c r="C94" s="10"/>
      <c r="D94" s="36">
        <v>77</v>
      </c>
      <c r="E94">
        <v>290.8</v>
      </c>
      <c r="F94" s="38" t="s">
        <v>57</v>
      </c>
      <c r="G94" s="11">
        <f>E94*Paramètres!I$2*Paramètres!K$2</f>
        <v>254.04288000000003</v>
      </c>
      <c r="H94" s="11">
        <f t="shared" si="9"/>
        <v>61.450852816003618</v>
      </c>
      <c r="I94" s="11">
        <f t="shared" si="10"/>
        <v>315.49373281600367</v>
      </c>
      <c r="J94" s="12">
        <f t="shared" si="11"/>
        <v>549.48491798787302</v>
      </c>
    </row>
    <row r="95" spans="1:10" x14ac:dyDescent="0.25">
      <c r="A95" s="9"/>
      <c r="B95" s="9"/>
      <c r="C95" s="10"/>
      <c r="D95" s="36">
        <v>78</v>
      </c>
      <c r="E95">
        <v>295.2</v>
      </c>
      <c r="F95" s="38" t="s">
        <v>57</v>
      </c>
      <c r="G95" s="11">
        <f>E95*Paramètres!I$2*Paramètres!K$2</f>
        <v>257.88672000000003</v>
      </c>
      <c r="H95" s="11">
        <f t="shared" si="9"/>
        <v>62.271698319701862</v>
      </c>
      <c r="I95" s="11">
        <f t="shared" si="10"/>
        <v>320.15841831970187</v>
      </c>
      <c r="J95" s="12">
        <f t="shared" si="11"/>
        <v>557.6092452401474</v>
      </c>
    </row>
    <row r="96" spans="1:10" x14ac:dyDescent="0.25">
      <c r="A96" s="9"/>
      <c r="B96" s="9"/>
      <c r="C96" s="10"/>
      <c r="D96" s="36">
        <v>79</v>
      </c>
      <c r="E96">
        <v>299.60000000000002</v>
      </c>
      <c r="F96" s="38" t="s">
        <v>57</v>
      </c>
      <c r="G96" s="11">
        <f>E96*Paramètres!I$2*Paramètres!K$2</f>
        <v>261.73056000000003</v>
      </c>
      <c r="H96" s="11">
        <f t="shared" si="9"/>
        <v>63.091120868802491</v>
      </c>
      <c r="I96" s="11">
        <f t="shared" si="10"/>
        <v>324.8216808688025</v>
      </c>
      <c r="J96" s="12">
        <f t="shared" si="11"/>
        <v>565.73109417983096</v>
      </c>
    </row>
    <row r="97" spans="1:10" x14ac:dyDescent="0.25">
      <c r="A97" s="9"/>
      <c r="B97" s="9"/>
      <c r="C97" s="10"/>
      <c r="D97" s="36">
        <v>80</v>
      </c>
      <c r="E97">
        <v>304</v>
      </c>
      <c r="F97" s="38" t="s">
        <v>57</v>
      </c>
      <c r="G97" s="11">
        <f>E97*Paramètres!I$2*Paramètres!K$2</f>
        <v>265.57440000000003</v>
      </c>
      <c r="H97" s="11">
        <f t="shared" si="9"/>
        <v>63.909143775438551</v>
      </c>
      <c r="I97" s="11">
        <f t="shared" si="10"/>
        <v>329.48354377543859</v>
      </c>
      <c r="J97" s="12">
        <f t="shared" si="11"/>
        <v>573.85050540888881</v>
      </c>
    </row>
    <row r="98" spans="1:10" x14ac:dyDescent="0.25">
      <c r="A98" s="9"/>
      <c r="B98" s="9"/>
      <c r="C98" s="10"/>
      <c r="D98" s="36">
        <v>80</v>
      </c>
      <c r="E98">
        <v>304</v>
      </c>
      <c r="F98" s="38" t="s">
        <v>57</v>
      </c>
      <c r="G98" s="11">
        <f>E98*Paramètres!I$2*Paramètres!K$2</f>
        <v>265.57440000000003</v>
      </c>
      <c r="H98" s="11">
        <f t="shared" si="9"/>
        <v>63.909143775438551</v>
      </c>
      <c r="I98" s="11">
        <f t="shared" si="10"/>
        <v>329.48354377543859</v>
      </c>
      <c r="J98" s="12">
        <f t="shared" si="11"/>
        <v>573.85050540888881</v>
      </c>
    </row>
    <row r="99" spans="1:10" x14ac:dyDescent="0.25">
      <c r="A99" s="9"/>
      <c r="B99" s="9"/>
      <c r="C99" s="10"/>
      <c r="D99" s="36">
        <v>81</v>
      </c>
      <c r="E99">
        <v>308</v>
      </c>
      <c r="F99" s="38" t="s">
        <v>57</v>
      </c>
      <c r="G99" s="11">
        <f>E99*Paramètres!I$2*Paramètres!K$2</f>
        <v>269.06880000000001</v>
      </c>
      <c r="H99" s="11">
        <f t="shared" si="9"/>
        <v>64.651605426750933</v>
      </c>
      <c r="I99" s="11">
        <f t="shared" si="10"/>
        <v>333.72040542675097</v>
      </c>
      <c r="J99" s="12">
        <f t="shared" si="11"/>
        <v>581.22970611825792</v>
      </c>
    </row>
    <row r="100" spans="1:10" x14ac:dyDescent="0.25">
      <c r="A100" s="9"/>
      <c r="B100" s="9"/>
      <c r="C100" s="10"/>
      <c r="D100" s="36">
        <v>82</v>
      </c>
      <c r="E100">
        <v>312</v>
      </c>
      <c r="F100" s="38" t="s">
        <v>57</v>
      </c>
      <c r="G100" s="11">
        <f>E100*Paramètres!I$2*Paramètres!K$2</f>
        <v>272.56320000000005</v>
      </c>
      <c r="H100" s="11">
        <f t="shared" si="9"/>
        <v>65.392945522034609</v>
      </c>
      <c r="I100" s="11">
        <f t="shared" si="10"/>
        <v>337.95614552203466</v>
      </c>
      <c r="J100" s="12">
        <f t="shared" si="11"/>
        <v>588.60695345087709</v>
      </c>
    </row>
    <row r="101" spans="1:10" x14ac:dyDescent="0.25">
      <c r="A101" s="9"/>
      <c r="B101" s="9"/>
      <c r="C101" s="10"/>
      <c r="D101" s="36">
        <v>83</v>
      </c>
      <c r="E101">
        <v>316</v>
      </c>
      <c r="F101" s="38" t="s">
        <v>57</v>
      </c>
      <c r="G101" s="11">
        <f>E101*Paramètres!I$2*Paramètres!K$2</f>
        <v>276.05760000000004</v>
      </c>
      <c r="H101" s="11">
        <f t="shared" si="9"/>
        <v>66.133180102831929</v>
      </c>
      <c r="I101" s="11">
        <f t="shared" si="10"/>
        <v>342.19078010283198</v>
      </c>
      <c r="J101" s="12">
        <f t="shared" si="11"/>
        <v>595.98227534576563</v>
      </c>
    </row>
    <row r="102" spans="1:10" x14ac:dyDescent="0.25">
      <c r="A102" s="9"/>
      <c r="B102" s="9"/>
      <c r="C102" s="10"/>
      <c r="D102" s="36">
        <v>84</v>
      </c>
      <c r="E102">
        <v>320</v>
      </c>
      <c r="F102" s="38" t="s">
        <v>57</v>
      </c>
      <c r="G102" s="11">
        <f>E102*Paramètres!I$2*Paramètres!K$2</f>
        <v>279.55200000000008</v>
      </c>
      <c r="H102" s="11">
        <f t="shared" si="9"/>
        <v>66.872324781216591</v>
      </c>
      <c r="I102" s="11">
        <f t="shared" si="10"/>
        <v>346.42432478121668</v>
      </c>
      <c r="J102" s="12">
        <f t="shared" si="11"/>
        <v>603.35569899395239</v>
      </c>
    </row>
    <row r="103" spans="1:10" x14ac:dyDescent="0.25">
      <c r="A103" s="9"/>
      <c r="B103" s="9"/>
      <c r="C103" s="10"/>
      <c r="D103" s="36">
        <v>85</v>
      </c>
      <c r="E103">
        <v>324</v>
      </c>
      <c r="F103" s="38" t="s">
        <v>57</v>
      </c>
      <c r="G103" s="11">
        <f>E103*Paramètres!I$2*Paramètres!K$2</f>
        <v>283.04640000000001</v>
      </c>
      <c r="H103" s="11">
        <f t="shared" si="9"/>
        <v>67.610394756513315</v>
      </c>
      <c r="I103" s="11">
        <f t="shared" si="10"/>
        <v>350.65679475651331</v>
      </c>
      <c r="J103" s="12">
        <f t="shared" si="11"/>
        <v>610.72725086759408</v>
      </c>
    </row>
    <row r="104" spans="1:10" x14ac:dyDescent="0.25">
      <c r="A104" s="9"/>
      <c r="B104" s="9"/>
      <c r="C104" s="10"/>
      <c r="D104" s="36">
        <v>85</v>
      </c>
      <c r="E104">
        <v>251</v>
      </c>
      <c r="F104" s="38">
        <v>73</v>
      </c>
      <c r="G104" s="11">
        <f>E104*Paramètres!I$2*Paramètres!K$2</f>
        <v>219.27360000000002</v>
      </c>
      <c r="H104" s="11">
        <f t="shared" si="9"/>
        <v>53.956975893220125</v>
      </c>
      <c r="I104" s="11">
        <f t="shared" si="10"/>
        <v>273.23057589322013</v>
      </c>
      <c r="J104" s="12">
        <f t="shared" si="11"/>
        <v>475.8765863473584</v>
      </c>
    </row>
    <row r="105" spans="1:10" x14ac:dyDescent="0.25">
      <c r="A105" s="9"/>
      <c r="B105" s="9"/>
      <c r="C105" s="10"/>
      <c r="D105" s="36">
        <v>86</v>
      </c>
      <c r="E105">
        <v>254.4</v>
      </c>
      <c r="F105" s="38" t="s">
        <v>57</v>
      </c>
      <c r="G105" s="11">
        <f>E105*Paramètres!I$2*Paramètres!K$2</f>
        <v>222.24384000000003</v>
      </c>
      <c r="H105" s="11">
        <f t="shared" si="9"/>
        <v>54.602284860895899</v>
      </c>
      <c r="I105" s="11">
        <f t="shared" si="10"/>
        <v>276.84612486089594</v>
      </c>
      <c r="J105" s="12">
        <f t="shared" si="11"/>
        <v>482.17366746606041</v>
      </c>
    </row>
    <row r="106" spans="1:10" x14ac:dyDescent="0.25">
      <c r="A106" s="9"/>
      <c r="B106" s="9"/>
      <c r="C106" s="10"/>
      <c r="D106" s="36">
        <v>87</v>
      </c>
      <c r="E106">
        <v>257.8</v>
      </c>
      <c r="F106" s="38" t="s">
        <v>57</v>
      </c>
      <c r="G106" s="11">
        <f>E106*Paramètres!I$2*Paramètres!K$2</f>
        <v>225.21408000000002</v>
      </c>
      <c r="H106" s="11">
        <f t="shared" si="9"/>
        <v>55.246590695846493</v>
      </c>
      <c r="I106" s="11">
        <f t="shared" si="10"/>
        <v>280.46067069584649</v>
      </c>
      <c r="J106" s="12">
        <f t="shared" si="11"/>
        <v>488.46900146193269</v>
      </c>
    </row>
    <row r="107" spans="1:10" x14ac:dyDescent="0.25">
      <c r="A107" s="9"/>
      <c r="B107" s="9"/>
      <c r="C107" s="10"/>
      <c r="D107" s="36">
        <v>88</v>
      </c>
      <c r="E107">
        <v>261.2</v>
      </c>
      <c r="F107" s="38" t="s">
        <v>57</v>
      </c>
      <c r="G107" s="11">
        <f>E107*Paramètres!I$2*Paramètres!K$2</f>
        <v>228.18432000000001</v>
      </c>
      <c r="H107" s="11">
        <f t="shared" si="9"/>
        <v>55.889908157388689</v>
      </c>
      <c r="I107" s="11">
        <f t="shared" si="10"/>
        <v>284.07422815738869</v>
      </c>
      <c r="J107" s="12">
        <f t="shared" si="11"/>
        <v>494.76261404078531</v>
      </c>
    </row>
    <row r="108" spans="1:10" x14ac:dyDescent="0.25">
      <c r="A108" s="9"/>
      <c r="B108" s="9"/>
      <c r="C108" s="10"/>
      <c r="D108" s="36">
        <v>89</v>
      </c>
      <c r="E108">
        <v>264.60000000000002</v>
      </c>
      <c r="F108" s="38" t="s">
        <v>57</v>
      </c>
      <c r="G108" s="11">
        <f>E108*Paramètres!I$2*Paramètres!K$2</f>
        <v>231.15456000000006</v>
      </c>
      <c r="H108" s="11">
        <f t="shared" ref="H108:H109" si="14">EXP(-1.0587+0.8836*LN(G108)+0.284)</f>
        <v>56.532251598510534</v>
      </c>
      <c r="I108" s="11">
        <f t="shared" ref="I108:I109" si="15">G108+H108</f>
        <v>287.68681159851059</v>
      </c>
      <c r="J108" s="12">
        <f t="shared" si="11"/>
        <v>501.05453020073924</v>
      </c>
    </row>
    <row r="109" spans="1:10" x14ac:dyDescent="0.25">
      <c r="A109" s="9"/>
      <c r="B109" s="9"/>
      <c r="D109" s="36">
        <v>90</v>
      </c>
      <c r="E109">
        <v>268</v>
      </c>
      <c r="F109" s="38" t="s">
        <v>57</v>
      </c>
      <c r="G109" s="11">
        <f>E109*Paramètres!I$2*Paramètres!K$2</f>
        <v>234.12480000000005</v>
      </c>
      <c r="H109" s="11">
        <f t="shared" si="14"/>
        <v>57.173634982132555</v>
      </c>
      <c r="I109" s="11">
        <f t="shared" si="15"/>
        <v>291.29843498213262</v>
      </c>
      <c r="J109" s="12">
        <f t="shared" ref="J109" si="16">I109*0.475*44/12</f>
        <v>507.34477426054764</v>
      </c>
    </row>
    <row r="110" spans="1:10" x14ac:dyDescent="0.25">
      <c r="A110" s="9"/>
      <c r="B110" s="9"/>
      <c r="D110" s="36"/>
      <c r="E110" s="28"/>
      <c r="F110" s="28"/>
      <c r="G110" s="28"/>
      <c r="H110" s="28"/>
      <c r="I110" s="28"/>
      <c r="J110" s="12"/>
    </row>
    <row r="111" spans="1:10" x14ac:dyDescent="0.25">
      <c r="A111" s="9"/>
      <c r="B111" s="9"/>
      <c r="D111" s="29"/>
      <c r="E111" s="28"/>
      <c r="F111" s="28"/>
      <c r="G111" s="28"/>
      <c r="H111" s="28"/>
      <c r="I111" s="28"/>
      <c r="J111" s="12"/>
    </row>
    <row r="112" spans="1:10" x14ac:dyDescent="0.25">
      <c r="A112" s="9"/>
      <c r="B112" s="9"/>
      <c r="D112" s="29"/>
      <c r="E112" s="28"/>
      <c r="F112" s="28"/>
      <c r="G112" s="28"/>
      <c r="H112" s="28"/>
      <c r="I112" s="28"/>
      <c r="J112" s="12"/>
    </row>
    <row r="113" spans="1:10" x14ac:dyDescent="0.25">
      <c r="A113" s="9"/>
      <c r="B113" s="9"/>
      <c r="D113" s="29"/>
      <c r="E113" s="28"/>
      <c r="F113" s="28"/>
      <c r="G113" s="28"/>
      <c r="H113" s="28"/>
      <c r="I113" s="28"/>
      <c r="J113" s="12"/>
    </row>
    <row r="114" spans="1:10" x14ac:dyDescent="0.25">
      <c r="A114" s="9"/>
      <c r="B114" s="9"/>
      <c r="D114" s="29"/>
      <c r="E114" s="28"/>
      <c r="F114" s="28"/>
      <c r="G114" s="28"/>
      <c r="H114" s="28"/>
      <c r="I114" s="28"/>
      <c r="J114" s="12"/>
    </row>
    <row r="115" spans="1:10" x14ac:dyDescent="0.25">
      <c r="A115" s="9"/>
      <c r="B115" s="9"/>
    </row>
    <row r="116" spans="1:10" x14ac:dyDescent="0.25">
      <c r="A116" s="9"/>
      <c r="B116" s="9"/>
    </row>
    <row r="117" spans="1:10" x14ac:dyDescent="0.25">
      <c r="A117" s="9"/>
      <c r="B117" s="9"/>
    </row>
    <row r="118" spans="1:10" x14ac:dyDescent="0.25">
      <c r="A118" s="9"/>
      <c r="B118" s="9"/>
    </row>
    <row r="119" spans="1:10" x14ac:dyDescent="0.25">
      <c r="A119" s="9"/>
      <c r="B119" s="9"/>
    </row>
    <row r="120" spans="1:10" x14ac:dyDescent="0.25">
      <c r="A120" s="9"/>
      <c r="B120" s="9"/>
    </row>
  </sheetData>
  <mergeCells count="1">
    <mergeCell ref="D1:J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5" sqref="L5"/>
    </sheetView>
  </sheetViews>
  <sheetFormatPr baseColWidth="10" defaultRowHeight="15" x14ac:dyDescent="0.25"/>
  <sheetData>
    <row r="1" spans="1:12" ht="63.75" x14ac:dyDescent="0.25">
      <c r="A1" s="31" t="s">
        <v>30</v>
      </c>
      <c r="B1" s="31" t="s">
        <v>31</v>
      </c>
      <c r="C1" s="2" t="s">
        <v>32</v>
      </c>
      <c r="D1" s="2" t="s">
        <v>33</v>
      </c>
      <c r="E1" s="2" t="s">
        <v>34</v>
      </c>
      <c r="F1" s="2" t="s">
        <v>35</v>
      </c>
      <c r="G1" s="31" t="s">
        <v>36</v>
      </c>
      <c r="H1" s="31" t="s">
        <v>37</v>
      </c>
      <c r="I1" s="31" t="s">
        <v>38</v>
      </c>
      <c r="J1" s="31" t="s">
        <v>39</v>
      </c>
      <c r="K1" s="2" t="s">
        <v>40</v>
      </c>
      <c r="L1" s="31" t="s">
        <v>41</v>
      </c>
    </row>
    <row r="2" spans="1:12" x14ac:dyDescent="0.25">
      <c r="A2" t="s">
        <v>26</v>
      </c>
      <c r="B2" t="s">
        <v>27</v>
      </c>
      <c r="C2">
        <v>0.47099999999999997</v>
      </c>
      <c r="D2">
        <v>-3.4499999999999998E-4</v>
      </c>
      <c r="E2">
        <v>0.377</v>
      </c>
      <c r="F2">
        <v>0</v>
      </c>
      <c r="G2" t="s">
        <v>28</v>
      </c>
      <c r="H2">
        <v>1.3</v>
      </c>
      <c r="I2">
        <v>1.56</v>
      </c>
      <c r="J2" t="s">
        <v>29</v>
      </c>
      <c r="K2">
        <v>0.56000000000000005</v>
      </c>
      <c r="L2">
        <v>1.107</v>
      </c>
    </row>
    <row r="8" spans="1:12" x14ac:dyDescent="0.25">
      <c r="B8" s="32"/>
      <c r="C8" s="32"/>
      <c r="D8" s="32"/>
      <c r="E8" s="32"/>
      <c r="F8" s="32"/>
    </row>
    <row r="9" spans="1:12" x14ac:dyDescent="0.25">
      <c r="B9" s="32"/>
      <c r="C9" s="32"/>
      <c r="D9" s="32"/>
      <c r="E9" s="32"/>
      <c r="F9" s="32"/>
    </row>
    <row r="10" spans="1:12" x14ac:dyDescent="0.25">
      <c r="B10" s="33" t="s">
        <v>42</v>
      </c>
      <c r="C10" s="32"/>
      <c r="D10" s="32"/>
      <c r="E10" s="32"/>
      <c r="F10" s="32"/>
    </row>
    <row r="11" spans="1:12" x14ac:dyDescent="0.25">
      <c r="C11" s="32" t="s">
        <v>43</v>
      </c>
      <c r="D11" s="32" t="s">
        <v>44</v>
      </c>
      <c r="E11" s="32" t="s">
        <v>45</v>
      </c>
      <c r="F11" s="34" t="s">
        <v>46</v>
      </c>
    </row>
    <row r="12" spans="1:12" x14ac:dyDescent="0.25">
      <c r="B12" s="35" t="s">
        <v>47</v>
      </c>
      <c r="C12" s="32">
        <v>35</v>
      </c>
      <c r="D12" s="32">
        <v>25</v>
      </c>
      <c r="E12" s="32">
        <v>2</v>
      </c>
      <c r="F12" s="32">
        <v>1</v>
      </c>
    </row>
    <row r="13" spans="1:12" x14ac:dyDescent="0.25">
      <c r="B13" s="35" t="s">
        <v>48</v>
      </c>
      <c r="C13" s="32">
        <f>LN(2)/C12</f>
        <v>1.980420515885558E-2</v>
      </c>
      <c r="D13" s="32">
        <f>LN(2)/D12</f>
        <v>2.7725887222397813E-2</v>
      </c>
      <c r="E13" s="32">
        <f>LN(2)/E12</f>
        <v>0.34657359027997264</v>
      </c>
      <c r="F13" s="32">
        <f>LN(2)/F12</f>
        <v>0.69314718055994529</v>
      </c>
    </row>
    <row r="14" spans="1:12" x14ac:dyDescent="0.25">
      <c r="B14" s="32"/>
      <c r="C14" s="32"/>
      <c r="D14" s="32"/>
      <c r="E14" s="32"/>
      <c r="F14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opLeftCell="A80" workbookViewId="0">
      <selection activeCell="C2" sqref="C2:D108"/>
    </sheetView>
  </sheetViews>
  <sheetFormatPr baseColWidth="10" defaultRowHeight="15" x14ac:dyDescent="0.25"/>
  <cols>
    <col min="3" max="3" width="15.5703125" bestFit="1" customWidth="1"/>
    <col min="5" max="5" width="12.85546875" customWidth="1"/>
  </cols>
  <sheetData>
    <row r="1" spans="1:5" ht="28.5" customHeight="1" x14ac:dyDescent="0.25">
      <c r="A1" t="s">
        <v>51</v>
      </c>
      <c r="C1" t="s">
        <v>52</v>
      </c>
      <c r="D1" s="41" t="s">
        <v>55</v>
      </c>
      <c r="E1" s="41" t="s">
        <v>56</v>
      </c>
    </row>
    <row r="2" spans="1:5" x14ac:dyDescent="0.25">
      <c r="A2">
        <v>0</v>
      </c>
      <c r="B2">
        <v>0</v>
      </c>
      <c r="C2">
        <v>0</v>
      </c>
      <c r="E2" s="42"/>
    </row>
    <row r="3" spans="1:5" x14ac:dyDescent="0.25">
      <c r="A3">
        <v>1</v>
      </c>
      <c r="B3">
        <v>1</v>
      </c>
      <c r="C3">
        <f>C2+B3</f>
        <v>1</v>
      </c>
      <c r="D3" t="str">
        <f>IF(C2-C3&gt;0,C2-C3,"")</f>
        <v/>
      </c>
      <c r="E3" s="42"/>
    </row>
    <row r="4" spans="1:5" x14ac:dyDescent="0.25">
      <c r="A4">
        <v>2</v>
      </c>
      <c r="B4">
        <v>2</v>
      </c>
      <c r="C4">
        <f t="shared" ref="C4:C11" si="0">C3+B4</f>
        <v>3</v>
      </c>
      <c r="D4" t="str">
        <f t="shared" ref="D4:D67" si="1">IF(C3-C4&gt;0,C3-C4,"")</f>
        <v/>
      </c>
      <c r="E4" s="42"/>
    </row>
    <row r="5" spans="1:5" x14ac:dyDescent="0.25">
      <c r="A5">
        <v>3</v>
      </c>
      <c r="B5">
        <v>3</v>
      </c>
      <c r="C5">
        <f t="shared" si="0"/>
        <v>6</v>
      </c>
      <c r="D5" t="str">
        <f t="shared" si="1"/>
        <v/>
      </c>
      <c r="E5" s="42"/>
    </row>
    <row r="6" spans="1:5" x14ac:dyDescent="0.25">
      <c r="A6">
        <v>4</v>
      </c>
      <c r="B6">
        <v>3.5</v>
      </c>
      <c r="C6">
        <f t="shared" si="0"/>
        <v>9.5</v>
      </c>
      <c r="D6" t="str">
        <f t="shared" si="1"/>
        <v/>
      </c>
      <c r="E6" s="42"/>
    </row>
    <row r="7" spans="1:5" x14ac:dyDescent="0.25">
      <c r="A7">
        <v>5</v>
      </c>
      <c r="B7">
        <v>3.7</v>
      </c>
      <c r="C7">
        <f t="shared" si="0"/>
        <v>13.2</v>
      </c>
      <c r="D7" t="str">
        <f t="shared" si="1"/>
        <v/>
      </c>
      <c r="E7" s="42"/>
    </row>
    <row r="8" spans="1:5" x14ac:dyDescent="0.25">
      <c r="A8">
        <v>6</v>
      </c>
      <c r="B8">
        <v>3.8</v>
      </c>
      <c r="C8">
        <f t="shared" si="0"/>
        <v>17</v>
      </c>
      <c r="D8" t="str">
        <f t="shared" si="1"/>
        <v/>
      </c>
      <c r="E8" s="42"/>
    </row>
    <row r="9" spans="1:5" x14ac:dyDescent="0.25">
      <c r="A9">
        <v>7</v>
      </c>
      <c r="B9">
        <v>4.2</v>
      </c>
      <c r="C9">
        <f t="shared" si="0"/>
        <v>21.2</v>
      </c>
      <c r="D9" t="str">
        <f t="shared" si="1"/>
        <v/>
      </c>
      <c r="E9" s="42"/>
    </row>
    <row r="10" spans="1:5" x14ac:dyDescent="0.25">
      <c r="A10">
        <v>8</v>
      </c>
      <c r="B10">
        <v>4.4000000000000004</v>
      </c>
      <c r="C10">
        <f t="shared" si="0"/>
        <v>25.6</v>
      </c>
      <c r="D10" t="str">
        <f t="shared" si="1"/>
        <v/>
      </c>
      <c r="E10" s="42"/>
    </row>
    <row r="11" spans="1:5" x14ac:dyDescent="0.25">
      <c r="A11">
        <v>9</v>
      </c>
      <c r="B11">
        <v>4.5999999999999996</v>
      </c>
      <c r="C11">
        <f t="shared" si="0"/>
        <v>30.200000000000003</v>
      </c>
      <c r="D11" t="str">
        <f t="shared" si="1"/>
        <v/>
      </c>
      <c r="E11" s="42"/>
    </row>
    <row r="12" spans="1:5" x14ac:dyDescent="0.25">
      <c r="A12">
        <v>10</v>
      </c>
      <c r="C12">
        <v>35</v>
      </c>
      <c r="D12" t="str">
        <f t="shared" si="1"/>
        <v/>
      </c>
      <c r="E12" s="42"/>
    </row>
    <row r="13" spans="1:5" x14ac:dyDescent="0.25">
      <c r="A13">
        <v>10</v>
      </c>
      <c r="C13">
        <v>35</v>
      </c>
      <c r="D13" t="str">
        <f t="shared" si="1"/>
        <v/>
      </c>
      <c r="E13" s="42"/>
    </row>
    <row r="14" spans="1:5" x14ac:dyDescent="0.25">
      <c r="A14">
        <v>11</v>
      </c>
      <c r="C14">
        <f>C$13+(A14-A$13)*(C$18-C$13)/(A$18-A$13)</f>
        <v>45.6</v>
      </c>
      <c r="D14" t="str">
        <f t="shared" si="1"/>
        <v/>
      </c>
      <c r="E14" s="42"/>
    </row>
    <row r="15" spans="1:5" x14ac:dyDescent="0.25">
      <c r="A15">
        <v>12</v>
      </c>
      <c r="C15">
        <f t="shared" ref="C15:C17" si="2">C$13+(A15-A$13)*(C$18-C$13)/(A$18-A$13)</f>
        <v>56.2</v>
      </c>
      <c r="D15" t="str">
        <f t="shared" si="1"/>
        <v/>
      </c>
      <c r="E15" s="42"/>
    </row>
    <row r="16" spans="1:5" x14ac:dyDescent="0.25">
      <c r="A16">
        <v>13</v>
      </c>
      <c r="C16">
        <f t="shared" si="2"/>
        <v>66.8</v>
      </c>
      <c r="D16" t="str">
        <f t="shared" si="1"/>
        <v/>
      </c>
      <c r="E16" s="42"/>
    </row>
    <row r="17" spans="1:5" x14ac:dyDescent="0.25">
      <c r="A17">
        <v>14</v>
      </c>
      <c r="C17">
        <f t="shared" si="2"/>
        <v>77.400000000000006</v>
      </c>
      <c r="D17" t="str">
        <f t="shared" si="1"/>
        <v/>
      </c>
      <c r="E17" s="42"/>
    </row>
    <row r="18" spans="1:5" x14ac:dyDescent="0.25">
      <c r="A18">
        <v>15</v>
      </c>
      <c r="C18">
        <v>88</v>
      </c>
      <c r="D18" t="str">
        <f t="shared" si="1"/>
        <v/>
      </c>
      <c r="E18" s="42"/>
    </row>
    <row r="19" spans="1:5" x14ac:dyDescent="0.25">
      <c r="A19">
        <v>15</v>
      </c>
      <c r="C19">
        <v>88</v>
      </c>
      <c r="D19" t="str">
        <f t="shared" si="1"/>
        <v/>
      </c>
      <c r="E19" s="42">
        <v>30</v>
      </c>
    </row>
    <row r="20" spans="1:5" x14ac:dyDescent="0.25">
      <c r="A20">
        <v>16</v>
      </c>
      <c r="C20">
        <f>C$19+(A20-A$19)*(C$24-C$19)/(A$24-A$19)</f>
        <v>99.8</v>
      </c>
      <c r="D20" t="str">
        <f t="shared" si="1"/>
        <v/>
      </c>
      <c r="E20" s="42"/>
    </row>
    <row r="21" spans="1:5" x14ac:dyDescent="0.25">
      <c r="A21">
        <v>17</v>
      </c>
      <c r="C21">
        <f t="shared" ref="C21:C23" si="3">C$19+(A21-A$19)*(C$24-C$19)/(A$24-A$19)</f>
        <v>111.6</v>
      </c>
      <c r="D21" t="str">
        <f t="shared" si="1"/>
        <v/>
      </c>
      <c r="E21" s="42"/>
    </row>
    <row r="22" spans="1:5" x14ac:dyDescent="0.25">
      <c r="A22">
        <v>18</v>
      </c>
      <c r="C22">
        <f t="shared" si="3"/>
        <v>123.4</v>
      </c>
      <c r="D22" t="str">
        <f t="shared" si="1"/>
        <v/>
      </c>
      <c r="E22" s="42"/>
    </row>
    <row r="23" spans="1:5" x14ac:dyDescent="0.25">
      <c r="A23">
        <v>19</v>
      </c>
      <c r="C23">
        <f t="shared" si="3"/>
        <v>135.19999999999999</v>
      </c>
      <c r="D23" t="str">
        <f t="shared" si="1"/>
        <v/>
      </c>
      <c r="E23" s="42"/>
    </row>
    <row r="24" spans="1:5" x14ac:dyDescent="0.25">
      <c r="A24">
        <v>20</v>
      </c>
      <c r="C24">
        <f>118+29</f>
        <v>147</v>
      </c>
      <c r="D24" t="str">
        <f t="shared" si="1"/>
        <v/>
      </c>
      <c r="E24" s="42"/>
    </row>
    <row r="25" spans="1:5" x14ac:dyDescent="0.25">
      <c r="A25">
        <v>20</v>
      </c>
      <c r="C25">
        <v>88</v>
      </c>
      <c r="D25">
        <f t="shared" si="1"/>
        <v>59</v>
      </c>
      <c r="E25" s="42">
        <v>29</v>
      </c>
    </row>
    <row r="26" spans="1:5" x14ac:dyDescent="0.25">
      <c r="A26">
        <v>21</v>
      </c>
      <c r="C26">
        <f>C$25+(A26-A$25)*(C$30-C$25)/(A$30-A$25)</f>
        <v>99.4</v>
      </c>
      <c r="D26" t="str">
        <f t="shared" si="1"/>
        <v/>
      </c>
      <c r="E26" s="42"/>
    </row>
    <row r="27" spans="1:5" x14ac:dyDescent="0.25">
      <c r="A27">
        <v>22</v>
      </c>
      <c r="C27">
        <f t="shared" ref="C27:C29" si="4">C$25+(A27-A$25)*(C$30-C$25)/(A$30-A$25)</f>
        <v>110.8</v>
      </c>
      <c r="D27" t="str">
        <f t="shared" si="1"/>
        <v/>
      </c>
      <c r="E27" s="42"/>
    </row>
    <row r="28" spans="1:5" x14ac:dyDescent="0.25">
      <c r="A28">
        <v>23</v>
      </c>
      <c r="C28">
        <f t="shared" si="4"/>
        <v>122.2</v>
      </c>
      <c r="D28" t="str">
        <f t="shared" si="1"/>
        <v/>
      </c>
      <c r="E28" s="42"/>
    </row>
    <row r="29" spans="1:5" x14ac:dyDescent="0.25">
      <c r="A29">
        <v>24</v>
      </c>
      <c r="C29">
        <f t="shared" si="4"/>
        <v>133.6</v>
      </c>
      <c r="D29" t="str">
        <f t="shared" si="1"/>
        <v/>
      </c>
      <c r="E29" s="42"/>
    </row>
    <row r="30" spans="1:5" x14ac:dyDescent="0.25">
      <c r="A30">
        <v>25</v>
      </c>
      <c r="C30">
        <f>114+31</f>
        <v>145</v>
      </c>
      <c r="D30" t="str">
        <f t="shared" si="1"/>
        <v/>
      </c>
      <c r="E30" s="42"/>
    </row>
    <row r="31" spans="1:5" x14ac:dyDescent="0.25">
      <c r="A31">
        <v>25</v>
      </c>
      <c r="C31">
        <f>114+31</f>
        <v>145</v>
      </c>
      <c r="D31" t="str">
        <f t="shared" si="1"/>
        <v/>
      </c>
      <c r="E31" s="42">
        <v>31</v>
      </c>
    </row>
    <row r="32" spans="1:5" x14ac:dyDescent="0.25">
      <c r="A32">
        <v>26</v>
      </c>
      <c r="C32">
        <f>C$31+(A32-A$31)*(C$36-C$31)/(A$36-A$31)</f>
        <v>156</v>
      </c>
      <c r="D32" t="str">
        <f t="shared" si="1"/>
        <v/>
      </c>
      <c r="E32" s="42"/>
    </row>
    <row r="33" spans="1:5" x14ac:dyDescent="0.25">
      <c r="A33">
        <v>27</v>
      </c>
      <c r="C33">
        <f>C$31+(A33-A$31)*(C$36-C$31)/(A$36-A$31)</f>
        <v>167</v>
      </c>
      <c r="D33" t="str">
        <f t="shared" si="1"/>
        <v/>
      </c>
      <c r="E33" s="42"/>
    </row>
    <row r="34" spans="1:5" x14ac:dyDescent="0.25">
      <c r="A34">
        <v>28</v>
      </c>
      <c r="C34">
        <f>C$31+(A34-A$31)*(C$36-C$31)/(A$36-A$31)</f>
        <v>178</v>
      </c>
      <c r="D34" t="str">
        <f t="shared" si="1"/>
        <v/>
      </c>
      <c r="E34" s="42"/>
    </row>
    <row r="35" spans="1:5" x14ac:dyDescent="0.25">
      <c r="A35">
        <v>29</v>
      </c>
      <c r="C35">
        <f>C$31+(A35-A$31)*(C$36-C$31)/(A$36-A$31)</f>
        <v>189</v>
      </c>
      <c r="D35" t="str">
        <f t="shared" si="1"/>
        <v/>
      </c>
      <c r="E35" s="42"/>
    </row>
    <row r="36" spans="1:5" x14ac:dyDescent="0.25">
      <c r="A36">
        <v>30</v>
      </c>
      <c r="C36">
        <f>168+32</f>
        <v>200</v>
      </c>
      <c r="D36" t="str">
        <f t="shared" si="1"/>
        <v/>
      </c>
      <c r="E36" s="42"/>
    </row>
    <row r="37" spans="1:5" x14ac:dyDescent="0.25">
      <c r="A37">
        <v>30</v>
      </c>
      <c r="C37">
        <v>137</v>
      </c>
      <c r="D37">
        <f t="shared" si="1"/>
        <v>63</v>
      </c>
      <c r="E37" s="42">
        <v>32</v>
      </c>
    </row>
    <row r="38" spans="1:5" x14ac:dyDescent="0.25">
      <c r="A38">
        <v>31</v>
      </c>
      <c r="C38">
        <f>C$37+(A38-A$37)*(C$42-C$37)/(A$42-A$37)</f>
        <v>147.4</v>
      </c>
      <c r="D38" t="str">
        <f t="shared" si="1"/>
        <v/>
      </c>
      <c r="E38" s="42"/>
    </row>
    <row r="39" spans="1:5" x14ac:dyDescent="0.25">
      <c r="A39">
        <v>32</v>
      </c>
      <c r="C39">
        <f>C$37+(A39-A$37)*(C$42-C$37)/(A$42-A$37)</f>
        <v>157.80000000000001</v>
      </c>
      <c r="D39" t="str">
        <f t="shared" si="1"/>
        <v/>
      </c>
      <c r="E39" s="42"/>
    </row>
    <row r="40" spans="1:5" x14ac:dyDescent="0.25">
      <c r="A40">
        <v>33</v>
      </c>
      <c r="C40">
        <f>C$37+(A40-A$37)*(C$42-C$37)/(A$42-A$37)</f>
        <v>168.2</v>
      </c>
      <c r="D40" t="str">
        <f t="shared" si="1"/>
        <v/>
      </c>
      <c r="E40" s="42"/>
    </row>
    <row r="41" spans="1:5" x14ac:dyDescent="0.25">
      <c r="A41">
        <v>34</v>
      </c>
      <c r="C41">
        <f>C$37+(A41-A$37)*(C$42-C$37)/(A$42-A$37)</f>
        <v>178.6</v>
      </c>
      <c r="D41" t="str">
        <f t="shared" si="1"/>
        <v/>
      </c>
      <c r="E41" s="42"/>
    </row>
    <row r="42" spans="1:5" x14ac:dyDescent="0.25">
      <c r="A42">
        <v>35</v>
      </c>
      <c r="C42">
        <f>157+32</f>
        <v>189</v>
      </c>
      <c r="D42" t="str">
        <f t="shared" si="1"/>
        <v/>
      </c>
      <c r="E42" s="42"/>
    </row>
    <row r="43" spans="1:5" x14ac:dyDescent="0.25">
      <c r="A43">
        <v>35</v>
      </c>
      <c r="C43">
        <f>157+32</f>
        <v>189</v>
      </c>
      <c r="D43" t="str">
        <f t="shared" si="1"/>
        <v/>
      </c>
      <c r="E43" s="42">
        <v>32</v>
      </c>
    </row>
    <row r="44" spans="1:5" x14ac:dyDescent="0.25">
      <c r="A44">
        <v>36</v>
      </c>
      <c r="C44">
        <f>C$43+(A44-A$43)*(C$48-C$43)/(A$48-A$43)</f>
        <v>198.8</v>
      </c>
      <c r="D44" t="str">
        <f t="shared" si="1"/>
        <v/>
      </c>
      <c r="E44" s="42"/>
    </row>
    <row r="45" spans="1:5" x14ac:dyDescent="0.25">
      <c r="A45">
        <v>37</v>
      </c>
      <c r="C45">
        <f>C$43+(A45-A$43)*(C$48-C$43)/(A$48-A$43)</f>
        <v>208.6</v>
      </c>
      <c r="D45" t="str">
        <f t="shared" si="1"/>
        <v/>
      </c>
      <c r="E45" s="42"/>
    </row>
    <row r="46" spans="1:5" x14ac:dyDescent="0.25">
      <c r="A46">
        <v>38</v>
      </c>
      <c r="C46">
        <f>C$43+(A46-A$43)*(C$48-C$43)/(A$48-A$43)</f>
        <v>218.4</v>
      </c>
      <c r="D46" t="str">
        <f t="shared" si="1"/>
        <v/>
      </c>
      <c r="E46" s="42"/>
    </row>
    <row r="47" spans="1:5" x14ac:dyDescent="0.25">
      <c r="A47">
        <v>39</v>
      </c>
      <c r="C47">
        <f>C$43+(A47-A$43)*(C$48-C$43)/(A$48-A$43)</f>
        <v>228.2</v>
      </c>
      <c r="D47" t="str">
        <f t="shared" si="1"/>
        <v/>
      </c>
      <c r="E47" s="42"/>
    </row>
    <row r="48" spans="1:5" x14ac:dyDescent="0.25">
      <c r="A48">
        <v>40</v>
      </c>
      <c r="C48">
        <f>207+31</f>
        <v>238</v>
      </c>
      <c r="D48" t="str">
        <f t="shared" si="1"/>
        <v/>
      </c>
      <c r="E48" s="42"/>
    </row>
    <row r="49" spans="1:5" x14ac:dyDescent="0.25">
      <c r="A49">
        <v>40</v>
      </c>
      <c r="C49">
        <v>175</v>
      </c>
      <c r="D49">
        <f t="shared" si="1"/>
        <v>63</v>
      </c>
      <c r="E49" s="42">
        <v>31</v>
      </c>
    </row>
    <row r="50" spans="1:5" x14ac:dyDescent="0.25">
      <c r="A50">
        <v>41</v>
      </c>
      <c r="C50">
        <f>C$49+(A50-A$49)*(C$54-C$49)/(A$54-A$49)</f>
        <v>183.8</v>
      </c>
      <c r="D50" t="str">
        <f t="shared" si="1"/>
        <v/>
      </c>
      <c r="E50" s="42"/>
    </row>
    <row r="51" spans="1:5" x14ac:dyDescent="0.25">
      <c r="A51">
        <v>42</v>
      </c>
      <c r="C51">
        <f>C$49+(A51-A$49)*(C$54-C$49)/(A$54-A$49)</f>
        <v>192.6</v>
      </c>
      <c r="D51" t="str">
        <f t="shared" si="1"/>
        <v/>
      </c>
      <c r="E51" s="42"/>
    </row>
    <row r="52" spans="1:5" x14ac:dyDescent="0.25">
      <c r="A52">
        <v>43</v>
      </c>
      <c r="C52">
        <f>C$49+(A52-A$49)*(C$54-C$49)/(A$54-A$49)</f>
        <v>201.4</v>
      </c>
      <c r="D52" t="str">
        <f t="shared" si="1"/>
        <v/>
      </c>
      <c r="E52" s="42"/>
    </row>
    <row r="53" spans="1:5" x14ac:dyDescent="0.25">
      <c r="A53">
        <v>44</v>
      </c>
      <c r="C53">
        <f>C$49+(A53-A$49)*(C$54-C$49)/(A$54-A$49)</f>
        <v>210.2</v>
      </c>
      <c r="D53" t="str">
        <f t="shared" si="1"/>
        <v/>
      </c>
      <c r="E53" s="42"/>
    </row>
    <row r="54" spans="1:5" x14ac:dyDescent="0.25">
      <c r="A54">
        <v>45</v>
      </c>
      <c r="C54">
        <f>189+30</f>
        <v>219</v>
      </c>
      <c r="D54" t="str">
        <f t="shared" si="1"/>
        <v/>
      </c>
      <c r="E54" s="42"/>
    </row>
    <row r="55" spans="1:5" x14ac:dyDescent="0.25">
      <c r="A55">
        <v>45</v>
      </c>
      <c r="C55">
        <f>189+30</f>
        <v>219</v>
      </c>
      <c r="D55" t="str">
        <f t="shared" si="1"/>
        <v/>
      </c>
      <c r="E55" s="42">
        <v>30</v>
      </c>
    </row>
    <row r="56" spans="1:5" x14ac:dyDescent="0.25">
      <c r="A56">
        <v>46</v>
      </c>
      <c r="C56">
        <f>C$55+(A56-A$55)*(C$60-C$55)/(A$60-A$55)</f>
        <v>227.2</v>
      </c>
      <c r="D56" t="str">
        <f t="shared" si="1"/>
        <v/>
      </c>
      <c r="E56" s="42"/>
    </row>
    <row r="57" spans="1:5" x14ac:dyDescent="0.25">
      <c r="A57">
        <v>47</v>
      </c>
      <c r="C57">
        <f>C$55+(A57-A$55)*(C$60-C$55)/(A$60-A$55)</f>
        <v>235.4</v>
      </c>
      <c r="D57" t="str">
        <f t="shared" si="1"/>
        <v/>
      </c>
      <c r="E57" s="42"/>
    </row>
    <row r="58" spans="1:5" x14ac:dyDescent="0.25">
      <c r="A58">
        <v>48</v>
      </c>
      <c r="C58">
        <f>C$55+(A58-A$55)*(C$60-C$55)/(A$60-A$55)</f>
        <v>243.6</v>
      </c>
      <c r="D58" t="str">
        <f t="shared" si="1"/>
        <v/>
      </c>
      <c r="E58" s="42"/>
    </row>
    <row r="59" spans="1:5" x14ac:dyDescent="0.25">
      <c r="A59">
        <v>49</v>
      </c>
      <c r="C59">
        <f>C$55+(A59-A$55)*(C$60-C$55)/(A$60-A$55)</f>
        <v>251.8</v>
      </c>
      <c r="D59" t="str">
        <f t="shared" si="1"/>
        <v/>
      </c>
      <c r="E59" s="42"/>
    </row>
    <row r="60" spans="1:5" x14ac:dyDescent="0.25">
      <c r="A60">
        <v>50</v>
      </c>
      <c r="C60">
        <f>232+28</f>
        <v>260</v>
      </c>
      <c r="D60" t="str">
        <f t="shared" si="1"/>
        <v/>
      </c>
      <c r="E60" s="42"/>
    </row>
    <row r="61" spans="1:5" x14ac:dyDescent="0.25">
      <c r="A61">
        <v>50</v>
      </c>
      <c r="C61">
        <v>202</v>
      </c>
      <c r="D61">
        <f t="shared" si="1"/>
        <v>58</v>
      </c>
      <c r="E61" s="42">
        <v>28</v>
      </c>
    </row>
    <row r="62" spans="1:5" x14ac:dyDescent="0.25">
      <c r="A62">
        <v>51</v>
      </c>
      <c r="C62">
        <f>C$61+(A62-A$61)*(C$66-C$61)/(A$66-A$61)</f>
        <v>209.4</v>
      </c>
      <c r="D62" t="str">
        <f t="shared" si="1"/>
        <v/>
      </c>
      <c r="E62" s="42"/>
    </row>
    <row r="63" spans="1:5" x14ac:dyDescent="0.25">
      <c r="A63">
        <v>52</v>
      </c>
      <c r="C63">
        <f>C$61+(A63-A$61)*(C$66-C$61)/(A$66-A$61)</f>
        <v>216.8</v>
      </c>
      <c r="D63" t="str">
        <f t="shared" si="1"/>
        <v/>
      </c>
      <c r="E63" s="42"/>
    </row>
    <row r="64" spans="1:5" x14ac:dyDescent="0.25">
      <c r="A64">
        <v>53</v>
      </c>
      <c r="C64">
        <f>C$61+(A64-A$61)*(C$66-C$61)/(A$66-A$61)</f>
        <v>224.2</v>
      </c>
      <c r="D64" t="str">
        <f t="shared" si="1"/>
        <v/>
      </c>
      <c r="E64" s="42"/>
    </row>
    <row r="65" spans="1:5" x14ac:dyDescent="0.25">
      <c r="A65">
        <v>54</v>
      </c>
      <c r="C65">
        <f>C$61+(A65-A$61)*(C$66-C$61)/(A$66-A$61)</f>
        <v>231.6</v>
      </c>
      <c r="D65" t="str">
        <f t="shared" si="1"/>
        <v/>
      </c>
      <c r="E65" s="42"/>
    </row>
    <row r="66" spans="1:5" x14ac:dyDescent="0.25">
      <c r="A66">
        <v>55</v>
      </c>
      <c r="C66">
        <f>213+26</f>
        <v>239</v>
      </c>
      <c r="D66" t="str">
        <f t="shared" si="1"/>
        <v/>
      </c>
      <c r="E66" s="42"/>
    </row>
    <row r="67" spans="1:5" x14ac:dyDescent="0.25">
      <c r="A67">
        <v>55</v>
      </c>
      <c r="C67">
        <f>213+26</f>
        <v>239</v>
      </c>
      <c r="D67" t="str">
        <f t="shared" si="1"/>
        <v/>
      </c>
      <c r="E67" s="42">
        <v>26</v>
      </c>
    </row>
    <row r="68" spans="1:5" x14ac:dyDescent="0.25">
      <c r="A68">
        <v>56</v>
      </c>
      <c r="C68">
        <f>C$67+(A68-A$67)*(C$72-C$67)/(A$72-A$67)</f>
        <v>245.6</v>
      </c>
      <c r="D68" t="str">
        <f t="shared" ref="D68:D108" si="5">IF(C67-C68&gt;0,C67-C68,"")</f>
        <v/>
      </c>
      <c r="E68" s="42"/>
    </row>
    <row r="69" spans="1:5" x14ac:dyDescent="0.25">
      <c r="A69">
        <v>57</v>
      </c>
      <c r="C69">
        <f>C$67+(A69-A$67)*(C$72-C$67)/(A$72-A$67)</f>
        <v>252.2</v>
      </c>
      <c r="D69" t="str">
        <f t="shared" si="5"/>
        <v/>
      </c>
      <c r="E69" s="42"/>
    </row>
    <row r="70" spans="1:5" x14ac:dyDescent="0.25">
      <c r="A70">
        <v>58</v>
      </c>
      <c r="C70">
        <f>C$67+(A70-A$67)*(C$72-C$67)/(A$72-A$67)</f>
        <v>258.8</v>
      </c>
      <c r="D70" t="str">
        <f t="shared" si="5"/>
        <v/>
      </c>
      <c r="E70" s="42"/>
    </row>
    <row r="71" spans="1:5" x14ac:dyDescent="0.25">
      <c r="A71">
        <v>59</v>
      </c>
      <c r="C71">
        <f>C$67+(A71-A$67)*(C$72-C$67)/(A$72-A$67)</f>
        <v>265.39999999999998</v>
      </c>
      <c r="D71" t="str">
        <f t="shared" si="5"/>
        <v/>
      </c>
      <c r="E71" s="42"/>
    </row>
    <row r="72" spans="1:5" x14ac:dyDescent="0.25">
      <c r="A72">
        <v>60</v>
      </c>
      <c r="C72">
        <f>248+24</f>
        <v>272</v>
      </c>
      <c r="D72" t="str">
        <f t="shared" si="5"/>
        <v/>
      </c>
      <c r="E72" s="42"/>
    </row>
    <row r="73" spans="1:5" x14ac:dyDescent="0.25">
      <c r="A73">
        <v>60</v>
      </c>
      <c r="C73">
        <f>248+24</f>
        <v>272</v>
      </c>
      <c r="D73" t="str">
        <f t="shared" si="5"/>
        <v/>
      </c>
      <c r="E73" s="42">
        <v>24</v>
      </c>
    </row>
    <row r="74" spans="1:5" x14ac:dyDescent="0.25">
      <c r="A74">
        <v>61</v>
      </c>
      <c r="C74">
        <f>C$73+(A74-A$73)*(C$78-C$73)/(A$78-A$73)</f>
        <v>278</v>
      </c>
      <c r="D74" t="str">
        <f t="shared" si="5"/>
        <v/>
      </c>
      <c r="E74" s="42"/>
    </row>
    <row r="75" spans="1:5" x14ac:dyDescent="0.25">
      <c r="A75">
        <v>62</v>
      </c>
      <c r="C75">
        <f>C$73+(A75-A$73)*(C$78-C$73)/(A$78-A$73)</f>
        <v>284</v>
      </c>
      <c r="D75" t="str">
        <f t="shared" si="5"/>
        <v/>
      </c>
      <c r="E75" s="42"/>
    </row>
    <row r="76" spans="1:5" x14ac:dyDescent="0.25">
      <c r="A76">
        <v>63</v>
      </c>
      <c r="C76">
        <f>C$73+(A76-A$73)*(C$78-C$73)/(A$78-A$73)</f>
        <v>290</v>
      </c>
      <c r="D76" t="str">
        <f t="shared" si="5"/>
        <v/>
      </c>
      <c r="E76" s="42"/>
    </row>
    <row r="77" spans="1:5" x14ac:dyDescent="0.25">
      <c r="A77">
        <v>64</v>
      </c>
      <c r="C77">
        <f>C$73+(A77-A$73)*(C$78-C$73)/(A$78-A$73)</f>
        <v>296</v>
      </c>
      <c r="D77" t="str">
        <f t="shared" si="5"/>
        <v/>
      </c>
      <c r="E77" s="42"/>
    </row>
    <row r="78" spans="1:5" x14ac:dyDescent="0.25">
      <c r="A78">
        <v>65</v>
      </c>
      <c r="C78">
        <f>280+22</f>
        <v>302</v>
      </c>
      <c r="D78" t="str">
        <f t="shared" si="5"/>
        <v/>
      </c>
      <c r="E78" s="42"/>
    </row>
    <row r="79" spans="1:5" x14ac:dyDescent="0.25">
      <c r="A79">
        <v>65</v>
      </c>
      <c r="C79">
        <v>230</v>
      </c>
      <c r="D79">
        <f t="shared" si="5"/>
        <v>72</v>
      </c>
      <c r="E79" s="42">
        <v>22</v>
      </c>
    </row>
    <row r="80" spans="1:5" x14ac:dyDescent="0.25">
      <c r="A80">
        <v>66</v>
      </c>
      <c r="C80">
        <f>C$79+(A80-A$79)*(C$84-C$79)/(A$84-A$79)</f>
        <v>235.4</v>
      </c>
      <c r="D80" t="str">
        <f t="shared" si="5"/>
        <v/>
      </c>
      <c r="E80" s="42"/>
    </row>
    <row r="81" spans="1:5" x14ac:dyDescent="0.25">
      <c r="A81">
        <v>67</v>
      </c>
      <c r="C81">
        <f>C$79+(A81-A$79)*(C$84-C$79)/(A$84-A$79)</f>
        <v>240.8</v>
      </c>
      <c r="D81" t="str">
        <f t="shared" si="5"/>
        <v/>
      </c>
      <c r="E81" s="42"/>
    </row>
    <row r="82" spans="1:5" x14ac:dyDescent="0.25">
      <c r="A82">
        <v>68</v>
      </c>
      <c r="C82">
        <f>C$79+(A82-A$79)*(C$84-C$79)/(A$84-A$79)</f>
        <v>246.2</v>
      </c>
      <c r="D82" t="str">
        <f t="shared" si="5"/>
        <v/>
      </c>
      <c r="E82" s="42"/>
    </row>
    <row r="83" spans="1:5" x14ac:dyDescent="0.25">
      <c r="A83">
        <v>69</v>
      </c>
      <c r="C83">
        <f>C$79+(A83-A$79)*(C$84-C$79)/(A$84-A$79)</f>
        <v>251.6</v>
      </c>
      <c r="D83" t="str">
        <f t="shared" si="5"/>
        <v/>
      </c>
      <c r="E83" s="42"/>
    </row>
    <row r="84" spans="1:5" x14ac:dyDescent="0.25">
      <c r="A84">
        <v>70</v>
      </c>
      <c r="C84">
        <f>236+21</f>
        <v>257</v>
      </c>
      <c r="D84" t="str">
        <f t="shared" si="5"/>
        <v/>
      </c>
      <c r="E84" s="42"/>
    </row>
    <row r="85" spans="1:5" x14ac:dyDescent="0.25">
      <c r="A85">
        <v>70</v>
      </c>
      <c r="C85">
        <f>236+21</f>
        <v>257</v>
      </c>
      <c r="D85" t="str">
        <f t="shared" si="5"/>
        <v/>
      </c>
      <c r="E85" s="42">
        <v>21</v>
      </c>
    </row>
    <row r="86" spans="1:5" x14ac:dyDescent="0.25">
      <c r="A86">
        <v>71</v>
      </c>
      <c r="C86">
        <f>C$85+(A86-A$85)*(C$90-C$85)/(A$90-A$85)</f>
        <v>262</v>
      </c>
      <c r="D86" t="str">
        <f t="shared" si="5"/>
        <v/>
      </c>
      <c r="E86" s="42"/>
    </row>
    <row r="87" spans="1:5" x14ac:dyDescent="0.25">
      <c r="A87">
        <v>72</v>
      </c>
      <c r="C87">
        <f>C$85+(A87-A$85)*(C$90-C$85)/(A$90-A$85)</f>
        <v>267</v>
      </c>
      <c r="D87" t="str">
        <f t="shared" si="5"/>
        <v/>
      </c>
      <c r="E87" s="42"/>
    </row>
    <row r="88" spans="1:5" x14ac:dyDescent="0.25">
      <c r="A88">
        <v>73</v>
      </c>
      <c r="C88">
        <f>C$85+(A88-A$85)*(C$90-C$85)/(A$90-A$85)</f>
        <v>272</v>
      </c>
      <c r="D88" t="str">
        <f t="shared" si="5"/>
        <v/>
      </c>
      <c r="E88" s="42"/>
    </row>
    <row r="89" spans="1:5" x14ac:dyDescent="0.25">
      <c r="A89">
        <v>74</v>
      </c>
      <c r="C89">
        <f>C$85+(A89-A$85)*(C$90-C$85)/(A$90-A$85)</f>
        <v>277</v>
      </c>
      <c r="D89" t="str">
        <f t="shared" si="5"/>
        <v/>
      </c>
      <c r="E89" s="42"/>
    </row>
    <row r="90" spans="1:5" x14ac:dyDescent="0.25">
      <c r="A90">
        <v>75</v>
      </c>
      <c r="C90">
        <f>263+19</f>
        <v>282</v>
      </c>
      <c r="D90" t="str">
        <f t="shared" si="5"/>
        <v/>
      </c>
      <c r="E90" s="42"/>
    </row>
    <row r="91" spans="1:5" x14ac:dyDescent="0.25">
      <c r="A91">
        <v>75</v>
      </c>
      <c r="C91">
        <f>263+19</f>
        <v>282</v>
      </c>
      <c r="D91" t="str">
        <f t="shared" si="5"/>
        <v/>
      </c>
      <c r="E91" s="42">
        <v>19</v>
      </c>
    </row>
    <row r="92" spans="1:5" x14ac:dyDescent="0.25">
      <c r="A92">
        <v>76</v>
      </c>
      <c r="C92">
        <f>C$91+(A92-A$91)*(C$96-C$91)/(A$96-A$91)</f>
        <v>286.39999999999998</v>
      </c>
      <c r="D92" t="str">
        <f t="shared" si="5"/>
        <v/>
      </c>
      <c r="E92" s="42"/>
    </row>
    <row r="93" spans="1:5" x14ac:dyDescent="0.25">
      <c r="A93">
        <v>77</v>
      </c>
      <c r="C93">
        <f>C$91+(A93-A$91)*(C$96-C$91)/(A$96-A$91)</f>
        <v>290.8</v>
      </c>
      <c r="D93" t="str">
        <f t="shared" si="5"/>
        <v/>
      </c>
      <c r="E93" s="42"/>
    </row>
    <row r="94" spans="1:5" x14ac:dyDescent="0.25">
      <c r="A94">
        <v>78</v>
      </c>
      <c r="C94">
        <f>C$91+(A94-A$91)*(C$96-C$91)/(A$96-A$91)</f>
        <v>295.2</v>
      </c>
      <c r="D94" t="str">
        <f t="shared" si="5"/>
        <v/>
      </c>
      <c r="E94" s="42"/>
    </row>
    <row r="95" spans="1:5" x14ac:dyDescent="0.25">
      <c r="A95">
        <v>79</v>
      </c>
      <c r="C95">
        <f>C$91+(A95-A$91)*(C$96-C$91)/(A$96-A$91)</f>
        <v>299.60000000000002</v>
      </c>
      <c r="D95" t="str">
        <f t="shared" si="5"/>
        <v/>
      </c>
      <c r="E95" s="42"/>
    </row>
    <row r="96" spans="1:5" x14ac:dyDescent="0.25">
      <c r="A96">
        <v>80</v>
      </c>
      <c r="C96">
        <f>287+17</f>
        <v>304</v>
      </c>
      <c r="D96" t="str">
        <f t="shared" si="5"/>
        <v/>
      </c>
      <c r="E96" s="42"/>
    </row>
    <row r="97" spans="1:5" x14ac:dyDescent="0.25">
      <c r="A97">
        <v>80</v>
      </c>
      <c r="C97">
        <f>287+17</f>
        <v>304</v>
      </c>
      <c r="D97" t="str">
        <f t="shared" si="5"/>
        <v/>
      </c>
      <c r="E97" s="42">
        <v>17</v>
      </c>
    </row>
    <row r="98" spans="1:5" x14ac:dyDescent="0.25">
      <c r="A98">
        <v>81</v>
      </c>
      <c r="C98">
        <f>C$97+(A98-A$97)*(C$102-C$97)/(A$102-A$97)</f>
        <v>308</v>
      </c>
      <c r="D98" t="str">
        <f t="shared" si="5"/>
        <v/>
      </c>
      <c r="E98" s="42"/>
    </row>
    <row r="99" spans="1:5" x14ac:dyDescent="0.25">
      <c r="A99">
        <v>82</v>
      </c>
      <c r="C99">
        <f>C$97+(A99-A$97)*(C$102-C$97)/(A$102-A$97)</f>
        <v>312</v>
      </c>
      <c r="D99" t="str">
        <f t="shared" si="5"/>
        <v/>
      </c>
      <c r="E99" s="42"/>
    </row>
    <row r="100" spans="1:5" x14ac:dyDescent="0.25">
      <c r="A100">
        <v>83</v>
      </c>
      <c r="C100">
        <f>C$97+(A100-A$97)*(C$102-C$97)/(A$102-A$97)</f>
        <v>316</v>
      </c>
      <c r="D100" t="str">
        <f t="shared" si="5"/>
        <v/>
      </c>
      <c r="E100" s="42"/>
    </row>
    <row r="101" spans="1:5" x14ac:dyDescent="0.25">
      <c r="A101">
        <v>84</v>
      </c>
      <c r="C101">
        <f>C$97+(A101-A$97)*(C$102-C$97)/(A$102-A$97)</f>
        <v>320</v>
      </c>
      <c r="D101" t="str">
        <f t="shared" si="5"/>
        <v/>
      </c>
      <c r="E101" s="42"/>
    </row>
    <row r="102" spans="1:5" x14ac:dyDescent="0.25">
      <c r="A102">
        <v>85</v>
      </c>
      <c r="C102">
        <f>308+16</f>
        <v>324</v>
      </c>
      <c r="D102" t="str">
        <f t="shared" si="5"/>
        <v/>
      </c>
      <c r="E102" s="42"/>
    </row>
    <row r="103" spans="1:5" x14ac:dyDescent="0.25">
      <c r="A103">
        <v>85</v>
      </c>
      <c r="C103">
        <v>251</v>
      </c>
      <c r="D103">
        <f t="shared" si="5"/>
        <v>73</v>
      </c>
      <c r="E103" s="42">
        <v>16</v>
      </c>
    </row>
    <row r="104" spans="1:5" x14ac:dyDescent="0.25">
      <c r="A104">
        <v>86</v>
      </c>
      <c r="C104">
        <f>C$103+(A104-A$103)*(C$108-C$103)/(A$108-A$103)</f>
        <v>254.4</v>
      </c>
      <c r="D104" t="str">
        <f t="shared" si="5"/>
        <v/>
      </c>
    </row>
    <row r="105" spans="1:5" x14ac:dyDescent="0.25">
      <c r="A105">
        <v>87</v>
      </c>
      <c r="C105">
        <f>C$103+(A105-A$103)*(C$108-C$103)/(A$108-A$103)</f>
        <v>257.8</v>
      </c>
      <c r="D105" t="str">
        <f t="shared" si="5"/>
        <v/>
      </c>
    </row>
    <row r="106" spans="1:5" x14ac:dyDescent="0.25">
      <c r="A106">
        <v>88</v>
      </c>
      <c r="C106">
        <f>C$103+(A106-A$103)*(C$108-C$103)/(A$108-A$103)</f>
        <v>261.2</v>
      </c>
      <c r="D106" t="str">
        <f t="shared" si="5"/>
        <v/>
      </c>
    </row>
    <row r="107" spans="1:5" x14ac:dyDescent="0.25">
      <c r="A107">
        <v>89</v>
      </c>
      <c r="C107">
        <f>C$103+(A107-A$103)*(C$108-C$103)/(A$108-A$103)</f>
        <v>264.60000000000002</v>
      </c>
      <c r="D107" t="str">
        <f t="shared" si="5"/>
        <v/>
      </c>
    </row>
    <row r="108" spans="1:5" x14ac:dyDescent="0.25">
      <c r="A108">
        <v>90</v>
      </c>
      <c r="C108">
        <v>268</v>
      </c>
      <c r="D108" t="str">
        <f t="shared" si="5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2021-07-27T13:58:43Z</dcterms:modified>
</cp:coreProperties>
</file>