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3970" windowHeight="9660"/>
  </bookViews>
  <sheets>
    <sheet name="Calcul" sheetId="2" r:id="rId1"/>
    <sheet name="Paramètres" sheetId="3" r:id="rId2"/>
    <sheet name="Interpolation linéaire" sheetId="1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3" i="2"/>
  <c r="M4" i="2" l="1"/>
  <c r="F4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" i="2"/>
  <c r="D8" i="1"/>
  <c r="D14" i="1"/>
  <c r="D20" i="1"/>
  <c r="D26" i="1"/>
  <c r="D32" i="1"/>
  <c r="D38" i="1"/>
  <c r="D44" i="1"/>
  <c r="D50" i="1"/>
  <c r="C10" i="1" l="1"/>
  <c r="C11" i="1"/>
  <c r="C12" i="1"/>
  <c r="D13" i="1" s="1"/>
  <c r="C9" i="1"/>
  <c r="D12" i="1" l="1"/>
  <c r="D11" i="1"/>
  <c r="D9" i="1"/>
  <c r="D10" i="1"/>
  <c r="C34" i="1"/>
  <c r="C53" i="1"/>
  <c r="C51" i="1"/>
  <c r="C46" i="1"/>
  <c r="C40" i="1"/>
  <c r="D41" i="1" s="1"/>
  <c r="C39" i="1"/>
  <c r="C41" i="1"/>
  <c r="C35" i="1"/>
  <c r="C33" i="1"/>
  <c r="C30" i="1"/>
  <c r="D31" i="1" s="1"/>
  <c r="C29" i="1"/>
  <c r="D30" i="1" s="1"/>
  <c r="C28" i="1"/>
  <c r="D29" i="1" s="1"/>
  <c r="C27" i="1"/>
  <c r="C24" i="1"/>
  <c r="D25" i="1" s="1"/>
  <c r="C23" i="1"/>
  <c r="D24" i="1" s="1"/>
  <c r="C22" i="1"/>
  <c r="D23" i="1" s="1"/>
  <c r="C21" i="1"/>
  <c r="C18" i="1"/>
  <c r="D19" i="1" s="1"/>
  <c r="C17" i="1"/>
  <c r="C16" i="1"/>
  <c r="D17" i="1" s="1"/>
  <c r="C15" i="1"/>
  <c r="C3" i="1"/>
  <c r="D51" i="1" l="1"/>
  <c r="D33" i="1"/>
  <c r="D34" i="1"/>
  <c r="D35" i="1"/>
  <c r="C4" i="1"/>
  <c r="D4" i="1"/>
  <c r="D3" i="1"/>
  <c r="D40" i="1"/>
  <c r="D39" i="1"/>
  <c r="D27" i="1"/>
  <c r="D28" i="1"/>
  <c r="D22" i="1"/>
  <c r="D21" i="1"/>
  <c r="D18" i="1"/>
  <c r="D15" i="1"/>
  <c r="D16" i="1"/>
  <c r="C36" i="1"/>
  <c r="D37" i="1" s="1"/>
  <c r="C45" i="1"/>
  <c r="C42" i="1"/>
  <c r="D43" i="1" s="1"/>
  <c r="C47" i="1"/>
  <c r="C52" i="1"/>
  <c r="D53" i="1" s="1"/>
  <c r="C48" i="1"/>
  <c r="D49" i="1" s="1"/>
  <c r="C54" i="1"/>
  <c r="D55" i="1" s="1"/>
  <c r="D48" i="1" l="1"/>
  <c r="D45" i="1"/>
  <c r="D46" i="1"/>
  <c r="D47" i="1"/>
  <c r="D36" i="1"/>
  <c r="D54" i="1"/>
  <c r="C5" i="1"/>
  <c r="D5" i="1"/>
  <c r="D52" i="1"/>
  <c r="D42" i="1"/>
  <c r="G4" i="2"/>
  <c r="G5" i="2"/>
  <c r="G6" i="2"/>
  <c r="G7" i="2"/>
  <c r="G8" i="2"/>
  <c r="G9" i="2"/>
  <c r="G14" i="2"/>
  <c r="G20" i="2"/>
  <c r="G26" i="2"/>
  <c r="G32" i="2"/>
  <c r="G38" i="2"/>
  <c r="G44" i="2"/>
  <c r="G50" i="2"/>
  <c r="G56" i="2"/>
  <c r="G3" i="2"/>
  <c r="C6" i="1" l="1"/>
  <c r="D7" i="1" s="1"/>
  <c r="F13" i="3"/>
  <c r="E13" i="3"/>
  <c r="D13" i="3"/>
  <c r="C13" i="3"/>
  <c r="H38" i="2"/>
  <c r="I38" i="2" s="1"/>
  <c r="J38" i="2" s="1"/>
  <c r="M6" i="2" s="1"/>
  <c r="H20" i="2"/>
  <c r="H50" i="2"/>
  <c r="I50" i="2" s="1"/>
  <c r="J50" i="2" s="1"/>
  <c r="H26" i="2"/>
  <c r="I26" i="2" s="1"/>
  <c r="J26" i="2" s="1"/>
  <c r="M9" i="2"/>
  <c r="H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I3" i="2"/>
  <c r="J3" i="2" s="1"/>
  <c r="D6" i="1" l="1"/>
  <c r="H44" i="2"/>
  <c r="I44" i="2" s="1"/>
  <c r="J44" i="2" s="1"/>
  <c r="H6" i="2"/>
  <c r="H4" i="2"/>
  <c r="I4" i="2" s="1"/>
  <c r="J4" i="2" s="1"/>
  <c r="I5" i="2"/>
  <c r="J5" i="2" s="1"/>
  <c r="I20" i="2"/>
  <c r="J20" i="2" s="1"/>
  <c r="H32" i="2"/>
  <c r="I32" i="2" s="1"/>
  <c r="J32" i="2" s="1"/>
  <c r="H56" i="2"/>
  <c r="I56" i="2" s="1"/>
  <c r="J56" i="2" s="1"/>
  <c r="I6" i="2" l="1"/>
  <c r="J6" i="2" s="1"/>
  <c r="H7" i="2" l="1"/>
  <c r="I7" i="2" s="1"/>
  <c r="J7" i="2" s="1"/>
  <c r="H8" i="2"/>
  <c r="I8" i="2" s="1"/>
  <c r="J8" i="2" s="1"/>
  <c r="H9" i="2" l="1"/>
  <c r="I9" i="2" s="1"/>
  <c r="J9" i="2" s="1"/>
  <c r="H14" i="2" l="1"/>
  <c r="I14" i="2" s="1"/>
  <c r="J14" i="2" s="1"/>
  <c r="G39" i="2"/>
  <c r="H39" i="2" s="1"/>
  <c r="I39" i="2" s="1"/>
  <c r="J39" i="2" s="1"/>
  <c r="G51" i="2"/>
  <c r="H51" i="2" s="1"/>
  <c r="I51" i="2" s="1"/>
  <c r="J51" i="2" s="1"/>
  <c r="G45" i="2"/>
  <c r="H45" i="2" s="1"/>
  <c r="I45" i="2" s="1"/>
  <c r="J45" i="2" s="1"/>
  <c r="G27" i="2"/>
  <c r="H27" i="2" s="1"/>
  <c r="I27" i="2" s="1"/>
  <c r="J27" i="2" s="1"/>
  <c r="G21" i="2"/>
  <c r="G15" i="2"/>
  <c r="H15" i="2" s="1"/>
  <c r="G33" i="2"/>
  <c r="H33" i="2" s="1"/>
  <c r="I33" i="2" s="1"/>
  <c r="J33" i="2" s="1"/>
  <c r="H21" i="2" l="1"/>
  <c r="I21" i="2" s="1"/>
  <c r="J21" i="2" s="1"/>
  <c r="I15" i="2"/>
  <c r="J15" i="2" s="1"/>
  <c r="M12" i="2" l="1"/>
  <c r="M14" i="2" s="1"/>
  <c r="G18" i="2"/>
  <c r="H18" i="2" s="1"/>
  <c r="G49" i="2"/>
  <c r="H49" i="2" s="1"/>
  <c r="G12" i="2"/>
  <c r="H12" i="2" s="1"/>
  <c r="I12" i="2" s="1"/>
  <c r="J12" i="2" s="1"/>
  <c r="G43" i="2"/>
  <c r="H43" i="2" s="1"/>
  <c r="I43" i="2" s="1"/>
  <c r="J43" i="2" s="1"/>
  <c r="G13" i="2"/>
  <c r="H13" i="2" s="1"/>
  <c r="I13" i="2" s="1"/>
  <c r="J13" i="2" s="1"/>
  <c r="G24" i="2"/>
  <c r="H24" i="2" s="1"/>
  <c r="I24" i="2" s="1"/>
  <c r="J24" i="2" s="1"/>
  <c r="G28" i="2"/>
  <c r="H28" i="2" s="1"/>
  <c r="I28" i="2" s="1"/>
  <c r="J28" i="2" s="1"/>
  <c r="G36" i="2"/>
  <c r="G35" i="2"/>
  <c r="H35" i="2" s="1"/>
  <c r="G31" i="2"/>
  <c r="H31" i="2" s="1"/>
  <c r="I31" i="2" s="1"/>
  <c r="J31" i="2" s="1"/>
  <c r="G17" i="2"/>
  <c r="H17" i="2" s="1"/>
  <c r="G11" i="2"/>
  <c r="G29" i="2"/>
  <c r="H29" i="2" s="1"/>
  <c r="G25" i="2"/>
  <c r="H25" i="2" s="1"/>
  <c r="G30" i="2"/>
  <c r="H30" i="2" s="1"/>
  <c r="I30" i="2" s="1"/>
  <c r="J30" i="2" s="1"/>
  <c r="G52" i="2"/>
  <c r="H52" i="2" s="1"/>
  <c r="I52" i="2" s="1"/>
  <c r="J52" i="2" s="1"/>
  <c r="G19" i="2"/>
  <c r="H19" i="2" s="1"/>
  <c r="G48" i="2"/>
  <c r="G47" i="2"/>
  <c r="H47" i="2" s="1"/>
  <c r="I47" i="2" s="1"/>
  <c r="J47" i="2" s="1"/>
  <c r="G23" i="2"/>
  <c r="H23" i="2" s="1"/>
  <c r="G42" i="2"/>
  <c r="H42" i="2" s="1"/>
  <c r="I42" i="2" s="1"/>
  <c r="J42" i="2" s="1"/>
  <c r="G37" i="2"/>
  <c r="H37" i="2" s="1"/>
  <c r="I37" i="2" s="1"/>
  <c r="J37" i="2" s="1"/>
  <c r="G34" i="2"/>
  <c r="H34" i="2" s="1"/>
  <c r="G46" i="2"/>
  <c r="G53" i="2"/>
  <c r="H53" i="2" s="1"/>
  <c r="I53" i="2" s="1"/>
  <c r="J53" i="2" s="1"/>
  <c r="G55" i="2"/>
  <c r="G16" i="2"/>
  <c r="H16" i="2" s="1"/>
  <c r="G22" i="2"/>
  <c r="H22" i="2" s="1"/>
  <c r="G54" i="2"/>
  <c r="H54" i="2" s="1"/>
  <c r="G41" i="2"/>
  <c r="H41" i="2" s="1"/>
  <c r="G40" i="2"/>
  <c r="G10" i="2"/>
  <c r="H10" i="2" s="1"/>
  <c r="H11" i="2" l="1"/>
  <c r="I11" i="2" s="1"/>
  <c r="J11" i="2" s="1"/>
  <c r="I49" i="2"/>
  <c r="J49" i="2" s="1"/>
  <c r="I17" i="2"/>
  <c r="J17" i="2" s="1"/>
  <c r="I18" i="2"/>
  <c r="J18" i="2" s="1"/>
  <c r="I10" i="2"/>
  <c r="J10" i="2" s="1"/>
  <c r="I22" i="2"/>
  <c r="J22" i="2" s="1"/>
  <c r="I35" i="2"/>
  <c r="J35" i="2" s="1"/>
  <c r="I54" i="2"/>
  <c r="J54" i="2" s="1"/>
  <c r="I34" i="2"/>
  <c r="J34" i="2" s="1"/>
  <c r="I19" i="2"/>
  <c r="J19" i="2" s="1"/>
  <c r="I16" i="2"/>
  <c r="J16" i="2" s="1"/>
  <c r="H40" i="2"/>
  <c r="I40" i="2" s="1"/>
  <c r="J40" i="2" s="1"/>
  <c r="I29" i="2"/>
  <c r="J29" i="2" s="1"/>
  <c r="H36" i="2"/>
  <c r="I36" i="2" s="1"/>
  <c r="J36" i="2" s="1"/>
  <c r="H55" i="2"/>
  <c r="I55" i="2" s="1"/>
  <c r="J55" i="2" s="1"/>
  <c r="H46" i="2"/>
  <c r="I46" i="2" s="1"/>
  <c r="J46" i="2" s="1"/>
  <c r="H48" i="2"/>
  <c r="I48" i="2" s="1"/>
  <c r="J48" i="2" s="1"/>
  <c r="I41" i="2"/>
  <c r="J41" i="2" s="1"/>
  <c r="I25" i="2"/>
  <c r="J25" i="2" s="1"/>
  <c r="I23" i="2"/>
  <c r="J23" i="2" s="1"/>
  <c r="M3" i="2" l="1"/>
  <c r="M5" i="2" s="1"/>
  <c r="M7" i="2" l="1"/>
  <c r="M11" i="2" s="1"/>
  <c r="M17" i="2" s="1"/>
</calcChain>
</file>

<file path=xl/comments1.xml><?xml version="1.0" encoding="utf-8"?>
<comments xmlns="http://schemas.openxmlformats.org/spreadsheetml/2006/main">
  <authors>
    <author>S. Martel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<sst xmlns="http://schemas.openxmlformats.org/spreadsheetml/2006/main" count="56" uniqueCount="56">
  <si>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</si>
  <si>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</si>
  <si>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</si>
  <si>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</si>
  <si>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</si>
  <si>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</si>
  <si>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Volume extrait (m3)</t>
  </si>
  <si>
    <t>Biomasse aérienne projet (tMS/ha)</t>
  </si>
  <si>
    <t>Biomasse racinaire projet (tMS/ha)</t>
  </si>
  <si>
    <t>Biomasse totale projet (tMS/ha)</t>
  </si>
  <si>
    <t>Gain CO₂ moyen de long terme</t>
  </si>
  <si>
    <t>Gain CO₂ moyen long terme accrus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</si>
  <si>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</si>
  <si>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</si>
  <si>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</si>
  <si>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</si>
  <si>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</si>
  <si>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</si>
  <si>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</si>
  <si>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</si>
  <si>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</si>
  <si>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</si>
  <si>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</si>
  <si>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</si>
  <si>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Feuillu</t>
  </si>
  <si>
    <t>Quercus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</si>
  <si>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</si>
  <si>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</si>
  <si>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</si>
  <si>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</si>
  <si>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</si>
  <si>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</si>
  <si>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</si>
  <si>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</si>
  <si>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</si>
  <si>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</si>
  <si>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</si>
  <si>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</si>
  <si>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</si>
  <si>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</si>
  <si>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</si>
  <si>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</si>
  <si>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</si>
  <si>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</si>
  <si>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</si>
  <si>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La totalité du bois est valorisé en BE</t>
  </si>
  <si>
    <t>Stockage nul car la totalité du bois est valorisé en BE</t>
  </si>
  <si>
    <t>Age</t>
  </si>
  <si>
    <t>Volume (M3/ha)</t>
  </si>
  <si>
    <t>Carbone séquestré Robinier (tCO₂/ha)</t>
  </si>
  <si>
    <t>Source table de production Robinier</t>
  </si>
  <si>
    <t>Redei, 2014 p17</t>
  </si>
  <si>
    <t>Robinier faux-acacia</t>
  </si>
  <si>
    <t>Feuillu divers</t>
  </si>
  <si>
    <t>Eclaircies
réalisées</t>
  </si>
  <si>
    <t>Eclaircies non 
réalisées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</si>
</sst>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" fillId="0" borderId="0" xfId="0" applyFont="1"/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'Interpolation linéaire'!$A$1:$A$131</c:f>
              <c:strCache>
                <c:ptCount val="55"/>
                <c:pt idx="0">
                  <c:v>Age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25</c:v>
                </c:pt>
                <c:pt idx="32">
                  <c:v>26</c:v>
                </c:pt>
                <c:pt idx="33">
                  <c:v>27</c:v>
                </c:pt>
                <c:pt idx="34">
                  <c:v>28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31</c:v>
                </c:pt>
                <c:pt idx="39">
                  <c:v>32</c:v>
                </c:pt>
                <c:pt idx="40">
                  <c:v>33</c:v>
                </c:pt>
                <c:pt idx="41">
                  <c:v>34</c:v>
                </c:pt>
                <c:pt idx="42">
                  <c:v>35</c:v>
                </c:pt>
                <c:pt idx="43">
                  <c:v>35</c:v>
                </c:pt>
                <c:pt idx="44">
                  <c:v>36</c:v>
                </c:pt>
                <c:pt idx="45">
                  <c:v>37</c:v>
                </c:pt>
                <c:pt idx="46">
                  <c:v>38</c:v>
                </c:pt>
                <c:pt idx="47">
                  <c:v>39</c:v>
                </c:pt>
                <c:pt idx="48">
                  <c:v>40</c:v>
                </c:pt>
                <c:pt idx="49">
                  <c:v>40</c:v>
                </c:pt>
                <c:pt idx="50">
                  <c:v>41</c:v>
                </c:pt>
                <c:pt idx="51">
                  <c:v>42</c:v>
                </c:pt>
                <c:pt idx="52">
                  <c:v>43</c:v>
                </c:pt>
                <c:pt idx="53">
                  <c:v>44</c:v>
                </c:pt>
                <c:pt idx="54">
                  <c:v>45</c:v>
                </c:pt>
              </c:strCache>
            </c:strRef>
          </c:xVal>
          <c:yVal>
            <c:numRef>
              <c:f>'Interpolation linéaire'!$C$1:$C$131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15</c:v>
                </c:pt>
                <c:pt idx="6">
                  <c:v>22</c:v>
                </c:pt>
                <c:pt idx="7">
                  <c:v>22</c:v>
                </c:pt>
                <c:pt idx="8">
                  <c:v>30.6</c:v>
                </c:pt>
                <c:pt idx="9">
                  <c:v>39.200000000000003</c:v>
                </c:pt>
                <c:pt idx="10">
                  <c:v>47.8</c:v>
                </c:pt>
                <c:pt idx="11">
                  <c:v>56.4</c:v>
                </c:pt>
                <c:pt idx="12">
                  <c:v>65</c:v>
                </c:pt>
                <c:pt idx="13">
                  <c:v>65</c:v>
                </c:pt>
                <c:pt idx="14">
                  <c:v>72.400000000000006</c:v>
                </c:pt>
                <c:pt idx="15">
                  <c:v>79.8</c:v>
                </c:pt>
                <c:pt idx="16">
                  <c:v>87.2</c:v>
                </c:pt>
                <c:pt idx="17">
                  <c:v>94.6</c:v>
                </c:pt>
                <c:pt idx="18">
                  <c:v>102</c:v>
                </c:pt>
                <c:pt idx="19">
                  <c:v>102</c:v>
                </c:pt>
                <c:pt idx="20">
                  <c:v>110.6</c:v>
                </c:pt>
                <c:pt idx="21">
                  <c:v>119.2</c:v>
                </c:pt>
                <c:pt idx="22">
                  <c:v>127.8</c:v>
                </c:pt>
                <c:pt idx="23">
                  <c:v>136.4</c:v>
                </c:pt>
                <c:pt idx="24">
                  <c:v>145</c:v>
                </c:pt>
                <c:pt idx="25">
                  <c:v>104</c:v>
                </c:pt>
                <c:pt idx="26">
                  <c:v>110.4</c:v>
                </c:pt>
                <c:pt idx="27">
                  <c:v>116.8</c:v>
                </c:pt>
                <c:pt idx="28">
                  <c:v>123.2</c:v>
                </c:pt>
                <c:pt idx="29">
                  <c:v>129.6</c:v>
                </c:pt>
                <c:pt idx="30">
                  <c:v>136</c:v>
                </c:pt>
                <c:pt idx="31">
                  <c:v>136</c:v>
                </c:pt>
                <c:pt idx="32">
                  <c:v>140.80000000000001</c:v>
                </c:pt>
                <c:pt idx="33">
                  <c:v>145.6</c:v>
                </c:pt>
                <c:pt idx="34">
                  <c:v>150.4</c:v>
                </c:pt>
                <c:pt idx="35">
                  <c:v>155.19999999999999</c:v>
                </c:pt>
                <c:pt idx="36">
                  <c:v>160</c:v>
                </c:pt>
                <c:pt idx="37">
                  <c:v>160</c:v>
                </c:pt>
                <c:pt idx="38">
                  <c:v>164.6</c:v>
                </c:pt>
                <c:pt idx="39">
                  <c:v>169.2</c:v>
                </c:pt>
                <c:pt idx="40">
                  <c:v>173.8</c:v>
                </c:pt>
                <c:pt idx="41">
                  <c:v>178.4</c:v>
                </c:pt>
                <c:pt idx="42">
                  <c:v>183</c:v>
                </c:pt>
                <c:pt idx="43">
                  <c:v>183</c:v>
                </c:pt>
                <c:pt idx="44">
                  <c:v>186.8</c:v>
                </c:pt>
                <c:pt idx="45">
                  <c:v>190.6</c:v>
                </c:pt>
                <c:pt idx="46">
                  <c:v>194.4</c:v>
                </c:pt>
                <c:pt idx="47">
                  <c:v>198.2</c:v>
                </c:pt>
                <c:pt idx="48">
                  <c:v>202</c:v>
                </c:pt>
                <c:pt idx="49">
                  <c:v>179</c:v>
                </c:pt>
                <c:pt idx="50">
                  <c:v>182.8</c:v>
                </c:pt>
                <c:pt idx="51">
                  <c:v>186.6</c:v>
                </c:pt>
                <c:pt idx="52">
                  <c:v>190.4</c:v>
                </c:pt>
                <c:pt idx="53">
                  <c:v>194.2</c:v>
                </c:pt>
                <c:pt idx="54">
                  <c:v>198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5233056"/>
        <c:axId val="885224896"/>
      </c:scatterChart>
      <c:valAx>
        <c:axId val="88523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224896"/>
        <c:crosses val="autoZero"/>
        <c:crossBetween val="midCat"/>
      </c:valAx>
      <c:valAx>
        <c:axId val="88522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85233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657225</xdr:colOff>
      <xdr:row>1</xdr:row>
      <xdr:rowOff>52387</xdr:rowOff>
    </xdr:from>
    <xdr:to>
      <xdr:col>17</xdr:col>
      <xdr:colOff>657225</xdr:colOff>
      <xdr:row>15</xdr:row>
      <xdr:rowOff>128587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638175</xdr:colOff>
      <xdr:row>0</xdr:row>
      <xdr:rowOff>123825</xdr:rowOff>
    </xdr:from>
    <xdr:to>
      <xdr:col>13</xdr:col>
      <xdr:colOff>685032</xdr:colOff>
      <xdr:row>29</xdr:row>
      <xdr:rowOff>113587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123825"/>
          <a:ext cx="6142857" cy="57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esktop/01-CRPF/01-Carbone/01-Label%20bas-carbone/03-Propri&#233;taires/02-En%20cours/De%20chenerilles/Boisement/D&#233;pot%20MTES/wetransfer-6f0c61/Document%2011%20-%20Quantification%20CO2%20ch&#234;ne%20rou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entrée"/>
      <sheetName val="d e affichage"/>
      <sheetName val="Modèle"/>
      <sheetName val="Paramètres"/>
      <sheetName val="Interpolation linéaire"/>
    </sheetNames>
    <sheetDataSet>
      <sheetData sheetId="0"/>
      <sheetData sheetId="1"/>
      <sheetData sheetId="2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  <row r="74">
          <cell r="A74">
            <v>71</v>
          </cell>
        </row>
        <row r="75">
          <cell r="A75">
            <v>72</v>
          </cell>
        </row>
        <row r="76">
          <cell r="A76">
            <v>73</v>
          </cell>
        </row>
        <row r="77">
          <cell r="A77">
            <v>74</v>
          </cell>
        </row>
        <row r="78">
          <cell r="A78">
            <v>75</v>
          </cell>
        </row>
        <row r="79">
          <cell r="A79">
            <v>76</v>
          </cell>
        </row>
        <row r="80">
          <cell r="A80">
            <v>77</v>
          </cell>
        </row>
        <row r="81">
          <cell r="A81">
            <v>78</v>
          </cell>
        </row>
        <row r="82">
          <cell r="A82">
            <v>79</v>
          </cell>
        </row>
        <row r="83">
          <cell r="A83">
            <v>80</v>
          </cell>
        </row>
        <row r="84">
          <cell r="A84">
            <v>81</v>
          </cell>
        </row>
        <row r="85">
          <cell r="A85">
            <v>82</v>
          </cell>
        </row>
        <row r="86">
          <cell r="A86">
            <v>83</v>
          </cell>
        </row>
        <row r="87">
          <cell r="A87">
            <v>84</v>
          </cell>
        </row>
        <row r="88">
          <cell r="A88">
            <v>85</v>
          </cell>
        </row>
        <row r="89">
          <cell r="A89">
            <v>86</v>
          </cell>
        </row>
        <row r="90">
          <cell r="A90">
            <v>87</v>
          </cell>
        </row>
        <row r="91">
          <cell r="A91">
            <v>88</v>
          </cell>
        </row>
        <row r="92">
          <cell r="A92">
            <v>89</v>
          </cell>
        </row>
        <row r="93">
          <cell r="A93">
            <v>90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0"/>
  <sheetViews>
    <sheetView tabSelected="1" workbookViewId="0">
      <selection activeCell="E15" sqref="E15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30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2" width="38.28515625" bestFit="1" customWidth="1"/>
  </cols>
  <sheetData>
    <row r="1" spans="1:17" ht="14.25" customHeight="1" x14ac:dyDescent="0.25">
      <c r="A1" s="1"/>
      <c r="B1" s="1"/>
      <c r="C1" s="43"/>
      <c r="D1" s="44" t="s">
        <v>0</v>
      </c>
      <c r="E1" s="45"/>
      <c r="F1" s="45"/>
      <c r="G1" s="45"/>
      <c r="H1" s="45"/>
      <c r="I1" s="45"/>
      <c r="J1" s="45"/>
    </row>
    <row r="2" spans="1:17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49</v>
      </c>
      <c r="K2" s="8"/>
      <c r="L2" s="38" t="s">
        <v>50</v>
      </c>
      <c r="M2" s="39" t="s">
        <v>51</v>
      </c>
    </row>
    <row r="3" spans="1:17" x14ac:dyDescent="0.25">
      <c r="A3" s="9">
        <v>0</v>
      </c>
      <c r="B3" s="46">
        <v>5</v>
      </c>
      <c r="C3" s="10">
        <f>B3*44/12</f>
        <v>18.333333333333332</v>
      </c>
      <c r="D3" s="40">
        <v>0</v>
      </c>
      <c r="E3">
        <v>0</v>
      </c>
      <c r="F3" s="37">
        <v>0</v>
      </c>
      <c r="G3" s="11">
        <f>E3*Paramètres!I$2*Paramètres!K$2</f>
        <v>0</v>
      </c>
      <c r="H3" s="11">
        <v>0</v>
      </c>
      <c r="I3" s="11">
        <f>G3+H3</f>
        <v>0</v>
      </c>
      <c r="J3" s="12">
        <f>I3*0.475*44/12</f>
        <v>0</v>
      </c>
      <c r="K3" s="13"/>
      <c r="L3" s="14" t="s">
        <v>10</v>
      </c>
      <c r="M3" s="15">
        <f>AVERAGE(J3:J56)</f>
        <v>246.24678189556386</v>
      </c>
    </row>
    <row r="4" spans="1:17" x14ac:dyDescent="0.25">
      <c r="A4" s="9">
        <f>A3+1</f>
        <v>1</v>
      </c>
      <c r="B4" s="46">
        <v>5</v>
      </c>
      <c r="C4" s="10">
        <f t="shared" ref="C4:C67" si="0">B4*44/12</f>
        <v>18.333333333333332</v>
      </c>
      <c r="D4" s="40">
        <v>1</v>
      </c>
      <c r="E4">
        <v>2</v>
      </c>
      <c r="F4" s="37">
        <f>IF(E4-E5&gt;0,E4-E5,0)</f>
        <v>0</v>
      </c>
      <c r="G4" s="11">
        <f>E4*Paramètres!I$2*Paramètres!K$2</f>
        <v>1.8687599999999998</v>
      </c>
      <c r="H4" s="11">
        <f t="shared" ref="H4:H56" si="1">EXP(-1.0587+0.8836*LN(G4)+0.284)</f>
        <v>0.80074966134843029</v>
      </c>
      <c r="I4" s="11">
        <f t="shared" ref="I4:I56" si="2">G4+H4</f>
        <v>2.6695096613484299</v>
      </c>
      <c r="J4" s="12">
        <f t="shared" ref="J4:J56" si="3">I4*0.475*44/12</f>
        <v>4.6493959935151823</v>
      </c>
      <c r="K4" s="16"/>
      <c r="L4" s="14" t="s">
        <v>11</v>
      </c>
      <c r="M4" s="17">
        <f>AVERAGE(C3:C48)</f>
        <v>18.333333333333343</v>
      </c>
      <c r="Q4" s="18"/>
    </row>
    <row r="5" spans="1:17" x14ac:dyDescent="0.25">
      <c r="A5" s="9">
        <f t="shared" ref="A5:A20" si="4">A4+1</f>
        <v>2</v>
      </c>
      <c r="B5" s="46">
        <v>5</v>
      </c>
      <c r="C5" s="10">
        <f t="shared" si="0"/>
        <v>18.333333333333332</v>
      </c>
      <c r="D5" s="40">
        <v>2</v>
      </c>
      <c r="E5">
        <v>5</v>
      </c>
      <c r="F5" s="37">
        <f>IF(E5-E6&gt;0,E5-E6,0)</f>
        <v>0</v>
      </c>
      <c r="G5" s="11">
        <f>E5*Paramètres!I$2*Paramètres!K$2</f>
        <v>4.6718999999999999</v>
      </c>
      <c r="H5" s="11">
        <f t="shared" si="1"/>
        <v>1.7993537583033519</v>
      </c>
      <c r="I5" s="11">
        <f t="shared" si="2"/>
        <v>6.4712537583033516</v>
      </c>
      <c r="J5" s="12">
        <f t="shared" si="3"/>
        <v>11.270766962378337</v>
      </c>
      <c r="K5" s="13"/>
      <c r="L5" s="19" t="s">
        <v>12</v>
      </c>
      <c r="M5" s="20">
        <f>M3-M4</f>
        <v>227.91344856223051</v>
      </c>
    </row>
    <row r="6" spans="1:17" x14ac:dyDescent="0.25">
      <c r="A6" s="9">
        <f t="shared" si="4"/>
        <v>3</v>
      </c>
      <c r="B6" s="46">
        <v>5</v>
      </c>
      <c r="C6" s="10">
        <f t="shared" si="0"/>
        <v>18.333333333333332</v>
      </c>
      <c r="D6" s="40">
        <v>3</v>
      </c>
      <c r="E6">
        <v>9</v>
      </c>
      <c r="F6" s="37">
        <f t="shared" ref="F6:F55" si="5">IF(E6-E7&gt;0,E6-E7,0)</f>
        <v>0</v>
      </c>
      <c r="G6" s="11">
        <f>E6*Paramètres!I$2*Paramètres!K$2</f>
        <v>8.409419999999999</v>
      </c>
      <c r="H6" s="11">
        <f t="shared" si="1"/>
        <v>3.0246514883434084</v>
      </c>
      <c r="I6" s="11">
        <f t="shared" si="2"/>
        <v>11.434071488343408</v>
      </c>
      <c r="J6" s="12">
        <f t="shared" si="3"/>
        <v>19.914341175531433</v>
      </c>
      <c r="L6" s="19" t="s">
        <v>13</v>
      </c>
      <c r="M6" s="21">
        <f>J38-C33</f>
        <v>309.04064161246515</v>
      </c>
    </row>
    <row r="7" spans="1:17" x14ac:dyDescent="0.25">
      <c r="A7" s="9">
        <f t="shared" si="4"/>
        <v>4</v>
      </c>
      <c r="B7" s="46">
        <v>5</v>
      </c>
      <c r="C7" s="10">
        <f t="shared" si="0"/>
        <v>18.333333333333332</v>
      </c>
      <c r="D7" s="40">
        <v>4</v>
      </c>
      <c r="E7">
        <v>15</v>
      </c>
      <c r="F7" s="37">
        <f t="shared" si="5"/>
        <v>0</v>
      </c>
      <c r="G7" s="11">
        <f>E7*Paramètres!I$2*Paramètres!K$2</f>
        <v>14.015699999999999</v>
      </c>
      <c r="H7" s="11">
        <f t="shared" si="1"/>
        <v>4.7500796937634142</v>
      </c>
      <c r="I7" s="11">
        <f t="shared" si="2"/>
        <v>18.765779693763413</v>
      </c>
      <c r="J7" s="12">
        <f t="shared" si="3"/>
        <v>32.68373296663794</v>
      </c>
      <c r="L7" s="22" t="s">
        <v>14</v>
      </c>
      <c r="M7" s="23">
        <f>MIN(M5:M6)</f>
        <v>227.91344856223051</v>
      </c>
    </row>
    <row r="8" spans="1:17" x14ac:dyDescent="0.25">
      <c r="A8" s="9">
        <f t="shared" si="4"/>
        <v>5</v>
      </c>
      <c r="B8" s="46">
        <v>5</v>
      </c>
      <c r="C8" s="10">
        <f t="shared" si="0"/>
        <v>18.333333333333332</v>
      </c>
      <c r="D8" s="40">
        <v>5</v>
      </c>
      <c r="E8">
        <v>22</v>
      </c>
      <c r="F8" s="37">
        <f t="shared" si="5"/>
        <v>0</v>
      </c>
      <c r="G8" s="11">
        <f>E8*Paramètres!I$2*Paramètres!K$2</f>
        <v>20.556359999999998</v>
      </c>
      <c r="H8" s="11">
        <f t="shared" si="1"/>
        <v>6.6630234275043563</v>
      </c>
      <c r="I8" s="11">
        <f t="shared" si="2"/>
        <v>27.219383427504354</v>
      </c>
      <c r="J8" s="12">
        <f t="shared" si="3"/>
        <v>47.407092802903414</v>
      </c>
      <c r="L8" s="22" t="s">
        <v>15</v>
      </c>
      <c r="M8" s="22">
        <v>0</v>
      </c>
    </row>
    <row r="9" spans="1:17" x14ac:dyDescent="0.25">
      <c r="A9" s="9">
        <f t="shared" si="4"/>
        <v>6</v>
      </c>
      <c r="B9" s="46">
        <v>5</v>
      </c>
      <c r="C9" s="10">
        <f t="shared" si="0"/>
        <v>18.333333333333332</v>
      </c>
      <c r="D9" s="40">
        <v>5</v>
      </c>
      <c r="E9">
        <v>22</v>
      </c>
      <c r="F9" s="37">
        <f t="shared" si="5"/>
        <v>0</v>
      </c>
      <c r="G9" s="11">
        <f>E9*Paramètres!I$2*Paramètres!K$2</f>
        <v>20.556359999999998</v>
      </c>
      <c r="H9" s="11">
        <f t="shared" si="1"/>
        <v>6.6630234275043563</v>
      </c>
      <c r="I9" s="11">
        <f t="shared" si="2"/>
        <v>27.219383427504354</v>
      </c>
      <c r="J9" s="12">
        <f t="shared" si="3"/>
        <v>47.407092802903414</v>
      </c>
      <c r="L9" s="22" t="s">
        <v>16</v>
      </c>
      <c r="M9" s="23">
        <f>30*10/30*44/12</f>
        <v>36.666666666666664</v>
      </c>
    </row>
    <row r="10" spans="1:17" x14ac:dyDescent="0.25">
      <c r="A10" s="9">
        <f t="shared" si="4"/>
        <v>7</v>
      </c>
      <c r="B10" s="46">
        <v>5</v>
      </c>
      <c r="C10" s="10">
        <f t="shared" si="0"/>
        <v>18.333333333333332</v>
      </c>
      <c r="D10" s="40">
        <v>6</v>
      </c>
      <c r="E10">
        <v>30.6</v>
      </c>
      <c r="F10" s="37">
        <f t="shared" si="5"/>
        <v>0</v>
      </c>
      <c r="G10" s="11">
        <f>E10*Paramètres!I$2*Paramètres!K$2</f>
        <v>28.592028000000003</v>
      </c>
      <c r="H10" s="11">
        <f t="shared" si="1"/>
        <v>8.9184649926878823</v>
      </c>
      <c r="I10" s="11">
        <f t="shared" si="2"/>
        <v>37.510492992687887</v>
      </c>
      <c r="J10" s="12">
        <f t="shared" si="3"/>
        <v>65.330775295598073</v>
      </c>
      <c r="L10" s="22" t="s">
        <v>17</v>
      </c>
      <c r="M10" s="22">
        <v>0</v>
      </c>
    </row>
    <row r="11" spans="1:17" x14ac:dyDescent="0.25">
      <c r="A11" s="9">
        <f t="shared" si="4"/>
        <v>8</v>
      </c>
      <c r="B11" s="46">
        <v>5</v>
      </c>
      <c r="C11" s="10">
        <f t="shared" si="0"/>
        <v>18.333333333333332</v>
      </c>
      <c r="D11" s="40">
        <v>7</v>
      </c>
      <c r="E11">
        <v>39.200000000000003</v>
      </c>
      <c r="F11" s="37">
        <f t="shared" si="5"/>
        <v>0</v>
      </c>
      <c r="G11" s="11">
        <f>E11*Paramètres!I$2*Paramètres!K$2</f>
        <v>36.627696</v>
      </c>
      <c r="H11" s="11">
        <f t="shared" si="1"/>
        <v>11.100287526994165</v>
      </c>
      <c r="I11" s="11">
        <f t="shared" si="2"/>
        <v>47.727983526994166</v>
      </c>
      <c r="J11" s="12">
        <f t="shared" si="3"/>
        <v>83.1262379761815</v>
      </c>
      <c r="L11" s="24" t="s">
        <v>18</v>
      </c>
      <c r="M11" s="25">
        <f>SUM(M7:M10)</f>
        <v>264.58011522889717</v>
      </c>
    </row>
    <row r="12" spans="1:17" x14ac:dyDescent="0.25">
      <c r="A12" s="9">
        <f t="shared" si="4"/>
        <v>9</v>
      </c>
      <c r="B12" s="46">
        <v>5</v>
      </c>
      <c r="C12" s="10">
        <f t="shared" si="0"/>
        <v>18.333333333333332</v>
      </c>
      <c r="D12" s="40">
        <v>8</v>
      </c>
      <c r="E12">
        <v>47.8</v>
      </c>
      <c r="F12" s="37">
        <f t="shared" si="5"/>
        <v>0</v>
      </c>
      <c r="G12" s="11">
        <f>E12*Paramètres!I$2*Paramètres!K$2</f>
        <v>44.663363999999994</v>
      </c>
      <c r="H12" s="11">
        <f t="shared" si="1"/>
        <v>13.226628298247448</v>
      </c>
      <c r="I12" s="11">
        <f t="shared" si="2"/>
        <v>57.889992298247442</v>
      </c>
      <c r="J12" s="12">
        <f t="shared" si="3"/>
        <v>100.82506991944763</v>
      </c>
      <c r="L12" s="14" t="s">
        <v>19</v>
      </c>
      <c r="M12" s="21">
        <f>SUM(F3:F38)</f>
        <v>41</v>
      </c>
    </row>
    <row r="13" spans="1:17" x14ac:dyDescent="0.25">
      <c r="A13" s="9">
        <f t="shared" si="4"/>
        <v>10</v>
      </c>
      <c r="B13" s="46">
        <v>5</v>
      </c>
      <c r="C13" s="10">
        <f t="shared" si="0"/>
        <v>18.333333333333332</v>
      </c>
      <c r="D13" s="40">
        <v>9</v>
      </c>
      <c r="E13">
        <v>56.4</v>
      </c>
      <c r="F13" s="37">
        <f t="shared" si="5"/>
        <v>0</v>
      </c>
      <c r="G13" s="11">
        <f>E13*Paramètres!I$2*Paramètres!K$2</f>
        <v>52.699031999999995</v>
      </c>
      <c r="H13" s="11">
        <f t="shared" si="1"/>
        <v>15.308649359798213</v>
      </c>
      <c r="I13" s="11">
        <f t="shared" si="2"/>
        <v>68.007681359798212</v>
      </c>
      <c r="J13" s="12">
        <f t="shared" si="3"/>
        <v>118.44671170164854</v>
      </c>
      <c r="L13" s="14" t="s">
        <v>20</v>
      </c>
      <c r="M13" s="19">
        <v>0.25</v>
      </c>
      <c r="N13" t="s">
        <v>45</v>
      </c>
    </row>
    <row r="14" spans="1:17" x14ac:dyDescent="0.25">
      <c r="A14" s="9">
        <f t="shared" si="4"/>
        <v>11</v>
      </c>
      <c r="B14" s="46">
        <v>5</v>
      </c>
      <c r="C14" s="10">
        <f t="shared" si="0"/>
        <v>18.333333333333332</v>
      </c>
      <c r="D14" s="40">
        <v>10</v>
      </c>
      <c r="E14">
        <v>65</v>
      </c>
      <c r="F14" s="37">
        <f t="shared" si="5"/>
        <v>0</v>
      </c>
      <c r="G14" s="11">
        <f>E14*Paramètres!I$2*Paramètres!K$2</f>
        <v>60.734699999999997</v>
      </c>
      <c r="H14" s="11">
        <f t="shared" si="1"/>
        <v>17.353892442927428</v>
      </c>
      <c r="I14" s="11">
        <f t="shared" si="2"/>
        <v>78.088592442927421</v>
      </c>
      <c r="J14" s="12">
        <f t="shared" si="3"/>
        <v>136.00429850476525</v>
      </c>
      <c r="L14" s="24" t="s">
        <v>21</v>
      </c>
      <c r="M14" s="25">
        <f>M12*M13</f>
        <v>10.25</v>
      </c>
    </row>
    <row r="15" spans="1:17" x14ac:dyDescent="0.25">
      <c r="A15" s="9">
        <f t="shared" si="4"/>
        <v>12</v>
      </c>
      <c r="B15" s="46">
        <v>5</v>
      </c>
      <c r="C15" s="10">
        <f t="shared" si="0"/>
        <v>18.333333333333332</v>
      </c>
      <c r="D15" s="40">
        <v>10</v>
      </c>
      <c r="E15">
        <v>65</v>
      </c>
      <c r="F15" s="37">
        <f t="shared" si="5"/>
        <v>0</v>
      </c>
      <c r="G15" s="11">
        <f>E15*Paramètres!I$2*Paramètres!K$2</f>
        <v>60.734699999999997</v>
      </c>
      <c r="H15" s="11">
        <f t="shared" si="1"/>
        <v>17.353892442927428</v>
      </c>
      <c r="I15" s="11">
        <f t="shared" si="2"/>
        <v>78.088592442927421</v>
      </c>
      <c r="J15" s="12">
        <f t="shared" si="3"/>
        <v>136.00429850476525</v>
      </c>
      <c r="L15" s="24" t="s">
        <v>22</v>
      </c>
      <c r="M15" s="25">
        <v>0</v>
      </c>
      <c r="N15" t="s">
        <v>46</v>
      </c>
    </row>
    <row r="16" spans="1:17" x14ac:dyDescent="0.25">
      <c r="A16" s="9">
        <f t="shared" si="4"/>
        <v>13</v>
      </c>
      <c r="B16" s="46">
        <v>5</v>
      </c>
      <c r="C16" s="10">
        <f t="shared" si="0"/>
        <v>18.333333333333332</v>
      </c>
      <c r="D16" s="40">
        <v>11</v>
      </c>
      <c r="E16">
        <v>72.400000000000006</v>
      </c>
      <c r="F16" s="37">
        <f t="shared" si="5"/>
        <v>0</v>
      </c>
      <c r="G16" s="11">
        <f>E16*Paramètres!I$2*Paramètres!K$2</f>
        <v>67.649112000000002</v>
      </c>
      <c r="H16" s="11">
        <f t="shared" si="1"/>
        <v>19.088493595972682</v>
      </c>
      <c r="I16" s="11">
        <f t="shared" si="2"/>
        <v>86.737605595972681</v>
      </c>
      <c r="J16" s="12">
        <f t="shared" si="3"/>
        <v>151.06799641298576</v>
      </c>
    </row>
    <row r="17" spans="1:13" x14ac:dyDescent="0.25">
      <c r="A17" s="9">
        <f t="shared" si="4"/>
        <v>14</v>
      </c>
      <c r="B17" s="46">
        <v>5</v>
      </c>
      <c r="C17" s="10">
        <f t="shared" si="0"/>
        <v>18.333333333333332</v>
      </c>
      <c r="D17" s="40">
        <v>12</v>
      </c>
      <c r="E17">
        <v>79.8</v>
      </c>
      <c r="F17" s="37">
        <f t="shared" si="5"/>
        <v>0</v>
      </c>
      <c r="G17" s="11">
        <f>E17*Paramètres!I$2*Paramètres!K$2</f>
        <v>74.563523999999987</v>
      </c>
      <c r="H17" s="11">
        <f t="shared" si="1"/>
        <v>20.802542324621534</v>
      </c>
      <c r="I17" s="11">
        <f t="shared" si="2"/>
        <v>95.366066324621528</v>
      </c>
      <c r="J17" s="12">
        <f t="shared" si="3"/>
        <v>166.09589884871582</v>
      </c>
      <c r="L17" s="26" t="s">
        <v>23</v>
      </c>
      <c r="M17" s="27">
        <f>M11+M14+M15</f>
        <v>274.83011522889717</v>
      </c>
    </row>
    <row r="18" spans="1:13" x14ac:dyDescent="0.25">
      <c r="A18" s="9">
        <f t="shared" si="4"/>
        <v>15</v>
      </c>
      <c r="B18" s="46">
        <v>5</v>
      </c>
      <c r="C18" s="10">
        <f t="shared" si="0"/>
        <v>18.333333333333332</v>
      </c>
      <c r="D18" s="40">
        <v>13</v>
      </c>
      <c r="E18">
        <v>87.2</v>
      </c>
      <c r="F18" s="37">
        <f t="shared" si="5"/>
        <v>0</v>
      </c>
      <c r="G18" s="11">
        <f>E18*Paramètres!I$2*Paramètres!K$2</f>
        <v>81.477935999999985</v>
      </c>
      <c r="H18" s="11">
        <f t="shared" si="1"/>
        <v>22.498161272363692</v>
      </c>
      <c r="I18" s="11">
        <f t="shared" si="2"/>
        <v>103.97609727236367</v>
      </c>
      <c r="J18" s="12">
        <f t="shared" si="3"/>
        <v>181.09170274936673</v>
      </c>
    </row>
    <row r="19" spans="1:13" x14ac:dyDescent="0.25">
      <c r="A19" s="9">
        <f t="shared" si="4"/>
        <v>16</v>
      </c>
      <c r="B19" s="46">
        <v>5</v>
      </c>
      <c r="C19" s="10">
        <f t="shared" si="0"/>
        <v>18.333333333333332</v>
      </c>
      <c r="D19" s="40">
        <v>14</v>
      </c>
      <c r="E19">
        <v>94.6</v>
      </c>
      <c r="F19" s="37">
        <f t="shared" si="5"/>
        <v>0</v>
      </c>
      <c r="G19" s="11">
        <f>E19*Paramètres!I$2*Paramètres!K$2</f>
        <v>88.392347999999998</v>
      </c>
      <c r="H19" s="11">
        <f t="shared" si="1"/>
        <v>24.177092251883778</v>
      </c>
      <c r="I19" s="11">
        <f t="shared" si="2"/>
        <v>112.56944025188378</v>
      </c>
      <c r="J19" s="12">
        <f t="shared" si="3"/>
        <v>196.05844177203093</v>
      </c>
    </row>
    <row r="20" spans="1:13" x14ac:dyDescent="0.25">
      <c r="A20" s="9">
        <f t="shared" si="4"/>
        <v>17</v>
      </c>
      <c r="B20" s="46">
        <v>5</v>
      </c>
      <c r="C20" s="10">
        <f t="shared" si="0"/>
        <v>18.333333333333332</v>
      </c>
      <c r="D20" s="40">
        <v>15</v>
      </c>
      <c r="E20">
        <v>102</v>
      </c>
      <c r="F20" s="37">
        <f t="shared" si="5"/>
        <v>0</v>
      </c>
      <c r="G20" s="11">
        <f>E20*Paramètres!I$2*Paramètres!K$2</f>
        <v>95.306759999999997</v>
      </c>
      <c r="H20" s="11">
        <f t="shared" si="1"/>
        <v>25.840789081664777</v>
      </c>
      <c r="I20" s="11">
        <f t="shared" si="2"/>
        <v>121.14754908166478</v>
      </c>
      <c r="J20" s="12">
        <f t="shared" si="3"/>
        <v>210.99864798389947</v>
      </c>
    </row>
    <row r="21" spans="1:13" x14ac:dyDescent="0.25">
      <c r="A21" s="9">
        <f t="shared" ref="A21:A36" si="6">A20+1</f>
        <v>18</v>
      </c>
      <c r="B21" s="46">
        <v>5</v>
      </c>
      <c r="C21" s="10">
        <f t="shared" si="0"/>
        <v>18.333333333333332</v>
      </c>
      <c r="D21" s="40">
        <v>15</v>
      </c>
      <c r="E21">
        <v>102</v>
      </c>
      <c r="F21" s="37">
        <f t="shared" si="5"/>
        <v>0</v>
      </c>
      <c r="G21" s="11">
        <f>E21*Paramètres!I$2*Paramètres!K$2</f>
        <v>95.306759999999997</v>
      </c>
      <c r="H21" s="11">
        <f t="shared" si="1"/>
        <v>25.840789081664777</v>
      </c>
      <c r="I21" s="11">
        <f t="shared" si="2"/>
        <v>121.14754908166478</v>
      </c>
      <c r="J21" s="12">
        <f t="shared" si="3"/>
        <v>210.99864798389947</v>
      </c>
    </row>
    <row r="22" spans="1:13" x14ac:dyDescent="0.25">
      <c r="A22" s="9">
        <f t="shared" si="6"/>
        <v>19</v>
      </c>
      <c r="B22" s="46">
        <v>5</v>
      </c>
      <c r="C22" s="10">
        <f t="shared" si="0"/>
        <v>18.333333333333332</v>
      </c>
      <c r="D22" s="40">
        <v>16</v>
      </c>
      <c r="E22">
        <v>110.6</v>
      </c>
      <c r="F22" s="37">
        <f t="shared" si="5"/>
        <v>0</v>
      </c>
      <c r="G22" s="11">
        <f>E22*Paramètres!I$2*Paramètres!K$2</f>
        <v>103.34242799999998</v>
      </c>
      <c r="H22" s="11">
        <f t="shared" si="1"/>
        <v>27.756754849321588</v>
      </c>
      <c r="I22" s="11">
        <f t="shared" si="2"/>
        <v>131.09918284932158</v>
      </c>
      <c r="J22" s="12">
        <f t="shared" si="3"/>
        <v>228.33107679590174</v>
      </c>
    </row>
    <row r="23" spans="1:13" x14ac:dyDescent="0.25">
      <c r="A23" s="9">
        <f t="shared" si="6"/>
        <v>20</v>
      </c>
      <c r="B23" s="46">
        <v>5</v>
      </c>
      <c r="C23" s="10">
        <f t="shared" si="0"/>
        <v>18.333333333333332</v>
      </c>
      <c r="D23" s="40">
        <v>17</v>
      </c>
      <c r="E23">
        <v>119.2</v>
      </c>
      <c r="F23" s="37">
        <f t="shared" si="5"/>
        <v>0</v>
      </c>
      <c r="G23" s="11">
        <f>E23*Paramètres!I$2*Paramètres!K$2</f>
        <v>111.378096</v>
      </c>
      <c r="H23" s="11">
        <f t="shared" si="1"/>
        <v>29.655439091425094</v>
      </c>
      <c r="I23" s="11">
        <f t="shared" si="2"/>
        <v>141.03353509142511</v>
      </c>
      <c r="J23" s="12">
        <f t="shared" si="3"/>
        <v>245.63340695089869</v>
      </c>
    </row>
    <row r="24" spans="1:13" x14ac:dyDescent="0.25">
      <c r="A24" s="9">
        <f t="shared" si="6"/>
        <v>21</v>
      </c>
      <c r="B24" s="46">
        <v>5</v>
      </c>
      <c r="C24" s="10">
        <f t="shared" si="0"/>
        <v>18.333333333333332</v>
      </c>
      <c r="D24" s="40">
        <v>18</v>
      </c>
      <c r="E24">
        <v>127.8</v>
      </c>
      <c r="F24" s="37">
        <f t="shared" si="5"/>
        <v>0</v>
      </c>
      <c r="G24" s="11">
        <f>E24*Paramètres!I$2*Paramètres!K$2</f>
        <v>119.41376399999999</v>
      </c>
      <c r="H24" s="11">
        <f t="shared" si="1"/>
        <v>31.538230427691882</v>
      </c>
      <c r="I24" s="11">
        <f t="shared" si="2"/>
        <v>150.95199442769186</v>
      </c>
      <c r="J24" s="12">
        <f t="shared" si="3"/>
        <v>262.90805696156332</v>
      </c>
    </row>
    <row r="25" spans="1:13" x14ac:dyDescent="0.25">
      <c r="A25" s="9">
        <f t="shared" si="6"/>
        <v>22</v>
      </c>
      <c r="B25" s="46">
        <v>5</v>
      </c>
      <c r="C25" s="10">
        <f t="shared" si="0"/>
        <v>18.333333333333332</v>
      </c>
      <c r="D25" s="40">
        <v>19</v>
      </c>
      <c r="E25">
        <v>136.4</v>
      </c>
      <c r="F25" s="37">
        <f t="shared" si="5"/>
        <v>0</v>
      </c>
      <c r="G25" s="11">
        <f>E25*Paramètres!I$2*Paramètres!K$2</f>
        <v>127.44943199999999</v>
      </c>
      <c r="H25" s="11">
        <f t="shared" si="1"/>
        <v>33.406320015053176</v>
      </c>
      <c r="I25" s="11">
        <f t="shared" si="2"/>
        <v>160.85575201505316</v>
      </c>
      <c r="J25" s="12">
        <f t="shared" si="3"/>
        <v>280.15710142621759</v>
      </c>
    </row>
    <row r="26" spans="1:13" x14ac:dyDescent="0.25">
      <c r="A26" s="9">
        <f t="shared" si="6"/>
        <v>23</v>
      </c>
      <c r="B26" s="46">
        <v>5</v>
      </c>
      <c r="C26" s="10">
        <f t="shared" si="0"/>
        <v>18.333333333333332</v>
      </c>
      <c r="D26" s="40">
        <v>20</v>
      </c>
      <c r="E26">
        <v>145</v>
      </c>
      <c r="F26" s="37">
        <f t="shared" si="5"/>
        <v>41</v>
      </c>
      <c r="G26" s="11">
        <f>E26*Paramètres!I$2*Paramètres!K$2</f>
        <v>135.48509999999999</v>
      </c>
      <c r="H26" s="11">
        <f t="shared" si="1"/>
        <v>35.260740315427071</v>
      </c>
      <c r="I26" s="11">
        <f t="shared" si="2"/>
        <v>170.74584031542707</v>
      </c>
      <c r="J26" s="12">
        <f t="shared" si="3"/>
        <v>297.3823385493688</v>
      </c>
    </row>
    <row r="27" spans="1:13" x14ac:dyDescent="0.25">
      <c r="A27" s="9">
        <f t="shared" si="6"/>
        <v>24</v>
      </c>
      <c r="B27" s="46">
        <v>5</v>
      </c>
      <c r="C27" s="10">
        <f t="shared" si="0"/>
        <v>18.333333333333332</v>
      </c>
      <c r="D27" s="40">
        <v>20</v>
      </c>
      <c r="E27">
        <v>104</v>
      </c>
      <c r="F27" s="37">
        <f t="shared" si="5"/>
        <v>0</v>
      </c>
      <c r="G27" s="11">
        <f>E27*Paramètres!I$2*Paramètres!K$2</f>
        <v>97.175520000000006</v>
      </c>
      <c r="H27" s="11">
        <f t="shared" si="1"/>
        <v>26.287986199663276</v>
      </c>
      <c r="I27" s="11">
        <f t="shared" si="2"/>
        <v>123.46350619966329</v>
      </c>
      <c r="J27" s="12">
        <f t="shared" si="3"/>
        <v>215.03227329774688</v>
      </c>
    </row>
    <row r="28" spans="1:13" x14ac:dyDescent="0.25">
      <c r="A28" s="9">
        <f t="shared" si="6"/>
        <v>25</v>
      </c>
      <c r="B28" s="46">
        <v>5</v>
      </c>
      <c r="C28" s="10">
        <f t="shared" si="0"/>
        <v>18.333333333333332</v>
      </c>
      <c r="D28" s="40">
        <v>21</v>
      </c>
      <c r="E28">
        <v>110.4</v>
      </c>
      <c r="F28" s="37">
        <f t="shared" si="5"/>
        <v>0</v>
      </c>
      <c r="G28" s="11">
        <f>E28*Paramètres!I$2*Paramètres!K$2</f>
        <v>103.15555199999999</v>
      </c>
      <c r="H28" s="11">
        <f t="shared" si="1"/>
        <v>27.712399602437234</v>
      </c>
      <c r="I28" s="11">
        <f t="shared" si="2"/>
        <v>130.86795160243722</v>
      </c>
      <c r="J28" s="12">
        <f t="shared" si="3"/>
        <v>227.92834904091148</v>
      </c>
    </row>
    <row r="29" spans="1:13" x14ac:dyDescent="0.25">
      <c r="A29" s="9">
        <f t="shared" si="6"/>
        <v>26</v>
      </c>
      <c r="B29" s="46">
        <v>5</v>
      </c>
      <c r="C29" s="10">
        <f t="shared" si="0"/>
        <v>18.333333333333332</v>
      </c>
      <c r="D29" s="40">
        <v>22</v>
      </c>
      <c r="E29">
        <v>116.8</v>
      </c>
      <c r="F29" s="37">
        <f t="shared" si="5"/>
        <v>0</v>
      </c>
      <c r="G29" s="11">
        <f>E29*Paramètres!I$2*Paramètres!K$2</f>
        <v>109.13558399999998</v>
      </c>
      <c r="H29" s="11">
        <f t="shared" si="1"/>
        <v>29.127228000944211</v>
      </c>
      <c r="I29" s="11">
        <f t="shared" si="2"/>
        <v>138.26281200094419</v>
      </c>
      <c r="J29" s="12">
        <f t="shared" si="3"/>
        <v>240.80773090164442</v>
      </c>
    </row>
    <row r="30" spans="1:13" x14ac:dyDescent="0.25">
      <c r="A30" s="9">
        <f t="shared" si="6"/>
        <v>27</v>
      </c>
      <c r="B30" s="46">
        <v>5</v>
      </c>
      <c r="C30" s="10">
        <f t="shared" si="0"/>
        <v>18.333333333333332</v>
      </c>
      <c r="D30" s="40">
        <v>23</v>
      </c>
      <c r="E30">
        <v>123.2</v>
      </c>
      <c r="F30" s="37">
        <f t="shared" si="5"/>
        <v>0</v>
      </c>
      <c r="G30" s="11">
        <f>E30*Paramètres!I$2*Paramètres!K$2</f>
        <v>115.11561599999999</v>
      </c>
      <c r="H30" s="11">
        <f t="shared" si="1"/>
        <v>30.533056470100725</v>
      </c>
      <c r="I30" s="11">
        <f t="shared" si="2"/>
        <v>145.64867247010071</v>
      </c>
      <c r="J30" s="12">
        <f t="shared" si="3"/>
        <v>253.67143788542543</v>
      </c>
    </row>
    <row r="31" spans="1:13" x14ac:dyDescent="0.25">
      <c r="A31" s="9">
        <f t="shared" si="6"/>
        <v>28</v>
      </c>
      <c r="B31" s="46">
        <v>5</v>
      </c>
      <c r="C31" s="10">
        <f t="shared" si="0"/>
        <v>18.333333333333332</v>
      </c>
      <c r="D31" s="40">
        <v>24</v>
      </c>
      <c r="E31">
        <v>129.6</v>
      </c>
      <c r="F31" s="37">
        <f t="shared" si="5"/>
        <v>0</v>
      </c>
      <c r="G31" s="11">
        <f>E31*Paramètres!I$2*Paramètres!K$2</f>
        <v>121.09564799999998</v>
      </c>
      <c r="H31" s="11">
        <f t="shared" si="1"/>
        <v>31.930405864480743</v>
      </c>
      <c r="I31" s="11">
        <f t="shared" si="2"/>
        <v>153.02605386448073</v>
      </c>
      <c r="J31" s="12">
        <f t="shared" si="3"/>
        <v>266.52037714730392</v>
      </c>
    </row>
    <row r="32" spans="1:13" x14ac:dyDescent="0.25">
      <c r="A32" s="9">
        <f t="shared" si="6"/>
        <v>29</v>
      </c>
      <c r="B32" s="46">
        <v>5</v>
      </c>
      <c r="C32" s="10">
        <f t="shared" si="0"/>
        <v>18.333333333333332</v>
      </c>
      <c r="D32" s="40">
        <v>25</v>
      </c>
      <c r="E32">
        <v>136</v>
      </c>
      <c r="F32" s="37">
        <f t="shared" si="5"/>
        <v>0</v>
      </c>
      <c r="G32" s="11">
        <f>E32*Paramètres!I$2*Paramètres!K$2</f>
        <v>127.07567999999999</v>
      </c>
      <c r="H32" s="11">
        <f t="shared" si="1"/>
        <v>33.31974269009342</v>
      </c>
      <c r="I32" s="11">
        <f t="shared" si="2"/>
        <v>160.39542269009343</v>
      </c>
      <c r="J32" s="12">
        <f t="shared" si="3"/>
        <v>279.35536118524607</v>
      </c>
    </row>
    <row r="33" spans="1:10" x14ac:dyDescent="0.25">
      <c r="A33" s="9">
        <f t="shared" si="6"/>
        <v>30</v>
      </c>
      <c r="B33" s="46">
        <v>5</v>
      </c>
      <c r="C33" s="10">
        <f t="shared" si="0"/>
        <v>18.333333333333332</v>
      </c>
      <c r="D33" s="40">
        <v>25</v>
      </c>
      <c r="E33">
        <v>136</v>
      </c>
      <c r="F33" s="37">
        <f t="shared" si="5"/>
        <v>0</v>
      </c>
      <c r="G33" s="11">
        <f>E33*Paramètres!I$2*Paramètres!K$2</f>
        <v>127.07567999999999</v>
      </c>
      <c r="H33" s="11">
        <f t="shared" si="1"/>
        <v>33.31974269009342</v>
      </c>
      <c r="I33" s="11">
        <f t="shared" si="2"/>
        <v>160.39542269009343</v>
      </c>
      <c r="J33" s="12">
        <f t="shared" si="3"/>
        <v>279.35536118524607</v>
      </c>
    </row>
    <row r="34" spans="1:10" x14ac:dyDescent="0.25">
      <c r="A34" s="9">
        <f t="shared" si="6"/>
        <v>31</v>
      </c>
      <c r="B34" s="46">
        <v>5</v>
      </c>
      <c r="C34" s="10">
        <f t="shared" si="0"/>
        <v>18.333333333333332</v>
      </c>
      <c r="D34" s="40">
        <v>26</v>
      </c>
      <c r="E34">
        <v>140.80000000000001</v>
      </c>
      <c r="F34" s="37">
        <f t="shared" si="5"/>
        <v>0</v>
      </c>
      <c r="G34" s="11">
        <f>E34*Paramètres!I$2*Paramètres!K$2</f>
        <v>131.56070400000002</v>
      </c>
      <c r="H34" s="11">
        <f t="shared" si="1"/>
        <v>34.35674134234327</v>
      </c>
      <c r="I34" s="11">
        <f t="shared" si="2"/>
        <v>165.91744534234329</v>
      </c>
      <c r="J34" s="12">
        <f t="shared" si="3"/>
        <v>288.97288397124788</v>
      </c>
    </row>
    <row r="35" spans="1:10" x14ac:dyDescent="0.25">
      <c r="A35" s="9">
        <f t="shared" si="6"/>
        <v>32</v>
      </c>
      <c r="B35" s="46">
        <v>5</v>
      </c>
      <c r="C35" s="10">
        <f t="shared" si="0"/>
        <v>18.333333333333332</v>
      </c>
      <c r="D35" s="40">
        <v>27</v>
      </c>
      <c r="E35">
        <v>145.6</v>
      </c>
      <c r="F35" s="37">
        <f t="shared" si="5"/>
        <v>0</v>
      </c>
      <c r="G35" s="11">
        <f>E35*Paramètres!I$2*Paramètres!K$2</f>
        <v>136.045728</v>
      </c>
      <c r="H35" s="11">
        <f t="shared" si="1"/>
        <v>35.389632308613223</v>
      </c>
      <c r="I35" s="11">
        <f t="shared" si="2"/>
        <v>171.43536030861321</v>
      </c>
      <c r="J35" s="12">
        <f t="shared" si="3"/>
        <v>298.58325253750132</v>
      </c>
    </row>
    <row r="36" spans="1:10" x14ac:dyDescent="0.25">
      <c r="A36" s="9">
        <f t="shared" si="6"/>
        <v>33</v>
      </c>
      <c r="B36" s="46">
        <v>5</v>
      </c>
      <c r="C36" s="10">
        <f t="shared" si="0"/>
        <v>18.333333333333332</v>
      </c>
      <c r="D36" s="40">
        <v>28</v>
      </c>
      <c r="E36">
        <v>150.4</v>
      </c>
      <c r="F36" s="37">
        <f t="shared" si="5"/>
        <v>0</v>
      </c>
      <c r="G36" s="11">
        <f>E36*Paramètres!I$2*Paramètres!K$2</f>
        <v>140.53075199999998</v>
      </c>
      <c r="H36" s="11">
        <f t="shared" si="1"/>
        <v>36.418566535632024</v>
      </c>
      <c r="I36" s="11">
        <f t="shared" si="2"/>
        <v>176.94931853563202</v>
      </c>
      <c r="J36" s="12">
        <f t="shared" si="3"/>
        <v>308.18672978289243</v>
      </c>
    </row>
    <row r="37" spans="1:10" x14ac:dyDescent="0.25">
      <c r="A37" s="9">
        <f t="shared" ref="A37:A52" si="7">A36+1</f>
        <v>34</v>
      </c>
      <c r="B37" s="46">
        <v>5</v>
      </c>
      <c r="C37" s="10">
        <f t="shared" si="0"/>
        <v>18.333333333333332</v>
      </c>
      <c r="D37" s="40">
        <v>29</v>
      </c>
      <c r="E37">
        <v>155.19999999999999</v>
      </c>
      <c r="F37" s="37">
        <f t="shared" si="5"/>
        <v>0</v>
      </c>
      <c r="G37" s="11">
        <f>E37*Paramètres!I$2*Paramètres!K$2</f>
        <v>145.01577599999999</v>
      </c>
      <c r="H37" s="11">
        <f t="shared" si="1"/>
        <v>37.443684788146115</v>
      </c>
      <c r="I37" s="11">
        <f t="shared" si="2"/>
        <v>182.45946078814609</v>
      </c>
      <c r="J37" s="12">
        <f t="shared" si="3"/>
        <v>317.78356087268781</v>
      </c>
    </row>
    <row r="38" spans="1:10" x14ac:dyDescent="0.25">
      <c r="A38" s="9">
        <f t="shared" si="7"/>
        <v>35</v>
      </c>
      <c r="B38" s="46">
        <v>5</v>
      </c>
      <c r="C38" s="10">
        <f t="shared" si="0"/>
        <v>18.333333333333332</v>
      </c>
      <c r="D38" s="40">
        <v>30</v>
      </c>
      <c r="E38">
        <v>160</v>
      </c>
      <c r="F38" s="37">
        <f t="shared" si="5"/>
        <v>0</v>
      </c>
      <c r="G38" s="11">
        <f>E38*Paramètres!I$2*Paramètres!K$2</f>
        <v>149.5008</v>
      </c>
      <c r="H38" s="11">
        <f t="shared" si="1"/>
        <v>38.465118629166589</v>
      </c>
      <c r="I38" s="11">
        <f t="shared" si="2"/>
        <v>187.96591862916659</v>
      </c>
      <c r="J38" s="12">
        <f t="shared" si="3"/>
        <v>327.37397494579847</v>
      </c>
    </row>
    <row r="39" spans="1:10" x14ac:dyDescent="0.25">
      <c r="A39" s="9">
        <f t="shared" si="7"/>
        <v>36</v>
      </c>
      <c r="B39" s="46">
        <v>5</v>
      </c>
      <c r="C39" s="10">
        <f t="shared" si="0"/>
        <v>18.333333333333332</v>
      </c>
      <c r="D39" s="40">
        <v>30</v>
      </c>
      <c r="E39">
        <v>160</v>
      </c>
      <c r="F39" s="37">
        <f t="shared" si="5"/>
        <v>0</v>
      </c>
      <c r="G39" s="11">
        <f>E39*Paramètres!I$2*Paramètres!K$2</f>
        <v>149.5008</v>
      </c>
      <c r="H39" s="11">
        <f t="shared" si="1"/>
        <v>38.465118629166589</v>
      </c>
      <c r="I39" s="11">
        <f t="shared" si="2"/>
        <v>187.96591862916659</v>
      </c>
      <c r="J39" s="12">
        <f t="shared" si="3"/>
        <v>327.37397494579847</v>
      </c>
    </row>
    <row r="40" spans="1:10" x14ac:dyDescent="0.25">
      <c r="A40" s="9">
        <f t="shared" si="7"/>
        <v>37</v>
      </c>
      <c r="B40" s="46">
        <v>5</v>
      </c>
      <c r="C40" s="10">
        <f t="shared" si="0"/>
        <v>18.333333333333332</v>
      </c>
      <c r="D40" s="40">
        <v>31</v>
      </c>
      <c r="E40">
        <v>164.6</v>
      </c>
      <c r="F40" s="37">
        <f t="shared" si="5"/>
        <v>0</v>
      </c>
      <c r="G40" s="11">
        <f>E40*Paramètres!I$2*Paramètres!K$2</f>
        <v>153.79894799999997</v>
      </c>
      <c r="H40" s="11">
        <f t="shared" si="1"/>
        <v>39.440649487623858</v>
      </c>
      <c r="I40" s="11">
        <f t="shared" si="2"/>
        <v>193.23959748762383</v>
      </c>
      <c r="J40" s="12">
        <f t="shared" si="3"/>
        <v>336.55896562427819</v>
      </c>
    </row>
    <row r="41" spans="1:10" x14ac:dyDescent="0.25">
      <c r="A41" s="9">
        <f t="shared" si="7"/>
        <v>38</v>
      </c>
      <c r="B41" s="46">
        <v>5</v>
      </c>
      <c r="C41" s="10">
        <f t="shared" si="0"/>
        <v>18.333333333333332</v>
      </c>
      <c r="D41" s="40">
        <v>32</v>
      </c>
      <c r="E41">
        <v>169.2</v>
      </c>
      <c r="F41" s="37">
        <f t="shared" si="5"/>
        <v>0</v>
      </c>
      <c r="G41" s="11">
        <f>E41*Paramètres!I$2*Paramètres!K$2</f>
        <v>158.09709599999996</v>
      </c>
      <c r="H41" s="11">
        <f t="shared" si="1"/>
        <v>40.41301168675605</v>
      </c>
      <c r="I41" s="11">
        <f t="shared" si="2"/>
        <v>198.51010768675602</v>
      </c>
      <c r="J41" s="12">
        <f t="shared" si="3"/>
        <v>345.7384375544334</v>
      </c>
    </row>
    <row r="42" spans="1:10" x14ac:dyDescent="0.25">
      <c r="A42" s="9">
        <f t="shared" si="7"/>
        <v>39</v>
      </c>
      <c r="B42" s="46">
        <v>5</v>
      </c>
      <c r="C42" s="10">
        <f t="shared" si="0"/>
        <v>18.333333333333332</v>
      </c>
      <c r="D42" s="40">
        <v>33</v>
      </c>
      <c r="E42">
        <v>173.8</v>
      </c>
      <c r="F42" s="37">
        <f t="shared" si="5"/>
        <v>0</v>
      </c>
      <c r="G42" s="11">
        <f>E42*Paramètres!I$2*Paramètres!K$2</f>
        <v>162.39524399999999</v>
      </c>
      <c r="H42" s="11">
        <f t="shared" si="1"/>
        <v>41.382301271442806</v>
      </c>
      <c r="I42" s="11">
        <f t="shared" si="2"/>
        <v>203.77754527144279</v>
      </c>
      <c r="J42" s="12">
        <f t="shared" si="3"/>
        <v>354.91255801442952</v>
      </c>
    </row>
    <row r="43" spans="1:10" x14ac:dyDescent="0.25">
      <c r="A43" s="9">
        <f t="shared" si="7"/>
        <v>40</v>
      </c>
      <c r="B43" s="46">
        <v>5</v>
      </c>
      <c r="C43" s="10">
        <f t="shared" si="0"/>
        <v>18.333333333333332</v>
      </c>
      <c r="D43" s="40">
        <v>34</v>
      </c>
      <c r="E43">
        <v>178.4</v>
      </c>
      <c r="F43" s="37">
        <f t="shared" si="5"/>
        <v>0</v>
      </c>
      <c r="G43" s="11">
        <f>E43*Paramètres!I$2*Paramètres!K$2</f>
        <v>166.69339199999999</v>
      </c>
      <c r="H43" s="11">
        <f t="shared" si="1"/>
        <v>42.348608912976175</v>
      </c>
      <c r="I43" s="11">
        <f t="shared" si="2"/>
        <v>209.04200091297616</v>
      </c>
      <c r="J43" s="12">
        <f t="shared" si="3"/>
        <v>364.08148492343344</v>
      </c>
    </row>
    <row r="44" spans="1:10" x14ac:dyDescent="0.25">
      <c r="A44" s="9">
        <f t="shared" si="7"/>
        <v>41</v>
      </c>
      <c r="B44" s="46">
        <v>5</v>
      </c>
      <c r="C44" s="10">
        <f t="shared" si="0"/>
        <v>18.333333333333332</v>
      </c>
      <c r="D44" s="40">
        <v>35</v>
      </c>
      <c r="E44">
        <v>183</v>
      </c>
      <c r="F44" s="37">
        <f t="shared" si="5"/>
        <v>0</v>
      </c>
      <c r="G44" s="11">
        <f>E44*Paramètres!I$2*Paramètres!K$2</f>
        <v>170.99153999999999</v>
      </c>
      <c r="H44" s="11">
        <f t="shared" si="1"/>
        <v>43.312020340404104</v>
      </c>
      <c r="I44" s="11">
        <f t="shared" si="2"/>
        <v>214.30356034040409</v>
      </c>
      <c r="J44" s="12">
        <f t="shared" si="3"/>
        <v>373.24536759287048</v>
      </c>
    </row>
    <row r="45" spans="1:10" x14ac:dyDescent="0.25">
      <c r="A45" s="9">
        <f t="shared" si="7"/>
        <v>42</v>
      </c>
      <c r="B45" s="46">
        <v>5</v>
      </c>
      <c r="C45" s="10">
        <f t="shared" si="0"/>
        <v>18.333333333333332</v>
      </c>
      <c r="D45" s="40">
        <v>35</v>
      </c>
      <c r="E45">
        <v>183</v>
      </c>
      <c r="F45" s="37">
        <f t="shared" si="5"/>
        <v>0</v>
      </c>
      <c r="G45" s="11">
        <f>E45*Paramètres!I$2*Paramètres!K$2</f>
        <v>170.99153999999999</v>
      </c>
      <c r="H45" s="11">
        <f t="shared" si="1"/>
        <v>43.312020340404104</v>
      </c>
      <c r="I45" s="11">
        <f t="shared" si="2"/>
        <v>214.30356034040409</v>
      </c>
      <c r="J45" s="12">
        <f t="shared" si="3"/>
        <v>373.24536759287048</v>
      </c>
    </row>
    <row r="46" spans="1:10" x14ac:dyDescent="0.25">
      <c r="A46" s="9">
        <f t="shared" si="7"/>
        <v>43</v>
      </c>
      <c r="B46" s="46">
        <v>5</v>
      </c>
      <c r="C46" s="10">
        <f t="shared" si="0"/>
        <v>18.333333333333332</v>
      </c>
      <c r="D46" s="40">
        <v>36</v>
      </c>
      <c r="E46">
        <v>186.8</v>
      </c>
      <c r="F46" s="37">
        <f t="shared" si="5"/>
        <v>0</v>
      </c>
      <c r="G46" s="11">
        <f>E46*Paramètres!I$2*Paramètres!K$2</f>
        <v>174.54218399999999</v>
      </c>
      <c r="H46" s="11">
        <f t="shared" si="1"/>
        <v>44.105755283765589</v>
      </c>
      <c r="I46" s="11">
        <f t="shared" si="2"/>
        <v>218.6479392837656</v>
      </c>
      <c r="J46" s="12">
        <f t="shared" si="3"/>
        <v>380.81182758589171</v>
      </c>
    </row>
    <row r="47" spans="1:10" x14ac:dyDescent="0.25">
      <c r="A47" s="9">
        <f t="shared" si="7"/>
        <v>44</v>
      </c>
      <c r="B47" s="46">
        <v>5</v>
      </c>
      <c r="C47" s="10">
        <f t="shared" si="0"/>
        <v>18.333333333333332</v>
      </c>
      <c r="D47" s="40">
        <v>37</v>
      </c>
      <c r="E47">
        <v>190.6</v>
      </c>
      <c r="F47" s="37">
        <f t="shared" si="5"/>
        <v>0</v>
      </c>
      <c r="G47" s="11">
        <f>E47*Paramètres!I$2*Paramètres!K$2</f>
        <v>178.092828</v>
      </c>
      <c r="H47" s="11">
        <f t="shared" si="1"/>
        <v>44.897612844513681</v>
      </c>
      <c r="I47" s="11">
        <f t="shared" si="2"/>
        <v>222.99044084451367</v>
      </c>
      <c r="J47" s="12">
        <f t="shared" si="3"/>
        <v>388.37501780419461</v>
      </c>
    </row>
    <row r="48" spans="1:10" x14ac:dyDescent="0.25">
      <c r="A48" s="9">
        <f t="shared" si="7"/>
        <v>45</v>
      </c>
      <c r="B48" s="46">
        <v>5</v>
      </c>
      <c r="C48" s="10">
        <f t="shared" si="0"/>
        <v>18.333333333333332</v>
      </c>
      <c r="D48" s="40">
        <v>38</v>
      </c>
      <c r="E48">
        <v>194.4</v>
      </c>
      <c r="F48" s="37">
        <f t="shared" si="5"/>
        <v>0</v>
      </c>
      <c r="G48" s="11">
        <f>E48*Paramètres!I$2*Paramètres!K$2</f>
        <v>181.643472</v>
      </c>
      <c r="H48" s="11">
        <f t="shared" si="1"/>
        <v>45.687634766023436</v>
      </c>
      <c r="I48" s="11">
        <f t="shared" si="2"/>
        <v>227.33110676602342</v>
      </c>
      <c r="J48" s="12">
        <f t="shared" si="3"/>
        <v>395.93501095082411</v>
      </c>
    </row>
    <row r="49" spans="1:10" x14ac:dyDescent="0.25">
      <c r="A49" s="9">
        <f t="shared" si="7"/>
        <v>46</v>
      </c>
      <c r="B49" s="46">
        <v>5</v>
      </c>
      <c r="C49" s="10">
        <f t="shared" si="0"/>
        <v>18.333333333333332</v>
      </c>
      <c r="D49" s="40">
        <v>39</v>
      </c>
      <c r="E49">
        <v>198.2</v>
      </c>
      <c r="F49" s="37">
        <f t="shared" si="5"/>
        <v>0</v>
      </c>
      <c r="G49" s="11">
        <f>E49*Paramètres!I$2*Paramètres!K$2</f>
        <v>185.19411599999995</v>
      </c>
      <c r="H49" s="11">
        <f t="shared" si="1"/>
        <v>46.475861066381725</v>
      </c>
      <c r="I49" s="11">
        <f t="shared" si="2"/>
        <v>231.66997706638168</v>
      </c>
      <c r="J49" s="12">
        <f t="shared" si="3"/>
        <v>403.49187672394805</v>
      </c>
    </row>
    <row r="50" spans="1:10" x14ac:dyDescent="0.25">
      <c r="A50" s="9">
        <f t="shared" si="7"/>
        <v>47</v>
      </c>
      <c r="B50" s="46">
        <v>5</v>
      </c>
      <c r="C50" s="10">
        <f t="shared" si="0"/>
        <v>18.333333333333332</v>
      </c>
      <c r="D50" s="40">
        <v>40</v>
      </c>
      <c r="E50">
        <v>202</v>
      </c>
      <c r="F50" s="37">
        <f t="shared" si="5"/>
        <v>23</v>
      </c>
      <c r="G50" s="11">
        <f>E50*Paramètres!I$2*Paramètres!K$2</f>
        <v>188.74476000000001</v>
      </c>
      <c r="H50" s="11">
        <f t="shared" si="1"/>
        <v>47.262330141382819</v>
      </c>
      <c r="I50" s="11">
        <f t="shared" si="2"/>
        <v>236.00709014138283</v>
      </c>
      <c r="J50" s="12">
        <f t="shared" si="3"/>
        <v>411.04568199624174</v>
      </c>
    </row>
    <row r="51" spans="1:10" x14ac:dyDescent="0.25">
      <c r="A51" s="9">
        <f t="shared" si="7"/>
        <v>48</v>
      </c>
      <c r="B51" s="46">
        <v>5</v>
      </c>
      <c r="C51" s="10">
        <f t="shared" si="0"/>
        <v>18.333333333333332</v>
      </c>
      <c r="D51" s="40">
        <v>40</v>
      </c>
      <c r="E51">
        <v>179</v>
      </c>
      <c r="F51" s="37">
        <f t="shared" si="5"/>
        <v>0</v>
      </c>
      <c r="G51" s="11">
        <f>E51*Paramètres!I$2*Paramètres!K$2</f>
        <v>167.25401999999997</v>
      </c>
      <c r="H51" s="11">
        <f t="shared" si="1"/>
        <v>42.474433741057062</v>
      </c>
      <c r="I51" s="11">
        <f t="shared" si="2"/>
        <v>209.72845374105702</v>
      </c>
      <c r="J51" s="12">
        <f t="shared" si="3"/>
        <v>365.27705693234094</v>
      </c>
    </row>
    <row r="52" spans="1:10" x14ac:dyDescent="0.25">
      <c r="A52" s="9">
        <f t="shared" si="7"/>
        <v>49</v>
      </c>
      <c r="B52" s="46">
        <v>5</v>
      </c>
      <c r="C52" s="10">
        <f t="shared" si="0"/>
        <v>18.333333333333332</v>
      </c>
      <c r="D52" s="40">
        <v>41</v>
      </c>
      <c r="E52">
        <v>182.8</v>
      </c>
      <c r="F52" s="37">
        <f t="shared" si="5"/>
        <v>0</v>
      </c>
      <c r="G52" s="11">
        <f>E52*Paramètres!I$2*Paramètres!K$2</f>
        <v>170.804664</v>
      </c>
      <c r="H52" s="11">
        <f t="shared" si="1"/>
        <v>43.270191994591862</v>
      </c>
      <c r="I52" s="11">
        <f t="shared" si="2"/>
        <v>214.07485599459187</v>
      </c>
      <c r="J52" s="12">
        <f t="shared" si="3"/>
        <v>372.84704085724746</v>
      </c>
    </row>
    <row r="53" spans="1:10" x14ac:dyDescent="0.25">
      <c r="A53" s="9">
        <f t="shared" ref="A53:A68" si="8">A52+1</f>
        <v>50</v>
      </c>
      <c r="B53" s="46">
        <v>5</v>
      </c>
      <c r="C53" s="10">
        <f t="shared" si="0"/>
        <v>18.333333333333332</v>
      </c>
      <c r="D53" s="40">
        <v>42</v>
      </c>
      <c r="E53">
        <v>186.6</v>
      </c>
      <c r="F53" s="37">
        <f t="shared" si="5"/>
        <v>0</v>
      </c>
      <c r="G53" s="11">
        <f>E53*Paramètres!I$2*Paramètres!K$2</f>
        <v>174.35530799999998</v>
      </c>
      <c r="H53" s="11">
        <f t="shared" si="1"/>
        <v>44.064026938181904</v>
      </c>
      <c r="I53" s="11">
        <f t="shared" si="2"/>
        <v>218.41933493818189</v>
      </c>
      <c r="J53" s="12">
        <f t="shared" si="3"/>
        <v>380.41367501733345</v>
      </c>
    </row>
    <row r="54" spans="1:10" x14ac:dyDescent="0.25">
      <c r="A54" s="9">
        <f t="shared" si="8"/>
        <v>51</v>
      </c>
      <c r="B54" s="46">
        <v>5</v>
      </c>
      <c r="C54" s="10">
        <f t="shared" si="0"/>
        <v>18.333333333333332</v>
      </c>
      <c r="D54" s="40">
        <v>43</v>
      </c>
      <c r="E54">
        <v>190.4</v>
      </c>
      <c r="F54" s="37">
        <f t="shared" si="5"/>
        <v>0</v>
      </c>
      <c r="G54" s="11">
        <f>E54*Paramètres!I$2*Paramètres!K$2</f>
        <v>177.90595199999998</v>
      </c>
      <c r="H54" s="11">
        <f t="shared" si="1"/>
        <v>44.855982252269797</v>
      </c>
      <c r="I54" s="11">
        <f t="shared" si="2"/>
        <v>222.76193425226978</v>
      </c>
      <c r="J54" s="12">
        <f t="shared" si="3"/>
        <v>387.97703548936988</v>
      </c>
    </row>
    <row r="55" spans="1:10" x14ac:dyDescent="0.25">
      <c r="A55" s="9">
        <f t="shared" si="8"/>
        <v>52</v>
      </c>
      <c r="B55" s="46">
        <v>5</v>
      </c>
      <c r="C55" s="10">
        <f t="shared" si="0"/>
        <v>18.333333333333332</v>
      </c>
      <c r="D55" s="40">
        <v>44</v>
      </c>
      <c r="E55">
        <v>194.2</v>
      </c>
      <c r="F55" s="37">
        <f t="shared" si="5"/>
        <v>0</v>
      </c>
      <c r="G55" s="11">
        <f>E55*Paramètres!I$2*Paramètres!K$2</f>
        <v>181.45659599999999</v>
      </c>
      <c r="H55" s="11">
        <f t="shared" si="1"/>
        <v>45.646099774051301</v>
      </c>
      <c r="I55" s="11">
        <f t="shared" si="2"/>
        <v>227.10269577405128</v>
      </c>
      <c r="J55" s="12">
        <f t="shared" si="3"/>
        <v>395.53719513980599</v>
      </c>
    </row>
    <row r="56" spans="1:10" x14ac:dyDescent="0.25">
      <c r="A56" s="9">
        <f t="shared" si="8"/>
        <v>53</v>
      </c>
      <c r="B56" s="46">
        <v>5</v>
      </c>
      <c r="C56" s="10">
        <f t="shared" si="0"/>
        <v>18.333333333333332</v>
      </c>
      <c r="D56" s="40">
        <v>45</v>
      </c>
      <c r="E56">
        <v>198</v>
      </c>
      <c r="F56" s="37">
        <v>0</v>
      </c>
      <c r="G56" s="11">
        <f>E56*Paramètres!I$2*Paramètres!K$2</f>
        <v>185.00724</v>
      </c>
      <c r="H56" s="11">
        <f t="shared" si="1"/>
        <v>46.434419609776853</v>
      </c>
      <c r="I56" s="11">
        <f t="shared" si="2"/>
        <v>231.44165960977685</v>
      </c>
      <c r="J56" s="12">
        <f t="shared" si="3"/>
        <v>403.09422382036132</v>
      </c>
    </row>
    <row r="57" spans="1:10" x14ac:dyDescent="0.25">
      <c r="A57" s="9">
        <f t="shared" si="8"/>
        <v>54</v>
      </c>
      <c r="B57" s="46">
        <v>5</v>
      </c>
      <c r="C57" s="10">
        <f t="shared" si="0"/>
        <v>18.333333333333332</v>
      </c>
      <c r="D57" s="36"/>
      <c r="F57" s="37"/>
      <c r="G57" s="11"/>
      <c r="H57" s="11"/>
      <c r="I57" s="11"/>
      <c r="J57" s="12"/>
    </row>
    <row r="58" spans="1:10" x14ac:dyDescent="0.25">
      <c r="A58" s="9">
        <f t="shared" si="8"/>
        <v>55</v>
      </c>
      <c r="B58" s="46">
        <v>5</v>
      </c>
      <c r="C58" s="10">
        <f t="shared" si="0"/>
        <v>18.333333333333332</v>
      </c>
      <c r="D58" s="36"/>
      <c r="F58" s="37"/>
      <c r="G58" s="11"/>
      <c r="H58" s="11"/>
      <c r="I58" s="11"/>
      <c r="J58" s="12"/>
    </row>
    <row r="59" spans="1:10" x14ac:dyDescent="0.25">
      <c r="A59" s="9">
        <f t="shared" si="8"/>
        <v>56</v>
      </c>
      <c r="B59" s="46">
        <v>5</v>
      </c>
      <c r="C59" s="10">
        <f t="shared" si="0"/>
        <v>18.333333333333332</v>
      </c>
      <c r="D59" s="36"/>
      <c r="F59" s="37"/>
      <c r="G59" s="11"/>
      <c r="H59" s="11"/>
      <c r="I59" s="11"/>
      <c r="J59" s="12"/>
    </row>
    <row r="60" spans="1:10" x14ac:dyDescent="0.25">
      <c r="A60" s="9">
        <f t="shared" si="8"/>
        <v>57</v>
      </c>
      <c r="B60" s="46">
        <v>5</v>
      </c>
      <c r="C60" s="10">
        <f t="shared" si="0"/>
        <v>18.333333333333332</v>
      </c>
      <c r="D60" s="36"/>
      <c r="F60" s="37"/>
      <c r="G60" s="11"/>
      <c r="H60" s="11"/>
      <c r="I60" s="11"/>
      <c r="J60" s="12"/>
    </row>
    <row r="61" spans="1:10" x14ac:dyDescent="0.25">
      <c r="A61" s="9">
        <f t="shared" si="8"/>
        <v>58</v>
      </c>
      <c r="B61" s="46">
        <v>5</v>
      </c>
      <c r="C61" s="10">
        <f t="shared" si="0"/>
        <v>18.333333333333332</v>
      </c>
      <c r="D61" s="36"/>
      <c r="F61" s="37"/>
      <c r="G61" s="11"/>
      <c r="H61" s="11"/>
      <c r="I61" s="11"/>
      <c r="J61" s="12"/>
    </row>
    <row r="62" spans="1:10" x14ac:dyDescent="0.25">
      <c r="A62" s="9">
        <f t="shared" si="8"/>
        <v>59</v>
      </c>
      <c r="B62" s="46">
        <v>5</v>
      </c>
      <c r="C62" s="10">
        <f t="shared" si="0"/>
        <v>18.333333333333332</v>
      </c>
      <c r="D62" s="36"/>
      <c r="F62" s="37"/>
      <c r="G62" s="11"/>
      <c r="H62" s="11"/>
      <c r="I62" s="11"/>
      <c r="J62" s="12"/>
    </row>
    <row r="63" spans="1:10" x14ac:dyDescent="0.25">
      <c r="A63" s="9">
        <f t="shared" si="8"/>
        <v>60</v>
      </c>
      <c r="B63" s="46">
        <v>5</v>
      </c>
      <c r="C63" s="10">
        <f t="shared" si="0"/>
        <v>18.333333333333332</v>
      </c>
      <c r="D63" s="36"/>
      <c r="F63" s="37"/>
      <c r="G63" s="11"/>
      <c r="H63" s="11"/>
      <c r="I63" s="11"/>
      <c r="J63" s="12"/>
    </row>
    <row r="64" spans="1:10" x14ac:dyDescent="0.25">
      <c r="A64" s="9">
        <f t="shared" si="8"/>
        <v>61</v>
      </c>
      <c r="B64" s="46">
        <v>5</v>
      </c>
      <c r="C64" s="10">
        <f t="shared" si="0"/>
        <v>18.333333333333332</v>
      </c>
      <c r="D64" s="36"/>
      <c r="F64" s="37"/>
      <c r="G64" s="11"/>
      <c r="H64" s="11"/>
      <c r="I64" s="11"/>
      <c r="J64" s="12"/>
    </row>
    <row r="65" spans="1:10" x14ac:dyDescent="0.25">
      <c r="A65" s="9">
        <f t="shared" si="8"/>
        <v>62</v>
      </c>
      <c r="B65" s="46">
        <v>5</v>
      </c>
      <c r="C65" s="10">
        <f t="shared" si="0"/>
        <v>18.333333333333332</v>
      </c>
      <c r="D65" s="36"/>
      <c r="F65" s="37"/>
      <c r="G65" s="11"/>
      <c r="H65" s="11"/>
      <c r="I65" s="11"/>
      <c r="J65" s="12"/>
    </row>
    <row r="66" spans="1:10" x14ac:dyDescent="0.25">
      <c r="A66" s="9">
        <f t="shared" si="8"/>
        <v>63</v>
      </c>
      <c r="B66" s="46">
        <v>5</v>
      </c>
      <c r="C66" s="10">
        <f t="shared" si="0"/>
        <v>18.333333333333332</v>
      </c>
      <c r="D66" s="36"/>
      <c r="F66" s="37"/>
      <c r="G66" s="11"/>
      <c r="H66" s="11"/>
      <c r="I66" s="11"/>
      <c r="J66" s="12"/>
    </row>
    <row r="67" spans="1:10" x14ac:dyDescent="0.25">
      <c r="A67" s="9">
        <f t="shared" si="8"/>
        <v>64</v>
      </c>
      <c r="B67" s="46">
        <v>5</v>
      </c>
      <c r="C67" s="10">
        <f t="shared" si="0"/>
        <v>18.333333333333332</v>
      </c>
      <c r="D67" s="36"/>
      <c r="F67" s="37"/>
      <c r="G67" s="11"/>
      <c r="H67" s="11"/>
      <c r="I67" s="11"/>
      <c r="J67" s="12"/>
    </row>
    <row r="68" spans="1:10" x14ac:dyDescent="0.25">
      <c r="A68" s="9">
        <f t="shared" si="8"/>
        <v>65</v>
      </c>
      <c r="B68" s="46">
        <v>5</v>
      </c>
      <c r="C68" s="10">
        <f t="shared" ref="C68:C93" si="9">B68*44/12</f>
        <v>18.333333333333332</v>
      </c>
      <c r="D68" s="36"/>
      <c r="F68" s="37"/>
      <c r="G68" s="11"/>
      <c r="H68" s="11"/>
      <c r="I68" s="11"/>
      <c r="J68" s="12"/>
    </row>
    <row r="69" spans="1:10" x14ac:dyDescent="0.25">
      <c r="A69" s="9">
        <f t="shared" ref="A69:A84" si="10">A68+1</f>
        <v>66</v>
      </c>
      <c r="B69" s="46">
        <v>5</v>
      </c>
      <c r="C69" s="10">
        <f t="shared" si="9"/>
        <v>18.333333333333332</v>
      </c>
      <c r="D69" s="36"/>
      <c r="F69" s="37"/>
      <c r="G69" s="11"/>
      <c r="H69" s="11"/>
      <c r="I69" s="11"/>
      <c r="J69" s="12"/>
    </row>
    <row r="70" spans="1:10" x14ac:dyDescent="0.25">
      <c r="A70" s="9">
        <f t="shared" si="10"/>
        <v>67</v>
      </c>
      <c r="B70" s="46">
        <v>5</v>
      </c>
      <c r="C70" s="10">
        <f t="shared" si="9"/>
        <v>18.333333333333332</v>
      </c>
      <c r="D70" s="36"/>
      <c r="F70" s="37"/>
      <c r="G70" s="11"/>
      <c r="H70" s="11"/>
      <c r="I70" s="11"/>
      <c r="J70" s="12"/>
    </row>
    <row r="71" spans="1:10" x14ac:dyDescent="0.25">
      <c r="A71" s="9">
        <f t="shared" si="10"/>
        <v>68</v>
      </c>
      <c r="B71" s="46">
        <v>5</v>
      </c>
      <c r="C71" s="10">
        <f t="shared" si="9"/>
        <v>18.333333333333332</v>
      </c>
      <c r="D71" s="36"/>
      <c r="F71" s="37"/>
      <c r="G71" s="11"/>
      <c r="H71" s="11"/>
      <c r="I71" s="11"/>
      <c r="J71" s="12"/>
    </row>
    <row r="72" spans="1:10" x14ac:dyDescent="0.25">
      <c r="A72" s="9">
        <f t="shared" si="10"/>
        <v>69</v>
      </c>
      <c r="B72" s="46">
        <v>5</v>
      </c>
      <c r="C72" s="10">
        <f t="shared" si="9"/>
        <v>18.333333333333332</v>
      </c>
      <c r="D72" s="36"/>
      <c r="F72" s="37"/>
      <c r="G72" s="11"/>
      <c r="H72" s="11"/>
      <c r="I72" s="11"/>
      <c r="J72" s="12"/>
    </row>
    <row r="73" spans="1:10" x14ac:dyDescent="0.25">
      <c r="A73" s="9">
        <f t="shared" si="10"/>
        <v>70</v>
      </c>
      <c r="B73" s="46">
        <v>5</v>
      </c>
      <c r="C73" s="10">
        <f t="shared" si="9"/>
        <v>18.333333333333332</v>
      </c>
      <c r="D73" s="36"/>
      <c r="F73" s="37"/>
      <c r="G73" s="11"/>
      <c r="H73" s="11"/>
      <c r="I73" s="11"/>
      <c r="J73" s="12"/>
    </row>
    <row r="74" spans="1:10" x14ac:dyDescent="0.25">
      <c r="A74" s="9">
        <f t="shared" si="10"/>
        <v>71</v>
      </c>
      <c r="B74" s="46">
        <v>5</v>
      </c>
      <c r="C74" s="10">
        <f t="shared" si="9"/>
        <v>18.333333333333332</v>
      </c>
      <c r="D74" s="36"/>
      <c r="F74" s="37"/>
      <c r="G74" s="11"/>
      <c r="H74" s="11"/>
      <c r="I74" s="11"/>
      <c r="J74" s="12"/>
    </row>
    <row r="75" spans="1:10" x14ac:dyDescent="0.25">
      <c r="A75" s="9">
        <f t="shared" si="10"/>
        <v>72</v>
      </c>
      <c r="B75" s="46">
        <v>5</v>
      </c>
      <c r="C75" s="10">
        <f t="shared" si="9"/>
        <v>18.333333333333332</v>
      </c>
      <c r="D75" s="36"/>
      <c r="F75" s="1"/>
      <c r="G75" s="11"/>
      <c r="H75" s="11"/>
      <c r="I75" s="11"/>
      <c r="J75" s="12"/>
    </row>
    <row r="76" spans="1:10" x14ac:dyDescent="0.25">
      <c r="A76" s="9">
        <f t="shared" si="10"/>
        <v>73</v>
      </c>
      <c r="B76" s="46">
        <v>5</v>
      </c>
      <c r="C76" s="10">
        <f t="shared" si="9"/>
        <v>18.333333333333332</v>
      </c>
      <c r="D76" s="36"/>
      <c r="F76" s="1"/>
      <c r="G76" s="11"/>
      <c r="H76" s="11"/>
      <c r="I76" s="11"/>
      <c r="J76" s="12"/>
    </row>
    <row r="77" spans="1:10" x14ac:dyDescent="0.25">
      <c r="A77" s="9">
        <f t="shared" si="10"/>
        <v>74</v>
      </c>
      <c r="B77" s="46">
        <v>5</v>
      </c>
      <c r="C77" s="10">
        <f t="shared" si="9"/>
        <v>18.333333333333332</v>
      </c>
      <c r="D77" s="36"/>
      <c r="F77" s="1"/>
      <c r="G77" s="11"/>
      <c r="H77" s="11"/>
      <c r="I77" s="11"/>
      <c r="J77" s="12"/>
    </row>
    <row r="78" spans="1:10" x14ac:dyDescent="0.25">
      <c r="A78" s="9">
        <f t="shared" si="10"/>
        <v>75</v>
      </c>
      <c r="B78" s="46">
        <v>5</v>
      </c>
      <c r="C78" s="10">
        <f t="shared" si="9"/>
        <v>18.333333333333332</v>
      </c>
      <c r="D78" s="36"/>
      <c r="F78" s="1"/>
      <c r="G78" s="11"/>
      <c r="H78" s="11"/>
      <c r="I78" s="11"/>
      <c r="J78" s="12"/>
    </row>
    <row r="79" spans="1:10" x14ac:dyDescent="0.25">
      <c r="A79" s="9">
        <f t="shared" si="10"/>
        <v>76</v>
      </c>
      <c r="B79" s="46">
        <v>5</v>
      </c>
      <c r="C79" s="10">
        <f t="shared" si="9"/>
        <v>18.333333333333332</v>
      </c>
      <c r="D79" s="36"/>
      <c r="F79" s="1"/>
      <c r="G79" s="11"/>
      <c r="H79" s="11"/>
      <c r="I79" s="11"/>
      <c r="J79" s="12"/>
    </row>
    <row r="80" spans="1:10" x14ac:dyDescent="0.25">
      <c r="A80" s="9">
        <f t="shared" si="10"/>
        <v>77</v>
      </c>
      <c r="B80" s="46">
        <v>5</v>
      </c>
      <c r="C80" s="10">
        <f t="shared" si="9"/>
        <v>18.333333333333332</v>
      </c>
      <c r="D80" s="36"/>
      <c r="F80" s="1"/>
      <c r="G80" s="11"/>
      <c r="H80" s="11"/>
      <c r="I80" s="11"/>
      <c r="J80" s="12"/>
    </row>
    <row r="81" spans="1:10" x14ac:dyDescent="0.25">
      <c r="A81" s="9">
        <f t="shared" si="10"/>
        <v>78</v>
      </c>
      <c r="B81" s="46">
        <v>5</v>
      </c>
      <c r="C81" s="10">
        <f t="shared" si="9"/>
        <v>18.333333333333332</v>
      </c>
      <c r="D81" s="36"/>
      <c r="F81" s="1"/>
      <c r="G81" s="11"/>
      <c r="H81" s="11"/>
      <c r="I81" s="11"/>
      <c r="J81" s="12"/>
    </row>
    <row r="82" spans="1:10" x14ac:dyDescent="0.25">
      <c r="A82" s="9">
        <f t="shared" si="10"/>
        <v>79</v>
      </c>
      <c r="B82" s="46">
        <v>5</v>
      </c>
      <c r="C82" s="10">
        <f t="shared" si="9"/>
        <v>18.333333333333332</v>
      </c>
      <c r="D82" s="36"/>
      <c r="F82" s="1"/>
      <c r="G82" s="11"/>
      <c r="H82" s="11"/>
      <c r="I82" s="11"/>
      <c r="J82" s="12"/>
    </row>
    <row r="83" spans="1:10" x14ac:dyDescent="0.25">
      <c r="A83" s="9">
        <f t="shared" si="10"/>
        <v>80</v>
      </c>
      <c r="B83" s="46">
        <v>5</v>
      </c>
      <c r="C83" s="10">
        <f t="shared" si="9"/>
        <v>18.333333333333332</v>
      </c>
      <c r="D83" s="36"/>
      <c r="F83" s="1"/>
      <c r="G83" s="11"/>
      <c r="H83" s="11"/>
      <c r="I83" s="11"/>
      <c r="J83" s="12"/>
    </row>
    <row r="84" spans="1:10" x14ac:dyDescent="0.25">
      <c r="A84" s="9">
        <f t="shared" si="10"/>
        <v>81</v>
      </c>
      <c r="B84" s="46">
        <v>5</v>
      </c>
      <c r="C84" s="10">
        <f t="shared" si="9"/>
        <v>18.333333333333332</v>
      </c>
      <c r="D84" s="36"/>
      <c r="F84" s="1"/>
      <c r="G84" s="11"/>
      <c r="H84" s="11"/>
      <c r="I84" s="11"/>
      <c r="J84" s="12"/>
    </row>
    <row r="85" spans="1:10" x14ac:dyDescent="0.25">
      <c r="A85" s="9">
        <f t="shared" ref="A85:A93" si="11">A84+1</f>
        <v>82</v>
      </c>
      <c r="B85" s="46">
        <v>5</v>
      </c>
      <c r="C85" s="10">
        <f t="shared" si="9"/>
        <v>18.333333333333332</v>
      </c>
      <c r="D85" s="36"/>
      <c r="F85" s="1"/>
      <c r="G85" s="11"/>
      <c r="H85" s="11"/>
      <c r="I85" s="11"/>
      <c r="J85" s="12"/>
    </row>
    <row r="86" spans="1:10" x14ac:dyDescent="0.25">
      <c r="A86" s="9">
        <f t="shared" si="11"/>
        <v>83</v>
      </c>
      <c r="B86" s="46">
        <v>5</v>
      </c>
      <c r="C86" s="10">
        <f t="shared" si="9"/>
        <v>18.333333333333332</v>
      </c>
      <c r="D86" s="36"/>
      <c r="F86" s="1"/>
      <c r="G86" s="11"/>
      <c r="H86" s="11"/>
      <c r="I86" s="11"/>
      <c r="J86" s="12"/>
    </row>
    <row r="87" spans="1:10" x14ac:dyDescent="0.25">
      <c r="A87" s="9">
        <f t="shared" si="11"/>
        <v>84</v>
      </c>
      <c r="B87" s="46">
        <v>5</v>
      </c>
      <c r="C87" s="10">
        <f t="shared" si="9"/>
        <v>18.333333333333332</v>
      </c>
      <c r="D87" s="36"/>
      <c r="F87" s="1"/>
      <c r="G87" s="11"/>
      <c r="H87" s="11"/>
      <c r="I87" s="11"/>
      <c r="J87" s="12"/>
    </row>
    <row r="88" spans="1:10" x14ac:dyDescent="0.25">
      <c r="A88" s="9">
        <f t="shared" si="11"/>
        <v>85</v>
      </c>
      <c r="B88" s="46">
        <v>5</v>
      </c>
      <c r="C88" s="10">
        <f t="shared" si="9"/>
        <v>18.333333333333332</v>
      </c>
      <c r="D88" s="36"/>
      <c r="F88" s="1"/>
      <c r="G88" s="11"/>
      <c r="H88" s="11"/>
      <c r="I88" s="11"/>
      <c r="J88" s="12"/>
    </row>
    <row r="89" spans="1:10" x14ac:dyDescent="0.25">
      <c r="A89" s="9">
        <f t="shared" si="11"/>
        <v>86</v>
      </c>
      <c r="B89" s="46">
        <v>5</v>
      </c>
      <c r="C89" s="10">
        <f t="shared" si="9"/>
        <v>18.333333333333332</v>
      </c>
      <c r="D89" s="36"/>
      <c r="F89" s="1"/>
      <c r="G89" s="11"/>
      <c r="H89" s="11"/>
      <c r="I89" s="11"/>
      <c r="J89" s="12"/>
    </row>
    <row r="90" spans="1:10" x14ac:dyDescent="0.25">
      <c r="A90" s="9">
        <f t="shared" si="11"/>
        <v>87</v>
      </c>
      <c r="B90" s="46">
        <v>5</v>
      </c>
      <c r="C90" s="10">
        <f t="shared" si="9"/>
        <v>18.333333333333332</v>
      </c>
      <c r="D90" s="36"/>
      <c r="F90" s="1"/>
      <c r="G90" s="11"/>
      <c r="H90" s="11"/>
      <c r="I90" s="11"/>
      <c r="J90" s="12"/>
    </row>
    <row r="91" spans="1:10" x14ac:dyDescent="0.25">
      <c r="A91" s="9">
        <f t="shared" si="11"/>
        <v>88</v>
      </c>
      <c r="B91" s="46">
        <v>5</v>
      </c>
      <c r="C91" s="10">
        <f t="shared" si="9"/>
        <v>18.333333333333332</v>
      </c>
      <c r="D91" s="36"/>
      <c r="F91" s="1"/>
      <c r="G91" s="11"/>
      <c r="H91" s="11"/>
      <c r="I91" s="11"/>
      <c r="J91" s="12"/>
    </row>
    <row r="92" spans="1:10" x14ac:dyDescent="0.25">
      <c r="A92" s="9">
        <f t="shared" si="11"/>
        <v>89</v>
      </c>
      <c r="B92" s="46">
        <v>5</v>
      </c>
      <c r="C92" s="10">
        <f t="shared" si="9"/>
        <v>18.333333333333332</v>
      </c>
      <c r="D92" s="36"/>
      <c r="F92" s="1"/>
      <c r="G92" s="11"/>
      <c r="H92" s="11"/>
      <c r="I92" s="11"/>
      <c r="J92" s="12"/>
    </row>
    <row r="93" spans="1:10" x14ac:dyDescent="0.25">
      <c r="A93" s="9">
        <f t="shared" si="11"/>
        <v>90</v>
      </c>
      <c r="B93" s="46">
        <v>5</v>
      </c>
      <c r="C93" s="10">
        <f t="shared" si="9"/>
        <v>18.333333333333332</v>
      </c>
      <c r="D93" s="36"/>
      <c r="F93" s="1"/>
      <c r="G93" s="11"/>
      <c r="H93" s="11"/>
      <c r="I93" s="11"/>
      <c r="J93" s="12"/>
    </row>
    <row r="94" spans="1:10" x14ac:dyDescent="0.25">
      <c r="A94" s="9"/>
      <c r="B94" s="9"/>
      <c r="C94" s="10"/>
      <c r="D94" s="36"/>
      <c r="F94" s="1"/>
      <c r="G94" s="11"/>
      <c r="H94" s="11"/>
      <c r="I94" s="11"/>
      <c r="J94" s="12"/>
    </row>
    <row r="95" spans="1:10" x14ac:dyDescent="0.25">
      <c r="A95" s="9"/>
      <c r="B95" s="9"/>
      <c r="C95" s="10"/>
      <c r="D95" s="36"/>
      <c r="F95" s="1"/>
      <c r="G95" s="11"/>
      <c r="H95" s="11"/>
      <c r="I95" s="11"/>
      <c r="J95" s="12"/>
    </row>
    <row r="96" spans="1:10" x14ac:dyDescent="0.25">
      <c r="A96" s="9"/>
      <c r="B96" s="9"/>
      <c r="C96" s="10"/>
      <c r="D96" s="36"/>
      <c r="F96" s="1"/>
      <c r="G96" s="11"/>
      <c r="H96" s="11"/>
      <c r="I96" s="11"/>
      <c r="J96" s="12"/>
    </row>
    <row r="97" spans="1:10" x14ac:dyDescent="0.25">
      <c r="A97" s="9"/>
      <c r="B97" s="9"/>
      <c r="C97" s="10"/>
      <c r="D97" s="36"/>
      <c r="F97" s="1"/>
      <c r="G97" s="11"/>
      <c r="H97" s="11"/>
      <c r="I97" s="11"/>
      <c r="J97" s="12"/>
    </row>
    <row r="98" spans="1:10" x14ac:dyDescent="0.25">
      <c r="A98" s="9"/>
      <c r="B98" s="9"/>
      <c r="C98" s="10"/>
      <c r="D98" s="36"/>
      <c r="F98" s="1"/>
      <c r="G98" s="11"/>
      <c r="H98" s="11"/>
      <c r="I98" s="11"/>
      <c r="J98" s="12"/>
    </row>
    <row r="99" spans="1:10" x14ac:dyDescent="0.25">
      <c r="A99" s="9"/>
      <c r="B99" s="9"/>
      <c r="C99" s="10"/>
      <c r="D99" s="36"/>
      <c r="F99" s="1"/>
      <c r="G99" s="11"/>
      <c r="H99" s="11"/>
      <c r="I99" s="11"/>
      <c r="J99" s="12"/>
    </row>
    <row r="100" spans="1:10" x14ac:dyDescent="0.25">
      <c r="A100" s="9"/>
      <c r="B100" s="9"/>
      <c r="C100" s="10"/>
      <c r="D100" s="36"/>
      <c r="F100" s="1"/>
      <c r="G100" s="11"/>
      <c r="H100" s="11"/>
      <c r="I100" s="11"/>
      <c r="J100" s="12"/>
    </row>
    <row r="101" spans="1:10" x14ac:dyDescent="0.25">
      <c r="A101" s="9"/>
      <c r="B101" s="9"/>
      <c r="C101" s="10"/>
      <c r="D101" s="36"/>
      <c r="F101" s="1"/>
      <c r="G101" s="11"/>
      <c r="H101" s="11"/>
      <c r="I101" s="11"/>
      <c r="J101" s="12"/>
    </row>
    <row r="102" spans="1:10" x14ac:dyDescent="0.25">
      <c r="A102" s="9"/>
      <c r="B102" s="9"/>
      <c r="C102" s="10"/>
      <c r="D102" s="36"/>
      <c r="F102" s="1"/>
      <c r="G102" s="11"/>
      <c r="H102" s="11"/>
      <c r="I102" s="11"/>
      <c r="J102" s="12"/>
    </row>
    <row r="103" spans="1:10" x14ac:dyDescent="0.25">
      <c r="A103" s="9"/>
      <c r="B103" s="9"/>
      <c r="C103" s="10"/>
      <c r="D103" s="36"/>
      <c r="F103" s="1"/>
      <c r="G103" s="11"/>
      <c r="H103" s="11"/>
      <c r="I103" s="11"/>
      <c r="J103" s="12"/>
    </row>
    <row r="104" spans="1:10" x14ac:dyDescent="0.25">
      <c r="A104" s="9"/>
      <c r="B104" s="9"/>
      <c r="C104" s="10"/>
      <c r="D104" s="36"/>
      <c r="F104" s="1"/>
      <c r="G104" s="11"/>
      <c r="H104" s="11"/>
      <c r="I104" s="11"/>
      <c r="J104" s="12"/>
    </row>
    <row r="105" spans="1:10" x14ac:dyDescent="0.25">
      <c r="A105" s="9"/>
      <c r="B105" s="9"/>
      <c r="C105" s="10"/>
      <c r="D105" s="36"/>
      <c r="F105" s="1"/>
      <c r="G105" s="11"/>
      <c r="H105" s="11"/>
      <c r="I105" s="11"/>
      <c r="J105" s="12"/>
    </row>
    <row r="106" spans="1:10" x14ac:dyDescent="0.25">
      <c r="A106" s="9"/>
      <c r="B106" s="9"/>
      <c r="C106" s="10"/>
      <c r="D106" s="36"/>
      <c r="F106" s="1"/>
      <c r="G106" s="11"/>
      <c r="H106" s="11"/>
      <c r="I106" s="11"/>
      <c r="J106" s="12"/>
    </row>
    <row r="107" spans="1:10" x14ac:dyDescent="0.25">
      <c r="A107" s="9"/>
      <c r="B107" s="9"/>
      <c r="C107" s="10"/>
      <c r="D107" s="36"/>
      <c r="F107" s="1"/>
      <c r="G107" s="11"/>
      <c r="H107" s="11"/>
      <c r="I107" s="11"/>
      <c r="J107" s="12"/>
    </row>
    <row r="108" spans="1:10" x14ac:dyDescent="0.25">
      <c r="A108" s="9"/>
      <c r="B108" s="9"/>
      <c r="C108" s="10"/>
      <c r="D108" s="36"/>
      <c r="F108" s="1"/>
      <c r="G108" s="11"/>
      <c r="H108" s="11"/>
      <c r="I108" s="11"/>
      <c r="J108" s="12"/>
    </row>
    <row r="109" spans="1:10" x14ac:dyDescent="0.25">
      <c r="A109" s="9"/>
      <c r="B109" s="9"/>
      <c r="D109" s="36"/>
      <c r="F109" s="28"/>
      <c r="G109" s="11"/>
      <c r="H109" s="11"/>
      <c r="I109" s="11"/>
      <c r="J109" s="12"/>
    </row>
    <row r="110" spans="1:10" x14ac:dyDescent="0.25">
      <c r="A110" s="9"/>
      <c r="B110" s="9"/>
      <c r="D110" s="36"/>
      <c r="E110" s="28"/>
      <c r="F110" s="28"/>
      <c r="G110" s="28"/>
      <c r="H110" s="28"/>
      <c r="I110" s="28"/>
      <c r="J110" s="12"/>
    </row>
    <row r="111" spans="1:10" x14ac:dyDescent="0.25">
      <c r="A111" s="9"/>
      <c r="B111" s="9"/>
      <c r="D111" s="29"/>
      <c r="E111" s="28"/>
      <c r="F111" s="28"/>
      <c r="G111" s="28"/>
      <c r="H111" s="28"/>
      <c r="I111" s="28"/>
      <c r="J111" s="12"/>
    </row>
    <row r="112" spans="1:10" x14ac:dyDescent="0.25">
      <c r="A112" s="9"/>
      <c r="B112" s="9"/>
      <c r="D112" s="29"/>
      <c r="E112" s="28"/>
      <c r="F112" s="28"/>
      <c r="G112" s="28"/>
      <c r="H112" s="28"/>
      <c r="I112" s="28"/>
      <c r="J112" s="12"/>
    </row>
    <row r="113" spans="1:10" x14ac:dyDescent="0.25">
      <c r="A113" s="9"/>
      <c r="B113" s="9"/>
      <c r="D113" s="29"/>
      <c r="E113" s="28"/>
      <c r="F113" s="28"/>
      <c r="G113" s="28"/>
      <c r="H113" s="28"/>
      <c r="I113" s="28"/>
      <c r="J113" s="12"/>
    </row>
    <row r="114" spans="1:10" x14ac:dyDescent="0.25">
      <c r="A114" s="9"/>
      <c r="B114" s="9"/>
      <c r="D114" s="29"/>
      <c r="E114" s="28"/>
      <c r="F114" s="28"/>
      <c r="G114" s="28"/>
      <c r="H114" s="28"/>
      <c r="I114" s="28"/>
      <c r="J114" s="12"/>
    </row>
    <row r="115" spans="1:10" x14ac:dyDescent="0.25">
      <c r="A115" s="9"/>
      <c r="B115" s="9"/>
    </row>
    <row r="116" spans="1:10" x14ac:dyDescent="0.25">
      <c r="A116" s="9"/>
      <c r="B116" s="9"/>
    </row>
    <row r="117" spans="1:10" x14ac:dyDescent="0.25">
      <c r="A117" s="9"/>
      <c r="B117" s="9"/>
    </row>
    <row r="118" spans="1:10" x14ac:dyDescent="0.25">
      <c r="A118" s="9"/>
      <c r="B118" s="9"/>
    </row>
    <row r="119" spans="1:10" x14ac:dyDescent="0.25">
      <c r="A119" s="9"/>
      <c r="B119" s="9"/>
    </row>
    <row r="120" spans="1:10" x14ac:dyDescent="0.25">
      <c r="A120" s="9"/>
      <c r="B120" s="9"/>
    </row>
  </sheetData>
  <mergeCells count="1">
    <mergeCell ref="D1:J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L12" sqref="L12"/>
    </sheetView>
  </sheetViews>
  <sheetFormatPr baseColWidth="10" defaultRowHeight="15" x14ac:dyDescent="0.25"/>
  <sheetData>
    <row r="1" spans="1:12" ht="63.75" x14ac:dyDescent="0.25">
      <c r="A1" s="31" t="s">
        <v>26</v>
      </c>
      <c r="B1" s="31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31" t="s">
        <v>32</v>
      </c>
      <c r="H1" s="31" t="s">
        <v>33</v>
      </c>
      <c r="I1" s="31" t="s">
        <v>34</v>
      </c>
      <c r="J1" s="31" t="s">
        <v>35</v>
      </c>
      <c r="K1" s="2" t="s">
        <v>36</v>
      </c>
      <c r="L1" s="31" t="s">
        <v>37</v>
      </c>
    </row>
    <row r="2" spans="1:12" x14ac:dyDescent="0.25">
      <c r="A2" t="s">
        <v>52</v>
      </c>
      <c r="B2" t="s">
        <v>53</v>
      </c>
      <c r="C2">
        <v>0.42799999999999999</v>
      </c>
      <c r="D2">
        <v>0</v>
      </c>
      <c r="E2">
        <v>0.39800000000000002</v>
      </c>
      <c r="F2">
        <v>34</v>
      </c>
      <c r="G2" t="s">
        <v>24</v>
      </c>
      <c r="H2">
        <v>1.28</v>
      </c>
      <c r="I2">
        <v>1.611</v>
      </c>
      <c r="J2" t="s">
        <v>25</v>
      </c>
      <c r="K2">
        <v>0.57999999999999996</v>
      </c>
      <c r="L2">
        <v>1.107</v>
      </c>
    </row>
    <row r="8" spans="1:12" x14ac:dyDescent="0.25">
      <c r="B8" s="32"/>
      <c r="C8" s="32"/>
      <c r="D8" s="32"/>
      <c r="E8" s="32"/>
      <c r="F8" s="32"/>
    </row>
    <row r="9" spans="1:12" x14ac:dyDescent="0.25">
      <c r="B9" s="32"/>
      <c r="C9" s="32"/>
      <c r="D9" s="32"/>
      <c r="E9" s="32"/>
      <c r="F9" s="32"/>
    </row>
    <row r="10" spans="1:12" x14ac:dyDescent="0.25">
      <c r="B10" s="33" t="s">
        <v>38</v>
      </c>
      <c r="C10" s="32"/>
      <c r="D10" s="32"/>
      <c r="E10" s="32"/>
      <c r="F10" s="32"/>
    </row>
    <row r="11" spans="1:12" x14ac:dyDescent="0.25">
      <c r="C11" s="32" t="s">
        <v>39</v>
      </c>
      <c r="D11" s="32" t="s">
        <v>40</v>
      </c>
      <c r="E11" s="32" t="s">
        <v>41</v>
      </c>
      <c r="F11" s="34" t="s">
        <v>42</v>
      </c>
    </row>
    <row r="12" spans="1:12" x14ac:dyDescent="0.25">
      <c r="B12" s="35" t="s">
        <v>43</v>
      </c>
      <c r="C12" s="32">
        <v>35</v>
      </c>
      <c r="D12" s="32">
        <v>25</v>
      </c>
      <c r="E12" s="32">
        <v>2</v>
      </c>
      <c r="F12" s="32">
        <v>1</v>
      </c>
    </row>
    <row r="13" spans="1:12" x14ac:dyDescent="0.25">
      <c r="B13" s="35" t="s">
        <v>44</v>
      </c>
      <c r="C13" s="32">
        <f>LN(2)/C12</f>
        <v>1.980420515885558E-2</v>
      </c>
      <c r="D13" s="32">
        <f>LN(2)/D12</f>
        <v>2.7725887222397813E-2</v>
      </c>
      <c r="E13" s="32">
        <f>LN(2)/E12</f>
        <v>0.34657359027997264</v>
      </c>
      <c r="F13" s="32">
        <f>LN(2)/F12</f>
        <v>0.69314718055994529</v>
      </c>
    </row>
    <row r="14" spans="1:12" x14ac:dyDescent="0.25">
      <c r="B14" s="32"/>
      <c r="C14" s="32"/>
      <c r="D14" s="32"/>
      <c r="E14" s="32"/>
      <c r="F14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E9" sqref="E9"/>
    </sheetView>
  </sheetViews>
  <sheetFormatPr baseColWidth="10" defaultRowHeight="15" x14ac:dyDescent="0.25"/>
  <cols>
    <col min="5" max="5" width="13.140625" customWidth="1"/>
  </cols>
  <sheetData>
    <row r="1" spans="1:5" ht="30" x14ac:dyDescent="0.25">
      <c r="A1" t="s">
        <v>47</v>
      </c>
      <c r="C1" t="s">
        <v>48</v>
      </c>
      <c r="D1" s="41" t="s">
        <v>54</v>
      </c>
      <c r="E1" s="41" t="s">
        <v>55</v>
      </c>
    </row>
    <row r="2" spans="1:5" x14ac:dyDescent="0.25">
      <c r="A2">
        <v>0</v>
      </c>
      <c r="B2">
        <v>0</v>
      </c>
      <c r="C2">
        <v>0</v>
      </c>
    </row>
    <row r="3" spans="1:5" x14ac:dyDescent="0.25">
      <c r="A3">
        <v>1</v>
      </c>
      <c r="B3">
        <v>2</v>
      </c>
      <c r="C3">
        <f>C2+B3</f>
        <v>2</v>
      </c>
      <c r="D3" t="str">
        <f>IF(C2-C3&gt;0,C2-C3,"")</f>
        <v/>
      </c>
    </row>
    <row r="4" spans="1:5" x14ac:dyDescent="0.25">
      <c r="A4">
        <v>2</v>
      </c>
      <c r="B4">
        <v>3</v>
      </c>
      <c r="C4">
        <f t="shared" ref="C4:C6" si="0">C3+B4</f>
        <v>5</v>
      </c>
      <c r="D4" t="str">
        <f t="shared" ref="D4:D55" si="1">IF(C3-C4&gt;0,C3-C4,"")</f>
        <v/>
      </c>
    </row>
    <row r="5" spans="1:5" x14ac:dyDescent="0.25">
      <c r="A5">
        <v>3</v>
      </c>
      <c r="B5">
        <v>4</v>
      </c>
      <c r="C5">
        <f t="shared" si="0"/>
        <v>9</v>
      </c>
      <c r="D5" t="str">
        <f t="shared" si="1"/>
        <v/>
      </c>
    </row>
    <row r="6" spans="1:5" x14ac:dyDescent="0.25">
      <c r="A6">
        <v>4</v>
      </c>
      <c r="B6">
        <v>6</v>
      </c>
      <c r="C6">
        <f t="shared" si="0"/>
        <v>15</v>
      </c>
      <c r="D6" t="str">
        <f t="shared" si="1"/>
        <v/>
      </c>
    </row>
    <row r="7" spans="1:5" x14ac:dyDescent="0.25">
      <c r="A7">
        <v>5</v>
      </c>
      <c r="C7">
        <v>22</v>
      </c>
      <c r="D7" t="str">
        <f t="shared" si="1"/>
        <v/>
      </c>
    </row>
    <row r="8" spans="1:5" x14ac:dyDescent="0.25">
      <c r="A8">
        <v>5</v>
      </c>
      <c r="C8">
        <v>22</v>
      </c>
      <c r="D8" t="str">
        <f t="shared" si="1"/>
        <v/>
      </c>
      <c r="E8" s="42">
        <v>3</v>
      </c>
    </row>
    <row r="9" spans="1:5" x14ac:dyDescent="0.25">
      <c r="A9">
        <v>6</v>
      </c>
      <c r="C9">
        <f>C$8+(A9-A$8)*(C$13-C$8)/(A$13-A$8)</f>
        <v>30.6</v>
      </c>
      <c r="D9" t="str">
        <f t="shared" si="1"/>
        <v/>
      </c>
      <c r="E9" s="42"/>
    </row>
    <row r="10" spans="1:5" x14ac:dyDescent="0.25">
      <c r="A10">
        <v>7</v>
      </c>
      <c r="C10">
        <f t="shared" ref="C10:C12" si="2">C$8+(A10-A$8)*(C$13-C$8)/(A$13-A$8)</f>
        <v>39.200000000000003</v>
      </c>
      <c r="D10" t="str">
        <f t="shared" si="1"/>
        <v/>
      </c>
      <c r="E10" s="42"/>
    </row>
    <row r="11" spans="1:5" x14ac:dyDescent="0.25">
      <c r="A11">
        <v>8</v>
      </c>
      <c r="C11">
        <f t="shared" si="2"/>
        <v>47.8</v>
      </c>
      <c r="D11" t="str">
        <f t="shared" si="1"/>
        <v/>
      </c>
      <c r="E11" s="42"/>
    </row>
    <row r="12" spans="1:5" x14ac:dyDescent="0.25">
      <c r="A12">
        <v>9</v>
      </c>
      <c r="C12">
        <f t="shared" si="2"/>
        <v>56.4</v>
      </c>
      <c r="D12" t="str">
        <f t="shared" si="1"/>
        <v/>
      </c>
      <c r="E12" s="42"/>
    </row>
    <row r="13" spans="1:5" x14ac:dyDescent="0.25">
      <c r="A13">
        <v>10</v>
      </c>
      <c r="C13">
        <v>65</v>
      </c>
      <c r="D13" t="str">
        <f t="shared" si="1"/>
        <v/>
      </c>
      <c r="E13" s="42"/>
    </row>
    <row r="14" spans="1:5" x14ac:dyDescent="0.25">
      <c r="A14">
        <v>10</v>
      </c>
      <c r="C14">
        <v>65</v>
      </c>
      <c r="D14" t="str">
        <f t="shared" si="1"/>
        <v/>
      </c>
      <c r="E14" s="42">
        <v>15</v>
      </c>
    </row>
    <row r="15" spans="1:5" x14ac:dyDescent="0.25">
      <c r="A15">
        <v>11</v>
      </c>
      <c r="C15">
        <f>C$14+(A15-A$14)*(C$19-C$14)/(A$19-A$14)</f>
        <v>72.400000000000006</v>
      </c>
      <c r="D15" t="str">
        <f t="shared" si="1"/>
        <v/>
      </c>
      <c r="E15" s="42"/>
    </row>
    <row r="16" spans="1:5" x14ac:dyDescent="0.25">
      <c r="A16">
        <v>12</v>
      </c>
      <c r="C16">
        <f>C$14+(A16-A$14)*(C$19-C$14)/(A$19-A$14)</f>
        <v>79.8</v>
      </c>
      <c r="D16" t="str">
        <f t="shared" si="1"/>
        <v/>
      </c>
      <c r="E16" s="42"/>
    </row>
    <row r="17" spans="1:5" x14ac:dyDescent="0.25">
      <c r="A17">
        <v>13</v>
      </c>
      <c r="C17">
        <f>C$14+(A17-A$14)*(C$19-C$14)/(A$19-A$14)</f>
        <v>87.2</v>
      </c>
      <c r="D17" t="str">
        <f t="shared" si="1"/>
        <v/>
      </c>
      <c r="E17" s="42"/>
    </row>
    <row r="18" spans="1:5" x14ac:dyDescent="0.25">
      <c r="A18">
        <v>14</v>
      </c>
      <c r="C18">
        <f>C$14+(A18-A$14)*(C$19-C$14)/(A$19-A$14)</f>
        <v>94.6</v>
      </c>
      <c r="D18" t="str">
        <f t="shared" si="1"/>
        <v/>
      </c>
      <c r="E18" s="42"/>
    </row>
    <row r="19" spans="1:5" x14ac:dyDescent="0.25">
      <c r="A19">
        <v>15</v>
      </c>
      <c r="C19">
        <v>102</v>
      </c>
      <c r="D19" t="str">
        <f t="shared" si="1"/>
        <v/>
      </c>
      <c r="E19" s="42"/>
    </row>
    <row r="20" spans="1:5" x14ac:dyDescent="0.25">
      <c r="A20">
        <v>15</v>
      </c>
      <c r="C20">
        <v>102</v>
      </c>
      <c r="D20" t="str">
        <f t="shared" si="1"/>
        <v/>
      </c>
      <c r="E20" s="42">
        <v>13</v>
      </c>
    </row>
    <row r="21" spans="1:5" x14ac:dyDescent="0.25">
      <c r="A21">
        <v>16</v>
      </c>
      <c r="C21">
        <f>C$20+(A21-A$20)*(C$25-C$20)/(A$25-A$20)</f>
        <v>110.6</v>
      </c>
      <c r="D21" t="str">
        <f t="shared" si="1"/>
        <v/>
      </c>
    </row>
    <row r="22" spans="1:5" x14ac:dyDescent="0.25">
      <c r="A22">
        <v>17</v>
      </c>
      <c r="C22">
        <f>C$20+(A22-A$20)*(C$25-C$20)/(A$25-A$20)</f>
        <v>119.2</v>
      </c>
      <c r="D22" t="str">
        <f t="shared" si="1"/>
        <v/>
      </c>
    </row>
    <row r="23" spans="1:5" x14ac:dyDescent="0.25">
      <c r="A23">
        <v>18</v>
      </c>
      <c r="C23">
        <f>C$20+(A23-A$20)*(C$25-C$20)/(A$25-A$20)</f>
        <v>127.8</v>
      </c>
      <c r="D23" t="str">
        <f t="shared" si="1"/>
        <v/>
      </c>
    </row>
    <row r="24" spans="1:5" x14ac:dyDescent="0.25">
      <c r="A24">
        <v>19</v>
      </c>
      <c r="C24">
        <f>C$20+(A24-A$20)*(C$25-C$20)/(A$25-A$20)</f>
        <v>136.4</v>
      </c>
      <c r="D24" t="str">
        <f t="shared" si="1"/>
        <v/>
      </c>
    </row>
    <row r="25" spans="1:5" x14ac:dyDescent="0.25">
      <c r="A25">
        <v>20</v>
      </c>
      <c r="C25">
        <v>145</v>
      </c>
      <c r="D25" t="str">
        <f t="shared" si="1"/>
        <v/>
      </c>
    </row>
    <row r="26" spans="1:5" x14ac:dyDescent="0.25">
      <c r="A26">
        <v>20</v>
      </c>
      <c r="C26">
        <v>104</v>
      </c>
      <c r="D26">
        <f t="shared" si="1"/>
        <v>41</v>
      </c>
      <c r="E26" s="42">
        <v>10</v>
      </c>
    </row>
    <row r="27" spans="1:5" x14ac:dyDescent="0.25">
      <c r="A27">
        <v>21</v>
      </c>
      <c r="C27">
        <f>C$26+(A27-A$26)*(C$31-C$26)/(A$31-A$26)</f>
        <v>110.4</v>
      </c>
      <c r="D27" t="str">
        <f t="shared" si="1"/>
        <v/>
      </c>
    </row>
    <row r="28" spans="1:5" x14ac:dyDescent="0.25">
      <c r="A28">
        <v>22</v>
      </c>
      <c r="C28">
        <f>C$26+(A28-A$26)*(C$31-C$26)/(A$31-A$26)</f>
        <v>116.8</v>
      </c>
      <c r="D28" t="str">
        <f t="shared" si="1"/>
        <v/>
      </c>
    </row>
    <row r="29" spans="1:5" x14ac:dyDescent="0.25">
      <c r="A29">
        <v>23</v>
      </c>
      <c r="C29">
        <f>C$26+(A29-A$26)*(C$31-C$26)/(A$31-A$26)</f>
        <v>123.2</v>
      </c>
      <c r="D29" t="str">
        <f t="shared" si="1"/>
        <v/>
      </c>
    </row>
    <row r="30" spans="1:5" x14ac:dyDescent="0.25">
      <c r="A30">
        <v>24</v>
      </c>
      <c r="C30">
        <f>C$26+(A30-A$26)*(C$31-C$26)/(A$31-A$26)</f>
        <v>129.6</v>
      </c>
      <c r="D30" t="str">
        <f t="shared" si="1"/>
        <v/>
      </c>
      <c r="E30" s="42"/>
    </row>
    <row r="31" spans="1:5" x14ac:dyDescent="0.25">
      <c r="A31">
        <v>25</v>
      </c>
      <c r="C31">
        <v>136</v>
      </c>
      <c r="D31" t="str">
        <f t="shared" si="1"/>
        <v/>
      </c>
      <c r="E31" s="42"/>
    </row>
    <row r="32" spans="1:5" x14ac:dyDescent="0.25">
      <c r="A32">
        <v>25</v>
      </c>
      <c r="C32">
        <v>136</v>
      </c>
      <c r="D32" t="str">
        <f t="shared" ref="D32:D50" si="3">IF(C31-C32&gt;0,C31-C32,"")</f>
        <v/>
      </c>
      <c r="E32" s="42">
        <v>8</v>
      </c>
    </row>
    <row r="33" spans="1:5" x14ac:dyDescent="0.25">
      <c r="A33">
        <v>26</v>
      </c>
      <c r="C33">
        <f>C$32+(A33-A$32)*(C$37-C$32)/(A$37-A$32)</f>
        <v>140.80000000000001</v>
      </c>
      <c r="D33" t="str">
        <f t="shared" si="3"/>
        <v/>
      </c>
      <c r="E33" s="42"/>
    </row>
    <row r="34" spans="1:5" x14ac:dyDescent="0.25">
      <c r="A34">
        <v>27</v>
      </c>
      <c r="C34">
        <f>C$32+(A34-A$32)*(C$37-C$32)/(A$37-A$32)</f>
        <v>145.6</v>
      </c>
      <c r="D34" t="str">
        <f t="shared" si="3"/>
        <v/>
      </c>
      <c r="E34" s="42"/>
    </row>
    <row r="35" spans="1:5" x14ac:dyDescent="0.25">
      <c r="A35">
        <v>28</v>
      </c>
      <c r="C35">
        <f>C$32+(A35-A$32)*(C$37-C$32)/(A$37-A$32)</f>
        <v>150.4</v>
      </c>
      <c r="D35" t="str">
        <f t="shared" si="3"/>
        <v/>
      </c>
      <c r="E35" s="42"/>
    </row>
    <row r="36" spans="1:5" x14ac:dyDescent="0.25">
      <c r="A36">
        <v>29</v>
      </c>
      <c r="C36">
        <f>C$32+(A36-A$32)*(C$37-C$32)/(A$37-A$32)</f>
        <v>155.19999999999999</v>
      </c>
      <c r="D36" t="str">
        <f t="shared" si="3"/>
        <v/>
      </c>
      <c r="E36" s="42"/>
    </row>
    <row r="37" spans="1:5" x14ac:dyDescent="0.25">
      <c r="A37">
        <v>30</v>
      </c>
      <c r="C37">
        <v>160</v>
      </c>
      <c r="D37" t="str">
        <f t="shared" si="3"/>
        <v/>
      </c>
      <c r="E37" s="42"/>
    </row>
    <row r="38" spans="1:5" x14ac:dyDescent="0.25">
      <c r="A38">
        <v>30</v>
      </c>
      <c r="C38">
        <v>160</v>
      </c>
      <c r="D38" t="str">
        <f t="shared" si="3"/>
        <v/>
      </c>
      <c r="E38" s="42">
        <v>6</v>
      </c>
    </row>
    <row r="39" spans="1:5" x14ac:dyDescent="0.25">
      <c r="A39">
        <v>31</v>
      </c>
      <c r="C39">
        <f>C$38+(A39-A$38)*(C$43-C$38)/(A$43-A$38)</f>
        <v>164.6</v>
      </c>
      <c r="D39" t="str">
        <f t="shared" si="3"/>
        <v/>
      </c>
      <c r="E39" s="42"/>
    </row>
    <row r="40" spans="1:5" x14ac:dyDescent="0.25">
      <c r="A40">
        <v>32</v>
      </c>
      <c r="C40">
        <f>C$38+(A40-A$38)*(C$43-C$38)/(A$43-A$38)</f>
        <v>169.2</v>
      </c>
      <c r="D40" t="str">
        <f t="shared" si="3"/>
        <v/>
      </c>
      <c r="E40" s="42"/>
    </row>
    <row r="41" spans="1:5" x14ac:dyDescent="0.25">
      <c r="A41">
        <v>33</v>
      </c>
      <c r="C41">
        <f>C$38+(A41-A$38)*(C$43-C$38)/(A$43-A$38)</f>
        <v>173.8</v>
      </c>
      <c r="D41" t="str">
        <f t="shared" si="3"/>
        <v/>
      </c>
      <c r="E41" s="42"/>
    </row>
    <row r="42" spans="1:5" x14ac:dyDescent="0.25">
      <c r="A42">
        <v>34</v>
      </c>
      <c r="C42">
        <f>C$38+(A42-A$38)*(C$43-C$38)/(A$43-A$38)</f>
        <v>178.4</v>
      </c>
      <c r="D42" t="str">
        <f t="shared" si="3"/>
        <v/>
      </c>
      <c r="E42" s="42"/>
    </row>
    <row r="43" spans="1:5" x14ac:dyDescent="0.25">
      <c r="A43">
        <v>35</v>
      </c>
      <c r="C43">
        <v>183</v>
      </c>
      <c r="D43" t="str">
        <f t="shared" si="3"/>
        <v/>
      </c>
      <c r="E43" s="42"/>
    </row>
    <row r="44" spans="1:5" x14ac:dyDescent="0.25">
      <c r="A44">
        <v>35</v>
      </c>
      <c r="C44">
        <v>183</v>
      </c>
      <c r="D44" t="str">
        <f t="shared" si="3"/>
        <v/>
      </c>
      <c r="E44" s="42">
        <v>5</v>
      </c>
    </row>
    <row r="45" spans="1:5" x14ac:dyDescent="0.25">
      <c r="A45">
        <v>36</v>
      </c>
      <c r="C45">
        <f>C$44+(A45-A$44)*(C$49-C$44)/(A$49-A$44)</f>
        <v>186.8</v>
      </c>
      <c r="D45" t="str">
        <f t="shared" si="3"/>
        <v/>
      </c>
      <c r="E45" s="42"/>
    </row>
    <row r="46" spans="1:5" x14ac:dyDescent="0.25">
      <c r="A46">
        <v>37</v>
      </c>
      <c r="C46">
        <f>C$44+(A46-A$44)*(C$49-C$44)/(A$49-A$44)</f>
        <v>190.6</v>
      </c>
      <c r="D46" t="str">
        <f t="shared" si="3"/>
        <v/>
      </c>
      <c r="E46" s="42"/>
    </row>
    <row r="47" spans="1:5" x14ac:dyDescent="0.25">
      <c r="A47">
        <v>38</v>
      </c>
      <c r="C47">
        <f>C$44+(A47-A$44)*(C$49-C$44)/(A$49-A$44)</f>
        <v>194.4</v>
      </c>
      <c r="D47" t="str">
        <f t="shared" si="3"/>
        <v/>
      </c>
      <c r="E47" s="42"/>
    </row>
    <row r="48" spans="1:5" x14ac:dyDescent="0.25">
      <c r="A48">
        <v>39</v>
      </c>
      <c r="C48">
        <f>C$44+(A48-A$44)*(C$49-C$44)/(A$49-A$44)</f>
        <v>198.2</v>
      </c>
      <c r="D48" t="str">
        <f t="shared" si="3"/>
        <v/>
      </c>
      <c r="E48" s="42"/>
    </row>
    <row r="49" spans="1:5" x14ac:dyDescent="0.25">
      <c r="A49">
        <v>40</v>
      </c>
      <c r="C49">
        <v>202</v>
      </c>
      <c r="D49" t="str">
        <f t="shared" si="3"/>
        <v/>
      </c>
      <c r="E49" s="42"/>
    </row>
    <row r="50" spans="1:5" x14ac:dyDescent="0.25">
      <c r="A50">
        <v>40</v>
      </c>
      <c r="C50">
        <v>179</v>
      </c>
      <c r="D50">
        <f t="shared" si="3"/>
        <v>23</v>
      </c>
      <c r="E50" s="42">
        <v>4</v>
      </c>
    </row>
    <row r="51" spans="1:5" x14ac:dyDescent="0.25">
      <c r="A51">
        <v>41</v>
      </c>
      <c r="C51">
        <f>C$50+(A51-A$50)*(C$55-C$50)/(A$55-A$50)</f>
        <v>182.8</v>
      </c>
      <c r="D51" t="str">
        <f t="shared" si="1"/>
        <v/>
      </c>
    </row>
    <row r="52" spans="1:5" x14ac:dyDescent="0.25">
      <c r="A52">
        <v>42</v>
      </c>
      <c r="C52">
        <f>C$50+(A52-A$50)*(C$55-C$50)/(A$55-A$50)</f>
        <v>186.6</v>
      </c>
      <c r="D52" t="str">
        <f t="shared" si="1"/>
        <v/>
      </c>
    </row>
    <row r="53" spans="1:5" x14ac:dyDescent="0.25">
      <c r="A53">
        <v>43</v>
      </c>
      <c r="C53">
        <f>C$50+(A53-A$50)*(C$55-C$50)/(A$55-A$50)</f>
        <v>190.4</v>
      </c>
      <c r="D53" t="str">
        <f t="shared" si="1"/>
        <v/>
      </c>
    </row>
    <row r="54" spans="1:5" x14ac:dyDescent="0.25">
      <c r="A54">
        <v>44</v>
      </c>
      <c r="C54">
        <f>C$50+(A54-A$50)*(C$55-C$50)/(A$55-A$50)</f>
        <v>194.2</v>
      </c>
      <c r="D54" t="str">
        <f t="shared" si="1"/>
        <v/>
      </c>
    </row>
    <row r="55" spans="1:5" x14ac:dyDescent="0.25">
      <c r="A55">
        <v>45</v>
      </c>
      <c r="C55">
        <v>198</v>
      </c>
      <c r="D55" t="str">
        <f t="shared" si="1"/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2021-03-03T15:57:55Z</dcterms:modified>
</cp:coreProperties>
</file>