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CCI_OG\Documents\Olivier\Forest CO2\C6 &amp; C7 - Projets carbone\33 - IAE Paris\De Chenerilles reboisement\"/>
    </mc:Choice>
  </mc:AlternateContent>
  <bookViews>
    <workbookView xWindow="0" yWindow="0" windowWidth="17970" windowHeight="8280" activeTab="1"/>
  </bookViews>
  <sheets>
    <sheet name="Table" sheetId="3" r:id="rId1"/>
    <sheet name="Quantification C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" i="2" l="1"/>
  <c r="E45" i="2"/>
  <c r="E46" i="2"/>
  <c r="D45" i="2"/>
  <c r="D46" i="2"/>
  <c r="C45" i="2"/>
  <c r="C46" i="2"/>
  <c r="B45" i="2"/>
  <c r="B46" i="2" s="1"/>
  <c r="W2" i="2"/>
  <c r="Q17" i="2"/>
  <c r="W5" i="2"/>
  <c r="W11" i="2"/>
  <c r="J50" i="2"/>
  <c r="J51" i="2"/>
  <c r="I50" i="2"/>
  <c r="I49" i="2"/>
  <c r="H50" i="2"/>
  <c r="H51" i="2"/>
  <c r="G40" i="2"/>
  <c r="G41" i="2"/>
  <c r="G42" i="2"/>
  <c r="G43" i="2"/>
  <c r="G44" i="2"/>
  <c r="G45" i="2"/>
  <c r="G46" i="2"/>
  <c r="G47" i="2"/>
  <c r="G48" i="2"/>
  <c r="G49" i="2"/>
  <c r="G39" i="2"/>
  <c r="G34" i="2"/>
  <c r="G35" i="2"/>
  <c r="G36" i="2"/>
  <c r="G33" i="2"/>
  <c r="G26" i="2"/>
  <c r="G27" i="2"/>
  <c r="G28" i="2"/>
  <c r="G29" i="2"/>
  <c r="G30" i="2"/>
  <c r="G25" i="2"/>
  <c r="G20" i="2"/>
  <c r="G21" i="2"/>
  <c r="G22" i="2"/>
  <c r="G19" i="2"/>
  <c r="G38" i="2"/>
  <c r="G32" i="2"/>
  <c r="G24" i="2"/>
  <c r="G18" i="2"/>
  <c r="L50" i="2"/>
  <c r="G50" i="2"/>
  <c r="L37" i="2"/>
  <c r="G37" i="2"/>
  <c r="L31" i="2"/>
  <c r="G31" i="2"/>
  <c r="L23" i="2"/>
  <c r="G23" i="2"/>
  <c r="L17" i="2"/>
  <c r="K50" i="2"/>
  <c r="K31" i="2"/>
  <c r="K4" i="2"/>
  <c r="K5" i="2"/>
  <c r="K6" i="2" s="1"/>
  <c r="K7" i="2" s="1"/>
  <c r="K8" i="2" s="1"/>
  <c r="K9" i="2" s="1"/>
  <c r="K10" i="2" s="1"/>
  <c r="K11" i="2" s="1"/>
  <c r="K12" i="2" s="1"/>
  <c r="K13" i="2" s="1"/>
  <c r="K14" i="2" s="1"/>
  <c r="K15" i="2" s="1"/>
  <c r="K16" i="2" s="1"/>
  <c r="K17" i="2" s="1"/>
  <c r="K19" i="2" s="1"/>
  <c r="K20" i="2" s="1"/>
  <c r="K21" i="2" s="1"/>
  <c r="K22" i="2" s="1"/>
  <c r="K23" i="2" s="1"/>
  <c r="K25" i="2" s="1"/>
  <c r="K26" i="2" s="1"/>
  <c r="K27" i="2" s="1"/>
  <c r="K28" i="2" s="1"/>
  <c r="K29" i="2" s="1"/>
  <c r="K30" i="2" s="1"/>
  <c r="G17" i="2"/>
  <c r="Q35" i="3"/>
  <c r="J35" i="3"/>
  <c r="F35" i="3"/>
  <c r="Q34" i="3"/>
  <c r="J34" i="3"/>
  <c r="F34" i="3"/>
  <c r="Q33" i="3"/>
  <c r="J33" i="3"/>
  <c r="F33" i="3"/>
  <c r="Q32" i="3"/>
  <c r="J32" i="3"/>
  <c r="F32" i="3"/>
  <c r="Q31" i="3"/>
  <c r="J31" i="3"/>
  <c r="F31" i="3"/>
  <c r="Q30" i="3"/>
  <c r="J30" i="3"/>
  <c r="F30" i="3"/>
  <c r="Q29" i="3"/>
  <c r="J29" i="3"/>
  <c r="F29" i="3"/>
  <c r="Q28" i="3"/>
  <c r="J28" i="3"/>
  <c r="F28" i="3"/>
  <c r="Q27" i="3"/>
  <c r="J27" i="3"/>
  <c r="F27" i="3"/>
  <c r="Q26" i="3"/>
  <c r="J26" i="3"/>
  <c r="F26" i="3"/>
  <c r="Q25" i="3"/>
  <c r="J25" i="3"/>
  <c r="F25" i="3"/>
  <c r="Q24" i="3"/>
  <c r="J24" i="3"/>
  <c r="F24" i="3"/>
  <c r="Q23" i="3"/>
  <c r="N23" i="3"/>
  <c r="J23" i="3"/>
  <c r="F23" i="3"/>
  <c r="Q22" i="3"/>
  <c r="J22" i="3"/>
  <c r="F22" i="3"/>
  <c r="Q21" i="3"/>
  <c r="J21" i="3"/>
  <c r="F21" i="3"/>
  <c r="Q20" i="3"/>
  <c r="J20" i="3"/>
  <c r="F20" i="3"/>
  <c r="Q19" i="3"/>
  <c r="J19" i="3"/>
  <c r="F19" i="3"/>
  <c r="Q18" i="3"/>
  <c r="N18" i="3"/>
  <c r="J18" i="3"/>
  <c r="F18" i="3"/>
  <c r="Q17" i="3"/>
  <c r="J17" i="3"/>
  <c r="F17" i="3"/>
  <c r="Q16" i="3"/>
  <c r="J16" i="3"/>
  <c r="F16" i="3"/>
  <c r="Q15" i="3"/>
  <c r="J15" i="3"/>
  <c r="F15" i="3"/>
  <c r="Q14" i="3"/>
  <c r="J14" i="3"/>
  <c r="F14" i="3"/>
  <c r="Q13" i="3"/>
  <c r="J13" i="3"/>
  <c r="F13" i="3"/>
  <c r="Q12" i="3"/>
  <c r="J12" i="3"/>
  <c r="F12" i="3"/>
  <c r="Q11" i="3"/>
  <c r="N11" i="3"/>
  <c r="J11" i="3"/>
  <c r="F11" i="3"/>
  <c r="Q10" i="3"/>
  <c r="J10" i="3"/>
  <c r="F10" i="3"/>
  <c r="Q9" i="3"/>
  <c r="J9" i="3"/>
  <c r="F9" i="3"/>
  <c r="Q8" i="3"/>
  <c r="J8" i="3"/>
  <c r="F8" i="3"/>
  <c r="Q7" i="3"/>
  <c r="J7" i="3"/>
  <c r="F7" i="3"/>
  <c r="Q6" i="3"/>
  <c r="N6" i="3"/>
  <c r="J6" i="3"/>
  <c r="F6" i="3"/>
  <c r="Q5" i="3"/>
  <c r="J5" i="3"/>
  <c r="F5" i="3"/>
  <c r="Q4" i="3"/>
  <c r="J4" i="3"/>
  <c r="F4" i="3"/>
  <c r="Q3" i="3"/>
  <c r="J3" i="3"/>
  <c r="F3" i="3"/>
  <c r="K33" i="2" l="1"/>
  <c r="K34" i="2" s="1"/>
  <c r="K35" i="2" s="1"/>
  <c r="K36" i="2" s="1"/>
  <c r="K37" i="2" s="1"/>
  <c r="K39" i="2" s="1"/>
  <c r="K40" i="2" s="1"/>
  <c r="K41" i="2" s="1"/>
  <c r="K42" i="2" s="1"/>
  <c r="K43" i="2" s="1"/>
  <c r="K44" i="2" s="1"/>
  <c r="K45" i="2" s="1"/>
  <c r="K46" i="2" s="1"/>
  <c r="K47" i="2" s="1"/>
  <c r="K48" i="2" s="1"/>
  <c r="K49" i="2" s="1"/>
  <c r="H4" i="2" l="1"/>
  <c r="H5" i="2"/>
  <c r="H6" i="2"/>
  <c r="H7" i="2"/>
  <c r="H8" i="2"/>
  <c r="H9" i="2"/>
  <c r="H10" i="2"/>
  <c r="H11" i="2"/>
  <c r="H12" i="2"/>
  <c r="H13" i="2"/>
  <c r="H18" i="2"/>
  <c r="H19" i="2"/>
  <c r="H20" i="2"/>
  <c r="H21" i="2"/>
  <c r="H22" i="2"/>
  <c r="H24" i="2"/>
  <c r="H25" i="2"/>
  <c r="H26" i="2"/>
  <c r="H27" i="2"/>
  <c r="H28" i="2"/>
  <c r="H29" i="2"/>
  <c r="H30" i="2"/>
  <c r="H31" i="2"/>
  <c r="H32" i="2"/>
  <c r="H33" i="2"/>
  <c r="H34" i="2"/>
  <c r="H35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3" i="2"/>
  <c r="H36" i="2"/>
  <c r="H23" i="2"/>
  <c r="H16" i="2"/>
  <c r="H15" i="2"/>
  <c r="H14" i="2"/>
  <c r="W13" i="2" l="1"/>
  <c r="H17" i="2"/>
  <c r="H2" i="2" l="1"/>
  <c r="B3" i="2" l="1"/>
  <c r="B4" i="2" s="1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I34" i="2" l="1"/>
  <c r="I35" i="2"/>
  <c r="I41" i="2"/>
  <c r="J41" i="2" s="1"/>
  <c r="I48" i="2"/>
  <c r="J49" i="2"/>
  <c r="I40" i="2"/>
  <c r="I36" i="2"/>
  <c r="K3" i="2"/>
  <c r="F3" i="2"/>
  <c r="F4" i="2" s="1"/>
  <c r="F5" i="2" s="1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9" i="2" s="1"/>
  <c r="F20" i="2" s="1"/>
  <c r="F21" i="2" s="1"/>
  <c r="F22" i="2" s="1"/>
  <c r="F23" i="2" s="1"/>
  <c r="F25" i="2" s="1"/>
  <c r="F26" i="2" s="1"/>
  <c r="F27" i="2" s="1"/>
  <c r="F28" i="2" s="1"/>
  <c r="F29" i="2" s="1"/>
  <c r="F30" i="2" s="1"/>
  <c r="F31" i="2" s="1"/>
  <c r="F33" i="2" s="1"/>
  <c r="F34" i="2" s="1"/>
  <c r="F35" i="2" s="1"/>
  <c r="F36" i="2" s="1"/>
  <c r="F37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J48" i="2" l="1"/>
  <c r="I42" i="2"/>
  <c r="J42" i="2" s="1"/>
  <c r="J35" i="2"/>
  <c r="J34" i="2"/>
  <c r="I29" i="2"/>
  <c r="J29" i="2" s="1"/>
  <c r="I37" i="2"/>
  <c r="J37" i="2" s="1"/>
  <c r="I45" i="2"/>
  <c r="J45" i="2" s="1"/>
  <c r="I44" i="2"/>
  <c r="J44" i="2" s="1"/>
  <c r="I39" i="2"/>
  <c r="J39" i="2" s="1"/>
  <c r="I33" i="2"/>
  <c r="J33" i="2" s="1"/>
  <c r="I38" i="2"/>
  <c r="J38" i="2" s="1"/>
  <c r="I32" i="2"/>
  <c r="J32" i="2" s="1"/>
  <c r="I47" i="2"/>
  <c r="J47" i="2" s="1"/>
  <c r="I46" i="2"/>
  <c r="J46" i="2" s="1"/>
  <c r="I43" i="2"/>
  <c r="J43" i="2" s="1"/>
  <c r="I31" i="2"/>
  <c r="J31" i="2" s="1"/>
  <c r="I30" i="2"/>
  <c r="J30" i="2" s="1"/>
  <c r="J40" i="2"/>
  <c r="J36" i="2"/>
  <c r="C2" i="2" l="1"/>
  <c r="W7" i="2" l="1"/>
  <c r="R3" i="2" l="1"/>
  <c r="R4" i="2" s="1"/>
  <c r="R5" i="2" s="1"/>
  <c r="R6" i="2" s="1"/>
  <c r="R7" i="2" s="1"/>
  <c r="R8" i="2" s="1"/>
  <c r="R9" i="2" s="1"/>
  <c r="R10" i="2" s="1"/>
  <c r="R11" i="2" s="1"/>
  <c r="R12" i="2" s="1"/>
  <c r="R13" i="2" s="1"/>
  <c r="R14" i="2" s="1"/>
  <c r="R15" i="2" s="1"/>
  <c r="R16" i="2" s="1"/>
  <c r="R17" i="2" s="1"/>
  <c r="R18" i="2" s="1"/>
  <c r="R19" i="2" s="1"/>
  <c r="P3" i="2"/>
  <c r="P4" i="2" s="1"/>
  <c r="Q3" i="2"/>
  <c r="P5" i="2" l="1"/>
  <c r="C3" i="2"/>
  <c r="S3" i="2"/>
  <c r="Q4" i="2"/>
  <c r="Q5" i="2" s="1"/>
  <c r="Q6" i="2" s="1"/>
  <c r="Q7" i="2" s="1"/>
  <c r="Q8" i="2" s="1"/>
  <c r="Q9" i="2" s="1"/>
  <c r="Q10" i="2" s="1"/>
  <c r="Q11" i="2" s="1"/>
  <c r="Q12" i="2" s="1"/>
  <c r="Q13" i="2" s="1"/>
  <c r="Q14" i="2" s="1"/>
  <c r="Q15" i="2" s="1"/>
  <c r="Q16" i="2" s="1"/>
  <c r="Q18" i="2" s="1"/>
  <c r="Q19" i="2" s="1"/>
  <c r="S4" i="2" l="1"/>
  <c r="C4" i="2"/>
  <c r="P6" i="2"/>
  <c r="S5" i="2"/>
  <c r="E2" i="2"/>
  <c r="S2" i="2"/>
  <c r="I5" i="2"/>
  <c r="J5" i="2" s="1"/>
  <c r="I8" i="2"/>
  <c r="J8" i="2" s="1"/>
  <c r="I9" i="2"/>
  <c r="J9" i="2" s="1"/>
  <c r="I10" i="2"/>
  <c r="J10" i="2" s="1"/>
  <c r="I14" i="2"/>
  <c r="J14" i="2" s="1"/>
  <c r="I18" i="2"/>
  <c r="J18" i="2" s="1"/>
  <c r="I21" i="2"/>
  <c r="J21" i="2" s="1"/>
  <c r="I27" i="2"/>
  <c r="J27" i="2" s="1"/>
  <c r="P7" i="2" l="1"/>
  <c r="S6" i="2"/>
  <c r="C5" i="2"/>
  <c r="D3" i="2"/>
  <c r="E3" i="2" s="1"/>
  <c r="I19" i="2"/>
  <c r="J19" i="2" s="1"/>
  <c r="I17" i="2"/>
  <c r="J17" i="2" s="1"/>
  <c r="I16" i="2"/>
  <c r="J16" i="2" s="1"/>
  <c r="I15" i="2"/>
  <c r="J15" i="2" s="1"/>
  <c r="I13" i="2"/>
  <c r="J13" i="2" s="1"/>
  <c r="I12" i="2"/>
  <c r="J12" i="2" s="1"/>
  <c r="I11" i="2"/>
  <c r="J11" i="2" s="1"/>
  <c r="I7" i="2"/>
  <c r="J7" i="2" s="1"/>
  <c r="I6" i="2"/>
  <c r="J6" i="2" s="1"/>
  <c r="I4" i="2"/>
  <c r="J4" i="2" s="1"/>
  <c r="I3" i="2"/>
  <c r="J3" i="2" s="1"/>
  <c r="C6" i="2" l="1"/>
  <c r="D6" i="2" s="1"/>
  <c r="E6" i="2" s="1"/>
  <c r="P8" i="2"/>
  <c r="S7" i="2"/>
  <c r="D5" i="2"/>
  <c r="E5" i="2" s="1"/>
  <c r="D4" i="2"/>
  <c r="E4" i="2" s="1"/>
  <c r="I22" i="2"/>
  <c r="J22" i="2" s="1"/>
  <c r="I23" i="2"/>
  <c r="J23" i="2" s="1"/>
  <c r="I26" i="2"/>
  <c r="J26" i="2" s="1"/>
  <c r="I25" i="2"/>
  <c r="J25" i="2" s="1"/>
  <c r="I24" i="2"/>
  <c r="J24" i="2" s="1"/>
  <c r="P9" i="2" l="1"/>
  <c r="S8" i="2"/>
  <c r="C7" i="2"/>
  <c r="D7" i="2" s="1"/>
  <c r="E7" i="2" s="1"/>
  <c r="R20" i="2"/>
  <c r="R21" i="2" s="1"/>
  <c r="R22" i="2" s="1"/>
  <c r="R23" i="2" s="1"/>
  <c r="R24" i="2" s="1"/>
  <c r="R25" i="2" s="1"/>
  <c r="R26" i="2" s="1"/>
  <c r="R27" i="2" s="1"/>
  <c r="R28" i="2" s="1"/>
  <c r="R29" i="2" s="1"/>
  <c r="R30" i="2" s="1"/>
  <c r="R31" i="2" s="1"/>
  <c r="R32" i="2" s="1"/>
  <c r="R33" i="2" s="1"/>
  <c r="R34" i="2" s="1"/>
  <c r="R35" i="2" s="1"/>
  <c r="R36" i="2" s="1"/>
  <c r="R37" i="2" s="1"/>
  <c r="R38" i="2" s="1"/>
  <c r="R39" i="2" s="1"/>
  <c r="R40" i="2" s="1"/>
  <c r="R41" i="2" s="1"/>
  <c r="R42" i="2" s="1"/>
  <c r="R43" i="2" s="1"/>
  <c r="R44" i="2" s="1"/>
  <c r="R45" i="2" s="1"/>
  <c r="R46" i="2" s="1"/>
  <c r="R47" i="2" s="1"/>
  <c r="R48" i="2" s="1"/>
  <c r="R49" i="2" s="1"/>
  <c r="Q20" i="2"/>
  <c r="Q21" i="2" s="1"/>
  <c r="Q22" i="2" s="1"/>
  <c r="Q23" i="2" s="1"/>
  <c r="Q24" i="2" s="1"/>
  <c r="Q25" i="2" s="1"/>
  <c r="Q26" i="2" s="1"/>
  <c r="Q27" i="2" s="1"/>
  <c r="Q28" i="2" s="1"/>
  <c r="Q29" i="2" s="1"/>
  <c r="Q30" i="2" s="1"/>
  <c r="Q31" i="2" s="1"/>
  <c r="Q32" i="2" s="1"/>
  <c r="Q33" i="2" s="1"/>
  <c r="Q34" i="2" s="1"/>
  <c r="Q35" i="2" s="1"/>
  <c r="Q36" i="2" s="1"/>
  <c r="Q37" i="2" s="1"/>
  <c r="Q38" i="2" s="1"/>
  <c r="Q39" i="2" s="1"/>
  <c r="Q40" i="2" s="1"/>
  <c r="Q41" i="2" s="1"/>
  <c r="Q42" i="2" s="1"/>
  <c r="Q43" i="2" s="1"/>
  <c r="Q44" i="2" s="1"/>
  <c r="Q45" i="2" s="1"/>
  <c r="Q46" i="2" s="1"/>
  <c r="Q47" i="2" s="1"/>
  <c r="Q48" i="2" s="1"/>
  <c r="Q49" i="2" s="1"/>
  <c r="I20" i="2"/>
  <c r="J20" i="2" s="1"/>
  <c r="I28" i="2"/>
  <c r="J28" i="2" s="1"/>
  <c r="P10" i="2" l="1"/>
  <c r="S9" i="2"/>
  <c r="C8" i="2"/>
  <c r="D8" i="2" s="1"/>
  <c r="E8" i="2" s="1"/>
  <c r="C9" i="2" l="1"/>
  <c r="D9" i="2" s="1"/>
  <c r="E9" i="2" s="1"/>
  <c r="P11" i="2"/>
  <c r="S10" i="2"/>
  <c r="P12" i="2" l="1"/>
  <c r="S11" i="2"/>
  <c r="C10" i="2"/>
  <c r="D10" i="2" s="1"/>
  <c r="E10" i="2" s="1"/>
  <c r="C11" i="2" l="1"/>
  <c r="D11" i="2" s="1"/>
  <c r="E11" i="2" s="1"/>
  <c r="P13" i="2"/>
  <c r="S12" i="2"/>
  <c r="P14" i="2" l="1"/>
  <c r="S13" i="2"/>
  <c r="C12" i="2"/>
  <c r="D12" i="2" s="1"/>
  <c r="E12" i="2" s="1"/>
  <c r="C13" i="2" l="1"/>
  <c r="D13" i="2" s="1"/>
  <c r="E13" i="2" s="1"/>
  <c r="P15" i="2"/>
  <c r="S14" i="2"/>
  <c r="P16" i="2" l="1"/>
  <c r="S15" i="2"/>
  <c r="C14" i="2"/>
  <c r="D14" i="2" s="1"/>
  <c r="E14" i="2" s="1"/>
  <c r="C15" i="2" l="1"/>
  <c r="D15" i="2" s="1"/>
  <c r="E15" i="2" s="1"/>
  <c r="P17" i="2"/>
  <c r="S16" i="2"/>
  <c r="P18" i="2" l="1"/>
  <c r="S17" i="2"/>
  <c r="C16" i="2"/>
  <c r="D16" i="2" s="1"/>
  <c r="E16" i="2" s="1"/>
  <c r="C17" i="2" l="1"/>
  <c r="D17" i="2" s="1"/>
  <c r="E17" i="2" s="1"/>
  <c r="P19" i="2"/>
  <c r="S18" i="2"/>
  <c r="C18" i="2" l="1"/>
  <c r="D18" i="2" s="1"/>
  <c r="E18" i="2" s="1"/>
  <c r="S19" i="2"/>
  <c r="P20" i="2"/>
  <c r="S20" i="2" l="1"/>
  <c r="P21" i="2"/>
  <c r="C19" i="2"/>
  <c r="D19" i="2" s="1"/>
  <c r="E19" i="2" s="1"/>
  <c r="P22" i="2" l="1"/>
  <c r="S21" i="2"/>
  <c r="C20" i="2"/>
  <c r="D20" i="2" s="1"/>
  <c r="E20" i="2" s="1"/>
  <c r="P23" i="2" l="1"/>
  <c r="S22" i="2"/>
  <c r="C21" i="2"/>
  <c r="D21" i="2" s="1"/>
  <c r="E21" i="2" s="1"/>
  <c r="C22" i="2" l="1"/>
  <c r="D22" i="2" s="1"/>
  <c r="E22" i="2" s="1"/>
  <c r="P24" i="2"/>
  <c r="S23" i="2"/>
  <c r="P25" i="2" l="1"/>
  <c r="S24" i="2"/>
  <c r="C23" i="2"/>
  <c r="D23" i="2" s="1"/>
  <c r="E23" i="2" s="1"/>
  <c r="C24" i="2" l="1"/>
  <c r="D24" i="2" s="1"/>
  <c r="E24" i="2" s="1"/>
  <c r="P26" i="2"/>
  <c r="S25" i="2"/>
  <c r="P27" i="2" l="1"/>
  <c r="S26" i="2"/>
  <c r="C25" i="2"/>
  <c r="D25" i="2" s="1"/>
  <c r="E25" i="2" s="1"/>
  <c r="C26" i="2" l="1"/>
  <c r="D26" i="2" s="1"/>
  <c r="E26" i="2" s="1"/>
  <c r="P28" i="2"/>
  <c r="S27" i="2"/>
  <c r="P29" i="2" l="1"/>
  <c r="S28" i="2"/>
  <c r="C27" i="2"/>
  <c r="D27" i="2" s="1"/>
  <c r="E27" i="2" s="1"/>
  <c r="C28" i="2" l="1"/>
  <c r="D28" i="2" s="1"/>
  <c r="E28" i="2" s="1"/>
  <c r="P30" i="2"/>
  <c r="S29" i="2"/>
  <c r="P31" i="2" l="1"/>
  <c r="S30" i="2"/>
  <c r="C29" i="2"/>
  <c r="D29" i="2" s="1"/>
  <c r="E29" i="2" s="1"/>
  <c r="C30" i="2" l="1"/>
  <c r="D30" i="2" s="1"/>
  <c r="E30" i="2" s="1"/>
  <c r="P32" i="2"/>
  <c r="S31" i="2"/>
  <c r="P33" i="2" l="1"/>
  <c r="S32" i="2"/>
  <c r="C31" i="2"/>
  <c r="D31" i="2" s="1"/>
  <c r="E31" i="2" s="1"/>
  <c r="C32" i="2" l="1"/>
  <c r="D32" i="2" s="1"/>
  <c r="E32" i="2" s="1"/>
  <c r="P34" i="2"/>
  <c r="S33" i="2"/>
  <c r="P35" i="2" l="1"/>
  <c r="S34" i="2"/>
  <c r="C33" i="2"/>
  <c r="D33" i="2" s="1"/>
  <c r="E33" i="2" s="1"/>
  <c r="C34" i="2" l="1"/>
  <c r="D34" i="2" s="1"/>
  <c r="E34" i="2" s="1"/>
  <c r="P36" i="2"/>
  <c r="S35" i="2"/>
  <c r="W14" i="2" s="1"/>
  <c r="P37" i="2" l="1"/>
  <c r="S36" i="2"/>
  <c r="C35" i="2"/>
  <c r="D35" i="2" s="1"/>
  <c r="E35" i="2" s="1"/>
  <c r="C36" i="2" l="1"/>
  <c r="D36" i="2" s="1"/>
  <c r="E36" i="2" s="1"/>
  <c r="P38" i="2"/>
  <c r="S37" i="2"/>
  <c r="P39" i="2" l="1"/>
  <c r="S38" i="2"/>
  <c r="C37" i="2"/>
  <c r="D37" i="2" s="1"/>
  <c r="E37" i="2" s="1"/>
  <c r="C38" i="2" l="1"/>
  <c r="D38" i="2" s="1"/>
  <c r="E38" i="2" s="1"/>
  <c r="P40" i="2"/>
  <c r="S39" i="2"/>
  <c r="P41" i="2" l="1"/>
  <c r="S40" i="2"/>
  <c r="C39" i="2"/>
  <c r="D39" i="2" s="1"/>
  <c r="E39" i="2" s="1"/>
  <c r="C40" i="2" l="1"/>
  <c r="D40" i="2" s="1"/>
  <c r="E40" i="2" s="1"/>
  <c r="P42" i="2"/>
  <c r="S41" i="2"/>
  <c r="P43" i="2" l="1"/>
  <c r="S42" i="2"/>
  <c r="C41" i="2"/>
  <c r="D41" i="2" s="1"/>
  <c r="E41" i="2" s="1"/>
  <c r="C42" i="2" l="1"/>
  <c r="D42" i="2" s="1"/>
  <c r="E42" i="2" s="1"/>
  <c r="P44" i="2"/>
  <c r="S43" i="2"/>
  <c r="P45" i="2" l="1"/>
  <c r="S44" i="2"/>
  <c r="C43" i="2"/>
  <c r="D43" i="2" s="1"/>
  <c r="E43" i="2" s="1"/>
  <c r="C44" i="2" l="1"/>
  <c r="D44" i="2" s="1"/>
  <c r="E44" i="2" s="1"/>
  <c r="W4" i="2" s="1"/>
  <c r="W6" i="2" s="1"/>
  <c r="W10" i="2" s="1"/>
  <c r="P46" i="2"/>
  <c r="S45" i="2"/>
  <c r="P47" i="2" l="1"/>
  <c r="S46" i="2"/>
  <c r="P48" i="2" l="1"/>
  <c r="S47" i="2"/>
  <c r="P49" i="2" l="1"/>
  <c r="S48" i="2"/>
  <c r="S49" i="2" l="1"/>
</calcChain>
</file>

<file path=xl/sharedStrings.xml><?xml version="1.0" encoding="utf-8"?>
<sst xmlns="http://schemas.openxmlformats.org/spreadsheetml/2006/main" count="59" uniqueCount="52">
  <si>
    <t>Eclaircie</t>
  </si>
  <si>
    <t>Age</t>
  </si>
  <si>
    <t>Dg</t>
  </si>
  <si>
    <t>% Panneaux</t>
  </si>
  <si>
    <t>% Sciages</t>
  </si>
  <si>
    <t>Année</t>
  </si>
  <si>
    <r>
      <t>V (m</t>
    </r>
    <r>
      <rPr>
        <b/>
        <sz val="11"/>
        <color theme="1"/>
        <rFont val="Arial"/>
        <family val="2"/>
      </rPr>
      <t>³</t>
    </r>
    <r>
      <rPr>
        <b/>
        <sz val="11"/>
        <color theme="1"/>
        <rFont val="Calibri"/>
        <family val="2"/>
        <scheme val="minor"/>
      </rPr>
      <t>/ha)</t>
    </r>
  </si>
  <si>
    <t>V éclairci 
(m³/ha)</t>
  </si>
  <si>
    <t>% Pâte à 
papier</t>
  </si>
  <si>
    <t>Biomasse aérienne 
(tMS/ha)</t>
  </si>
  <si>
    <t>Biomasse racinaire 
(tMS/ha)</t>
  </si>
  <si>
    <t>Stock 
sciages (tCO₂/ha)</t>
  </si>
  <si>
    <t>Stock 
panneaux (tCO₂/ha)</t>
  </si>
  <si>
    <t>Stocks pâte 
à papier (tCO₂/ha)</t>
  </si>
  <si>
    <t>Stock produits 
bois (tCO₂/ha)</t>
  </si>
  <si>
    <t>Stock moyen de long terme</t>
  </si>
  <si>
    <t>Coefficient de substitution</t>
  </si>
  <si>
    <t>Bipomasse aérienne 
(tMS/ha)</t>
  </si>
  <si>
    <t>V (m³/ha)</t>
  </si>
  <si>
    <t>Référence</t>
  </si>
  <si>
    <t>Diff. stock (30 ans)</t>
  </si>
  <si>
    <t>Diff. stock moyen de long terme</t>
  </si>
  <si>
    <t>Gain CO₂ dans la litière</t>
  </si>
  <si>
    <t>Gain en CO₂ dans le bois mort</t>
  </si>
  <si>
    <t>Gain en CO₂ dans le sol</t>
  </si>
  <si>
    <t>Gain CO₂ dans la biomasse</t>
  </si>
  <si>
    <t>REA forêt générables</t>
  </si>
  <si>
    <t>Récolte pendant 30 ans (m³/ha)</t>
  </si>
  <si>
    <t>REI substitution</t>
  </si>
  <si>
    <t>REA produits</t>
  </si>
  <si>
    <t>Biomasse 
totale accrus (tCO₂/ha)</t>
  </si>
  <si>
    <t>Peuplement</t>
  </si>
  <si>
    <t>Type de coupe</t>
  </si>
  <si>
    <t>N/ha</t>
  </si>
  <si>
    <t>G/ha</t>
  </si>
  <si>
    <t>V/ha</t>
  </si>
  <si>
    <t>V/ha avec reduction de 15%</t>
  </si>
  <si>
    <t>Hg</t>
  </si>
  <si>
    <t>Cg</t>
  </si>
  <si>
    <t>Vg</t>
  </si>
  <si>
    <t>Vm</t>
  </si>
  <si>
    <t>V prod/ha</t>
  </si>
  <si>
    <t>V prod/ha avec reduction de 15%</t>
  </si>
  <si>
    <t>E1</t>
  </si>
  <si>
    <t>E2</t>
  </si>
  <si>
    <t>E3</t>
  </si>
  <si>
    <t>E4</t>
  </si>
  <si>
    <t>CR</t>
  </si>
  <si>
    <t>Production</t>
  </si>
  <si>
    <t>Ho</t>
  </si>
  <si>
    <r>
      <t>Biomasse totale pin maritime
(tCO</t>
    </r>
    <r>
      <rPr>
        <b/>
        <sz val="11"/>
        <color theme="1"/>
        <rFont val="Calibri"/>
        <family val="2"/>
      </rPr>
      <t>₂</t>
    </r>
    <r>
      <rPr>
        <b/>
        <sz val="11"/>
        <color theme="1"/>
        <rFont val="Calibri"/>
        <family val="2"/>
        <scheme val="minor"/>
      </rPr>
      <t>/ha)</t>
    </r>
  </si>
  <si>
    <t>Pin maritime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</si>
</sst>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CFE7F5"/>
      </patternFill>
    </fill>
    <fill>
      <patternFill patternType="solid">
        <fgColor rgb="FF92D050"/>
        <bgColor rgb="FFCFE7F5"/>
      </patternFill>
    </fill>
    <fill>
      <patternFill patternType="solid">
        <fgColor theme="7" tint="0.59999389629810485"/>
        <bgColor rgb="FFCFE7F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E6E6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164" fontId="0" fillId="6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0" borderId="0" xfId="0" applyFill="1"/>
    <xf numFmtId="0" fontId="0" fillId="4" borderId="0" xfId="0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64" fontId="0" fillId="8" borderId="0" xfId="0" applyNumberFormat="1" applyFill="1" applyAlignment="1">
      <alignment horizontal="center" vertical="center"/>
    </xf>
    <xf numFmtId="9" fontId="0" fillId="8" borderId="0" xfId="0" applyNumberForma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9" fontId="0" fillId="9" borderId="0" xfId="0" applyNumberFormat="1" applyFill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64" fontId="0" fillId="0" borderId="0" xfId="0" applyNumberFormat="1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164" fontId="0" fillId="3" borderId="0" xfId="0" applyNumberFormat="1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0" fillId="8" borderId="0" xfId="0" applyFill="1" applyAlignment="1">
      <alignment horizontal="center"/>
    </xf>
    <xf numFmtId="9" fontId="0" fillId="8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1" fontId="1" fillId="2" borderId="0" xfId="0" applyNumberFormat="1" applyFont="1" applyFill="1" applyAlignment="1">
      <alignment horizontal="center"/>
    </xf>
    <xf numFmtId="1" fontId="0" fillId="0" borderId="0" xfId="0" applyNumberFormat="1"/>
    <xf numFmtId="1" fontId="0" fillId="3" borderId="0" xfId="0" applyNumberFormat="1" applyFont="1" applyFill="1" applyBorder="1" applyAlignment="1">
      <alignment horizontal="center"/>
    </xf>
    <xf numFmtId="164" fontId="0" fillId="3" borderId="0" xfId="0" applyNumberFormat="1" applyFont="1" applyFill="1" applyBorder="1" applyAlignment="1">
      <alignment horizontal="center"/>
    </xf>
    <xf numFmtId="10" fontId="0" fillId="8" borderId="0" xfId="0" applyNumberFormat="1" applyFill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4" fillId="3" borderId="0" xfId="0" applyNumberFormat="1" applyFont="1" applyFill="1" applyBorder="1" applyAlignment="1">
      <alignment horizontal="center"/>
    </xf>
    <xf numFmtId="164" fontId="4" fillId="8" borderId="0" xfId="0" applyNumberFormat="1" applyFont="1" applyFill="1" applyBorder="1" applyAlignment="1">
      <alignment horizontal="center"/>
    </xf>
    <xf numFmtId="164" fontId="0" fillId="9" borderId="0" xfId="0" applyNumberFormat="1" applyFill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/>
    <xf numFmtId="1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1" fontId="4" fillId="0" borderId="1" xfId="0" applyNumberFormat="1" applyFont="1" applyBorder="1" applyAlignment="1">
      <alignment horizontal="center"/>
    </xf>
    <xf numFmtId="164" fontId="0" fillId="0" borderId="1" xfId="0" applyNumberFormat="1" applyFill="1" applyBorder="1"/>
    <xf numFmtId="0" fontId="0" fillId="0" borderId="1" xfId="0" applyFill="1" applyBorder="1"/>
    <xf numFmtId="1" fontId="0" fillId="0" borderId="1" xfId="0" applyNumberFormat="1" applyFill="1" applyBorder="1"/>
    <xf numFmtId="2" fontId="0" fillId="0" borderId="1" xfId="0" applyNumberFormat="1" applyFill="1" applyBorder="1"/>
    <xf numFmtId="164" fontId="0" fillId="0" borderId="0" xfId="0" applyNumberFormat="1"/>
    <xf numFmtId="164" fontId="0" fillId="8" borderId="0" xfId="0" applyNumberFormat="1" applyFill="1"/>
    <xf numFmtId="164" fontId="0" fillId="8" borderId="0" xfId="0" applyNumberForma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Itinéraire sylvicole du pin maritime (fertilité 3)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992139510071973E-2"/>
          <c:y val="0.12370711991756"/>
          <c:w val="0.8388089708803429"/>
          <c:h val="0.6906824293422806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'Quantification C'!$J$1</c:f>
              <c:strCache>
                <c:ptCount val="1"/>
                <c:pt idx="0">
                  <c:v>Biomasse totale pin maritime
(tCO₂/ha)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'Quantification C'!$F$2:$F$54</c:f>
              <c:numCache>
                <c:formatCode>General</c:formatCode>
                <c:ptCount val="5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44</c:v>
                </c:pt>
              </c:numCache>
            </c:numRef>
          </c:xVal>
          <c:yVal>
            <c:numRef>
              <c:f>'Quantification C'!$J$2:$J$54</c:f>
              <c:numCache>
                <c:formatCode>0.0</c:formatCode>
                <c:ptCount val="53"/>
                <c:pt idx="0" formatCode="General">
                  <c:v>0</c:v>
                </c:pt>
                <c:pt idx="1">
                  <c:v>3.0231903145261385</c:v>
                </c:pt>
                <c:pt idx="2">
                  <c:v>5.900631269188306</c:v>
                </c:pt>
                <c:pt idx="3">
                  <c:v>11.532358849399602</c:v>
                </c:pt>
                <c:pt idx="4">
                  <c:v>17.077244036192123</c:v>
                </c:pt>
                <c:pt idx="5">
                  <c:v>22.568597551081712</c:v>
                </c:pt>
                <c:pt idx="6">
                  <c:v>28.021516905057002</c:v>
                </c:pt>
                <c:pt idx="7">
                  <c:v>34.796423290800711</c:v>
                </c:pt>
                <c:pt idx="8">
                  <c:v>41.535008061838155</c:v>
                </c:pt>
                <c:pt idx="9">
                  <c:v>49.582731081946882</c:v>
                </c:pt>
                <c:pt idx="10">
                  <c:v>58.928264117266451</c:v>
                </c:pt>
                <c:pt idx="11">
                  <c:v>69.561797199090492</c:v>
                </c:pt>
                <c:pt idx="12">
                  <c:v>80.153509810179131</c:v>
                </c:pt>
                <c:pt idx="13">
                  <c:v>92.02700399002704</c:v>
                </c:pt>
                <c:pt idx="14">
                  <c:v>105.17504328024955</c:v>
                </c:pt>
                <c:pt idx="15">
                  <c:v>119.40669706000294</c:v>
                </c:pt>
                <c:pt idx="16">
                  <c:v>88.790247167436561</c:v>
                </c:pt>
                <c:pt idx="17">
                  <c:v>105.79904430461862</c:v>
                </c:pt>
                <c:pt idx="18">
                  <c:v>122.74026329997572</c:v>
                </c:pt>
                <c:pt idx="19">
                  <c:v>139.62456719612629</c:v>
                </c:pt>
                <c:pt idx="20">
                  <c:v>156.45981769420112</c:v>
                </c:pt>
                <c:pt idx="21">
                  <c:v>173.25204101823155</c:v>
                </c:pt>
                <c:pt idx="22">
                  <c:v>128.86352527563824</c:v>
                </c:pt>
                <c:pt idx="23">
                  <c:v>151.63320228659751</c:v>
                </c:pt>
                <c:pt idx="24">
                  <c:v>174.32132141191724</c:v>
                </c:pt>
                <c:pt idx="25">
                  <c:v>196.94000437851321</c:v>
                </c:pt>
                <c:pt idx="26">
                  <c:v>219.49835224983076</c:v>
                </c:pt>
                <c:pt idx="27">
                  <c:v>242.00343878561242</c:v>
                </c:pt>
                <c:pt idx="28">
                  <c:v>264.46091294052354</c:v>
                </c:pt>
                <c:pt idx="29">
                  <c:v>286.87538518437117</c:v>
                </c:pt>
                <c:pt idx="30">
                  <c:v>216.76796634974369</c:v>
                </c:pt>
                <c:pt idx="31">
                  <c:v>237.26562218934131</c:v>
                </c:pt>
                <c:pt idx="32">
                  <c:v>257.7229167905233</c:v>
                </c:pt>
                <c:pt idx="33">
                  <c:v>278.14350387065394</c:v>
                </c:pt>
                <c:pt idx="34">
                  <c:v>298.53045664156326</c:v>
                </c:pt>
                <c:pt idx="35">
                  <c:v>318.8863942330795</c:v>
                </c:pt>
                <c:pt idx="36">
                  <c:v>238.40376862439521</c:v>
                </c:pt>
                <c:pt idx="37">
                  <c:v>255.25114341789333</c:v>
                </c:pt>
                <c:pt idx="38">
                  <c:v>272.07335962430449</c:v>
                </c:pt>
                <c:pt idx="39">
                  <c:v>288.87219164153919</c:v>
                </c:pt>
                <c:pt idx="40">
                  <c:v>305.64919059784063</c:v>
                </c:pt>
                <c:pt idx="41">
                  <c:v>322.40572341754518</c:v>
                </c:pt>
                <c:pt idx="42">
                  <c:v>339.14300333428974</c:v>
                </c:pt>
                <c:pt idx="43">
                  <c:v>355.86211406226977</c:v>
                </c:pt>
                <c:pt idx="44">
                  <c:v>372.56402918570967</c:v>
                </c:pt>
                <c:pt idx="45">
                  <c:v>389.24962788878241</c:v>
                </c:pt>
                <c:pt idx="46">
                  <c:v>405.91970784708354</c:v>
                </c:pt>
                <c:pt idx="47">
                  <c:v>422.57499589071404</c:v>
                </c:pt>
                <c:pt idx="48">
                  <c:v>439.21615689856293</c:v>
                </c:pt>
                <c:pt idx="49">
                  <c:v>0</c:v>
                </c:pt>
              </c:numCache>
            </c:numRef>
          </c:yVal>
          <c:smooth val="1"/>
        </c:ser>
        <c:ser>
          <c:idx val="2"/>
          <c:order val="1"/>
          <c:tx>
            <c:strRef>
              <c:f>'Quantification C'!$E$1</c:f>
              <c:strCache>
                <c:ptCount val="1"/>
                <c:pt idx="0">
                  <c:v>Biomasse 
totale accrus (tCO₂/ha)</c:v>
                </c:pt>
              </c:strCache>
            </c:strRef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'Quantification C'!$A$2:$A$49</c:f>
              <c:numCache>
                <c:formatCode>General</c:formatCode>
                <c:ptCount val="4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</c:numCache>
            </c:numRef>
          </c:xVal>
          <c:yVal>
            <c:numRef>
              <c:f>'Quantification C'!$E$2:$E$49</c:f>
              <c:numCache>
                <c:formatCode>0.0</c:formatCode>
                <c:ptCount val="48"/>
                <c:pt idx="0">
                  <c:v>0</c:v>
                </c:pt>
                <c:pt idx="1">
                  <c:v>2.2722141346836602</c:v>
                </c:pt>
                <c:pt idx="2">
                  <c:v>4.4322627676630342</c:v>
                </c:pt>
                <c:pt idx="3">
                  <c:v>6.5560875739478979</c:v>
                </c:pt>
                <c:pt idx="4">
                  <c:v>8.6575831706227913</c:v>
                </c:pt>
                <c:pt idx="5">
                  <c:v>10.743047053646096</c:v>
                </c:pt>
                <c:pt idx="6">
                  <c:v>12.816071577640272</c:v>
                </c:pt>
                <c:pt idx="7">
                  <c:v>14.878972594730007</c:v>
                </c:pt>
                <c:pt idx="8">
                  <c:v>16.933363187349929</c:v>
                </c:pt>
                <c:pt idx="9">
                  <c:v>18.980428991609543</c:v>
                </c:pt>
                <c:pt idx="10">
                  <c:v>21.021076712150265</c:v>
                </c:pt>
                <c:pt idx="11">
                  <c:v>23.056021218970372</c:v>
                </c:pt>
                <c:pt idx="12">
                  <c:v>25.085839950688193</c:v>
                </c:pt>
                <c:pt idx="13">
                  <c:v>27.111008618154589</c:v>
                </c:pt>
                <c:pt idx="14">
                  <c:v>29.131925588483782</c:v>
                </c:pt>
                <c:pt idx="15">
                  <c:v>31.148929094436621</c:v>
                </c:pt>
                <c:pt idx="16">
                  <c:v>33.162309719687322</c:v>
                </c:pt>
                <c:pt idx="17">
                  <c:v>35.172319671970534</c:v>
                </c:pt>
                <c:pt idx="18">
                  <c:v>37.179179811358189</c:v>
                </c:pt>
                <c:pt idx="19">
                  <c:v>39.183085071920395</c:v>
                </c:pt>
                <c:pt idx="20">
                  <c:v>41.184208709422556</c:v>
                </c:pt>
                <c:pt idx="21">
                  <c:v>43.182705675340429</c:v>
                </c:pt>
                <c:pt idx="22">
                  <c:v>45.178715329996784</c:v>
                </c:pt>
                <c:pt idx="23">
                  <c:v>47.172363648455985</c:v>
                </c:pt>
                <c:pt idx="24">
                  <c:v>49.163765031959791</c:v>
                </c:pt>
                <c:pt idx="25">
                  <c:v>51.153023808950088</c:v>
                </c:pt>
                <c:pt idx="26">
                  <c:v>53.140235489167587</c:v>
                </c:pt>
                <c:pt idx="27">
                  <c:v>55.125487819385434</c:v>
                </c:pt>
                <c:pt idx="28">
                  <c:v>57.10886167834105</c:v>
                </c:pt>
                <c:pt idx="29">
                  <c:v>59.090431840228007</c:v>
                </c:pt>
                <c:pt idx="30">
                  <c:v>61.07026762991989</c:v>
                </c:pt>
                <c:pt idx="31">
                  <c:v>63.048433488376901</c:v>
                </c:pt>
                <c:pt idx="32">
                  <c:v>65.024989463047447</c:v>
                </c:pt>
                <c:pt idx="33">
                  <c:v>66.999991635247355</c:v>
                </c:pt>
                <c:pt idx="34">
                  <c:v>68.97349249428018</c:v>
                </c:pt>
                <c:pt idx="35">
                  <c:v>70.945541266306407</c:v>
                </c:pt>
                <c:pt idx="36">
                  <c:v>72.916184204571309</c:v>
                </c:pt>
                <c:pt idx="37">
                  <c:v>74.885464846478598</c:v>
                </c:pt>
                <c:pt idx="38">
                  <c:v>76.853424242090881</c:v>
                </c:pt>
                <c:pt idx="39">
                  <c:v>78.820101157900652</c:v>
                </c:pt>
                <c:pt idx="40">
                  <c:v>80.785532259113808</c:v>
                </c:pt>
                <c:pt idx="41">
                  <c:v>82.749752273191604</c:v>
                </c:pt>
                <c:pt idx="42">
                  <c:v>84.712794136987995</c:v>
                </c:pt>
                <c:pt idx="43">
                  <c:v>86.674689129479319</c:v>
                </c:pt>
                <c:pt idx="44">
                  <c:v>88.635466991799021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9355456"/>
        <c:axId val="1939356000"/>
      </c:scatterChart>
      <c:valAx>
        <c:axId val="1939355456"/>
        <c:scaling>
          <c:orientation val="minMax"/>
          <c:max val="4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200" b="1"/>
                  <a:t>Années</a:t>
                </a:r>
              </a:p>
            </c:rich>
          </c:tx>
          <c:layout>
            <c:manualLayout>
              <c:xMode val="edge"/>
              <c:yMode val="edge"/>
              <c:x val="0.84330820384911742"/>
              <c:y val="0.8793385188021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39356000"/>
        <c:crosses val="autoZero"/>
        <c:crossBetween val="midCat"/>
      </c:valAx>
      <c:valAx>
        <c:axId val="1939356000"/>
        <c:scaling>
          <c:orientation val="minMax"/>
          <c:max val="4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200" b="1"/>
                  <a:t>tCO₂/ha</a:t>
                </a:r>
              </a:p>
            </c:rich>
          </c:tx>
          <c:layout>
            <c:manualLayout>
              <c:xMode val="edge"/>
              <c:yMode val="edge"/>
              <c:x val="2.1405522568640235E-2"/>
              <c:y val="4.335369817595596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393554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255106</xdr:colOff>
      <xdr:row>20</xdr:row>
      <xdr:rowOff>76286</xdr:rowOff>
    </xdr:from>
    <xdr:to>
      <xdr:col>25</xdr:col>
      <xdr:colOff>612014</xdr:colOff>
      <xdr:row>45</xdr:row>
      <xdr:rowOff>45470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workbookViewId="0">
      <selection sqref="A1:Q35"/>
    </sheetView>
  </sheetViews>
  <sheetFormatPr baseColWidth="10" defaultRowHeight="15" x14ac:dyDescent="0.25"/>
  <sheetData>
    <row r="1" spans="1:17" x14ac:dyDescent="0.25">
      <c r="A1" s="61" t="s">
        <v>31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 t="s">
        <v>0</v>
      </c>
      <c r="M1" s="61"/>
      <c r="N1" s="61"/>
      <c r="O1" s="61"/>
      <c r="P1" s="62" t="s">
        <v>48</v>
      </c>
      <c r="Q1" s="63"/>
    </row>
    <row r="2" spans="1:17" ht="60" x14ac:dyDescent="0.25">
      <c r="A2" s="48" t="s">
        <v>32</v>
      </c>
      <c r="B2" s="48" t="s">
        <v>1</v>
      </c>
      <c r="C2" s="48" t="s">
        <v>33</v>
      </c>
      <c r="D2" s="48" t="s">
        <v>34</v>
      </c>
      <c r="E2" s="48" t="s">
        <v>35</v>
      </c>
      <c r="F2" s="48" t="s">
        <v>36</v>
      </c>
      <c r="G2" s="48" t="s">
        <v>37</v>
      </c>
      <c r="H2" s="48" t="s">
        <v>49</v>
      </c>
      <c r="I2" s="48" t="s">
        <v>2</v>
      </c>
      <c r="J2" s="48" t="s">
        <v>38</v>
      </c>
      <c r="K2" s="48" t="s">
        <v>39</v>
      </c>
      <c r="L2" s="48" t="s">
        <v>33</v>
      </c>
      <c r="M2" s="48" t="s">
        <v>35</v>
      </c>
      <c r="N2" s="48" t="s">
        <v>36</v>
      </c>
      <c r="O2" s="48" t="s">
        <v>40</v>
      </c>
      <c r="P2" s="48" t="s">
        <v>41</v>
      </c>
      <c r="Q2" s="48" t="s">
        <v>42</v>
      </c>
    </row>
    <row r="3" spans="1:17" x14ac:dyDescent="0.25">
      <c r="A3" s="49"/>
      <c r="B3" s="49">
        <v>12</v>
      </c>
      <c r="C3" s="50">
        <v>1250.2</v>
      </c>
      <c r="D3" s="51">
        <v>12.94</v>
      </c>
      <c r="E3" s="51">
        <v>45.73</v>
      </c>
      <c r="F3" s="44">
        <f>E3-(E3*15/100)</f>
        <v>38.8705</v>
      </c>
      <c r="G3" s="51">
        <v>7.84</v>
      </c>
      <c r="H3" s="51">
        <v>8.6194095611572195</v>
      </c>
      <c r="I3" s="51">
        <v>11.48</v>
      </c>
      <c r="J3" s="51">
        <f t="shared" ref="J3:J35" si="0">I3*3.14</f>
        <v>36.047200000000004</v>
      </c>
      <c r="K3" s="52">
        <v>3.5999999999999997E-2</v>
      </c>
      <c r="L3" s="49"/>
      <c r="M3" s="49"/>
      <c r="N3" s="49"/>
      <c r="O3" s="49"/>
      <c r="P3" s="50">
        <v>45.73</v>
      </c>
      <c r="Q3" s="53">
        <f>P3-(P3*15/100)</f>
        <v>38.8705</v>
      </c>
    </row>
    <row r="4" spans="1:17" x14ac:dyDescent="0.25">
      <c r="A4" s="49"/>
      <c r="B4" s="49">
        <v>13</v>
      </c>
      <c r="C4" s="50">
        <v>1250.2</v>
      </c>
      <c r="D4" s="51">
        <v>16</v>
      </c>
      <c r="E4" s="51">
        <v>63.23</v>
      </c>
      <c r="F4" s="44">
        <f t="shared" ref="F4:F35" si="1">E4-(E4*15/100)</f>
        <v>53.7455</v>
      </c>
      <c r="G4" s="51">
        <v>8.6</v>
      </c>
      <c r="H4" s="51">
        <v>9.40901279449462</v>
      </c>
      <c r="I4" s="51">
        <v>12.77</v>
      </c>
      <c r="J4" s="51">
        <f t="shared" si="0"/>
        <v>40.097799999999999</v>
      </c>
      <c r="K4" s="52">
        <v>0.05</v>
      </c>
      <c r="L4" s="49"/>
      <c r="M4" s="49"/>
      <c r="N4" s="49"/>
      <c r="O4" s="49"/>
      <c r="P4" s="50">
        <v>63.23</v>
      </c>
      <c r="Q4" s="53">
        <f t="shared" ref="Q4:Q35" si="2">P4-(P4*15/100)</f>
        <v>53.7455</v>
      </c>
    </row>
    <row r="5" spans="1:17" x14ac:dyDescent="0.25">
      <c r="A5" s="49"/>
      <c r="B5" s="49">
        <v>14</v>
      </c>
      <c r="C5" s="50">
        <v>1250.2</v>
      </c>
      <c r="D5" s="51">
        <v>19.149999999999999</v>
      </c>
      <c r="E5" s="51">
        <v>82.83</v>
      </c>
      <c r="F5" s="44">
        <f t="shared" si="1"/>
        <v>70.405500000000004</v>
      </c>
      <c r="G5" s="51">
        <v>9.32</v>
      </c>
      <c r="H5" s="54">
        <v>10.164942741394</v>
      </c>
      <c r="I5" s="51">
        <v>13.97</v>
      </c>
      <c r="J5" s="51">
        <f t="shared" si="0"/>
        <v>43.865800000000007</v>
      </c>
      <c r="K5" s="52">
        <v>6.6000000000000003E-2</v>
      </c>
      <c r="L5" s="49"/>
      <c r="M5" s="49"/>
      <c r="N5" s="49"/>
      <c r="O5" s="49"/>
      <c r="P5" s="50">
        <v>82.83</v>
      </c>
      <c r="Q5" s="53">
        <f t="shared" si="2"/>
        <v>70.405500000000004</v>
      </c>
    </row>
    <row r="6" spans="1:17" x14ac:dyDescent="0.25">
      <c r="A6" s="49" t="s">
        <v>43</v>
      </c>
      <c r="B6" s="49">
        <v>15</v>
      </c>
      <c r="C6" s="50">
        <v>1250.2</v>
      </c>
      <c r="D6" s="51">
        <v>22.35</v>
      </c>
      <c r="E6" s="51">
        <v>104.54</v>
      </c>
      <c r="F6" s="44">
        <f t="shared" si="1"/>
        <v>88.859000000000009</v>
      </c>
      <c r="G6" s="51">
        <v>10.02</v>
      </c>
      <c r="H6" s="51">
        <v>10.909044265746999</v>
      </c>
      <c r="I6" s="51">
        <v>15.09</v>
      </c>
      <c r="J6" s="51">
        <f t="shared" si="0"/>
        <v>47.382600000000004</v>
      </c>
      <c r="K6" s="52">
        <v>8.3000000000000004E-2</v>
      </c>
      <c r="L6" s="49">
        <v>375</v>
      </c>
      <c r="M6" s="51">
        <v>27.43</v>
      </c>
      <c r="N6" s="44">
        <f>M6-(M6*15/100)</f>
        <v>23.3155</v>
      </c>
      <c r="O6" s="49">
        <v>7.2999999999999995E-2</v>
      </c>
      <c r="P6" s="50">
        <v>104.54</v>
      </c>
      <c r="Q6" s="53">
        <f t="shared" si="2"/>
        <v>88.859000000000009</v>
      </c>
    </row>
    <row r="7" spans="1:17" x14ac:dyDescent="0.25">
      <c r="A7" s="55"/>
      <c r="B7" s="55">
        <v>16</v>
      </c>
      <c r="C7" s="56">
        <v>875.2</v>
      </c>
      <c r="D7" s="54">
        <v>18.91</v>
      </c>
      <c r="E7" s="54">
        <v>92.01</v>
      </c>
      <c r="F7" s="44">
        <f t="shared" si="1"/>
        <v>78.208500000000001</v>
      </c>
      <c r="G7" s="54">
        <v>10.79</v>
      </c>
      <c r="H7" s="54">
        <v>11.627915382385201</v>
      </c>
      <c r="I7" s="54">
        <v>16.59</v>
      </c>
      <c r="J7" s="54">
        <f t="shared" si="0"/>
        <v>52.092600000000004</v>
      </c>
      <c r="K7" s="57">
        <v>0.108</v>
      </c>
      <c r="L7" s="55"/>
      <c r="M7" s="54"/>
      <c r="N7" s="44"/>
      <c r="O7" s="55"/>
      <c r="P7" s="56">
        <v>119.44</v>
      </c>
      <c r="Q7" s="53">
        <f t="shared" si="2"/>
        <v>101.524</v>
      </c>
    </row>
    <row r="8" spans="1:17" x14ac:dyDescent="0.25">
      <c r="A8" s="49"/>
      <c r="B8" s="49">
        <v>17</v>
      </c>
      <c r="C8" s="50">
        <v>875.2</v>
      </c>
      <c r="D8" s="51">
        <v>21.53</v>
      </c>
      <c r="E8" s="51">
        <v>103.93</v>
      </c>
      <c r="F8" s="44">
        <f t="shared" si="1"/>
        <v>88.340500000000006</v>
      </c>
      <c r="G8" s="51">
        <v>11.45</v>
      </c>
      <c r="H8" s="51">
        <v>12.324413299560501</v>
      </c>
      <c r="I8" s="51">
        <v>17.7</v>
      </c>
      <c r="J8" s="51">
        <f t="shared" si="0"/>
        <v>55.578000000000003</v>
      </c>
      <c r="K8" s="52">
        <v>0.13100000000000001</v>
      </c>
      <c r="L8" s="49"/>
      <c r="M8" s="51"/>
      <c r="N8" s="44"/>
      <c r="O8" s="49"/>
      <c r="P8" s="50">
        <v>131.35</v>
      </c>
      <c r="Q8" s="53">
        <f t="shared" si="2"/>
        <v>111.64749999999999</v>
      </c>
    </row>
    <row r="9" spans="1:17" x14ac:dyDescent="0.25">
      <c r="A9" s="49"/>
      <c r="B9" s="49">
        <v>18</v>
      </c>
      <c r="C9" s="50">
        <v>875.2</v>
      </c>
      <c r="D9" s="51">
        <v>24.18</v>
      </c>
      <c r="E9" s="51">
        <v>118.3</v>
      </c>
      <c r="F9" s="44">
        <f t="shared" si="1"/>
        <v>100.55499999999999</v>
      </c>
      <c r="G9" s="51">
        <v>12.11</v>
      </c>
      <c r="H9" s="51">
        <v>13.000901222229</v>
      </c>
      <c r="I9" s="51">
        <v>18.760000000000002</v>
      </c>
      <c r="J9" s="51">
        <f t="shared" si="0"/>
        <v>58.906400000000005</v>
      </c>
      <c r="K9" s="52">
        <v>0.155</v>
      </c>
      <c r="L9" s="49"/>
      <c r="M9" s="51"/>
      <c r="N9" s="44"/>
      <c r="O9" s="49"/>
      <c r="P9" s="50">
        <v>145.72999999999999</v>
      </c>
      <c r="Q9" s="53">
        <f t="shared" si="2"/>
        <v>123.87049999999999</v>
      </c>
    </row>
    <row r="10" spans="1:17" x14ac:dyDescent="0.25">
      <c r="A10" s="49"/>
      <c r="B10" s="49">
        <v>19</v>
      </c>
      <c r="C10" s="50">
        <v>875.2</v>
      </c>
      <c r="D10" s="51">
        <v>26.84</v>
      </c>
      <c r="E10" s="51">
        <v>133.74</v>
      </c>
      <c r="F10" s="44">
        <f t="shared" si="1"/>
        <v>113.679</v>
      </c>
      <c r="G10" s="51">
        <v>12.73</v>
      </c>
      <c r="H10" s="51">
        <v>13.676184654235801</v>
      </c>
      <c r="I10" s="51">
        <v>19.760000000000002</v>
      </c>
      <c r="J10" s="51">
        <f t="shared" si="0"/>
        <v>62.046400000000006</v>
      </c>
      <c r="K10" s="52">
        <v>0.18099999999999999</v>
      </c>
      <c r="L10" s="49"/>
      <c r="M10" s="51"/>
      <c r="N10" s="44"/>
      <c r="O10" s="49"/>
      <c r="P10" s="50">
        <v>161.16999999999999</v>
      </c>
      <c r="Q10" s="53">
        <f t="shared" si="2"/>
        <v>136.99449999999999</v>
      </c>
    </row>
    <row r="11" spans="1:17" x14ac:dyDescent="0.25">
      <c r="A11" s="49" t="s">
        <v>44</v>
      </c>
      <c r="B11" s="49">
        <v>20</v>
      </c>
      <c r="C11" s="50">
        <v>875.2</v>
      </c>
      <c r="D11" s="51">
        <v>29.5</v>
      </c>
      <c r="E11" s="51">
        <v>153.18</v>
      </c>
      <c r="F11" s="44">
        <f t="shared" si="1"/>
        <v>130.203</v>
      </c>
      <c r="G11" s="51">
        <v>13.33</v>
      </c>
      <c r="H11" s="51">
        <v>14.318301200866699</v>
      </c>
      <c r="I11" s="51">
        <v>20.72</v>
      </c>
      <c r="J11" s="51">
        <f t="shared" si="0"/>
        <v>65.0608</v>
      </c>
      <c r="K11" s="52">
        <v>0.13900000000000001</v>
      </c>
      <c r="L11" s="50">
        <v>262.2</v>
      </c>
      <c r="M11" s="51">
        <v>40.130000000000003</v>
      </c>
      <c r="N11" s="44">
        <f t="shared" ref="N11:N23" si="3">M11-(M11*15/100)</f>
        <v>34.110500000000002</v>
      </c>
      <c r="O11" s="49">
        <v>0.153</v>
      </c>
      <c r="P11" s="50">
        <v>180.6</v>
      </c>
      <c r="Q11" s="53">
        <f t="shared" si="2"/>
        <v>153.51</v>
      </c>
    </row>
    <row r="12" spans="1:17" x14ac:dyDescent="0.25">
      <c r="A12" s="49"/>
      <c r="B12" s="49">
        <v>21</v>
      </c>
      <c r="C12" s="50">
        <v>613</v>
      </c>
      <c r="D12" s="51">
        <v>23.76</v>
      </c>
      <c r="E12" s="51">
        <v>130.38</v>
      </c>
      <c r="F12" s="44">
        <f t="shared" si="1"/>
        <v>110.82299999999999</v>
      </c>
      <c r="G12" s="51">
        <v>14.03</v>
      </c>
      <c r="H12" s="51">
        <v>14.9288330078125</v>
      </c>
      <c r="I12" s="51">
        <v>22.22</v>
      </c>
      <c r="J12" s="51">
        <f t="shared" si="0"/>
        <v>69.770799999999994</v>
      </c>
      <c r="K12" s="52">
        <v>0.188</v>
      </c>
      <c r="L12" s="49"/>
      <c r="M12" s="51"/>
      <c r="N12" s="44"/>
      <c r="O12" s="49"/>
      <c r="P12" s="50">
        <v>197.94</v>
      </c>
      <c r="Q12" s="53">
        <f t="shared" si="2"/>
        <v>168.249</v>
      </c>
    </row>
    <row r="13" spans="1:17" x14ac:dyDescent="0.25">
      <c r="A13" s="49"/>
      <c r="B13" s="49">
        <v>22</v>
      </c>
      <c r="C13" s="50">
        <v>613</v>
      </c>
      <c r="D13" s="51">
        <v>25.88</v>
      </c>
      <c r="E13" s="51">
        <v>149.26</v>
      </c>
      <c r="F13" s="44">
        <f t="shared" si="1"/>
        <v>126.871</v>
      </c>
      <c r="G13" s="51">
        <v>14.59</v>
      </c>
      <c r="H13" s="51">
        <v>15.5258741378784</v>
      </c>
      <c r="I13" s="51">
        <v>23.19</v>
      </c>
      <c r="J13" s="51">
        <f t="shared" si="0"/>
        <v>72.816600000000008</v>
      </c>
      <c r="K13" s="52">
        <v>0.224</v>
      </c>
      <c r="L13" s="49"/>
      <c r="M13" s="51"/>
      <c r="N13" s="44"/>
      <c r="O13" s="49"/>
      <c r="P13" s="50">
        <v>216.81</v>
      </c>
      <c r="Q13" s="53">
        <f t="shared" si="2"/>
        <v>184.2885</v>
      </c>
    </row>
    <row r="14" spans="1:17" x14ac:dyDescent="0.25">
      <c r="A14" s="49"/>
      <c r="B14" s="49">
        <v>23</v>
      </c>
      <c r="C14" s="50">
        <v>613</v>
      </c>
      <c r="D14" s="51">
        <v>28.01</v>
      </c>
      <c r="E14" s="51">
        <v>169.09</v>
      </c>
      <c r="F14" s="44">
        <f t="shared" si="1"/>
        <v>143.72650000000002</v>
      </c>
      <c r="G14" s="51">
        <v>15.13</v>
      </c>
      <c r="H14" s="51">
        <v>16.093877792358398</v>
      </c>
      <c r="I14" s="51">
        <v>24.12</v>
      </c>
      <c r="J14" s="51">
        <f t="shared" si="0"/>
        <v>75.736800000000002</v>
      </c>
      <c r="K14" s="52">
        <v>0.26</v>
      </c>
      <c r="L14" s="49"/>
      <c r="M14" s="51"/>
      <c r="N14" s="44"/>
      <c r="O14" s="49"/>
      <c r="P14" s="50">
        <v>236.65</v>
      </c>
      <c r="Q14" s="53">
        <f t="shared" si="2"/>
        <v>201.1525</v>
      </c>
    </row>
    <row r="15" spans="1:17" x14ac:dyDescent="0.25">
      <c r="A15" s="49"/>
      <c r="B15" s="49">
        <v>24</v>
      </c>
      <c r="C15" s="50">
        <v>613</v>
      </c>
      <c r="D15" s="51">
        <v>30.13</v>
      </c>
      <c r="E15" s="51">
        <v>190.21</v>
      </c>
      <c r="F15" s="44">
        <f t="shared" si="1"/>
        <v>161.67850000000001</v>
      </c>
      <c r="G15" s="51">
        <v>15.67</v>
      </c>
      <c r="H15" s="51">
        <v>16.667207717895501</v>
      </c>
      <c r="I15" s="51">
        <v>25.02</v>
      </c>
      <c r="J15" s="51">
        <f t="shared" si="0"/>
        <v>78.562799999999996</v>
      </c>
      <c r="K15" s="52">
        <v>0.29799999999999999</v>
      </c>
      <c r="L15" s="49"/>
      <c r="M15" s="51"/>
      <c r="N15" s="44"/>
      <c r="O15" s="49"/>
      <c r="P15" s="50">
        <v>257.76</v>
      </c>
      <c r="Q15" s="53">
        <f t="shared" si="2"/>
        <v>219.096</v>
      </c>
    </row>
    <row r="16" spans="1:17" x14ac:dyDescent="0.25">
      <c r="A16" s="49"/>
      <c r="B16" s="49">
        <v>25</v>
      </c>
      <c r="C16" s="50">
        <v>613</v>
      </c>
      <c r="D16" s="51">
        <v>32.24</v>
      </c>
      <c r="E16" s="51">
        <v>212.06</v>
      </c>
      <c r="F16" s="44">
        <f t="shared" si="1"/>
        <v>180.251</v>
      </c>
      <c r="G16" s="51">
        <v>16.170000000000002</v>
      </c>
      <c r="H16" s="51">
        <v>17.213438034057599</v>
      </c>
      <c r="I16" s="51">
        <v>25.88</v>
      </c>
      <c r="J16" s="51">
        <f t="shared" si="0"/>
        <v>81.263199999999998</v>
      </c>
      <c r="K16" s="52">
        <v>0.33500000000000002</v>
      </c>
      <c r="L16" s="49"/>
      <c r="M16" s="51"/>
      <c r="N16" s="44"/>
      <c r="O16" s="49"/>
      <c r="P16" s="50">
        <v>279.62</v>
      </c>
      <c r="Q16" s="53">
        <f t="shared" si="2"/>
        <v>237.67699999999999</v>
      </c>
    </row>
    <row r="17" spans="1:17" x14ac:dyDescent="0.25">
      <c r="A17" s="49"/>
      <c r="B17" s="49">
        <v>26</v>
      </c>
      <c r="C17" s="50">
        <v>613</v>
      </c>
      <c r="D17" s="51">
        <v>34.33</v>
      </c>
      <c r="E17" s="51">
        <v>234.39</v>
      </c>
      <c r="F17" s="44">
        <f t="shared" si="1"/>
        <v>199.23149999999998</v>
      </c>
      <c r="G17" s="51">
        <v>16.670000000000002</v>
      </c>
      <c r="H17" s="51">
        <v>17.733453750610298</v>
      </c>
      <c r="I17" s="51">
        <v>26.7</v>
      </c>
      <c r="J17" s="51">
        <f t="shared" si="0"/>
        <v>83.838000000000008</v>
      </c>
      <c r="K17" s="52">
        <v>0.373</v>
      </c>
      <c r="L17" s="49"/>
      <c r="M17" s="51"/>
      <c r="N17" s="44"/>
      <c r="O17" s="49"/>
      <c r="P17" s="50">
        <v>301.94</v>
      </c>
      <c r="Q17" s="53">
        <f t="shared" si="2"/>
        <v>256.649</v>
      </c>
    </row>
    <row r="18" spans="1:17" x14ac:dyDescent="0.25">
      <c r="A18" s="49" t="s">
        <v>45</v>
      </c>
      <c r="B18" s="49">
        <v>27</v>
      </c>
      <c r="C18" s="50">
        <v>613</v>
      </c>
      <c r="D18" s="51">
        <v>36.409999999999997</v>
      </c>
      <c r="E18" s="51">
        <v>256.89999999999998</v>
      </c>
      <c r="F18" s="44">
        <f t="shared" si="1"/>
        <v>218.36499999999998</v>
      </c>
      <c r="G18" s="51">
        <v>17.14</v>
      </c>
      <c r="H18" s="51">
        <v>18.228048324584901</v>
      </c>
      <c r="I18" s="51">
        <v>27.5</v>
      </c>
      <c r="J18" s="51">
        <f t="shared" si="0"/>
        <v>86.350000000000009</v>
      </c>
      <c r="K18" s="52">
        <v>0.41099999999999998</v>
      </c>
      <c r="L18" s="49">
        <v>183</v>
      </c>
      <c r="M18" s="51">
        <v>64.14</v>
      </c>
      <c r="N18" s="44">
        <f t="shared" si="3"/>
        <v>54.518999999999998</v>
      </c>
      <c r="O18" s="49">
        <v>0.35</v>
      </c>
      <c r="P18" s="50">
        <v>324.45</v>
      </c>
      <c r="Q18" s="53">
        <f t="shared" si="2"/>
        <v>275.78249999999997</v>
      </c>
    </row>
    <row r="19" spans="1:17" x14ac:dyDescent="0.25">
      <c r="A19" s="49"/>
      <c r="B19" s="49">
        <v>28</v>
      </c>
      <c r="C19" s="50">
        <v>430</v>
      </c>
      <c r="D19" s="51">
        <v>28.57</v>
      </c>
      <c r="E19" s="51">
        <v>210.86</v>
      </c>
      <c r="F19" s="44">
        <f t="shared" si="1"/>
        <v>179.23100000000002</v>
      </c>
      <c r="G19" s="51">
        <v>17.75</v>
      </c>
      <c r="H19" s="51">
        <v>18.7144451141357</v>
      </c>
      <c r="I19" s="51">
        <v>29.09</v>
      </c>
      <c r="J19" s="51">
        <f t="shared" si="0"/>
        <v>91.342600000000004</v>
      </c>
      <c r="K19" s="52">
        <v>0.48399999999999999</v>
      </c>
      <c r="L19" s="49"/>
      <c r="M19" s="51"/>
      <c r="N19" s="44"/>
      <c r="O19" s="49"/>
      <c r="P19" s="50">
        <v>342.55</v>
      </c>
      <c r="Q19" s="53">
        <f t="shared" si="2"/>
        <v>291.16750000000002</v>
      </c>
    </row>
    <row r="20" spans="1:17" x14ac:dyDescent="0.25">
      <c r="A20" s="49"/>
      <c r="B20" s="49">
        <v>29</v>
      </c>
      <c r="C20" s="50">
        <v>430</v>
      </c>
      <c r="D20" s="51">
        <v>30.23</v>
      </c>
      <c r="E20" s="51">
        <v>229.55</v>
      </c>
      <c r="F20" s="44">
        <f t="shared" si="1"/>
        <v>195.11750000000001</v>
      </c>
      <c r="G20" s="51">
        <v>18.2</v>
      </c>
      <c r="H20" s="51">
        <v>19.193208694458001</v>
      </c>
      <c r="I20" s="51">
        <v>29.92</v>
      </c>
      <c r="J20" s="51">
        <f t="shared" si="0"/>
        <v>93.948800000000006</v>
      </c>
      <c r="K20" s="52">
        <v>0.52800000000000002</v>
      </c>
      <c r="L20" s="49"/>
      <c r="M20" s="51"/>
      <c r="N20" s="44"/>
      <c r="O20" s="49"/>
      <c r="P20" s="50">
        <v>361.24</v>
      </c>
      <c r="Q20" s="53">
        <f t="shared" si="2"/>
        <v>307.05399999999997</v>
      </c>
    </row>
    <row r="21" spans="1:17" x14ac:dyDescent="0.25">
      <c r="A21" s="49"/>
      <c r="B21" s="49">
        <v>30</v>
      </c>
      <c r="C21" s="50">
        <v>430</v>
      </c>
      <c r="D21" s="51">
        <v>31.87</v>
      </c>
      <c r="E21" s="51">
        <v>248.32</v>
      </c>
      <c r="F21" s="44">
        <f t="shared" si="1"/>
        <v>211.072</v>
      </c>
      <c r="G21" s="51">
        <v>18.63</v>
      </c>
      <c r="H21" s="51">
        <v>19.64839553833</v>
      </c>
      <c r="I21" s="51">
        <v>30.72</v>
      </c>
      <c r="J21" s="51">
        <f t="shared" si="0"/>
        <v>96.460800000000006</v>
      </c>
      <c r="K21" s="52">
        <v>0.57099999999999995</v>
      </c>
      <c r="L21" s="49"/>
      <c r="M21" s="51"/>
      <c r="N21" s="44"/>
      <c r="O21" s="49"/>
      <c r="P21" s="50">
        <v>380.01</v>
      </c>
      <c r="Q21" s="53">
        <f t="shared" si="2"/>
        <v>323.00850000000003</v>
      </c>
    </row>
    <row r="22" spans="1:17" x14ac:dyDescent="0.25">
      <c r="A22" s="49"/>
      <c r="B22" s="49">
        <v>31</v>
      </c>
      <c r="C22" s="50">
        <v>430</v>
      </c>
      <c r="D22" s="51">
        <v>33.51</v>
      </c>
      <c r="E22" s="51">
        <v>267.32</v>
      </c>
      <c r="F22" s="44">
        <f t="shared" si="1"/>
        <v>227.22199999999998</v>
      </c>
      <c r="G22" s="51">
        <v>19.05</v>
      </c>
      <c r="H22" s="51">
        <v>20.0969734191894</v>
      </c>
      <c r="I22" s="51">
        <v>31.5</v>
      </c>
      <c r="J22" s="51">
        <f t="shared" si="0"/>
        <v>98.910000000000011</v>
      </c>
      <c r="K22" s="52">
        <v>0.61599999999999999</v>
      </c>
      <c r="L22" s="49"/>
      <c r="M22" s="51"/>
      <c r="N22" s="44"/>
      <c r="O22" s="49"/>
      <c r="P22" s="50">
        <v>399.01</v>
      </c>
      <c r="Q22" s="53">
        <f t="shared" si="2"/>
        <v>339.1585</v>
      </c>
    </row>
    <row r="23" spans="1:17" x14ac:dyDescent="0.25">
      <c r="A23" s="49" t="s">
        <v>46</v>
      </c>
      <c r="B23" s="49">
        <v>32</v>
      </c>
      <c r="C23" s="50">
        <v>430</v>
      </c>
      <c r="D23" s="51">
        <v>35.130000000000003</v>
      </c>
      <c r="E23" s="51">
        <v>286.31</v>
      </c>
      <c r="F23" s="44">
        <f t="shared" si="1"/>
        <v>243.36350000000002</v>
      </c>
      <c r="G23" s="51">
        <v>19.45</v>
      </c>
      <c r="H23" s="51">
        <v>20.522966384887599</v>
      </c>
      <c r="I23" s="51">
        <v>32.25</v>
      </c>
      <c r="J23" s="51">
        <f t="shared" si="0"/>
        <v>101.265</v>
      </c>
      <c r="K23" s="52">
        <v>0.66</v>
      </c>
      <c r="L23" s="50">
        <v>129.80000000000001</v>
      </c>
      <c r="M23" s="51">
        <v>73.8</v>
      </c>
      <c r="N23" s="44">
        <f t="shared" si="3"/>
        <v>62.73</v>
      </c>
      <c r="O23" s="49">
        <v>0.56899999999999995</v>
      </c>
      <c r="P23" s="50">
        <v>418.01</v>
      </c>
      <c r="Q23" s="53">
        <f t="shared" si="2"/>
        <v>355.30849999999998</v>
      </c>
    </row>
    <row r="24" spans="1:17" x14ac:dyDescent="0.25">
      <c r="A24" s="49"/>
      <c r="B24" s="49">
        <v>33</v>
      </c>
      <c r="C24" s="50">
        <v>300.2</v>
      </c>
      <c r="D24" s="51">
        <v>27.07</v>
      </c>
      <c r="E24" s="51">
        <v>227.57</v>
      </c>
      <c r="F24" s="44">
        <f t="shared" si="1"/>
        <v>193.43449999999999</v>
      </c>
      <c r="G24" s="51">
        <v>20.010000000000002</v>
      </c>
      <c r="H24" s="51">
        <v>20.943199157714801</v>
      </c>
      <c r="I24" s="51">
        <v>33.880000000000003</v>
      </c>
      <c r="J24" s="51">
        <f t="shared" si="0"/>
        <v>106.38320000000002</v>
      </c>
      <c r="K24" s="52">
        <v>0.753</v>
      </c>
      <c r="L24" s="49"/>
      <c r="M24" s="51"/>
      <c r="N24" s="49"/>
      <c r="O24" s="49"/>
      <c r="P24" s="50">
        <v>433.06</v>
      </c>
      <c r="Q24" s="53">
        <f t="shared" si="2"/>
        <v>368.101</v>
      </c>
    </row>
    <row r="25" spans="1:17" x14ac:dyDescent="0.25">
      <c r="A25" s="49"/>
      <c r="B25" s="49">
        <v>34</v>
      </c>
      <c r="C25" s="50">
        <v>300.2</v>
      </c>
      <c r="D25" s="51">
        <v>28.34</v>
      </c>
      <c r="E25" s="51">
        <v>242.69</v>
      </c>
      <c r="F25" s="44">
        <f t="shared" si="1"/>
        <v>206.28649999999999</v>
      </c>
      <c r="G25" s="51">
        <v>20.39</v>
      </c>
      <c r="H25" s="51">
        <v>21.3416652679443</v>
      </c>
      <c r="I25" s="51">
        <v>34.67</v>
      </c>
      <c r="J25" s="51">
        <f t="shared" si="0"/>
        <v>108.86380000000001</v>
      </c>
      <c r="K25" s="52">
        <v>0.80300000000000005</v>
      </c>
      <c r="L25" s="49"/>
      <c r="M25" s="49"/>
      <c r="N25" s="49"/>
      <c r="O25" s="49"/>
      <c r="P25" s="50">
        <v>448.18</v>
      </c>
      <c r="Q25" s="53">
        <f t="shared" si="2"/>
        <v>380.95299999999997</v>
      </c>
    </row>
    <row r="26" spans="1:17" x14ac:dyDescent="0.25">
      <c r="A26" s="49"/>
      <c r="B26" s="49">
        <v>35</v>
      </c>
      <c r="C26" s="50">
        <v>300.2</v>
      </c>
      <c r="D26" s="51">
        <v>29.6</v>
      </c>
      <c r="E26" s="51">
        <v>257.85000000000002</v>
      </c>
      <c r="F26" s="44">
        <f t="shared" si="1"/>
        <v>219.17250000000001</v>
      </c>
      <c r="G26" s="51">
        <v>20.75</v>
      </c>
      <c r="H26" s="51">
        <v>21.735088348388601</v>
      </c>
      <c r="I26" s="51">
        <v>35.43</v>
      </c>
      <c r="J26" s="51">
        <f t="shared" si="0"/>
        <v>111.25020000000001</v>
      </c>
      <c r="K26" s="52">
        <v>0.85399999999999998</v>
      </c>
      <c r="L26" s="49"/>
      <c r="M26" s="49"/>
      <c r="N26" s="49"/>
      <c r="O26" s="49"/>
      <c r="P26" s="50">
        <v>463.33</v>
      </c>
      <c r="Q26" s="53">
        <f t="shared" si="2"/>
        <v>393.83049999999997</v>
      </c>
    </row>
    <row r="27" spans="1:17" x14ac:dyDescent="0.25">
      <c r="A27" s="49"/>
      <c r="B27" s="49">
        <v>36</v>
      </c>
      <c r="C27" s="50">
        <v>300.2</v>
      </c>
      <c r="D27" s="51">
        <v>30.86</v>
      </c>
      <c r="E27" s="51">
        <v>273.18</v>
      </c>
      <c r="F27" s="44">
        <f t="shared" si="1"/>
        <v>232.203</v>
      </c>
      <c r="G27" s="51">
        <v>21.11</v>
      </c>
      <c r="H27" s="51">
        <v>22.1074409484863</v>
      </c>
      <c r="I27" s="51">
        <v>36.18</v>
      </c>
      <c r="J27" s="51">
        <f t="shared" si="0"/>
        <v>113.60520000000001</v>
      </c>
      <c r="K27" s="52">
        <v>0.90400000000000003</v>
      </c>
      <c r="L27" s="49"/>
      <c r="M27" s="49"/>
      <c r="N27" s="49"/>
      <c r="O27" s="49"/>
      <c r="P27" s="50">
        <v>478.67</v>
      </c>
      <c r="Q27" s="53">
        <f t="shared" si="2"/>
        <v>406.86950000000002</v>
      </c>
    </row>
    <row r="28" spans="1:17" x14ac:dyDescent="0.25">
      <c r="A28" s="49"/>
      <c r="B28" s="49">
        <v>37</v>
      </c>
      <c r="C28" s="50">
        <v>300.2</v>
      </c>
      <c r="D28" s="51">
        <v>32.11</v>
      </c>
      <c r="E28" s="51">
        <v>288.62</v>
      </c>
      <c r="F28" s="44">
        <f t="shared" si="1"/>
        <v>245.327</v>
      </c>
      <c r="G28" s="51">
        <v>21.46</v>
      </c>
      <c r="H28" s="51">
        <v>22.475343704223601</v>
      </c>
      <c r="I28" s="51">
        <v>36.9</v>
      </c>
      <c r="J28" s="51">
        <f t="shared" si="0"/>
        <v>115.866</v>
      </c>
      <c r="K28" s="52">
        <v>0.95599999999999996</v>
      </c>
      <c r="L28" s="49"/>
      <c r="M28" s="49"/>
      <c r="N28" s="49"/>
      <c r="O28" s="49"/>
      <c r="P28" s="50">
        <v>494.1</v>
      </c>
      <c r="Q28" s="53">
        <f t="shared" si="2"/>
        <v>419.98500000000001</v>
      </c>
    </row>
    <row r="29" spans="1:17" x14ac:dyDescent="0.25">
      <c r="A29" s="49"/>
      <c r="B29" s="49">
        <v>38</v>
      </c>
      <c r="C29" s="50">
        <v>300.2</v>
      </c>
      <c r="D29" s="51">
        <v>33.35</v>
      </c>
      <c r="E29" s="51">
        <v>304.08999999999997</v>
      </c>
      <c r="F29" s="44">
        <f t="shared" si="1"/>
        <v>258.47649999999999</v>
      </c>
      <c r="G29" s="51">
        <v>21.79</v>
      </c>
      <c r="H29" s="51">
        <v>22.822769165038999</v>
      </c>
      <c r="I29" s="51">
        <v>37.61</v>
      </c>
      <c r="J29" s="51">
        <f t="shared" si="0"/>
        <v>118.0954</v>
      </c>
      <c r="K29" s="52">
        <v>1.0069999999999999</v>
      </c>
      <c r="L29" s="49"/>
      <c r="M29" s="49"/>
      <c r="N29" s="49"/>
      <c r="O29" s="49"/>
      <c r="P29" s="50">
        <v>509.58</v>
      </c>
      <c r="Q29" s="53">
        <f t="shared" si="2"/>
        <v>433.14299999999997</v>
      </c>
    </row>
    <row r="30" spans="1:17" x14ac:dyDescent="0.25">
      <c r="A30" s="49"/>
      <c r="B30" s="49">
        <v>39</v>
      </c>
      <c r="C30" s="50">
        <v>300.2</v>
      </c>
      <c r="D30" s="51">
        <v>34.590000000000003</v>
      </c>
      <c r="E30" s="51">
        <v>319.7</v>
      </c>
      <c r="F30" s="44">
        <f t="shared" si="1"/>
        <v>271.745</v>
      </c>
      <c r="G30" s="51">
        <v>22.12</v>
      </c>
      <c r="H30" s="51">
        <v>23.166255950927699</v>
      </c>
      <c r="I30" s="51">
        <v>38.299999999999997</v>
      </c>
      <c r="J30" s="51">
        <f t="shared" si="0"/>
        <v>120.262</v>
      </c>
      <c r="K30" s="52">
        <v>1.0589999999999999</v>
      </c>
      <c r="L30" s="49"/>
      <c r="M30" s="49"/>
      <c r="N30" s="49"/>
      <c r="O30" s="49"/>
      <c r="P30" s="50">
        <v>525.19000000000005</v>
      </c>
      <c r="Q30" s="53">
        <f t="shared" si="2"/>
        <v>446.41150000000005</v>
      </c>
    </row>
    <row r="31" spans="1:17" x14ac:dyDescent="0.25">
      <c r="A31" s="49"/>
      <c r="B31" s="49">
        <v>40</v>
      </c>
      <c r="C31" s="50">
        <v>300.2</v>
      </c>
      <c r="D31" s="51">
        <v>35.81</v>
      </c>
      <c r="E31" s="51">
        <v>335.06</v>
      </c>
      <c r="F31" s="44">
        <f t="shared" si="1"/>
        <v>284.80099999999999</v>
      </c>
      <c r="G31" s="51">
        <v>22.42</v>
      </c>
      <c r="H31" s="51">
        <v>23.5060100555419</v>
      </c>
      <c r="I31" s="51">
        <v>38.97</v>
      </c>
      <c r="J31" s="51">
        <f t="shared" si="0"/>
        <v>122.36580000000001</v>
      </c>
      <c r="K31" s="52">
        <v>1.1100000000000001</v>
      </c>
      <c r="L31" s="49"/>
      <c r="M31" s="49"/>
      <c r="N31" s="49"/>
      <c r="O31" s="49"/>
      <c r="P31" s="50">
        <v>540.54999999999995</v>
      </c>
      <c r="Q31" s="53">
        <f t="shared" si="2"/>
        <v>459.46749999999997</v>
      </c>
    </row>
    <row r="32" spans="1:17" x14ac:dyDescent="0.25">
      <c r="A32" s="49"/>
      <c r="B32" s="49">
        <v>41</v>
      </c>
      <c r="C32" s="50">
        <v>300.2</v>
      </c>
      <c r="D32" s="51">
        <v>37.020000000000003</v>
      </c>
      <c r="E32" s="51">
        <v>350.61</v>
      </c>
      <c r="F32" s="44">
        <f t="shared" si="1"/>
        <v>298.01850000000002</v>
      </c>
      <c r="G32" s="51">
        <v>22.72</v>
      </c>
      <c r="H32" s="51">
        <v>23.826000213623001</v>
      </c>
      <c r="I32" s="51">
        <v>39.619999999999997</v>
      </c>
      <c r="J32" s="51">
        <f t="shared" si="0"/>
        <v>124.40679999999999</v>
      </c>
      <c r="K32" s="52">
        <v>1.161</v>
      </c>
      <c r="L32" s="49"/>
      <c r="M32" s="49"/>
      <c r="N32" s="49"/>
      <c r="O32" s="49"/>
      <c r="P32" s="50">
        <v>556.1</v>
      </c>
      <c r="Q32" s="53">
        <f t="shared" si="2"/>
        <v>472.685</v>
      </c>
    </row>
    <row r="33" spans="1:17" x14ac:dyDescent="0.25">
      <c r="A33" s="49"/>
      <c r="B33" s="49">
        <v>42</v>
      </c>
      <c r="C33" s="49">
        <v>300.2</v>
      </c>
      <c r="D33" s="51">
        <v>38.22</v>
      </c>
      <c r="E33" s="51">
        <v>366.26</v>
      </c>
      <c r="F33" s="44">
        <f t="shared" si="1"/>
        <v>311.32100000000003</v>
      </c>
      <c r="G33" s="51">
        <v>23.02</v>
      </c>
      <c r="H33" s="51">
        <v>24.126457214355401</v>
      </c>
      <c r="I33" s="51">
        <v>40.26</v>
      </c>
      <c r="J33" s="51">
        <f t="shared" si="0"/>
        <v>126.4164</v>
      </c>
      <c r="K33" s="52">
        <v>1.2130000000000001</v>
      </c>
      <c r="L33" s="49"/>
      <c r="M33" s="49"/>
      <c r="N33" s="49"/>
      <c r="O33" s="49"/>
      <c r="P33" s="50">
        <v>571.74</v>
      </c>
      <c r="Q33" s="53">
        <f t="shared" si="2"/>
        <v>485.97899999999998</v>
      </c>
    </row>
    <row r="34" spans="1:17" x14ac:dyDescent="0.25">
      <c r="A34" s="49"/>
      <c r="B34" s="49">
        <v>43</v>
      </c>
      <c r="C34" s="49">
        <v>300.2</v>
      </c>
      <c r="D34" s="51">
        <v>39.42</v>
      </c>
      <c r="E34" s="51">
        <v>381.78</v>
      </c>
      <c r="F34" s="44">
        <f t="shared" si="1"/>
        <v>324.51299999999998</v>
      </c>
      <c r="G34" s="51">
        <v>23.3</v>
      </c>
      <c r="H34" s="58">
        <v>24.423780441284102</v>
      </c>
      <c r="I34" s="51">
        <v>40.89</v>
      </c>
      <c r="J34" s="51">
        <f t="shared" si="0"/>
        <v>128.3946</v>
      </c>
      <c r="K34" s="52">
        <v>1.264</v>
      </c>
      <c r="L34" s="49"/>
      <c r="M34" s="49"/>
      <c r="N34" s="49"/>
      <c r="O34" s="49"/>
      <c r="P34" s="50">
        <v>587.27</v>
      </c>
      <c r="Q34" s="53">
        <f t="shared" si="2"/>
        <v>499.17949999999996</v>
      </c>
    </row>
    <row r="35" spans="1:17" x14ac:dyDescent="0.25">
      <c r="A35" s="49" t="s">
        <v>47</v>
      </c>
      <c r="B35" s="49">
        <v>44</v>
      </c>
      <c r="C35" s="49">
        <v>300.2</v>
      </c>
      <c r="D35" s="51">
        <v>40.61</v>
      </c>
      <c r="E35" s="51">
        <v>397.4</v>
      </c>
      <c r="F35" s="44">
        <f t="shared" si="1"/>
        <v>337.78999999999996</v>
      </c>
      <c r="G35" s="51">
        <v>23.58</v>
      </c>
      <c r="H35" s="58">
        <v>24.7181282043457</v>
      </c>
      <c r="I35" s="51">
        <v>41.5</v>
      </c>
      <c r="J35" s="51">
        <f t="shared" si="0"/>
        <v>130.31</v>
      </c>
      <c r="K35" s="49">
        <v>1.3160000000000001</v>
      </c>
      <c r="L35" s="49"/>
      <c r="M35" s="49"/>
      <c r="N35" s="49"/>
      <c r="O35" s="49"/>
      <c r="P35" s="50">
        <v>602.89</v>
      </c>
      <c r="Q35" s="53">
        <f t="shared" si="2"/>
        <v>512.45650000000001</v>
      </c>
    </row>
  </sheetData>
  <mergeCells count="3">
    <mergeCell ref="A1:K1"/>
    <mergeCell ref="L1:O1"/>
    <mergeCell ref="P1:Q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7"/>
  <sheetViews>
    <sheetView tabSelected="1" zoomScale="124" zoomScaleNormal="124" workbookViewId="0">
      <selection activeCell="M41" sqref="M41"/>
    </sheetView>
  </sheetViews>
  <sheetFormatPr baseColWidth="10" defaultRowHeight="15" x14ac:dyDescent="0.25"/>
  <cols>
    <col min="1" max="1" width="6.85546875" bestFit="1" customWidth="1"/>
    <col min="2" max="2" width="9.5703125" bestFit="1" customWidth="1"/>
    <col min="6" max="6" width="6.85546875" bestFit="1" customWidth="1"/>
    <col min="7" max="7" width="9.5703125" bestFit="1" customWidth="1"/>
    <col min="8" max="10" width="9.42578125" bestFit="1" customWidth="1"/>
    <col min="11" max="11" width="6.85546875" bestFit="1" customWidth="1"/>
    <col min="12" max="12" width="9" bestFit="1" customWidth="1"/>
    <col min="13" max="13" width="9.42578125" bestFit="1" customWidth="1"/>
    <col min="14" max="14" width="11.85546875" bestFit="1" customWidth="1"/>
    <col min="15" max="15" width="9.140625" bestFit="1" customWidth="1"/>
    <col min="16" max="16" width="9.42578125" bestFit="1" customWidth="1"/>
    <col min="17" max="17" width="9.7109375" bestFit="1" customWidth="1"/>
    <col min="18" max="18" width="11" bestFit="1" customWidth="1"/>
    <col min="19" max="19" width="13.7109375" customWidth="1"/>
    <col min="21" max="21" width="12.42578125" bestFit="1" customWidth="1"/>
    <col min="22" max="22" width="29.7109375" bestFit="1" customWidth="1"/>
    <col min="23" max="23" width="10.5703125" bestFit="1" customWidth="1"/>
    <col min="24" max="24" width="26" bestFit="1" customWidth="1"/>
    <col min="25" max="25" width="12.28515625" bestFit="1" customWidth="1"/>
  </cols>
  <sheetData>
    <row r="1" spans="1:25" ht="75" x14ac:dyDescent="0.25">
      <c r="A1" s="9" t="s">
        <v>5</v>
      </c>
      <c r="B1" s="9" t="s">
        <v>18</v>
      </c>
      <c r="C1" s="7" t="s">
        <v>17</v>
      </c>
      <c r="D1" s="7" t="s">
        <v>10</v>
      </c>
      <c r="E1" s="7" t="s">
        <v>30</v>
      </c>
      <c r="F1" s="12" t="s">
        <v>5</v>
      </c>
      <c r="G1" s="13" t="s">
        <v>6</v>
      </c>
      <c r="H1" s="6" t="s">
        <v>9</v>
      </c>
      <c r="I1" s="6" t="s">
        <v>10</v>
      </c>
      <c r="J1" s="6" t="s">
        <v>50</v>
      </c>
      <c r="K1" s="21" t="s">
        <v>5</v>
      </c>
      <c r="L1" s="22" t="s">
        <v>7</v>
      </c>
      <c r="M1" s="23" t="s">
        <v>4</v>
      </c>
      <c r="N1" s="23" t="s">
        <v>3</v>
      </c>
      <c r="O1" s="22" t="s">
        <v>8</v>
      </c>
      <c r="P1" s="22" t="s">
        <v>11</v>
      </c>
      <c r="Q1" s="22" t="s">
        <v>12</v>
      </c>
      <c r="R1" s="22" t="s">
        <v>13</v>
      </c>
      <c r="S1" s="22" t="s">
        <v>14</v>
      </c>
      <c r="W1" s="2"/>
      <c r="X1" s="2"/>
      <c r="Y1" s="2"/>
    </row>
    <row r="2" spans="1:25" x14ac:dyDescent="0.25">
      <c r="A2" s="10">
        <v>0</v>
      </c>
      <c r="B2" s="20">
        <v>0</v>
      </c>
      <c r="C2" s="11">
        <f>B2*1.56*0.57</f>
        <v>0</v>
      </c>
      <c r="D2" s="11">
        <v>0</v>
      </c>
      <c r="E2" s="11">
        <f>(C2+D2)*0.475*44/12</f>
        <v>0</v>
      </c>
      <c r="F2" s="14">
        <v>0</v>
      </c>
      <c r="G2" s="15">
        <v>0</v>
      </c>
      <c r="H2" s="16">
        <f>G2*1.3*0.46</f>
        <v>0</v>
      </c>
      <c r="I2" s="15">
        <v>0</v>
      </c>
      <c r="J2" s="15">
        <v>0</v>
      </c>
      <c r="K2" s="33">
        <v>0</v>
      </c>
      <c r="L2" s="24"/>
      <c r="M2" s="24"/>
      <c r="N2" s="24"/>
      <c r="O2" s="24"/>
      <c r="P2" s="24">
        <v>0</v>
      </c>
      <c r="Q2" s="24">
        <v>0</v>
      </c>
      <c r="R2" s="24">
        <v>0</v>
      </c>
      <c r="S2" s="24">
        <f>SUM(P2:R2)</f>
        <v>0</v>
      </c>
      <c r="U2" s="2" t="s">
        <v>51</v>
      </c>
      <c r="V2" s="2" t="s">
        <v>15</v>
      </c>
      <c r="W2" s="3">
        <f>AVERAGE(J2:J50)</f>
        <v>187.8582451533934</v>
      </c>
      <c r="X2" s="2"/>
      <c r="Y2" s="2"/>
    </row>
    <row r="3" spans="1:25" x14ac:dyDescent="0.25">
      <c r="A3" s="10">
        <v>1</v>
      </c>
      <c r="B3" s="20">
        <f>B2+1</f>
        <v>1</v>
      </c>
      <c r="C3" s="11">
        <f t="shared" ref="C3:C46" si="0">B3*1.56*0.57</f>
        <v>0.88919999999999999</v>
      </c>
      <c r="D3" s="11">
        <f t="shared" ref="D3:D46" si="1">EXP(-1.0587+0.8836*LN(C3)+0.284)</f>
        <v>0.41542055579923082</v>
      </c>
      <c r="E3" s="11">
        <f t="shared" ref="E3:E46" si="2">(C3+D3)*0.475*44/12</f>
        <v>2.2722141346836602</v>
      </c>
      <c r="F3" s="14">
        <f>F2+1</f>
        <v>1</v>
      </c>
      <c r="G3" s="15">
        <v>2</v>
      </c>
      <c r="H3" s="16">
        <f>G3*1.3*0.46</f>
        <v>1.1960000000000002</v>
      </c>
      <c r="I3" s="16">
        <f t="shared" ref="I3:I50" si="3">EXP(-1.0587+0.8836*LN(H3)+0.284)</f>
        <v>0.53980305140256757</v>
      </c>
      <c r="J3" s="16">
        <f t="shared" ref="J3:J51" si="4">(H3+I3)*0.475*44/12</f>
        <v>3.0231903145261385</v>
      </c>
      <c r="K3" s="33">
        <f>K2+1</f>
        <v>1</v>
      </c>
      <c r="L3" s="24"/>
      <c r="M3" s="24"/>
      <c r="N3" s="24"/>
      <c r="O3" s="24"/>
      <c r="P3" s="25">
        <f>EXP(-LN(2)/35)*P2+(1-EXP(-LN(2)/35))/(LN(2)/35)*M3*L3*0.43*0.475*44/12</f>
        <v>0</v>
      </c>
      <c r="Q3" s="25">
        <f>EXP(-LN(2)/25)*Q2+(1-EXP(-LN(2)/25))/(LN(2)/25)*N3*L3*0.43*0.475*44/12</f>
        <v>0</v>
      </c>
      <c r="R3" s="25">
        <f>EXP(-LN(2)/2)*R2+(1-EXP(-LN(2)/2))/(LN(2)/2)*O3*L3*0.43*0.475*44/12</f>
        <v>0</v>
      </c>
      <c r="S3" s="25">
        <f>SUM(P3:R3)</f>
        <v>0</v>
      </c>
      <c r="U3" s="2" t="s">
        <v>19</v>
      </c>
      <c r="V3" s="2" t="s">
        <v>15</v>
      </c>
      <c r="W3" s="3">
        <f>AVERAGE(E2:E46)</f>
        <v>44.935947794661153</v>
      </c>
      <c r="X3" s="2"/>
      <c r="Y3" s="2"/>
    </row>
    <row r="4" spans="1:25" x14ac:dyDescent="0.25">
      <c r="A4" s="10">
        <v>2</v>
      </c>
      <c r="B4" s="20">
        <f t="shared" ref="B4:B46" si="5">B3+1</f>
        <v>2</v>
      </c>
      <c r="C4" s="11">
        <f t="shared" si="0"/>
        <v>1.7784</v>
      </c>
      <c r="D4" s="11">
        <f t="shared" si="1"/>
        <v>0.76643986660078545</v>
      </c>
      <c r="E4" s="11">
        <f t="shared" si="2"/>
        <v>4.4322627676630342</v>
      </c>
      <c r="F4" s="14">
        <f t="shared" ref="F4:F50" si="6">F3+1</f>
        <v>2</v>
      </c>
      <c r="G4" s="15">
        <v>4</v>
      </c>
      <c r="H4" s="16">
        <f t="shared" ref="H4:H51" si="7">G4*1.3*0.46</f>
        <v>2.3920000000000003</v>
      </c>
      <c r="I4" s="16">
        <f t="shared" si="3"/>
        <v>0.99592225982103644</v>
      </c>
      <c r="J4" s="16">
        <f t="shared" si="4"/>
        <v>5.900631269188306</v>
      </c>
      <c r="K4" s="33">
        <f t="shared" ref="K4:K50" si="8">K3+1</f>
        <v>2</v>
      </c>
      <c r="L4" s="24"/>
      <c r="M4" s="24"/>
      <c r="N4" s="24"/>
      <c r="O4" s="24"/>
      <c r="P4" s="25">
        <f t="shared" ref="P4:P49" si="9">EXP(-LN(2)/35)*P3+(1-EXP(-LN(2)/35))/(LN(2)/35)*M4*L4*0.43*0.475*44/12</f>
        <v>0</v>
      </c>
      <c r="Q4" s="25">
        <f t="shared" ref="Q4:Q49" si="10">EXP(-LN(2)/25)*Q3+(1-EXP(-LN(2)/25))/(LN(2)/25)*N4*L4*0.43*0.475*44/12</f>
        <v>0</v>
      </c>
      <c r="R4" s="25">
        <f t="shared" ref="R4:R49" si="11">EXP(-LN(2)/2)*R3+(1-EXP(-LN(2)/2))/(LN(2)/2)*O4*L4*0.43*0.475*44/12</f>
        <v>0</v>
      </c>
      <c r="S4" s="25">
        <f>SUM(P4:R4)</f>
        <v>0</v>
      </c>
      <c r="U4" s="2"/>
      <c r="V4" s="1" t="s">
        <v>21</v>
      </c>
      <c r="W4" s="3">
        <f>W2-W3</f>
        <v>142.92229735873224</v>
      </c>
      <c r="X4" s="2"/>
      <c r="Y4" s="2"/>
    </row>
    <row r="5" spans="1:25" x14ac:dyDescent="0.25">
      <c r="A5" s="10">
        <v>3</v>
      </c>
      <c r="B5" s="20">
        <f t="shared" si="5"/>
        <v>3</v>
      </c>
      <c r="C5" s="11">
        <f t="shared" si="0"/>
        <v>2.6675999999999997</v>
      </c>
      <c r="D5" s="11">
        <f t="shared" si="1"/>
        <v>1.0966608080083624</v>
      </c>
      <c r="E5" s="11">
        <f t="shared" si="2"/>
        <v>6.5560875739478979</v>
      </c>
      <c r="F5" s="14">
        <f t="shared" si="6"/>
        <v>3</v>
      </c>
      <c r="G5" s="15">
        <v>8</v>
      </c>
      <c r="H5" s="16">
        <f t="shared" si="7"/>
        <v>4.7840000000000007</v>
      </c>
      <c r="I5" s="16">
        <f t="shared" si="3"/>
        <v>1.8374500570715415</v>
      </c>
      <c r="J5" s="16">
        <f t="shared" si="4"/>
        <v>11.532358849399602</v>
      </c>
      <c r="K5" s="33">
        <f t="shared" si="8"/>
        <v>3</v>
      </c>
      <c r="L5" s="24"/>
      <c r="M5" s="24"/>
      <c r="N5" s="24"/>
      <c r="O5" s="24"/>
      <c r="P5" s="25">
        <f t="shared" si="9"/>
        <v>0</v>
      </c>
      <c r="Q5" s="25">
        <f t="shared" si="10"/>
        <v>0</v>
      </c>
      <c r="R5" s="25">
        <f t="shared" si="11"/>
        <v>0</v>
      </c>
      <c r="S5" s="25">
        <f t="shared" ref="S5:S49" si="12">SUM(P5:R5)</f>
        <v>0</v>
      </c>
      <c r="U5" s="2"/>
      <c r="V5" s="2" t="s">
        <v>20</v>
      </c>
      <c r="W5" s="3">
        <f>J35-E32</f>
        <v>217.07323624073405</v>
      </c>
      <c r="X5" s="2"/>
      <c r="Y5" s="2"/>
    </row>
    <row r="6" spans="1:25" x14ac:dyDescent="0.25">
      <c r="A6" s="10">
        <v>4</v>
      </c>
      <c r="B6" s="20">
        <f t="shared" si="5"/>
        <v>4</v>
      </c>
      <c r="C6" s="11">
        <f t="shared" si="0"/>
        <v>3.5568</v>
      </c>
      <c r="D6" s="11">
        <f t="shared" si="1"/>
        <v>1.4140611505968179</v>
      </c>
      <c r="E6" s="11">
        <f t="shared" si="2"/>
        <v>8.6575831706227913</v>
      </c>
      <c r="F6" s="14">
        <f t="shared" si="6"/>
        <v>4</v>
      </c>
      <c r="G6" s="15">
        <v>12</v>
      </c>
      <c r="H6" s="16">
        <f t="shared" si="7"/>
        <v>7.176000000000001</v>
      </c>
      <c r="I6" s="16">
        <f t="shared" si="3"/>
        <v>2.6291161930289695</v>
      </c>
      <c r="J6" s="16">
        <f t="shared" si="4"/>
        <v>17.077244036192123</v>
      </c>
      <c r="K6" s="33">
        <f t="shared" si="8"/>
        <v>4</v>
      </c>
      <c r="L6" s="24"/>
      <c r="M6" s="24"/>
      <c r="N6" s="24"/>
      <c r="O6" s="24"/>
      <c r="P6" s="25">
        <f t="shared" si="9"/>
        <v>0</v>
      </c>
      <c r="Q6" s="25">
        <f t="shared" si="10"/>
        <v>0</v>
      </c>
      <c r="R6" s="25">
        <f t="shared" si="11"/>
        <v>0</v>
      </c>
      <c r="S6" s="25">
        <f t="shared" si="12"/>
        <v>0</v>
      </c>
      <c r="U6" s="2"/>
      <c r="V6" s="30" t="s">
        <v>25</v>
      </c>
      <c r="W6" s="31">
        <f>W4</f>
        <v>142.92229735873224</v>
      </c>
      <c r="X6" s="2"/>
      <c r="Y6" s="2"/>
    </row>
    <row r="7" spans="1:25" x14ac:dyDescent="0.25">
      <c r="A7" s="10">
        <v>5</v>
      </c>
      <c r="B7" s="20">
        <f t="shared" si="5"/>
        <v>5</v>
      </c>
      <c r="C7" s="11">
        <f t="shared" si="0"/>
        <v>4.4459999999999997</v>
      </c>
      <c r="D7" s="11">
        <f t="shared" si="1"/>
        <v>1.7222566815192897</v>
      </c>
      <c r="E7" s="11">
        <f t="shared" si="2"/>
        <v>10.743047053646096</v>
      </c>
      <c r="F7" s="14">
        <f t="shared" si="6"/>
        <v>5</v>
      </c>
      <c r="G7" s="15">
        <v>16</v>
      </c>
      <c r="H7" s="16">
        <f t="shared" si="7"/>
        <v>9.5680000000000014</v>
      </c>
      <c r="I7" s="16">
        <f t="shared" si="3"/>
        <v>3.3900464408124646</v>
      </c>
      <c r="J7" s="16">
        <f t="shared" si="4"/>
        <v>22.568597551081712</v>
      </c>
      <c r="K7" s="33">
        <f t="shared" si="8"/>
        <v>5</v>
      </c>
      <c r="L7" s="24"/>
      <c r="M7" s="24"/>
      <c r="N7" s="24"/>
      <c r="O7" s="24"/>
      <c r="P7" s="25">
        <f t="shared" si="9"/>
        <v>0</v>
      </c>
      <c r="Q7" s="25">
        <f t="shared" si="10"/>
        <v>0</v>
      </c>
      <c r="R7" s="25">
        <f t="shared" si="11"/>
        <v>0</v>
      </c>
      <c r="S7" s="25">
        <f t="shared" si="12"/>
        <v>0</v>
      </c>
      <c r="U7" s="2"/>
      <c r="V7" s="2" t="s">
        <v>22</v>
      </c>
      <c r="W7" s="38">
        <f>10*44/12</f>
        <v>36.666666666666664</v>
      </c>
    </row>
    <row r="8" spans="1:25" x14ac:dyDescent="0.25">
      <c r="A8" s="10">
        <v>6</v>
      </c>
      <c r="B8" s="20">
        <f t="shared" si="5"/>
        <v>6</v>
      </c>
      <c r="C8" s="11">
        <f t="shared" si="0"/>
        <v>5.3351999999999995</v>
      </c>
      <c r="D8" s="11">
        <f t="shared" si="1"/>
        <v>2.0233099967312578</v>
      </c>
      <c r="E8" s="11">
        <f t="shared" si="2"/>
        <v>12.816071577640272</v>
      </c>
      <c r="F8" s="14">
        <f t="shared" si="6"/>
        <v>6</v>
      </c>
      <c r="G8" s="15">
        <v>20</v>
      </c>
      <c r="H8" s="16">
        <f t="shared" si="7"/>
        <v>11.96</v>
      </c>
      <c r="I8" s="16">
        <f t="shared" si="3"/>
        <v>4.1289092277839252</v>
      </c>
      <c r="J8" s="16">
        <f t="shared" si="4"/>
        <v>28.021516905057002</v>
      </c>
      <c r="K8" s="33">
        <f t="shared" si="8"/>
        <v>6</v>
      </c>
      <c r="L8" s="24"/>
      <c r="M8" s="24"/>
      <c r="N8" s="24"/>
      <c r="O8" s="24"/>
      <c r="P8" s="25">
        <f t="shared" si="9"/>
        <v>0</v>
      </c>
      <c r="Q8" s="25">
        <f t="shared" si="10"/>
        <v>0</v>
      </c>
      <c r="R8" s="25">
        <f t="shared" si="11"/>
        <v>0</v>
      </c>
      <c r="S8" s="25">
        <f t="shared" si="12"/>
        <v>0</v>
      </c>
      <c r="U8" s="2"/>
      <c r="V8" s="2" t="s">
        <v>23</v>
      </c>
      <c r="W8" s="1">
        <v>0</v>
      </c>
    </row>
    <row r="9" spans="1:25" x14ac:dyDescent="0.25">
      <c r="A9" s="10">
        <v>7</v>
      </c>
      <c r="B9" s="20">
        <f t="shared" si="5"/>
        <v>7</v>
      </c>
      <c r="C9" s="11">
        <f t="shared" si="0"/>
        <v>6.2243999999999993</v>
      </c>
      <c r="D9" s="11">
        <f t="shared" si="1"/>
        <v>2.3185507720937846</v>
      </c>
      <c r="E9" s="11">
        <f t="shared" si="2"/>
        <v>14.878972594730007</v>
      </c>
      <c r="F9" s="14">
        <f t="shared" si="6"/>
        <v>7</v>
      </c>
      <c r="G9" s="15">
        <v>25</v>
      </c>
      <c r="H9" s="16">
        <f t="shared" si="7"/>
        <v>14.950000000000001</v>
      </c>
      <c r="I9" s="16">
        <f t="shared" si="3"/>
        <v>5.0288076310817473</v>
      </c>
      <c r="J9" s="16">
        <f t="shared" si="4"/>
        <v>34.796423290800711</v>
      </c>
      <c r="K9" s="33">
        <f t="shared" si="8"/>
        <v>7</v>
      </c>
      <c r="L9" s="24"/>
      <c r="M9" s="24"/>
      <c r="N9" s="24"/>
      <c r="O9" s="24"/>
      <c r="P9" s="25">
        <f t="shared" si="9"/>
        <v>0</v>
      </c>
      <c r="Q9" s="25">
        <f t="shared" si="10"/>
        <v>0</v>
      </c>
      <c r="R9" s="25">
        <f t="shared" si="11"/>
        <v>0</v>
      </c>
      <c r="S9" s="25">
        <f t="shared" si="12"/>
        <v>0</v>
      </c>
      <c r="U9" s="2"/>
      <c r="V9" s="2" t="s">
        <v>24</v>
      </c>
      <c r="W9" s="38">
        <v>0</v>
      </c>
      <c r="X9" s="2"/>
      <c r="Y9" s="2"/>
    </row>
    <row r="10" spans="1:25" x14ac:dyDescent="0.25">
      <c r="A10" s="10">
        <v>8</v>
      </c>
      <c r="B10" s="20">
        <f t="shared" si="5"/>
        <v>8</v>
      </c>
      <c r="C10" s="11">
        <f t="shared" si="0"/>
        <v>7.1135999999999999</v>
      </c>
      <c r="D10" s="11">
        <f t="shared" si="1"/>
        <v>2.6089051793396725</v>
      </c>
      <c r="E10" s="11">
        <f t="shared" si="2"/>
        <v>16.933363187349929</v>
      </c>
      <c r="F10" s="14">
        <f t="shared" si="6"/>
        <v>8</v>
      </c>
      <c r="G10" s="15">
        <v>30</v>
      </c>
      <c r="H10" s="16">
        <f t="shared" si="7"/>
        <v>17.940000000000001</v>
      </c>
      <c r="I10" s="16">
        <f t="shared" si="3"/>
        <v>5.907851518758747</v>
      </c>
      <c r="J10" s="16">
        <f t="shared" si="4"/>
        <v>41.535008061838155</v>
      </c>
      <c r="K10" s="33">
        <f t="shared" si="8"/>
        <v>8</v>
      </c>
      <c r="L10" s="24"/>
      <c r="M10" s="24"/>
      <c r="N10" s="24"/>
      <c r="O10" s="24"/>
      <c r="P10" s="25">
        <f t="shared" si="9"/>
        <v>0</v>
      </c>
      <c r="Q10" s="25">
        <f t="shared" si="10"/>
        <v>0</v>
      </c>
      <c r="R10" s="25">
        <f t="shared" si="11"/>
        <v>0</v>
      </c>
      <c r="S10" s="25">
        <f t="shared" si="12"/>
        <v>0</v>
      </c>
      <c r="U10" s="2"/>
      <c r="V10" s="5" t="s">
        <v>26</v>
      </c>
      <c r="W10" s="39">
        <f>SUM(W6:W9)</f>
        <v>179.58896402539889</v>
      </c>
      <c r="X10" s="2"/>
      <c r="Y10" s="2"/>
    </row>
    <row r="11" spans="1:25" x14ac:dyDescent="0.25">
      <c r="A11" s="10">
        <v>9</v>
      </c>
      <c r="B11" s="20">
        <f t="shared" si="5"/>
        <v>9</v>
      </c>
      <c r="C11" s="11">
        <f t="shared" si="0"/>
        <v>8.0028000000000006</v>
      </c>
      <c r="D11" s="11">
        <f t="shared" si="1"/>
        <v>2.8950539664743791</v>
      </c>
      <c r="E11" s="11">
        <f t="shared" si="2"/>
        <v>18.980428991609543</v>
      </c>
      <c r="F11" s="14">
        <f t="shared" si="6"/>
        <v>9</v>
      </c>
      <c r="G11" s="15">
        <v>36</v>
      </c>
      <c r="H11" s="16">
        <f t="shared" si="7"/>
        <v>21.528000000000002</v>
      </c>
      <c r="I11" s="16">
        <f t="shared" si="3"/>
        <v>6.9405537312613621</v>
      </c>
      <c r="J11" s="16">
        <f t="shared" si="4"/>
        <v>49.582731081946882</v>
      </c>
      <c r="K11" s="33">
        <f t="shared" si="8"/>
        <v>9</v>
      </c>
      <c r="L11" s="24"/>
      <c r="M11" s="24"/>
      <c r="N11" s="24"/>
      <c r="O11" s="24"/>
      <c r="P11" s="25">
        <f t="shared" si="9"/>
        <v>0</v>
      </c>
      <c r="Q11" s="25">
        <f t="shared" si="10"/>
        <v>0</v>
      </c>
      <c r="R11" s="25">
        <f t="shared" si="11"/>
        <v>0</v>
      </c>
      <c r="S11" s="25">
        <f t="shared" si="12"/>
        <v>0</v>
      </c>
      <c r="U11" s="2"/>
      <c r="V11" s="2" t="s">
        <v>27</v>
      </c>
      <c r="W11" s="3">
        <f>SUM(L2:L35)</f>
        <v>111.94499999999999</v>
      </c>
      <c r="X11" s="2"/>
      <c r="Y11" s="2"/>
    </row>
    <row r="12" spans="1:25" x14ac:dyDescent="0.25">
      <c r="A12" s="10">
        <v>10</v>
      </c>
      <c r="B12" s="20">
        <f t="shared" si="5"/>
        <v>10</v>
      </c>
      <c r="C12" s="11">
        <f t="shared" si="0"/>
        <v>8.8919999999999995</v>
      </c>
      <c r="D12" s="11">
        <f t="shared" si="1"/>
        <v>3.177517729464268</v>
      </c>
      <c r="E12" s="11">
        <f t="shared" si="2"/>
        <v>21.021076712150265</v>
      </c>
      <c r="F12" s="14">
        <f t="shared" si="6"/>
        <v>10</v>
      </c>
      <c r="G12" s="15">
        <v>43</v>
      </c>
      <c r="H12" s="16">
        <f t="shared" si="7"/>
        <v>25.714000000000002</v>
      </c>
      <c r="I12" s="16">
        <f t="shared" si="3"/>
        <v>8.1204100194831259</v>
      </c>
      <c r="J12" s="16">
        <f t="shared" si="4"/>
        <v>58.928264117266451</v>
      </c>
      <c r="K12" s="33">
        <f t="shared" si="8"/>
        <v>10</v>
      </c>
      <c r="L12" s="24"/>
      <c r="M12" s="24"/>
      <c r="N12" s="24"/>
      <c r="O12" s="24"/>
      <c r="P12" s="25">
        <f t="shared" si="9"/>
        <v>0</v>
      </c>
      <c r="Q12" s="25">
        <f t="shared" si="10"/>
        <v>0</v>
      </c>
      <c r="R12" s="25">
        <f t="shared" si="11"/>
        <v>0</v>
      </c>
      <c r="S12" s="25">
        <f t="shared" si="12"/>
        <v>0</v>
      </c>
      <c r="U12" s="2"/>
      <c r="V12" s="2" t="s">
        <v>16</v>
      </c>
      <c r="W12" s="2">
        <v>0.43</v>
      </c>
      <c r="X12" s="2"/>
      <c r="Y12" s="2"/>
    </row>
    <row r="13" spans="1:25" x14ac:dyDescent="0.25">
      <c r="A13" s="10">
        <v>11</v>
      </c>
      <c r="B13" s="20">
        <f t="shared" si="5"/>
        <v>11</v>
      </c>
      <c r="C13" s="11">
        <f t="shared" si="0"/>
        <v>9.7812000000000001</v>
      </c>
      <c r="D13" s="11">
        <f t="shared" si="1"/>
        <v>3.4567069199829903</v>
      </c>
      <c r="E13" s="11">
        <f t="shared" si="2"/>
        <v>23.056021218970372</v>
      </c>
      <c r="F13" s="14">
        <f t="shared" si="6"/>
        <v>11</v>
      </c>
      <c r="G13" s="15">
        <v>51</v>
      </c>
      <c r="H13" s="16">
        <f t="shared" si="7"/>
        <v>30.498000000000001</v>
      </c>
      <c r="I13" s="16">
        <f t="shared" si="3"/>
        <v>9.4417878655064982</v>
      </c>
      <c r="J13" s="16">
        <f>(H13+I13)*0.475*44/12</f>
        <v>69.561797199090492</v>
      </c>
      <c r="K13" s="33">
        <f t="shared" si="8"/>
        <v>11</v>
      </c>
      <c r="L13" s="24"/>
      <c r="M13" s="24"/>
      <c r="N13" s="24"/>
      <c r="O13" s="24"/>
      <c r="P13" s="25">
        <f t="shared" si="9"/>
        <v>0</v>
      </c>
      <c r="Q13" s="25">
        <f t="shared" si="10"/>
        <v>0</v>
      </c>
      <c r="R13" s="25">
        <f t="shared" si="11"/>
        <v>0</v>
      </c>
      <c r="S13" s="25">
        <f t="shared" si="12"/>
        <v>0</v>
      </c>
      <c r="U13" s="2"/>
      <c r="V13" s="5" t="s">
        <v>28</v>
      </c>
      <c r="W13" s="32">
        <f>W11*W12</f>
        <v>48.136349999999993</v>
      </c>
      <c r="X13" s="2"/>
      <c r="Y13" s="2"/>
    </row>
    <row r="14" spans="1:25" x14ac:dyDescent="0.25">
      <c r="A14" s="10">
        <v>12</v>
      </c>
      <c r="B14" s="20">
        <f t="shared" si="5"/>
        <v>12</v>
      </c>
      <c r="C14" s="11">
        <f t="shared" si="0"/>
        <v>10.670399999999999</v>
      </c>
      <c r="D14" s="11">
        <f t="shared" si="1"/>
        <v>3.7329530817348457</v>
      </c>
      <c r="E14" s="11">
        <f t="shared" si="2"/>
        <v>25.085839950688193</v>
      </c>
      <c r="F14" s="14">
        <f t="shared" si="6"/>
        <v>12</v>
      </c>
      <c r="G14" s="41">
        <v>59</v>
      </c>
      <c r="H14" s="16">
        <f t="shared" si="7"/>
        <v>35.282000000000004</v>
      </c>
      <c r="I14" s="16">
        <f t="shared" si="3"/>
        <v>10.73915395799758</v>
      </c>
      <c r="J14" s="16">
        <f t="shared" si="4"/>
        <v>80.153509810179131</v>
      </c>
      <c r="K14" s="33">
        <f t="shared" si="8"/>
        <v>12</v>
      </c>
      <c r="L14" s="24"/>
      <c r="M14" s="24"/>
      <c r="N14" s="24"/>
      <c r="O14" s="24"/>
      <c r="P14" s="25">
        <f t="shared" si="9"/>
        <v>0</v>
      </c>
      <c r="Q14" s="25">
        <f t="shared" si="10"/>
        <v>0</v>
      </c>
      <c r="R14" s="25">
        <f t="shared" si="11"/>
        <v>0</v>
      </c>
      <c r="S14" s="25">
        <f t="shared" si="12"/>
        <v>0</v>
      </c>
      <c r="U14" s="2"/>
      <c r="V14" s="5" t="s">
        <v>29</v>
      </c>
      <c r="W14" s="39">
        <f>AVERAGE(S2:S35)</f>
        <v>10.861928198893986</v>
      </c>
      <c r="X14" s="2"/>
      <c r="Y14" s="2"/>
    </row>
    <row r="15" spans="1:25" x14ac:dyDescent="0.25">
      <c r="A15" s="10">
        <v>13</v>
      </c>
      <c r="B15" s="20">
        <f t="shared" si="5"/>
        <v>13</v>
      </c>
      <c r="C15" s="11">
        <f t="shared" si="0"/>
        <v>11.5596</v>
      </c>
      <c r="D15" s="11">
        <f t="shared" si="1"/>
        <v>4.0065293501366055</v>
      </c>
      <c r="E15" s="11">
        <f t="shared" si="2"/>
        <v>27.111008618154589</v>
      </c>
      <c r="F15" s="14">
        <f t="shared" si="6"/>
        <v>13</v>
      </c>
      <c r="G15" s="41">
        <v>68</v>
      </c>
      <c r="H15" s="16">
        <f t="shared" si="7"/>
        <v>40.664000000000001</v>
      </c>
      <c r="I15" s="16">
        <f t="shared" si="3"/>
        <v>12.174471190446148</v>
      </c>
      <c r="J15" s="16">
        <f t="shared" si="4"/>
        <v>92.02700399002704</v>
      </c>
      <c r="K15" s="33">
        <f t="shared" si="8"/>
        <v>13</v>
      </c>
      <c r="L15" s="24"/>
      <c r="M15" s="24"/>
      <c r="N15" s="24"/>
      <c r="O15" s="24"/>
      <c r="P15" s="25">
        <f t="shared" si="9"/>
        <v>0</v>
      </c>
      <c r="Q15" s="25">
        <f t="shared" si="10"/>
        <v>0</v>
      </c>
      <c r="R15" s="25">
        <f t="shared" si="11"/>
        <v>0</v>
      </c>
      <c r="S15" s="25">
        <f t="shared" si="12"/>
        <v>0</v>
      </c>
      <c r="U15" s="2"/>
      <c r="W15" s="40"/>
      <c r="X15" s="2"/>
      <c r="Y15" s="2"/>
    </row>
    <row r="16" spans="1:25" x14ac:dyDescent="0.25">
      <c r="A16" s="10">
        <v>14</v>
      </c>
      <c r="B16" s="20">
        <f t="shared" si="5"/>
        <v>14</v>
      </c>
      <c r="C16" s="11">
        <f t="shared" si="0"/>
        <v>12.448799999999999</v>
      </c>
      <c r="D16" s="11">
        <f t="shared" si="1"/>
        <v>4.2776644527179633</v>
      </c>
      <c r="E16" s="11">
        <f t="shared" si="2"/>
        <v>29.131925588483782</v>
      </c>
      <c r="F16" s="14">
        <f t="shared" si="6"/>
        <v>14</v>
      </c>
      <c r="G16" s="41">
        <v>78</v>
      </c>
      <c r="H16" s="16">
        <f t="shared" si="7"/>
        <v>46.644000000000005</v>
      </c>
      <c r="I16" s="16">
        <f t="shared" si="3"/>
        <v>13.74358465851649</v>
      </c>
      <c r="J16" s="16">
        <f t="shared" si="4"/>
        <v>105.17504328024955</v>
      </c>
      <c r="K16" s="33">
        <f t="shared" si="8"/>
        <v>14</v>
      </c>
      <c r="L16" s="24"/>
      <c r="M16" s="26"/>
      <c r="N16" s="26"/>
      <c r="O16" s="26"/>
      <c r="P16" s="25">
        <f>EXP(-LN(2)/35)*P15+(1-EXP(-LN(2)/35))/(LN(2)/35)*M16*L16*0.43*0.475*44/12</f>
        <v>0</v>
      </c>
      <c r="Q16" s="25">
        <f>EXP(-LN(2)/25)*Q15+(1-EXP(-LN(2)/25))/(LN(2)/25)*N16*L16*0.43*0.475*44/12</f>
        <v>0</v>
      </c>
      <c r="R16" s="25">
        <f>EXP(-LN(2)/2)*R15+(1-EXP(-LN(2)/2))/(LN(2)/2)*O16*L16*0.43*0.475*44/12</f>
        <v>0</v>
      </c>
      <c r="S16" s="25">
        <f t="shared" si="12"/>
        <v>0</v>
      </c>
      <c r="U16" s="2"/>
      <c r="W16" s="40"/>
      <c r="X16" s="2"/>
      <c r="Y16" s="2"/>
    </row>
    <row r="17" spans="1:25" x14ac:dyDescent="0.25">
      <c r="A17" s="10">
        <v>15</v>
      </c>
      <c r="B17" s="20">
        <f t="shared" si="5"/>
        <v>15</v>
      </c>
      <c r="C17" s="11">
        <f t="shared" si="0"/>
        <v>13.337999999999999</v>
      </c>
      <c r="D17" s="11">
        <f t="shared" si="1"/>
        <v>4.5465525901071517</v>
      </c>
      <c r="E17" s="11">
        <f t="shared" si="2"/>
        <v>31.148929094436621</v>
      </c>
      <c r="F17" s="14">
        <f t="shared" si="6"/>
        <v>15</v>
      </c>
      <c r="G17" s="41">
        <f>Table!F6</f>
        <v>88.859000000000009</v>
      </c>
      <c r="H17" s="16">
        <f t="shared" si="7"/>
        <v>53.137682000000012</v>
      </c>
      <c r="I17" s="16">
        <f t="shared" si="3"/>
        <v>15.421187125360523</v>
      </c>
      <c r="J17" s="16">
        <f t="shared" si="4"/>
        <v>119.40669706000294</v>
      </c>
      <c r="K17" s="33">
        <f t="shared" si="8"/>
        <v>15</v>
      </c>
      <c r="L17" s="25">
        <f>Table!N6</f>
        <v>23.3155</v>
      </c>
      <c r="M17" s="26">
        <v>0</v>
      </c>
      <c r="N17" s="26">
        <v>0.25</v>
      </c>
      <c r="O17" s="26">
        <v>0.75</v>
      </c>
      <c r="P17" s="25">
        <f>EXP(-LN(2)/35)*P16+(1-EXP(-LN(2)/35))/(LN(2)/35)*M17*L17*0.43*0.475*44/12</f>
        <v>0</v>
      </c>
      <c r="Q17" s="25">
        <f>EXP(-LN(2)/25)*Q16+(1-EXP(-LN(2)/25))/(LN(2)/25)*N17*L17*0.43*0.475*44/12</f>
        <v>4.3053805862478267</v>
      </c>
      <c r="R17" s="25">
        <f>EXP(-LN(2)/2)*R16+(1-EXP(-LN(2)/2))/(LN(2)/2)*O17*L17*0.43*0.475*44/12</f>
        <v>11.067597174251157</v>
      </c>
      <c r="S17" s="25">
        <f t="shared" si="12"/>
        <v>15.372977760498983</v>
      </c>
    </row>
    <row r="18" spans="1:25" x14ac:dyDescent="0.25">
      <c r="A18" s="10">
        <v>16</v>
      </c>
      <c r="B18" s="20">
        <f t="shared" si="5"/>
        <v>16</v>
      </c>
      <c r="C18" s="11">
        <f t="shared" si="0"/>
        <v>14.2272</v>
      </c>
      <c r="D18" s="11">
        <f t="shared" si="1"/>
        <v>4.81336060460516</v>
      </c>
      <c r="E18" s="11">
        <f t="shared" si="2"/>
        <v>33.162309719687322</v>
      </c>
      <c r="F18" s="14">
        <v>15</v>
      </c>
      <c r="G18" s="45">
        <f>G17-L17</f>
        <v>65.543500000000009</v>
      </c>
      <c r="H18" s="16">
        <f t="shared" si="7"/>
        <v>39.19501300000001</v>
      </c>
      <c r="I18" s="16">
        <f t="shared" si="3"/>
        <v>11.785033220537725</v>
      </c>
      <c r="J18" s="16">
        <f t="shared" si="4"/>
        <v>88.790247167436561</v>
      </c>
      <c r="K18" s="33">
        <v>15</v>
      </c>
      <c r="L18" s="25"/>
      <c r="M18" s="24"/>
      <c r="N18" s="26"/>
      <c r="O18" s="26"/>
      <c r="P18" s="25">
        <f t="shared" si="9"/>
        <v>0</v>
      </c>
      <c r="Q18" s="25">
        <f t="shared" si="10"/>
        <v>4.1876497277067548</v>
      </c>
      <c r="R18" s="25">
        <f t="shared" si="11"/>
        <v>7.8259730133540648</v>
      </c>
      <c r="S18" s="25">
        <f t="shared" si="12"/>
        <v>12.01362274106082</v>
      </c>
      <c r="X18" s="2"/>
      <c r="Y18" s="2"/>
    </row>
    <row r="19" spans="1:25" x14ac:dyDescent="0.25">
      <c r="A19" s="10">
        <v>17</v>
      </c>
      <c r="B19" s="20">
        <f t="shared" si="5"/>
        <v>17</v>
      </c>
      <c r="C19" s="11">
        <f t="shared" si="0"/>
        <v>15.116399999999999</v>
      </c>
      <c r="D19" s="11">
        <f t="shared" si="1"/>
        <v>5.0782333044806913</v>
      </c>
      <c r="E19" s="11">
        <f t="shared" si="2"/>
        <v>35.172319671970534</v>
      </c>
      <c r="F19" s="14">
        <f t="shared" si="6"/>
        <v>16</v>
      </c>
      <c r="G19" s="45">
        <f>$G$18+(F19-$F$18)*($G$23-$G$18)/($F$23-$F$18)</f>
        <v>78.475400000000008</v>
      </c>
      <c r="H19" s="16">
        <f t="shared" si="7"/>
        <v>46.928289200000002</v>
      </c>
      <c r="I19" s="16">
        <f t="shared" si="3"/>
        <v>13.817573558632692</v>
      </c>
      <c r="J19" s="16">
        <f t="shared" si="4"/>
        <v>105.79904430461862</v>
      </c>
      <c r="K19" s="33">
        <f t="shared" si="8"/>
        <v>16</v>
      </c>
      <c r="L19" s="25"/>
      <c r="M19" s="24"/>
      <c r="N19" s="24"/>
      <c r="O19" s="24"/>
      <c r="P19" s="25">
        <f t="shared" si="9"/>
        <v>0</v>
      </c>
      <c r="Q19" s="25">
        <f t="shared" si="10"/>
        <v>4.0731382256836852</v>
      </c>
      <c r="R19" s="25">
        <f t="shared" si="11"/>
        <v>5.5337985871255793</v>
      </c>
      <c r="S19" s="25">
        <f t="shared" si="12"/>
        <v>9.6069368128092645</v>
      </c>
      <c r="X19" s="2"/>
      <c r="Y19" s="2"/>
    </row>
    <row r="20" spans="1:25" x14ac:dyDescent="0.25">
      <c r="A20" s="10">
        <v>18</v>
      </c>
      <c r="B20" s="20">
        <f t="shared" si="5"/>
        <v>18</v>
      </c>
      <c r="C20" s="11">
        <f t="shared" si="0"/>
        <v>16.005600000000001</v>
      </c>
      <c r="D20" s="11">
        <f t="shared" si="1"/>
        <v>5.3412974993444156</v>
      </c>
      <c r="E20" s="11">
        <f t="shared" si="2"/>
        <v>37.179179811358189</v>
      </c>
      <c r="F20" s="14">
        <f t="shared" si="6"/>
        <v>17</v>
      </c>
      <c r="G20" s="45">
        <f t="shared" ref="G20:G22" si="13">$G$18+(F20-$F$18)*($G$23-$G$18)/($F$23-$F$18)</f>
        <v>91.407300000000006</v>
      </c>
      <c r="H20" s="16">
        <f t="shared" si="7"/>
        <v>54.661565400000008</v>
      </c>
      <c r="I20" s="16">
        <f t="shared" si="3"/>
        <v>15.811313049746822</v>
      </c>
      <c r="J20" s="16">
        <f t="shared" si="4"/>
        <v>122.74026329997572</v>
      </c>
      <c r="K20" s="33">
        <f t="shared" si="8"/>
        <v>17</v>
      </c>
      <c r="L20" s="25"/>
      <c r="M20" s="26"/>
      <c r="N20" s="26"/>
      <c r="O20" s="26"/>
      <c r="P20" s="25">
        <f t="shared" si="9"/>
        <v>0</v>
      </c>
      <c r="Q20" s="25">
        <f t="shared" si="10"/>
        <v>3.9617580467053348</v>
      </c>
      <c r="R20" s="25">
        <f t="shared" si="11"/>
        <v>3.9129865066770333</v>
      </c>
      <c r="S20" s="25">
        <f t="shared" si="12"/>
        <v>7.8747445533823681</v>
      </c>
      <c r="V20" s="4"/>
      <c r="W20" s="29"/>
    </row>
    <row r="21" spans="1:25" x14ac:dyDescent="0.25">
      <c r="A21" s="10">
        <v>19</v>
      </c>
      <c r="B21" s="20">
        <f t="shared" si="5"/>
        <v>19</v>
      </c>
      <c r="C21" s="11">
        <f t="shared" si="0"/>
        <v>16.8948</v>
      </c>
      <c r="D21" s="11">
        <f t="shared" si="1"/>
        <v>5.6026651130643454</v>
      </c>
      <c r="E21" s="11">
        <f t="shared" si="2"/>
        <v>39.183085071920395</v>
      </c>
      <c r="F21" s="14">
        <f t="shared" si="6"/>
        <v>18</v>
      </c>
      <c r="G21" s="45">
        <f t="shared" si="13"/>
        <v>104.33920000000001</v>
      </c>
      <c r="H21" s="16">
        <f t="shared" si="7"/>
        <v>62.394841600000007</v>
      </c>
      <c r="I21" s="16">
        <f t="shared" si="3"/>
        <v>17.772374015000743</v>
      </c>
      <c r="J21" s="16">
        <f t="shared" si="4"/>
        <v>139.62456719612629</v>
      </c>
      <c r="K21" s="33">
        <f t="shared" si="8"/>
        <v>18</v>
      </c>
      <c r="L21" s="59"/>
      <c r="M21" s="36"/>
      <c r="N21" s="36"/>
      <c r="O21" s="36"/>
      <c r="P21" s="25">
        <f t="shared" si="9"/>
        <v>0</v>
      </c>
      <c r="Q21" s="25">
        <f t="shared" si="10"/>
        <v>3.8534235645783763</v>
      </c>
      <c r="R21" s="25">
        <f t="shared" si="11"/>
        <v>2.7668992935627901</v>
      </c>
      <c r="S21" s="25">
        <f t="shared" si="12"/>
        <v>6.6203228581411668</v>
      </c>
      <c r="W21" s="2"/>
    </row>
    <row r="22" spans="1:25" x14ac:dyDescent="0.25">
      <c r="A22" s="10">
        <v>20</v>
      </c>
      <c r="B22" s="20">
        <f t="shared" si="5"/>
        <v>20</v>
      </c>
      <c r="C22" s="11">
        <f t="shared" si="0"/>
        <v>17.783999999999999</v>
      </c>
      <c r="D22" s="11">
        <f t="shared" si="1"/>
        <v>5.862435622634961</v>
      </c>
      <c r="E22" s="11">
        <f t="shared" si="2"/>
        <v>41.184208709422556</v>
      </c>
      <c r="F22" s="14">
        <f t="shared" si="6"/>
        <v>19</v>
      </c>
      <c r="G22" s="45">
        <f t="shared" si="13"/>
        <v>117.2711</v>
      </c>
      <c r="H22" s="16">
        <f t="shared" si="7"/>
        <v>70.128117800000012</v>
      </c>
      <c r="I22" s="16">
        <f t="shared" si="3"/>
        <v>19.705270349780527</v>
      </c>
      <c r="J22" s="16">
        <f t="shared" si="4"/>
        <v>156.45981769420112</v>
      </c>
      <c r="K22" s="33">
        <f t="shared" si="8"/>
        <v>19</v>
      </c>
      <c r="L22" s="25"/>
      <c r="M22" s="26"/>
      <c r="N22" s="43"/>
      <c r="O22" s="43"/>
      <c r="P22" s="25">
        <f>EXP(-LN(2)/35)*P21+(1-EXP(-LN(2)/35))/(LN(2)/35)*M22*L22*0.43*0.475*44/12</f>
        <v>0</v>
      </c>
      <c r="Q22" s="25">
        <f>EXP(-LN(2)/25)*Q21+(1-EXP(-LN(2)/25))/(LN(2)/25)*N22*L22*0.43*0.475*44/12</f>
        <v>3.7480514945622425</v>
      </c>
      <c r="R22" s="25">
        <f>EXP(-LN(2)/2)*R21+(1-EXP(-LN(2)/2))/(LN(2)/2)*O22*L22*0.43*0.475*44/12</f>
        <v>1.9564932533385169</v>
      </c>
      <c r="S22" s="25">
        <f t="shared" si="12"/>
        <v>5.7045447479007594</v>
      </c>
      <c r="W22" s="2"/>
    </row>
    <row r="23" spans="1:25" x14ac:dyDescent="0.25">
      <c r="A23" s="10">
        <v>21</v>
      </c>
      <c r="B23" s="20">
        <f t="shared" si="5"/>
        <v>21</v>
      </c>
      <c r="C23" s="11">
        <f t="shared" si="0"/>
        <v>18.673199999999998</v>
      </c>
      <c r="D23" s="11">
        <f t="shared" si="1"/>
        <v>6.120697995410775</v>
      </c>
      <c r="E23" s="11">
        <f t="shared" si="2"/>
        <v>43.182705675340429</v>
      </c>
      <c r="F23" s="14">
        <f t="shared" si="6"/>
        <v>20</v>
      </c>
      <c r="G23" s="16">
        <f>Table!F11</f>
        <v>130.203</v>
      </c>
      <c r="H23" s="16">
        <f t="shared" si="7"/>
        <v>77.861394000000004</v>
      </c>
      <c r="I23" s="16">
        <f t="shared" si="3"/>
        <v>21.613462087022899</v>
      </c>
      <c r="J23" s="16">
        <f t="shared" si="4"/>
        <v>173.25204101823155</v>
      </c>
      <c r="K23" s="33">
        <f t="shared" si="8"/>
        <v>20</v>
      </c>
      <c r="L23" s="25">
        <f>Table!N11</f>
        <v>34.110500000000002</v>
      </c>
      <c r="M23" s="26">
        <v>0.11</v>
      </c>
      <c r="N23" s="26">
        <v>0.25</v>
      </c>
      <c r="O23" s="26">
        <v>0.5</v>
      </c>
      <c r="P23" s="25">
        <f>EXP(-LN(2)/35)*P22+(1-EXP(-LN(2)/35))/(LN(2)/35)*M23*L23*0.43*0.475*44/12</f>
        <v>2.7824087789535592</v>
      </c>
      <c r="Q23" s="25">
        <f>EXP(-LN(2)/25)*Q22+(1-EXP(-LN(2)/25))/(LN(2)/25)*N23*L23*0.43*0.475*44/12</f>
        <v>9.9443185007282437</v>
      </c>
      <c r="R23" s="25">
        <f>EXP(-LN(2)/2)*R22+(1-EXP(-LN(2)/2))/(LN(2)/2)*O23*L23*0.43*0.475*44/12</f>
        <v>12.17802188162643</v>
      </c>
      <c r="S23" s="25">
        <f t="shared" si="12"/>
        <v>24.904749161308231</v>
      </c>
      <c r="W23" s="2"/>
    </row>
    <row r="24" spans="1:25" x14ac:dyDescent="0.25">
      <c r="A24" s="10">
        <v>22</v>
      </c>
      <c r="B24" s="20">
        <f t="shared" si="5"/>
        <v>22</v>
      </c>
      <c r="C24" s="11">
        <f t="shared" si="0"/>
        <v>19.5624</v>
      </c>
      <c r="D24" s="11">
        <f t="shared" si="1"/>
        <v>6.3775322468881095</v>
      </c>
      <c r="E24" s="11">
        <f t="shared" si="2"/>
        <v>45.178715329996784</v>
      </c>
      <c r="F24" s="14">
        <v>20</v>
      </c>
      <c r="G24" s="16">
        <f>G23-L23</f>
        <v>96.092500000000001</v>
      </c>
      <c r="H24" s="16">
        <f t="shared" si="7"/>
        <v>57.463315000000009</v>
      </c>
      <c r="I24" s="16">
        <f t="shared" si="3"/>
        <v>16.525311952519559</v>
      </c>
      <c r="J24" s="16">
        <f t="shared" si="4"/>
        <v>128.86352527563824</v>
      </c>
      <c r="K24" s="33">
        <v>20</v>
      </c>
      <c r="L24" s="25"/>
      <c r="M24" s="24"/>
      <c r="N24" s="24"/>
      <c r="O24" s="24"/>
      <c r="P24" s="25">
        <f t="shared" si="9"/>
        <v>2.7278474399000601</v>
      </c>
      <c r="Q24" s="25">
        <f t="shared" si="10"/>
        <v>9.6723905883768477</v>
      </c>
      <c r="R24" s="25">
        <f t="shared" si="11"/>
        <v>8.611161853936208</v>
      </c>
      <c r="S24" s="25">
        <f t="shared" si="12"/>
        <v>21.011399882213116</v>
      </c>
      <c r="W24" s="2"/>
    </row>
    <row r="25" spans="1:25" x14ac:dyDescent="0.25">
      <c r="A25" s="10">
        <v>23</v>
      </c>
      <c r="B25" s="20">
        <f t="shared" si="5"/>
        <v>23</v>
      </c>
      <c r="C25" s="11">
        <f t="shared" si="0"/>
        <v>20.451599999999999</v>
      </c>
      <c r="D25" s="11">
        <f t="shared" si="1"/>
        <v>6.6330107072474558</v>
      </c>
      <c r="E25" s="11">
        <f t="shared" si="2"/>
        <v>47.172363648455985</v>
      </c>
      <c r="F25" s="14">
        <f t="shared" si="6"/>
        <v>21</v>
      </c>
      <c r="G25" s="16">
        <f>$G$24+(F25-$F$24)*($G$31-$G$24)/($F$31-$F$24)</f>
        <v>113.56</v>
      </c>
      <c r="H25" s="16">
        <f t="shared" si="7"/>
        <v>67.908880000000011</v>
      </c>
      <c r="I25" s="16">
        <f t="shared" si="3"/>
        <v>19.153245714792821</v>
      </c>
      <c r="J25" s="16">
        <f t="shared" si="4"/>
        <v>151.63320228659751</v>
      </c>
      <c r="K25" s="33">
        <f t="shared" si="8"/>
        <v>21</v>
      </c>
      <c r="L25" s="25"/>
      <c r="M25" s="26"/>
      <c r="N25" s="26"/>
      <c r="O25" s="43"/>
      <c r="P25" s="25">
        <f t="shared" si="9"/>
        <v>2.6743560154262696</v>
      </c>
      <c r="Q25" s="25">
        <f t="shared" si="10"/>
        <v>9.4078985590887676</v>
      </c>
      <c r="R25" s="25">
        <f t="shared" si="11"/>
        <v>6.0890109408132158</v>
      </c>
      <c r="S25" s="25">
        <f t="shared" si="12"/>
        <v>18.171265515328251</v>
      </c>
      <c r="W25" s="2"/>
    </row>
    <row r="26" spans="1:25" x14ac:dyDescent="0.25">
      <c r="A26" s="10">
        <v>24</v>
      </c>
      <c r="B26" s="20">
        <f t="shared" si="5"/>
        <v>24</v>
      </c>
      <c r="C26" s="11">
        <f t="shared" si="0"/>
        <v>21.340799999999998</v>
      </c>
      <c r="D26" s="11">
        <f t="shared" si="1"/>
        <v>6.8871990614123195</v>
      </c>
      <c r="E26" s="11">
        <f t="shared" si="2"/>
        <v>49.163765031959791</v>
      </c>
      <c r="F26" s="14">
        <f t="shared" si="6"/>
        <v>22</v>
      </c>
      <c r="G26" s="16">
        <f t="shared" ref="G26:G30" si="14">$G$24+(F26-$F$24)*($G$31-$G$24)/($F$31-$F$24)</f>
        <v>131.0275</v>
      </c>
      <c r="H26" s="16">
        <f t="shared" si="7"/>
        <v>78.354445000000013</v>
      </c>
      <c r="I26" s="16">
        <f t="shared" si="3"/>
        <v>21.734351982919002</v>
      </c>
      <c r="J26" s="16">
        <f t="shared" si="4"/>
        <v>174.32132141191724</v>
      </c>
      <c r="K26" s="33">
        <f t="shared" si="8"/>
        <v>22</v>
      </c>
      <c r="L26" s="47"/>
      <c r="M26" s="28"/>
      <c r="N26" s="26"/>
      <c r="O26" s="26"/>
      <c r="P26" s="25">
        <f t="shared" si="9"/>
        <v>2.6219135251598624</v>
      </c>
      <c r="Q26" s="25">
        <f t="shared" si="10"/>
        <v>9.1506390782506024</v>
      </c>
      <c r="R26" s="25">
        <f t="shared" si="11"/>
        <v>4.3055809269681049</v>
      </c>
      <c r="S26" s="25">
        <f t="shared" si="12"/>
        <v>16.078133530378569</v>
      </c>
      <c r="W26" s="2"/>
    </row>
    <row r="27" spans="1:25" x14ac:dyDescent="0.25">
      <c r="A27" s="10">
        <v>25</v>
      </c>
      <c r="B27" s="20">
        <f t="shared" si="5"/>
        <v>25</v>
      </c>
      <c r="C27" s="11">
        <f t="shared" si="0"/>
        <v>22.229999999999997</v>
      </c>
      <c r="D27" s="11">
        <f t="shared" si="1"/>
        <v>7.140157210880437</v>
      </c>
      <c r="E27" s="11">
        <f t="shared" si="2"/>
        <v>51.153023808950088</v>
      </c>
      <c r="F27" s="14">
        <f t="shared" si="6"/>
        <v>23</v>
      </c>
      <c r="G27" s="16">
        <f t="shared" si="14"/>
        <v>148.495</v>
      </c>
      <c r="H27" s="16">
        <f t="shared" si="7"/>
        <v>88.800010000000015</v>
      </c>
      <c r="I27" s="16">
        <f t="shared" si="3"/>
        <v>24.275590600103271</v>
      </c>
      <c r="J27" s="16">
        <f t="shared" si="4"/>
        <v>196.94000437851321</v>
      </c>
      <c r="K27" s="33">
        <f t="shared" si="8"/>
        <v>23</v>
      </c>
      <c r="L27" s="60"/>
      <c r="M27" s="37"/>
      <c r="N27" s="37"/>
      <c r="O27" s="37"/>
      <c r="P27" s="25">
        <f t="shared" si="9"/>
        <v>2.570499400140819</v>
      </c>
      <c r="Q27" s="25">
        <f t="shared" si="10"/>
        <v>8.9004143714446453</v>
      </c>
      <c r="R27" s="25">
        <f t="shared" si="11"/>
        <v>3.0445054704066083</v>
      </c>
      <c r="S27" s="25">
        <f t="shared" si="12"/>
        <v>14.515419241992074</v>
      </c>
      <c r="W27" s="2"/>
    </row>
    <row r="28" spans="1:25" x14ac:dyDescent="0.25">
      <c r="A28" s="10">
        <v>26</v>
      </c>
      <c r="B28" s="20">
        <f t="shared" si="5"/>
        <v>26</v>
      </c>
      <c r="C28" s="11">
        <f t="shared" si="0"/>
        <v>23.119199999999999</v>
      </c>
      <c r="D28" s="11">
        <f t="shared" si="1"/>
        <v>7.3919399937804329</v>
      </c>
      <c r="E28" s="11">
        <f t="shared" si="2"/>
        <v>53.140235489167587</v>
      </c>
      <c r="F28" s="14">
        <f t="shared" si="6"/>
        <v>24</v>
      </c>
      <c r="G28" s="16">
        <f t="shared" si="14"/>
        <v>165.96249999999998</v>
      </c>
      <c r="H28" s="16">
        <f t="shared" si="7"/>
        <v>99.245574999999988</v>
      </c>
      <c r="I28" s="16">
        <f t="shared" si="3"/>
        <v>26.782187057319106</v>
      </c>
      <c r="J28" s="16">
        <f t="shared" si="4"/>
        <v>219.49835224983076</v>
      </c>
      <c r="K28" s="33">
        <f t="shared" si="8"/>
        <v>24</v>
      </c>
      <c r="L28" s="47"/>
      <c r="M28" s="27"/>
      <c r="N28" s="24"/>
      <c r="O28" s="24"/>
      <c r="P28" s="25">
        <f t="shared" si="9"/>
        <v>2.5200934747538795</v>
      </c>
      <c r="Q28" s="25">
        <f t="shared" si="10"/>
        <v>8.6570320724050411</v>
      </c>
      <c r="R28" s="25">
        <f t="shared" si="11"/>
        <v>2.1527904634840529</v>
      </c>
      <c r="S28" s="25">
        <f t="shared" si="12"/>
        <v>13.329916010642973</v>
      </c>
      <c r="W28" s="2"/>
    </row>
    <row r="29" spans="1:25" x14ac:dyDescent="0.25">
      <c r="A29" s="10">
        <v>27</v>
      </c>
      <c r="B29" s="20">
        <f t="shared" si="5"/>
        <v>27</v>
      </c>
      <c r="C29" s="11">
        <f t="shared" si="0"/>
        <v>24.008400000000002</v>
      </c>
      <c r="D29" s="11">
        <f t="shared" si="1"/>
        <v>7.6425977910346994</v>
      </c>
      <c r="E29" s="11">
        <f t="shared" si="2"/>
        <v>55.125487819385434</v>
      </c>
      <c r="F29" s="14">
        <f t="shared" si="6"/>
        <v>25</v>
      </c>
      <c r="G29" s="16">
        <f t="shared" si="14"/>
        <v>183.43</v>
      </c>
      <c r="H29" s="16">
        <f t="shared" si="7"/>
        <v>109.69114</v>
      </c>
      <c r="I29" s="16">
        <f t="shared" si="3"/>
        <v>29.258202843413819</v>
      </c>
      <c r="J29" s="16">
        <f t="shared" si="4"/>
        <v>242.00343878561242</v>
      </c>
      <c r="K29" s="33">
        <f t="shared" si="8"/>
        <v>25</v>
      </c>
      <c r="L29" s="46"/>
      <c r="M29" s="28"/>
      <c r="N29" s="26"/>
      <c r="O29" s="26"/>
      <c r="P29" s="25">
        <f t="shared" si="9"/>
        <v>2.470675978819199</v>
      </c>
      <c r="Q29" s="25">
        <f t="shared" si="10"/>
        <v>8.4203050751315942</v>
      </c>
      <c r="R29" s="25">
        <f t="shared" si="11"/>
        <v>1.5222527352033046</v>
      </c>
      <c r="S29" s="25">
        <f t="shared" si="12"/>
        <v>12.413233789154097</v>
      </c>
      <c r="W29" s="2"/>
    </row>
    <row r="30" spans="1:25" x14ac:dyDescent="0.25">
      <c r="A30" s="10">
        <v>28</v>
      </c>
      <c r="B30" s="20">
        <f t="shared" si="5"/>
        <v>28</v>
      </c>
      <c r="C30" s="11">
        <f t="shared" si="0"/>
        <v>24.897599999999997</v>
      </c>
      <c r="D30" s="11">
        <f t="shared" si="1"/>
        <v>7.8921770401958238</v>
      </c>
      <c r="E30" s="11">
        <f t="shared" si="2"/>
        <v>57.10886167834105</v>
      </c>
      <c r="F30" s="14">
        <f t="shared" si="6"/>
        <v>26</v>
      </c>
      <c r="G30" s="16">
        <f t="shared" si="14"/>
        <v>200.89749999999998</v>
      </c>
      <c r="H30" s="16">
        <f t="shared" si="7"/>
        <v>120.13670499999999</v>
      </c>
      <c r="I30" s="16">
        <f t="shared" si="3"/>
        <v>31.706881377334156</v>
      </c>
      <c r="J30" s="16">
        <f t="shared" si="4"/>
        <v>264.46091294052354</v>
      </c>
      <c r="K30" s="33">
        <f t="shared" si="8"/>
        <v>26</v>
      </c>
      <c r="L30" s="47"/>
      <c r="M30" s="27"/>
      <c r="N30" s="24"/>
      <c r="O30" s="24"/>
      <c r="P30" s="25">
        <f t="shared" si="9"/>
        <v>2.4222275298381013</v>
      </c>
      <c r="Q30" s="25">
        <f t="shared" si="10"/>
        <v>8.1900513900475218</v>
      </c>
      <c r="R30" s="25">
        <f t="shared" si="11"/>
        <v>1.0763952317420267</v>
      </c>
      <c r="S30" s="25">
        <f t="shared" si="12"/>
        <v>11.68867415162765</v>
      </c>
      <c r="W30" s="2"/>
    </row>
    <row r="31" spans="1:25" x14ac:dyDescent="0.25">
      <c r="A31" s="10">
        <v>29</v>
      </c>
      <c r="B31" s="20">
        <f t="shared" si="5"/>
        <v>29</v>
      </c>
      <c r="C31" s="11">
        <f t="shared" si="0"/>
        <v>25.786799999999999</v>
      </c>
      <c r="D31" s="11">
        <f t="shared" si="1"/>
        <v>8.1407206738151334</v>
      </c>
      <c r="E31" s="11">
        <f t="shared" si="2"/>
        <v>59.090431840228007</v>
      </c>
      <c r="F31" s="14">
        <f t="shared" si="6"/>
        <v>27</v>
      </c>
      <c r="G31" s="16">
        <f>Table!F18</f>
        <v>218.36499999999998</v>
      </c>
      <c r="H31" s="16">
        <f t="shared" si="7"/>
        <v>130.58227000000002</v>
      </c>
      <c r="I31" s="16">
        <f t="shared" si="3"/>
        <v>34.13086981877764</v>
      </c>
      <c r="J31" s="16">
        <f t="shared" si="4"/>
        <v>286.87538518437117</v>
      </c>
      <c r="K31" s="33">
        <f t="shared" si="8"/>
        <v>27</v>
      </c>
      <c r="L31" s="47">
        <f>Table!N18</f>
        <v>54.518999999999998</v>
      </c>
      <c r="M31" s="28">
        <v>0.27</v>
      </c>
      <c r="N31" s="26">
        <v>0.4</v>
      </c>
      <c r="O31" s="26">
        <v>0</v>
      </c>
      <c r="P31" s="25">
        <f t="shared" si="9"/>
        <v>13.290434617125012</v>
      </c>
      <c r="Q31" s="25">
        <f t="shared" si="10"/>
        <v>24.073836522613995</v>
      </c>
      <c r="R31" s="25">
        <f t="shared" si="11"/>
        <v>0.76112636760165242</v>
      </c>
      <c r="S31" s="25">
        <f t="shared" si="12"/>
        <v>38.125397507340658</v>
      </c>
      <c r="W31" s="2"/>
    </row>
    <row r="32" spans="1:25" x14ac:dyDescent="0.25">
      <c r="A32" s="10">
        <v>30</v>
      </c>
      <c r="B32" s="20">
        <f t="shared" si="5"/>
        <v>30</v>
      </c>
      <c r="C32" s="11">
        <f t="shared" si="0"/>
        <v>26.675999999999998</v>
      </c>
      <c r="D32" s="11">
        <f t="shared" si="1"/>
        <v>8.388268495647786</v>
      </c>
      <c r="E32" s="11">
        <f t="shared" si="2"/>
        <v>61.07026762991989</v>
      </c>
      <c r="F32" s="14">
        <v>27</v>
      </c>
      <c r="G32" s="16">
        <f>G31-L31</f>
        <v>163.84599999999998</v>
      </c>
      <c r="H32" s="16">
        <f t="shared" si="7"/>
        <v>97.979907999999995</v>
      </c>
      <c r="I32" s="16">
        <f t="shared" si="3"/>
        <v>26.480168373058607</v>
      </c>
      <c r="J32" s="16">
        <f t="shared" si="4"/>
        <v>216.76796634974369</v>
      </c>
      <c r="K32" s="33">
        <v>27</v>
      </c>
      <c r="L32" s="47"/>
      <c r="M32" s="28"/>
      <c r="N32" s="26"/>
      <c r="O32" s="26"/>
      <c r="P32" s="25">
        <f t="shared" si="9"/>
        <v>13.029817300647871</v>
      </c>
      <c r="Q32" s="25">
        <f t="shared" si="10"/>
        <v>23.415536196915074</v>
      </c>
      <c r="R32" s="25">
        <f t="shared" si="11"/>
        <v>0.53819761587101345</v>
      </c>
      <c r="S32" s="25">
        <f t="shared" si="12"/>
        <v>36.983551113433961</v>
      </c>
      <c r="W32" s="2"/>
    </row>
    <row r="33" spans="1:25" x14ac:dyDescent="0.25">
      <c r="A33" s="10">
        <v>31</v>
      </c>
      <c r="B33" s="20">
        <f t="shared" si="5"/>
        <v>31</v>
      </c>
      <c r="C33" s="11">
        <f t="shared" si="0"/>
        <v>27.565199999999997</v>
      </c>
      <c r="D33" s="11">
        <f t="shared" si="1"/>
        <v>8.6348575052881742</v>
      </c>
      <c r="E33" s="11">
        <f t="shared" si="2"/>
        <v>63.048433488376901</v>
      </c>
      <c r="F33" s="14">
        <f t="shared" si="6"/>
        <v>28</v>
      </c>
      <c r="G33" s="16">
        <f>$G$32+(F33-$F$32)*($G$37-$G$32)/($F$37-$F$32)</f>
        <v>179.74949999999998</v>
      </c>
      <c r="H33" s="16">
        <f t="shared" si="7"/>
        <v>107.490201</v>
      </c>
      <c r="I33" s="16">
        <f t="shared" si="3"/>
        <v>28.738864371870608</v>
      </c>
      <c r="J33" s="16">
        <f t="shared" si="4"/>
        <v>237.26562218934131</v>
      </c>
      <c r="K33" s="33">
        <f t="shared" si="8"/>
        <v>28</v>
      </c>
      <c r="L33" s="47"/>
      <c r="M33" s="28"/>
      <c r="N33" s="26"/>
      <c r="O33" s="26"/>
      <c r="P33" s="25">
        <f t="shared" si="9"/>
        <v>12.774310530785979</v>
      </c>
      <c r="Q33" s="25">
        <f t="shared" si="10"/>
        <v>22.775237128240899</v>
      </c>
      <c r="R33" s="25">
        <f t="shared" si="11"/>
        <v>0.38056318380082627</v>
      </c>
      <c r="S33" s="25">
        <f t="shared" si="12"/>
        <v>35.930110842827702</v>
      </c>
      <c r="W33" s="2"/>
    </row>
    <row r="34" spans="1:25" x14ac:dyDescent="0.25">
      <c r="A34" s="10">
        <v>32</v>
      </c>
      <c r="B34" s="20">
        <f t="shared" si="5"/>
        <v>32</v>
      </c>
      <c r="C34" s="11">
        <f t="shared" si="0"/>
        <v>28.4544</v>
      </c>
      <c r="D34" s="11">
        <f t="shared" si="1"/>
        <v>8.8805221797401614</v>
      </c>
      <c r="E34" s="11">
        <f t="shared" si="2"/>
        <v>65.024989463047447</v>
      </c>
      <c r="F34" s="14">
        <f t="shared" si="6"/>
        <v>29</v>
      </c>
      <c r="G34" s="16">
        <f t="shared" ref="G34:G36" si="15">$G$32+(F34-$F$32)*($G$37-$G$32)/($F$37-$F$32)</f>
        <v>195.65299999999999</v>
      </c>
      <c r="H34" s="16">
        <f t="shared" si="7"/>
        <v>117.000494</v>
      </c>
      <c r="I34" s="16">
        <f t="shared" si="3"/>
        <v>30.974386453888979</v>
      </c>
      <c r="J34" s="16">
        <f t="shared" si="4"/>
        <v>257.7229167905233</v>
      </c>
      <c r="K34" s="33">
        <f t="shared" si="8"/>
        <v>29</v>
      </c>
      <c r="L34" s="60"/>
      <c r="M34" s="37"/>
      <c r="N34" s="37"/>
      <c r="O34" s="37"/>
      <c r="P34" s="25">
        <f t="shared" si="9"/>
        <v>12.523814092837336</v>
      </c>
      <c r="Q34" s="25">
        <f t="shared" si="10"/>
        <v>22.152447071271485</v>
      </c>
      <c r="R34" s="25">
        <f t="shared" si="11"/>
        <v>0.26909880793550672</v>
      </c>
      <c r="S34" s="25">
        <f t="shared" si="12"/>
        <v>34.945359972044329</v>
      </c>
      <c r="W34" s="2"/>
    </row>
    <row r="35" spans="1:25" x14ac:dyDescent="0.25">
      <c r="A35" s="10">
        <v>33</v>
      </c>
      <c r="B35" s="20">
        <f t="shared" si="5"/>
        <v>33</v>
      </c>
      <c r="C35" s="11">
        <f t="shared" si="0"/>
        <v>29.343599999999999</v>
      </c>
      <c r="D35" s="11">
        <f t="shared" si="1"/>
        <v>9.1252947188023139</v>
      </c>
      <c r="E35" s="11">
        <f t="shared" si="2"/>
        <v>66.999991635247355</v>
      </c>
      <c r="F35" s="14">
        <f t="shared" si="6"/>
        <v>30</v>
      </c>
      <c r="G35" s="16">
        <f t="shared" si="15"/>
        <v>211.5565</v>
      </c>
      <c r="H35" s="16">
        <f t="shared" si="7"/>
        <v>126.51078700000002</v>
      </c>
      <c r="I35" s="16">
        <f t="shared" si="3"/>
        <v>33.188832447265412</v>
      </c>
      <c r="J35" s="16">
        <f t="shared" si="4"/>
        <v>278.14350387065394</v>
      </c>
      <c r="K35" s="33">
        <f t="shared" si="8"/>
        <v>30</v>
      </c>
      <c r="L35" s="47"/>
      <c r="M35" s="28"/>
      <c r="N35" s="26"/>
      <c r="O35" s="26"/>
      <c r="P35" s="25">
        <f t="shared" si="9"/>
        <v>12.278229737249125</v>
      </c>
      <c r="Q35" s="25">
        <f t="shared" si="10"/>
        <v>21.546687241161006</v>
      </c>
      <c r="R35" s="25">
        <f t="shared" si="11"/>
        <v>0.19028159190041313</v>
      </c>
      <c r="S35" s="25">
        <f t="shared" si="12"/>
        <v>34.015198570310545</v>
      </c>
      <c r="W35" s="2"/>
      <c r="X35" s="2"/>
      <c r="Y35" s="2"/>
    </row>
    <row r="36" spans="1:25" x14ac:dyDescent="0.25">
      <c r="A36" s="10">
        <v>34</v>
      </c>
      <c r="B36" s="20">
        <f t="shared" si="5"/>
        <v>34</v>
      </c>
      <c r="C36" s="11">
        <f t="shared" si="0"/>
        <v>30.232799999999997</v>
      </c>
      <c r="D36" s="11">
        <f t="shared" si="1"/>
        <v>9.3692052598737945</v>
      </c>
      <c r="E36" s="11">
        <f t="shared" si="2"/>
        <v>68.97349249428018</v>
      </c>
      <c r="F36" s="14">
        <f t="shared" si="6"/>
        <v>31</v>
      </c>
      <c r="G36" s="16">
        <f t="shared" si="15"/>
        <v>227.46</v>
      </c>
      <c r="H36" s="16">
        <f t="shared" si="7"/>
        <v>136.02108000000001</v>
      </c>
      <c r="I36" s="16">
        <f t="shared" si="3"/>
        <v>35.383966875538718</v>
      </c>
      <c r="J36" s="16">
        <f t="shared" si="4"/>
        <v>298.53045664156326</v>
      </c>
      <c r="K36" s="33">
        <f t="shared" si="8"/>
        <v>31</v>
      </c>
      <c r="L36" s="47"/>
      <c r="M36" s="27"/>
      <c r="N36" s="24"/>
      <c r="O36" s="24"/>
      <c r="P36" s="25">
        <f t="shared" si="9"/>
        <v>12.037461141082334</v>
      </c>
      <c r="Q36" s="25">
        <f t="shared" si="10"/>
        <v>20.957491945460422</v>
      </c>
      <c r="R36" s="25">
        <f t="shared" si="11"/>
        <v>0.13454940396775336</v>
      </c>
      <c r="S36" s="25">
        <f t="shared" si="12"/>
        <v>33.129502490510511</v>
      </c>
      <c r="W36" s="2"/>
      <c r="X36" s="2"/>
      <c r="Y36" s="2"/>
    </row>
    <row r="37" spans="1:25" x14ac:dyDescent="0.25">
      <c r="A37" s="10">
        <v>35</v>
      </c>
      <c r="B37" s="20">
        <f t="shared" si="5"/>
        <v>35</v>
      </c>
      <c r="C37" s="11">
        <f t="shared" si="0"/>
        <v>31.122</v>
      </c>
      <c r="D37" s="11">
        <f t="shared" si="1"/>
        <v>9.6122820667788016</v>
      </c>
      <c r="E37" s="11">
        <f t="shared" si="2"/>
        <v>70.945541266306407</v>
      </c>
      <c r="F37" s="14">
        <f t="shared" si="6"/>
        <v>32</v>
      </c>
      <c r="G37" s="42">
        <f>Table!F23</f>
        <v>243.36350000000002</v>
      </c>
      <c r="H37" s="16">
        <f t="shared" si="7"/>
        <v>145.53137300000003</v>
      </c>
      <c r="I37" s="16">
        <f t="shared" si="3"/>
        <v>37.561293545308772</v>
      </c>
      <c r="J37" s="16">
        <f t="shared" si="4"/>
        <v>318.8863942330795</v>
      </c>
      <c r="K37" s="33">
        <f t="shared" si="8"/>
        <v>32</v>
      </c>
      <c r="L37" s="47">
        <f>Table!N23</f>
        <v>62.73</v>
      </c>
      <c r="M37" s="27"/>
      <c r="N37" s="24"/>
      <c r="O37" s="24"/>
      <c r="P37" s="25">
        <f t="shared" si="9"/>
        <v>11.801413870232031</v>
      </c>
      <c r="Q37" s="25">
        <f t="shared" si="10"/>
        <v>20.384408226105204</v>
      </c>
      <c r="R37" s="25">
        <f t="shared" si="11"/>
        <v>9.5140795950206566E-2</v>
      </c>
      <c r="S37" s="25">
        <f t="shared" si="12"/>
        <v>32.280962892287441</v>
      </c>
      <c r="W37" s="2"/>
      <c r="X37" s="2"/>
      <c r="Y37" s="2"/>
    </row>
    <row r="38" spans="1:25" x14ac:dyDescent="0.25">
      <c r="A38" s="10">
        <v>36</v>
      </c>
      <c r="B38" s="20">
        <f t="shared" si="5"/>
        <v>36</v>
      </c>
      <c r="C38" s="11">
        <f t="shared" si="0"/>
        <v>32.011200000000002</v>
      </c>
      <c r="D38" s="11">
        <f t="shared" si="1"/>
        <v>9.8545516964045792</v>
      </c>
      <c r="E38" s="11">
        <f t="shared" si="2"/>
        <v>72.916184204571309</v>
      </c>
      <c r="F38" s="14">
        <v>32</v>
      </c>
      <c r="G38" s="42">
        <f>G37-L37</f>
        <v>180.63350000000003</v>
      </c>
      <c r="H38" s="16">
        <f t="shared" si="7"/>
        <v>108.01883300000003</v>
      </c>
      <c r="I38" s="16">
        <f t="shared" si="3"/>
        <v>28.863713578600098</v>
      </c>
      <c r="J38" s="16">
        <f t="shared" si="4"/>
        <v>238.40376862439521</v>
      </c>
      <c r="K38" s="33">
        <v>32</v>
      </c>
      <c r="L38" s="47"/>
      <c r="M38" s="28"/>
      <c r="N38" s="26"/>
      <c r="O38" s="26"/>
      <c r="P38" s="25">
        <f t="shared" si="9"/>
        <v>11.569995342388482</v>
      </c>
      <c r="Q38" s="25">
        <f t="shared" si="10"/>
        <v>19.826995511192919</v>
      </c>
      <c r="R38" s="25">
        <f t="shared" si="11"/>
        <v>6.7274701983876681E-2</v>
      </c>
      <c r="S38" s="25">
        <f t="shared" si="12"/>
        <v>31.464265555565277</v>
      </c>
      <c r="W38" s="2"/>
      <c r="X38" s="2"/>
      <c r="Y38" s="2"/>
    </row>
    <row r="39" spans="1:25" x14ac:dyDescent="0.25">
      <c r="A39" s="10">
        <v>37</v>
      </c>
      <c r="B39" s="20">
        <f t="shared" si="5"/>
        <v>37</v>
      </c>
      <c r="C39" s="11">
        <f t="shared" si="0"/>
        <v>32.900399999999998</v>
      </c>
      <c r="D39" s="11">
        <f t="shared" si="1"/>
        <v>10.096039146303504</v>
      </c>
      <c r="E39" s="11">
        <f t="shared" si="2"/>
        <v>74.885464846478598</v>
      </c>
      <c r="F39" s="14">
        <f t="shared" si="6"/>
        <v>33</v>
      </c>
      <c r="G39" s="42">
        <f>$G$38+(F39-$F$38)*($G$50-$G$38)/($F$50-$F$38)</f>
        <v>193.72987500000002</v>
      </c>
      <c r="H39" s="16">
        <f t="shared" si="7"/>
        <v>115.85046525000001</v>
      </c>
      <c r="I39" s="16">
        <f t="shared" si="3"/>
        <v>30.705215181326317</v>
      </c>
      <c r="J39" s="16">
        <f t="shared" si="4"/>
        <v>255.25114341789333</v>
      </c>
      <c r="K39" s="33">
        <f t="shared" si="8"/>
        <v>33</v>
      </c>
      <c r="L39" s="47"/>
      <c r="M39" s="27"/>
      <c r="N39" s="24"/>
      <c r="O39" s="24"/>
      <c r="P39" s="25">
        <f t="shared" si="9"/>
        <v>11.343114790724583</v>
      </c>
      <c r="Q39" s="25">
        <f t="shared" si="10"/>
        <v>19.284825276282969</v>
      </c>
      <c r="R39" s="25">
        <f t="shared" si="11"/>
        <v>4.7570397975103283E-2</v>
      </c>
      <c r="S39" s="25">
        <f t="shared" si="12"/>
        <v>30.675510464982654</v>
      </c>
      <c r="W39" s="2"/>
      <c r="X39" s="2"/>
      <c r="Y39" s="2"/>
    </row>
    <row r="40" spans="1:25" x14ac:dyDescent="0.25">
      <c r="A40" s="10">
        <v>38</v>
      </c>
      <c r="B40" s="20">
        <f t="shared" si="5"/>
        <v>38</v>
      </c>
      <c r="C40" s="11">
        <f t="shared" si="0"/>
        <v>33.7896</v>
      </c>
      <c r="D40" s="11">
        <f t="shared" si="1"/>
        <v>10.3367679858895</v>
      </c>
      <c r="E40" s="11">
        <f t="shared" si="2"/>
        <v>76.853424242090881</v>
      </c>
      <c r="F40" s="14">
        <f t="shared" si="6"/>
        <v>34</v>
      </c>
      <c r="G40" s="42">
        <f t="shared" ref="G40:G49" si="16">$G$38+(F40-$F$38)*($G$50-$G$38)/($F$50-$F$38)</f>
        <v>206.82625000000002</v>
      </c>
      <c r="H40" s="16">
        <f t="shared" si="7"/>
        <v>123.68209750000003</v>
      </c>
      <c r="I40" s="16">
        <f t="shared" si="3"/>
        <v>32.532271662280088</v>
      </c>
      <c r="J40" s="16">
        <f t="shared" si="4"/>
        <v>272.07335962430449</v>
      </c>
      <c r="K40" s="33">
        <f t="shared" si="8"/>
        <v>34</v>
      </c>
      <c r="L40" s="47"/>
      <c r="M40" s="27"/>
      <c r="N40" s="24"/>
      <c r="O40" s="24"/>
      <c r="P40" s="25">
        <f t="shared" si="9"/>
        <v>11.12068322829534</v>
      </c>
      <c r="Q40" s="25">
        <f t="shared" si="10"/>
        <v>18.757480714958128</v>
      </c>
      <c r="R40" s="25">
        <f t="shared" si="11"/>
        <v>3.363735099193834E-2</v>
      </c>
      <c r="S40" s="25">
        <f t="shared" si="12"/>
        <v>29.911801294245407</v>
      </c>
      <c r="W40" s="2"/>
      <c r="X40" s="2"/>
      <c r="Y40" s="2"/>
    </row>
    <row r="41" spans="1:25" x14ac:dyDescent="0.25">
      <c r="A41" s="10">
        <v>39</v>
      </c>
      <c r="B41" s="20">
        <f t="shared" si="5"/>
        <v>39</v>
      </c>
      <c r="C41" s="11">
        <f t="shared" si="0"/>
        <v>34.678800000000003</v>
      </c>
      <c r="D41" s="11">
        <f t="shared" si="1"/>
        <v>10.576760473435781</v>
      </c>
      <c r="E41" s="11">
        <f t="shared" si="2"/>
        <v>78.820101157900652</v>
      </c>
      <c r="F41" s="14">
        <f t="shared" si="6"/>
        <v>35</v>
      </c>
      <c r="G41" s="42">
        <f t="shared" si="16"/>
        <v>219.92262500000001</v>
      </c>
      <c r="H41" s="16">
        <f t="shared" si="7"/>
        <v>131.51372975000001</v>
      </c>
      <c r="I41" s="16">
        <f t="shared" si="3"/>
        <v>34.345901814520083</v>
      </c>
      <c r="J41" s="16">
        <f t="shared" si="4"/>
        <v>288.87219164153919</v>
      </c>
      <c r="K41" s="33">
        <f t="shared" si="8"/>
        <v>35</v>
      </c>
      <c r="L41" s="60"/>
      <c r="M41" s="37"/>
      <c r="N41" s="37"/>
      <c r="O41" s="37"/>
      <c r="P41" s="25">
        <f t="shared" si="9"/>
        <v>10.902613413135477</v>
      </c>
      <c r="Q41" s="25">
        <f t="shared" si="10"/>
        <v>18.244556418394559</v>
      </c>
      <c r="R41" s="25">
        <f t="shared" si="11"/>
        <v>2.3785198987551642E-2</v>
      </c>
      <c r="S41" s="25">
        <f t="shared" si="12"/>
        <v>29.170955030517586</v>
      </c>
      <c r="W41" s="2"/>
      <c r="X41" s="2"/>
      <c r="Y41" s="2"/>
    </row>
    <row r="42" spans="1:25" x14ac:dyDescent="0.25">
      <c r="A42" s="10">
        <v>40</v>
      </c>
      <c r="B42" s="20">
        <f t="shared" si="5"/>
        <v>40</v>
      </c>
      <c r="C42" s="11">
        <f t="shared" si="0"/>
        <v>35.567999999999998</v>
      </c>
      <c r="D42" s="11">
        <f t="shared" si="1"/>
        <v>10.816037660735208</v>
      </c>
      <c r="E42" s="11">
        <f t="shared" si="2"/>
        <v>80.785532259113808</v>
      </c>
      <c r="F42" s="14">
        <f t="shared" si="6"/>
        <v>36</v>
      </c>
      <c r="G42" s="42">
        <f t="shared" si="16"/>
        <v>233.01900000000001</v>
      </c>
      <c r="H42" s="16">
        <f t="shared" si="7"/>
        <v>139.34536200000002</v>
      </c>
      <c r="I42" s="16">
        <f t="shared" si="3"/>
        <v>36.146996237994571</v>
      </c>
      <c r="J42" s="16">
        <f t="shared" si="4"/>
        <v>305.64919059784063</v>
      </c>
      <c r="K42" s="33">
        <f t="shared" si="8"/>
        <v>36</v>
      </c>
      <c r="L42" s="47"/>
      <c r="M42" s="27"/>
      <c r="N42" s="24"/>
      <c r="O42" s="24"/>
      <c r="P42" s="25">
        <f t="shared" si="9"/>
        <v>10.688819814041445</v>
      </c>
      <c r="Q42" s="25">
        <f t="shared" si="10"/>
        <v>17.745658063694037</v>
      </c>
      <c r="R42" s="25">
        <f t="shared" si="11"/>
        <v>1.681867549596917E-2</v>
      </c>
      <c r="S42" s="25">
        <f t="shared" si="12"/>
        <v>28.451296553231451</v>
      </c>
      <c r="W42" s="2"/>
      <c r="X42" s="2"/>
      <c r="Y42" s="2"/>
    </row>
    <row r="43" spans="1:25" x14ac:dyDescent="0.25">
      <c r="A43" s="10">
        <v>41</v>
      </c>
      <c r="B43" s="20">
        <f t="shared" si="5"/>
        <v>41</v>
      </c>
      <c r="C43" s="11">
        <f t="shared" si="0"/>
        <v>36.4572</v>
      </c>
      <c r="D43" s="11">
        <f t="shared" si="1"/>
        <v>11.054619486999963</v>
      </c>
      <c r="E43" s="11">
        <f t="shared" si="2"/>
        <v>82.749752273191604</v>
      </c>
      <c r="F43" s="14">
        <f t="shared" si="6"/>
        <v>37</v>
      </c>
      <c r="G43" s="42">
        <f t="shared" si="16"/>
        <v>246.115375</v>
      </c>
      <c r="H43" s="16">
        <f t="shared" si="7"/>
        <v>147.17699425000001</v>
      </c>
      <c r="I43" s="16">
        <f t="shared" si="3"/>
        <v>37.936339769643162</v>
      </c>
      <c r="J43" s="16">
        <f t="shared" si="4"/>
        <v>322.40572341754518</v>
      </c>
      <c r="K43" s="33">
        <f t="shared" si="8"/>
        <v>37</v>
      </c>
      <c r="L43" s="47"/>
      <c r="M43" s="27"/>
      <c r="N43" s="24"/>
      <c r="O43" s="24"/>
      <c r="P43" s="25">
        <f t="shared" si="9"/>
        <v>10.479218577024428</v>
      </c>
      <c r="Q43" s="25">
        <f t="shared" si="10"/>
        <v>17.260402110738724</v>
      </c>
      <c r="R43" s="25">
        <f t="shared" si="11"/>
        <v>1.1892599493775821E-2</v>
      </c>
      <c r="S43" s="25">
        <f t="shared" si="12"/>
        <v>27.751513287256927</v>
      </c>
      <c r="W43" s="2"/>
      <c r="X43" s="2"/>
      <c r="Y43" s="2"/>
    </row>
    <row r="44" spans="1:25" x14ac:dyDescent="0.25">
      <c r="A44" s="10">
        <v>42</v>
      </c>
      <c r="B44" s="20">
        <f t="shared" si="5"/>
        <v>42</v>
      </c>
      <c r="C44" s="11">
        <f t="shared" si="0"/>
        <v>37.346399999999996</v>
      </c>
      <c r="D44" s="11">
        <f t="shared" si="1"/>
        <v>11.292524863342392</v>
      </c>
      <c r="E44" s="11">
        <f t="shared" si="2"/>
        <v>84.712794136987995</v>
      </c>
      <c r="F44" s="14">
        <f t="shared" si="6"/>
        <v>38</v>
      </c>
      <c r="G44" s="42">
        <f t="shared" si="16"/>
        <v>259.21174999999999</v>
      </c>
      <c r="H44" s="16">
        <f t="shared" si="7"/>
        <v>155.00862650000002</v>
      </c>
      <c r="I44" s="16">
        <f t="shared" si="3"/>
        <v>39.714629002941486</v>
      </c>
      <c r="J44" s="16">
        <f t="shared" si="4"/>
        <v>339.14300333428974</v>
      </c>
      <c r="K44" s="33">
        <f t="shared" si="8"/>
        <v>38</v>
      </c>
      <c r="L44" s="47"/>
      <c r="M44" s="28"/>
      <c r="N44" s="26"/>
      <c r="O44" s="26"/>
      <c r="P44" s="25">
        <f t="shared" si="9"/>
        <v>10.273727492421184</v>
      </c>
      <c r="Q44" s="25">
        <f t="shared" si="10"/>
        <v>16.788415507335475</v>
      </c>
      <c r="R44" s="25">
        <f t="shared" si="11"/>
        <v>8.4093377479845851E-3</v>
      </c>
      <c r="S44" s="25">
        <f t="shared" si="12"/>
        <v>27.070552337504644</v>
      </c>
      <c r="W44" s="2"/>
      <c r="X44" s="2"/>
      <c r="Y44" s="2"/>
    </row>
    <row r="45" spans="1:25" x14ac:dyDescent="0.25">
      <c r="A45" s="10">
        <v>43</v>
      </c>
      <c r="B45" s="20">
        <f t="shared" si="5"/>
        <v>43</v>
      </c>
      <c r="C45" s="11">
        <f t="shared" si="0"/>
        <v>38.235599999999998</v>
      </c>
      <c r="D45" s="11">
        <f t="shared" si="1"/>
        <v>11.529771748983352</v>
      </c>
      <c r="E45" s="11">
        <f t="shared" si="2"/>
        <v>86.674689129479319</v>
      </c>
      <c r="F45" s="14">
        <f t="shared" si="6"/>
        <v>39</v>
      </c>
      <c r="G45" s="42">
        <f t="shared" si="16"/>
        <v>272.30812499999996</v>
      </c>
      <c r="H45" s="16">
        <f t="shared" si="7"/>
        <v>162.84025874999998</v>
      </c>
      <c r="I45" s="16">
        <f t="shared" si="3"/>
        <v>41.4824861661358</v>
      </c>
      <c r="J45" s="16">
        <f t="shared" si="4"/>
        <v>355.86211406226977</v>
      </c>
      <c r="K45" s="33">
        <f t="shared" si="8"/>
        <v>39</v>
      </c>
      <c r="L45" s="47"/>
      <c r="M45" s="27"/>
      <c r="N45" s="24"/>
      <c r="O45" s="24"/>
      <c r="P45" s="25">
        <f t="shared" si="9"/>
        <v>10.072265962649825</v>
      </c>
      <c r="Q45" s="25">
        <f t="shared" si="10"/>
        <v>16.329335402422984</v>
      </c>
      <c r="R45" s="25">
        <f t="shared" si="11"/>
        <v>5.9462997468879104E-3</v>
      </c>
      <c r="S45" s="25">
        <f t="shared" si="12"/>
        <v>26.407547664819695</v>
      </c>
      <c r="W45" s="2"/>
      <c r="X45" s="2"/>
      <c r="Y45" s="2"/>
    </row>
    <row r="46" spans="1:25" x14ac:dyDescent="0.25">
      <c r="A46" s="10">
        <v>44</v>
      </c>
      <c r="B46" s="20">
        <f t="shared" si="5"/>
        <v>44</v>
      </c>
      <c r="C46" s="11">
        <f t="shared" si="0"/>
        <v>39.1248</v>
      </c>
      <c r="D46" s="11">
        <f t="shared" si="1"/>
        <v>11.766377220171686</v>
      </c>
      <c r="E46" s="11">
        <f t="shared" si="2"/>
        <v>88.635466991799021</v>
      </c>
      <c r="F46" s="14">
        <f t="shared" si="6"/>
        <v>40</v>
      </c>
      <c r="G46" s="42">
        <f t="shared" si="16"/>
        <v>285.40449999999998</v>
      </c>
      <c r="H46" s="16">
        <f t="shared" si="7"/>
        <v>170.67189100000002</v>
      </c>
      <c r="I46" s="16">
        <f t="shared" si="3"/>
        <v>43.240470254952939</v>
      </c>
      <c r="J46" s="16">
        <f t="shared" si="4"/>
        <v>372.56402918570967</v>
      </c>
      <c r="K46" s="33">
        <f t="shared" si="8"/>
        <v>40</v>
      </c>
      <c r="L46" s="47"/>
      <c r="M46" s="27"/>
      <c r="N46" s="24"/>
      <c r="O46" s="24"/>
      <c r="P46" s="25">
        <f t="shared" si="9"/>
        <v>9.8747549705978805</v>
      </c>
      <c r="Q46" s="25">
        <f t="shared" si="10"/>
        <v>15.8828088671213</v>
      </c>
      <c r="R46" s="25">
        <f t="shared" si="11"/>
        <v>4.2046688739922925E-3</v>
      </c>
      <c r="S46" s="25">
        <f t="shared" si="12"/>
        <v>25.761768506593175</v>
      </c>
      <c r="W46" s="2"/>
      <c r="X46" s="2"/>
      <c r="Y46" s="2"/>
    </row>
    <row r="47" spans="1:25" x14ac:dyDescent="0.25">
      <c r="A47" s="10"/>
      <c r="B47" s="20"/>
      <c r="C47" s="11"/>
      <c r="D47" s="11"/>
      <c r="E47" s="11"/>
      <c r="F47" s="14">
        <f t="shared" si="6"/>
        <v>41</v>
      </c>
      <c r="G47" s="42">
        <f t="shared" si="16"/>
        <v>298.50087500000001</v>
      </c>
      <c r="H47" s="16">
        <f t="shared" si="7"/>
        <v>178.50352325000003</v>
      </c>
      <c r="I47" s="16">
        <f t="shared" si="3"/>
        <v>44.989086064133431</v>
      </c>
      <c r="J47" s="16">
        <f t="shared" si="4"/>
        <v>389.24962788878241</v>
      </c>
      <c r="K47" s="33">
        <f t="shared" si="8"/>
        <v>41</v>
      </c>
      <c r="L47" s="60"/>
      <c r="M47" s="36"/>
      <c r="N47" s="36"/>
      <c r="O47" s="36"/>
      <c r="P47" s="25">
        <f t="shared" si="9"/>
        <v>9.6811170486302665</v>
      </c>
      <c r="Q47" s="25">
        <f t="shared" si="10"/>
        <v>15.448492623409249</v>
      </c>
      <c r="R47" s="25">
        <f t="shared" si="11"/>
        <v>2.9731498734439552E-3</v>
      </c>
      <c r="S47" s="25">
        <f t="shared" si="12"/>
        <v>25.132582821912958</v>
      </c>
      <c r="W47" s="2"/>
      <c r="X47" s="2"/>
      <c r="Y47" s="2"/>
    </row>
    <row r="48" spans="1:25" x14ac:dyDescent="0.25">
      <c r="A48" s="10"/>
      <c r="B48" s="20"/>
      <c r="C48" s="11"/>
      <c r="D48" s="11"/>
      <c r="E48" s="11"/>
      <c r="F48" s="14">
        <f t="shared" si="6"/>
        <v>42</v>
      </c>
      <c r="G48" s="42">
        <f t="shared" si="16"/>
        <v>311.59724999999997</v>
      </c>
      <c r="H48" s="16">
        <f t="shared" si="7"/>
        <v>186.33515549999998</v>
      </c>
      <c r="I48" s="16">
        <f t="shared" si="3"/>
        <v>46.728791589234589</v>
      </c>
      <c r="J48" s="16">
        <f t="shared" si="4"/>
        <v>405.91970784708354</v>
      </c>
      <c r="K48" s="33">
        <f t="shared" si="8"/>
        <v>42</v>
      </c>
      <c r="L48" s="47"/>
      <c r="M48" s="28"/>
      <c r="N48" s="26"/>
      <c r="O48" s="26"/>
      <c r="P48" s="25">
        <f t="shared" si="9"/>
        <v>9.4912762482049668</v>
      </c>
      <c r="Q48" s="25">
        <f t="shared" si="10"/>
        <v>15.026052780221205</v>
      </c>
      <c r="R48" s="25">
        <f t="shared" si="11"/>
        <v>2.1023344369961463E-3</v>
      </c>
      <c r="S48" s="25">
        <f t="shared" si="12"/>
        <v>24.51943136286317</v>
      </c>
      <c r="W48" s="2"/>
      <c r="X48" s="2"/>
      <c r="Y48" s="2"/>
    </row>
    <row r="49" spans="1:25" x14ac:dyDescent="0.25">
      <c r="A49" s="10"/>
      <c r="B49" s="20"/>
      <c r="C49" s="11"/>
      <c r="D49" s="11"/>
      <c r="E49" s="11"/>
      <c r="F49" s="14">
        <f t="shared" si="6"/>
        <v>43</v>
      </c>
      <c r="G49" s="42">
        <f t="shared" si="16"/>
        <v>324.693625</v>
      </c>
      <c r="H49" s="16">
        <f t="shared" si="7"/>
        <v>194.16678775000003</v>
      </c>
      <c r="I49" s="16">
        <f t="shared" si="3"/>
        <v>48.460004148974548</v>
      </c>
      <c r="J49" s="16">
        <f t="shared" si="4"/>
        <v>422.57499589071404</v>
      </c>
      <c r="K49" s="33">
        <f t="shared" si="8"/>
        <v>43</v>
      </c>
      <c r="L49" s="47"/>
      <c r="M49" s="27"/>
      <c r="N49" s="24"/>
      <c r="O49" s="24"/>
      <c r="P49" s="25">
        <f t="shared" si="9"/>
        <v>9.3051581100845517</v>
      </c>
      <c r="Q49" s="25">
        <f t="shared" si="10"/>
        <v>14.615164576760282</v>
      </c>
      <c r="R49" s="25">
        <f t="shared" si="11"/>
        <v>1.4865749367219776E-3</v>
      </c>
      <c r="S49" s="25">
        <f t="shared" si="12"/>
        <v>23.921809261781554</v>
      </c>
      <c r="W49" s="2"/>
      <c r="X49" s="2"/>
      <c r="Y49" s="2"/>
    </row>
    <row r="50" spans="1:25" x14ac:dyDescent="0.25">
      <c r="A50" s="10"/>
      <c r="B50" s="20"/>
      <c r="C50" s="11"/>
      <c r="D50" s="11"/>
      <c r="E50" s="11"/>
      <c r="F50" s="14">
        <f t="shared" si="6"/>
        <v>44</v>
      </c>
      <c r="G50" s="17">
        <f>Table!F35</f>
        <v>337.78999999999996</v>
      </c>
      <c r="H50" s="16">
        <f t="shared" si="7"/>
        <v>201.99841999999998</v>
      </c>
      <c r="I50" s="16">
        <f t="shared" si="3"/>
        <v>50.183105491997878</v>
      </c>
      <c r="J50" s="16">
        <f t="shared" si="4"/>
        <v>439.21615689856293</v>
      </c>
      <c r="K50" s="33">
        <f t="shared" si="8"/>
        <v>44</v>
      </c>
      <c r="L50" s="47">
        <f>G50</f>
        <v>337.78999999999996</v>
      </c>
      <c r="M50" s="28"/>
      <c r="N50" s="26"/>
      <c r="O50" s="26"/>
      <c r="P50" s="25"/>
      <c r="Q50" s="25"/>
      <c r="R50" s="25"/>
      <c r="S50" s="25"/>
      <c r="W50" s="2"/>
      <c r="X50" s="2"/>
      <c r="Y50" s="2"/>
    </row>
    <row r="51" spans="1:25" x14ac:dyDescent="0.25">
      <c r="A51" s="10"/>
      <c r="B51" s="20"/>
      <c r="C51" s="11"/>
      <c r="D51" s="11"/>
      <c r="E51" s="11"/>
      <c r="F51" s="14">
        <v>44</v>
      </c>
      <c r="G51" s="17">
        <v>0</v>
      </c>
      <c r="H51" s="16">
        <f t="shared" si="7"/>
        <v>0</v>
      </c>
      <c r="I51" s="16">
        <v>0</v>
      </c>
      <c r="J51" s="16">
        <f t="shared" si="4"/>
        <v>0</v>
      </c>
      <c r="K51" s="33">
        <v>44</v>
      </c>
      <c r="L51" s="27"/>
      <c r="M51" s="27"/>
      <c r="N51" s="24"/>
      <c r="O51" s="24"/>
      <c r="P51" s="25"/>
      <c r="Q51" s="25"/>
      <c r="R51" s="25"/>
      <c r="S51" s="25"/>
      <c r="W51" s="2"/>
      <c r="X51" s="2"/>
      <c r="Y51" s="2"/>
    </row>
    <row r="52" spans="1:25" x14ac:dyDescent="0.25">
      <c r="A52" s="10"/>
      <c r="B52" s="20"/>
      <c r="C52" s="11"/>
      <c r="D52" s="11"/>
      <c r="E52" s="11"/>
      <c r="F52" s="14"/>
      <c r="G52" s="17"/>
      <c r="H52" s="16"/>
      <c r="I52" s="16"/>
      <c r="J52" s="16"/>
      <c r="K52" s="33"/>
      <c r="L52" s="27"/>
      <c r="M52" s="27"/>
      <c r="N52" s="24"/>
      <c r="O52" s="24"/>
      <c r="P52" s="25"/>
      <c r="Q52" s="25"/>
      <c r="R52" s="25"/>
      <c r="S52" s="25"/>
      <c r="W52" s="2"/>
      <c r="X52" s="2"/>
      <c r="Y52" s="2"/>
    </row>
    <row r="53" spans="1:25" x14ac:dyDescent="0.25">
      <c r="A53" s="10"/>
      <c r="B53" s="20"/>
      <c r="C53" s="11"/>
      <c r="D53" s="11"/>
      <c r="E53" s="11"/>
      <c r="F53" s="14"/>
      <c r="G53" s="17"/>
      <c r="H53" s="16"/>
      <c r="I53" s="16"/>
      <c r="J53" s="16"/>
      <c r="K53" s="33"/>
      <c r="L53" s="27"/>
      <c r="M53" s="27"/>
      <c r="N53" s="24"/>
      <c r="O53" s="24"/>
      <c r="P53" s="25"/>
      <c r="Q53" s="25"/>
      <c r="R53" s="25"/>
      <c r="S53" s="25"/>
      <c r="W53" s="2"/>
      <c r="X53" s="2"/>
      <c r="Y53" s="2"/>
    </row>
    <row r="54" spans="1:25" x14ac:dyDescent="0.25">
      <c r="A54" s="10"/>
      <c r="B54" s="20"/>
      <c r="C54" s="11"/>
      <c r="D54" s="11"/>
      <c r="E54" s="11"/>
      <c r="F54" s="14"/>
      <c r="G54" s="17"/>
      <c r="H54" s="16"/>
      <c r="I54" s="16"/>
      <c r="J54" s="16"/>
      <c r="K54" s="33"/>
      <c r="L54" s="36"/>
      <c r="M54" s="36"/>
      <c r="N54" s="36"/>
      <c r="O54" s="36"/>
      <c r="P54" s="25"/>
      <c r="Q54" s="25"/>
      <c r="R54" s="25"/>
      <c r="S54" s="25"/>
      <c r="W54" s="2"/>
      <c r="X54" s="2"/>
      <c r="Y54" s="2"/>
    </row>
    <row r="55" spans="1:25" x14ac:dyDescent="0.25">
      <c r="A55" s="10"/>
      <c r="B55" s="20"/>
      <c r="C55" s="11"/>
      <c r="D55" s="11"/>
      <c r="E55" s="11"/>
      <c r="F55" s="14"/>
      <c r="G55" s="14"/>
      <c r="H55" s="16"/>
      <c r="I55" s="16"/>
      <c r="J55" s="16"/>
      <c r="K55" s="33"/>
      <c r="L55" s="27"/>
      <c r="M55" s="28"/>
      <c r="N55" s="26"/>
      <c r="O55" s="26"/>
      <c r="P55" s="25"/>
      <c r="Q55" s="25"/>
      <c r="R55" s="25"/>
      <c r="S55" s="25"/>
      <c r="W55" s="2"/>
      <c r="X55" s="2"/>
      <c r="Y55" s="2"/>
    </row>
    <row r="56" spans="1:25" x14ac:dyDescent="0.25">
      <c r="A56" s="10"/>
      <c r="B56" s="20"/>
      <c r="C56" s="11"/>
      <c r="D56" s="11"/>
      <c r="E56" s="11"/>
      <c r="F56" s="14"/>
      <c r="G56" s="14"/>
      <c r="H56" s="16"/>
      <c r="I56" s="16"/>
      <c r="J56" s="16"/>
      <c r="K56" s="33"/>
      <c r="L56" s="24"/>
      <c r="M56" s="26"/>
      <c r="N56" s="26"/>
      <c r="O56" s="26"/>
      <c r="P56" s="25"/>
      <c r="Q56" s="25"/>
      <c r="R56" s="25"/>
      <c r="S56" s="25"/>
      <c r="W56" s="2"/>
      <c r="X56" s="2"/>
      <c r="Y56" s="2"/>
    </row>
    <row r="57" spans="1:25" x14ac:dyDescent="0.25">
      <c r="A57" s="10"/>
      <c r="B57" s="20"/>
      <c r="C57" s="11"/>
      <c r="D57" s="11"/>
      <c r="E57" s="11"/>
      <c r="F57" s="14"/>
      <c r="G57" s="17"/>
      <c r="H57" s="16"/>
      <c r="I57" s="16"/>
      <c r="J57" s="16"/>
      <c r="K57" s="33"/>
      <c r="L57" s="24"/>
      <c r="M57" s="24"/>
      <c r="N57" s="24"/>
      <c r="O57" s="24"/>
      <c r="P57" s="25"/>
      <c r="Q57" s="25"/>
      <c r="R57" s="25"/>
      <c r="S57" s="25"/>
      <c r="W57" s="2"/>
      <c r="X57" s="2"/>
      <c r="Y57" s="2"/>
    </row>
    <row r="58" spans="1:25" x14ac:dyDescent="0.25">
      <c r="A58" s="10"/>
      <c r="B58" s="20"/>
      <c r="C58" s="11"/>
      <c r="D58" s="11"/>
      <c r="E58" s="11"/>
      <c r="F58" s="14"/>
      <c r="G58" s="17"/>
      <c r="H58" s="16"/>
      <c r="I58" s="16"/>
      <c r="J58" s="16"/>
      <c r="K58" s="33"/>
      <c r="L58" s="24"/>
      <c r="M58" s="24"/>
      <c r="N58" s="24"/>
      <c r="O58" s="24"/>
      <c r="P58" s="25"/>
      <c r="Q58" s="25"/>
      <c r="R58" s="25"/>
      <c r="S58" s="25"/>
      <c r="T58" s="2"/>
      <c r="U58" s="2"/>
      <c r="V58" s="2"/>
      <c r="W58" s="2"/>
      <c r="X58" s="2"/>
      <c r="Y58" s="2"/>
    </row>
    <row r="59" spans="1:25" x14ac:dyDescent="0.25">
      <c r="A59" s="10"/>
      <c r="B59" s="20"/>
      <c r="C59" s="11"/>
      <c r="D59" s="11"/>
      <c r="E59" s="11"/>
      <c r="F59" s="14"/>
      <c r="G59" s="17"/>
      <c r="H59" s="16"/>
      <c r="I59" s="16"/>
      <c r="J59" s="16"/>
      <c r="K59" s="33"/>
      <c r="L59" s="24"/>
      <c r="M59" s="24"/>
      <c r="N59" s="24"/>
      <c r="O59" s="24"/>
      <c r="P59" s="25"/>
      <c r="Q59" s="25"/>
      <c r="R59" s="25"/>
      <c r="S59" s="25"/>
      <c r="T59" s="2"/>
      <c r="U59" s="2"/>
      <c r="V59" s="2"/>
      <c r="W59" s="2"/>
      <c r="X59" s="2"/>
      <c r="Y59" s="2"/>
    </row>
    <row r="60" spans="1:25" x14ac:dyDescent="0.25">
      <c r="A60" s="10"/>
      <c r="B60" s="20"/>
      <c r="C60" s="11"/>
      <c r="D60" s="11"/>
      <c r="E60" s="11"/>
      <c r="F60" s="14"/>
      <c r="G60" s="17"/>
      <c r="H60" s="16"/>
      <c r="I60" s="16"/>
      <c r="J60" s="16"/>
      <c r="K60" s="33"/>
      <c r="L60" s="24"/>
      <c r="M60" s="24"/>
      <c r="N60" s="24"/>
      <c r="O60" s="24"/>
      <c r="P60" s="25"/>
      <c r="Q60" s="25"/>
      <c r="R60" s="25"/>
      <c r="S60" s="25"/>
      <c r="T60" s="2"/>
      <c r="U60" s="2"/>
      <c r="V60" s="2"/>
      <c r="W60" s="2"/>
      <c r="X60" s="2"/>
      <c r="Y60" s="2"/>
    </row>
    <row r="61" spans="1:25" x14ac:dyDescent="0.25">
      <c r="A61" s="10"/>
      <c r="B61" s="20"/>
      <c r="C61" s="11"/>
      <c r="D61" s="11"/>
      <c r="E61" s="11"/>
      <c r="F61" s="14"/>
      <c r="G61" s="17"/>
      <c r="H61" s="16"/>
      <c r="I61" s="16"/>
      <c r="J61" s="16"/>
      <c r="K61" s="33"/>
      <c r="L61" s="36"/>
      <c r="M61" s="36"/>
      <c r="N61" s="36"/>
      <c r="O61" s="36"/>
      <c r="P61" s="25"/>
      <c r="Q61" s="25"/>
      <c r="R61" s="25"/>
      <c r="S61" s="25"/>
      <c r="T61" s="2"/>
      <c r="U61" s="2"/>
      <c r="V61" s="2"/>
      <c r="W61" s="2"/>
      <c r="X61" s="2"/>
      <c r="Y61" s="2"/>
    </row>
    <row r="62" spans="1:25" x14ac:dyDescent="0.25">
      <c r="A62" s="10"/>
      <c r="B62" s="20"/>
      <c r="C62" s="11"/>
      <c r="D62" s="11"/>
      <c r="E62" s="11"/>
      <c r="F62" s="14"/>
      <c r="G62" s="17"/>
      <c r="H62" s="16"/>
      <c r="I62" s="16"/>
      <c r="J62" s="16"/>
      <c r="K62" s="33"/>
      <c r="L62" s="36"/>
      <c r="M62" s="37"/>
      <c r="N62" s="37"/>
      <c r="O62" s="37"/>
      <c r="P62" s="25"/>
      <c r="Q62" s="25"/>
      <c r="R62" s="25"/>
      <c r="S62" s="25"/>
      <c r="T62" s="2"/>
      <c r="U62" s="2"/>
      <c r="V62" s="2"/>
    </row>
    <row r="63" spans="1:25" x14ac:dyDescent="0.25">
      <c r="A63" s="10"/>
      <c r="B63" s="20"/>
      <c r="C63" s="11"/>
      <c r="D63" s="11"/>
      <c r="E63" s="11"/>
      <c r="F63" s="14"/>
      <c r="G63" s="18"/>
      <c r="H63" s="16"/>
      <c r="I63" s="16"/>
      <c r="J63" s="16"/>
      <c r="K63" s="33"/>
      <c r="L63" s="36"/>
      <c r="M63" s="36"/>
      <c r="N63" s="36"/>
      <c r="O63" s="36"/>
      <c r="P63" s="25"/>
      <c r="Q63" s="25"/>
      <c r="R63" s="25"/>
      <c r="S63" s="25"/>
      <c r="T63" s="2"/>
      <c r="U63" s="2"/>
      <c r="V63" s="2"/>
    </row>
    <row r="64" spans="1:25" x14ac:dyDescent="0.25">
      <c r="A64" s="10"/>
      <c r="B64" s="20"/>
      <c r="C64" s="11"/>
      <c r="D64" s="11"/>
      <c r="E64" s="11"/>
      <c r="F64" s="14"/>
      <c r="G64" s="18"/>
      <c r="H64" s="16"/>
      <c r="I64" s="16"/>
      <c r="J64" s="16"/>
      <c r="K64" s="33"/>
      <c r="L64" s="36"/>
      <c r="M64" s="36"/>
      <c r="N64" s="36"/>
      <c r="O64" s="36"/>
      <c r="P64" s="25"/>
      <c r="Q64" s="25"/>
      <c r="R64" s="25"/>
      <c r="S64" s="25"/>
    </row>
    <row r="65" spans="1:19" x14ac:dyDescent="0.25">
      <c r="A65" s="10"/>
      <c r="B65" s="20"/>
      <c r="C65" s="11"/>
      <c r="D65" s="11"/>
      <c r="E65" s="11"/>
      <c r="F65" s="14"/>
      <c r="G65" s="34"/>
      <c r="H65" s="16"/>
      <c r="I65" s="16"/>
      <c r="J65" s="16"/>
      <c r="K65" s="33"/>
      <c r="L65" s="36"/>
      <c r="M65" s="36"/>
      <c r="N65" s="36"/>
      <c r="O65" s="36"/>
      <c r="P65" s="25"/>
      <c r="Q65" s="25"/>
      <c r="R65" s="25"/>
      <c r="S65" s="25"/>
    </row>
    <row r="66" spans="1:19" x14ac:dyDescent="0.25">
      <c r="A66" s="10"/>
      <c r="B66" s="20"/>
      <c r="C66" s="11"/>
      <c r="D66" s="11"/>
      <c r="E66" s="11"/>
      <c r="F66" s="14"/>
      <c r="G66" s="34"/>
      <c r="H66" s="16"/>
      <c r="I66" s="16"/>
      <c r="J66" s="16"/>
      <c r="K66" s="33"/>
      <c r="L66" s="36"/>
      <c r="M66" s="36"/>
      <c r="N66" s="36"/>
      <c r="O66" s="36"/>
      <c r="P66" s="25"/>
      <c r="Q66" s="25"/>
      <c r="R66" s="25"/>
      <c r="S66" s="25"/>
    </row>
    <row r="67" spans="1:19" x14ac:dyDescent="0.25">
      <c r="A67" s="10"/>
      <c r="B67" s="20"/>
      <c r="C67" s="11"/>
      <c r="D67" s="11"/>
      <c r="E67" s="11"/>
      <c r="F67" s="14"/>
      <c r="G67" s="34"/>
      <c r="H67" s="16"/>
      <c r="I67" s="16"/>
      <c r="J67" s="16"/>
      <c r="K67" s="33"/>
      <c r="L67" s="36"/>
      <c r="M67" s="36"/>
      <c r="N67" s="36"/>
      <c r="O67" s="36"/>
      <c r="P67" s="25"/>
      <c r="Q67" s="25"/>
      <c r="R67" s="25"/>
      <c r="S67" s="25"/>
    </row>
    <row r="68" spans="1:19" x14ac:dyDescent="0.25">
      <c r="A68" s="10"/>
      <c r="B68" s="20"/>
      <c r="C68" s="11"/>
      <c r="D68" s="11"/>
      <c r="E68" s="11"/>
      <c r="F68" s="14"/>
      <c r="G68" s="34"/>
      <c r="H68" s="16"/>
      <c r="I68" s="16"/>
      <c r="J68" s="16"/>
      <c r="K68" s="33"/>
      <c r="L68" s="36"/>
      <c r="M68" s="36"/>
      <c r="N68" s="36"/>
      <c r="O68" s="36"/>
      <c r="P68" s="25"/>
      <c r="Q68" s="25"/>
      <c r="R68" s="25"/>
      <c r="S68" s="25"/>
    </row>
    <row r="69" spans="1:19" x14ac:dyDescent="0.25">
      <c r="A69" s="10"/>
      <c r="B69" s="20"/>
      <c r="C69" s="11"/>
      <c r="D69" s="11"/>
      <c r="E69" s="11"/>
      <c r="F69" s="14"/>
      <c r="G69" s="34"/>
      <c r="H69" s="16"/>
      <c r="I69" s="16"/>
      <c r="J69" s="16"/>
      <c r="K69" s="33"/>
      <c r="L69" s="36"/>
      <c r="M69" s="36"/>
      <c r="N69" s="36"/>
      <c r="O69" s="36"/>
      <c r="P69" s="25"/>
      <c r="Q69" s="25"/>
      <c r="R69" s="25"/>
      <c r="S69" s="25"/>
    </row>
    <row r="70" spans="1:19" x14ac:dyDescent="0.25">
      <c r="A70" s="10"/>
      <c r="B70" s="20"/>
      <c r="C70" s="11"/>
      <c r="D70" s="11"/>
      <c r="E70" s="11"/>
      <c r="F70" s="14"/>
      <c r="G70" s="34"/>
      <c r="H70" s="16"/>
      <c r="I70" s="16"/>
      <c r="J70" s="16"/>
      <c r="K70" s="33"/>
      <c r="L70" s="36"/>
      <c r="M70" s="36"/>
      <c r="N70" s="36"/>
      <c r="O70" s="36"/>
      <c r="P70" s="25"/>
      <c r="Q70" s="25"/>
      <c r="R70" s="25"/>
      <c r="S70" s="25"/>
    </row>
    <row r="71" spans="1:19" x14ac:dyDescent="0.25">
      <c r="A71" s="10"/>
      <c r="B71" s="20"/>
      <c r="C71" s="11"/>
      <c r="D71" s="11"/>
      <c r="E71" s="11"/>
      <c r="F71" s="14"/>
      <c r="G71" s="18"/>
      <c r="H71" s="16"/>
      <c r="I71" s="16"/>
      <c r="J71" s="16"/>
      <c r="K71" s="33"/>
      <c r="L71" s="36"/>
      <c r="M71" s="36"/>
      <c r="N71" s="36"/>
      <c r="O71" s="36"/>
      <c r="P71" s="25"/>
      <c r="Q71" s="25"/>
      <c r="R71" s="25"/>
      <c r="S71" s="25"/>
    </row>
    <row r="72" spans="1:19" x14ac:dyDescent="0.25">
      <c r="A72" s="10"/>
      <c r="B72" s="20"/>
      <c r="C72" s="11"/>
      <c r="D72" s="11"/>
      <c r="E72" s="11"/>
      <c r="F72" s="14"/>
      <c r="G72" s="18"/>
      <c r="H72" s="16"/>
      <c r="I72" s="16"/>
      <c r="J72" s="16"/>
      <c r="K72" s="33"/>
      <c r="L72" s="36"/>
      <c r="M72" s="36"/>
      <c r="N72" s="36"/>
      <c r="O72" s="36"/>
      <c r="P72" s="25"/>
      <c r="Q72" s="25"/>
      <c r="R72" s="25"/>
      <c r="S72" s="25"/>
    </row>
    <row r="73" spans="1:19" x14ac:dyDescent="0.25">
      <c r="A73" s="10"/>
      <c r="B73" s="20"/>
      <c r="C73" s="11"/>
      <c r="D73" s="11"/>
      <c r="E73" s="11"/>
      <c r="F73" s="14"/>
      <c r="G73" s="35"/>
      <c r="H73" s="16"/>
      <c r="I73" s="16"/>
      <c r="J73" s="16"/>
      <c r="K73" s="33"/>
      <c r="L73" s="36"/>
      <c r="M73" s="36"/>
      <c r="N73" s="36"/>
      <c r="O73" s="36"/>
      <c r="P73" s="36"/>
      <c r="Q73" s="36"/>
      <c r="R73" s="36"/>
      <c r="S73" s="36"/>
    </row>
    <row r="74" spans="1:19" x14ac:dyDescent="0.25">
      <c r="A74" s="10"/>
      <c r="B74" s="20"/>
      <c r="C74" s="11"/>
      <c r="D74" s="11"/>
      <c r="E74" s="11"/>
      <c r="F74" s="14"/>
      <c r="G74" s="35"/>
      <c r="H74" s="16"/>
      <c r="I74" s="16"/>
      <c r="J74" s="16"/>
      <c r="K74" s="33"/>
      <c r="L74" s="36"/>
      <c r="M74" s="36"/>
      <c r="N74" s="36"/>
      <c r="O74" s="36"/>
      <c r="P74" s="36"/>
      <c r="Q74" s="36"/>
      <c r="R74" s="36"/>
      <c r="S74" s="36"/>
    </row>
    <row r="75" spans="1:19" x14ac:dyDescent="0.25">
      <c r="A75" s="10"/>
      <c r="B75" s="20"/>
      <c r="C75" s="11"/>
      <c r="D75" s="11"/>
      <c r="E75" s="11"/>
      <c r="F75" s="14"/>
      <c r="G75" s="35"/>
      <c r="H75" s="16"/>
      <c r="I75" s="16"/>
      <c r="J75" s="16"/>
      <c r="K75" s="33"/>
      <c r="L75" s="36"/>
      <c r="M75" s="36"/>
      <c r="N75" s="36"/>
      <c r="O75" s="36"/>
      <c r="P75" s="36"/>
      <c r="Q75" s="36"/>
      <c r="R75" s="36"/>
      <c r="S75" s="36"/>
    </row>
    <row r="76" spans="1:19" x14ac:dyDescent="0.25">
      <c r="A76" s="10"/>
      <c r="B76" s="20"/>
      <c r="C76" s="11"/>
      <c r="D76" s="11"/>
      <c r="E76" s="11"/>
      <c r="F76" s="14"/>
      <c r="G76" s="35"/>
      <c r="H76" s="16"/>
      <c r="I76" s="16"/>
      <c r="J76" s="16"/>
      <c r="K76" s="33"/>
      <c r="L76" s="36"/>
      <c r="M76" s="36"/>
      <c r="N76" s="36"/>
      <c r="O76" s="36"/>
      <c r="P76" s="36"/>
      <c r="Q76" s="36"/>
      <c r="R76" s="36"/>
      <c r="S76" s="36"/>
    </row>
    <row r="77" spans="1:19" x14ac:dyDescent="0.25">
      <c r="A77" s="10"/>
      <c r="B77" s="20"/>
      <c r="C77" s="11"/>
      <c r="D77" s="11"/>
      <c r="E77" s="11"/>
      <c r="F77" s="14"/>
      <c r="G77" s="35"/>
      <c r="H77" s="16"/>
      <c r="I77" s="16"/>
      <c r="J77" s="16"/>
      <c r="K77" s="33"/>
      <c r="L77" s="36"/>
      <c r="M77" s="36"/>
      <c r="N77" s="36"/>
      <c r="O77" s="36"/>
      <c r="P77" s="36"/>
      <c r="Q77" s="36"/>
      <c r="R77" s="36"/>
      <c r="S77" s="36"/>
    </row>
    <row r="78" spans="1:19" x14ac:dyDescent="0.25">
      <c r="A78" s="10"/>
      <c r="B78" s="20"/>
      <c r="C78" s="11"/>
      <c r="D78" s="11"/>
      <c r="E78" s="11"/>
      <c r="F78" s="14"/>
      <c r="G78" s="35"/>
      <c r="H78" s="16"/>
      <c r="I78" s="16"/>
      <c r="J78" s="16"/>
      <c r="K78" s="33"/>
      <c r="L78" s="36"/>
      <c r="M78" s="36"/>
      <c r="N78" s="36"/>
      <c r="O78" s="36"/>
      <c r="P78" s="36"/>
      <c r="Q78" s="36"/>
      <c r="R78" s="36"/>
      <c r="S78" s="36"/>
    </row>
    <row r="79" spans="1:19" x14ac:dyDescent="0.25">
      <c r="A79" s="10"/>
      <c r="B79" s="20"/>
      <c r="C79" s="11"/>
      <c r="D79" s="11"/>
      <c r="E79" s="11"/>
      <c r="F79" s="14"/>
      <c r="G79" s="18"/>
      <c r="H79" s="16"/>
      <c r="I79" s="16"/>
      <c r="J79" s="16"/>
      <c r="K79" s="33"/>
      <c r="L79" s="36"/>
      <c r="M79" s="36"/>
      <c r="N79" s="36"/>
      <c r="O79" s="36"/>
      <c r="P79" s="36"/>
      <c r="Q79" s="36"/>
      <c r="R79" s="36"/>
      <c r="S79" s="36"/>
    </row>
    <row r="80" spans="1:19" x14ac:dyDescent="0.25">
      <c r="A80" s="10"/>
      <c r="B80" s="20"/>
      <c r="C80" s="11"/>
      <c r="D80" s="11"/>
      <c r="E80" s="11"/>
      <c r="F80" s="14"/>
      <c r="G80" s="18"/>
      <c r="H80" s="16"/>
      <c r="I80" s="16"/>
      <c r="J80" s="16"/>
      <c r="K80" s="33"/>
      <c r="L80" s="36"/>
      <c r="M80" s="36"/>
      <c r="N80" s="36"/>
      <c r="O80" s="36"/>
      <c r="P80" s="36"/>
      <c r="Q80" s="36"/>
      <c r="R80" s="36"/>
      <c r="S80" s="36"/>
    </row>
    <row r="81" spans="6:6" x14ac:dyDescent="0.25">
      <c r="F81" s="8"/>
    </row>
    <row r="82" spans="6:6" x14ac:dyDescent="0.25">
      <c r="F82" s="8"/>
    </row>
    <row r="83" spans="6:6" x14ac:dyDescent="0.25">
      <c r="F83" s="8"/>
    </row>
    <row r="84" spans="6:6" x14ac:dyDescent="0.25">
      <c r="F84" s="8"/>
    </row>
    <row r="85" spans="6:6" x14ac:dyDescent="0.25">
      <c r="F85" s="8"/>
    </row>
    <row r="86" spans="6:6" x14ac:dyDescent="0.25">
      <c r="F86" s="8"/>
    </row>
    <row r="87" spans="6:6" x14ac:dyDescent="0.25">
      <c r="F87" s="8"/>
    </row>
    <row r="88" spans="6:6" x14ac:dyDescent="0.25">
      <c r="F88" s="8"/>
    </row>
    <row r="89" spans="6:6" x14ac:dyDescent="0.25">
      <c r="F89" s="8"/>
    </row>
    <row r="90" spans="6:6" x14ac:dyDescent="0.25">
      <c r="F90" s="8"/>
    </row>
    <row r="91" spans="6:6" x14ac:dyDescent="0.25">
      <c r="F91" s="8"/>
    </row>
    <row r="92" spans="6:6" x14ac:dyDescent="0.25">
      <c r="F92" s="8"/>
    </row>
    <row r="93" spans="6:6" x14ac:dyDescent="0.25">
      <c r="F93" s="8"/>
    </row>
    <row r="94" spans="6:6" x14ac:dyDescent="0.25">
      <c r="F94" s="8"/>
    </row>
    <row r="95" spans="6:6" x14ac:dyDescent="0.25">
      <c r="F95" s="8"/>
    </row>
    <row r="96" spans="6:6" x14ac:dyDescent="0.25">
      <c r="F96" s="8"/>
    </row>
    <row r="97" spans="6:6" x14ac:dyDescent="0.25">
      <c r="F97" s="8"/>
    </row>
    <row r="98" spans="6:6" x14ac:dyDescent="0.25">
      <c r="F98" s="8"/>
    </row>
    <row r="99" spans="6:6" x14ac:dyDescent="0.25">
      <c r="F99" s="8"/>
    </row>
    <row r="100" spans="6:6" x14ac:dyDescent="0.25">
      <c r="F100" s="8"/>
    </row>
    <row r="101" spans="6:6" x14ac:dyDescent="0.25">
      <c r="F101" s="8"/>
    </row>
    <row r="102" spans="6:6" x14ac:dyDescent="0.25">
      <c r="F102" s="8"/>
    </row>
    <row r="103" spans="6:6" x14ac:dyDescent="0.25">
      <c r="F103" s="8"/>
    </row>
    <row r="104" spans="6:6" x14ac:dyDescent="0.25">
      <c r="F104" s="8"/>
    </row>
    <row r="105" spans="6:6" x14ac:dyDescent="0.25">
      <c r="F105" s="8"/>
    </row>
    <row r="106" spans="6:6" x14ac:dyDescent="0.25">
      <c r="F106" s="8"/>
    </row>
    <row r="107" spans="6:6" x14ac:dyDescent="0.25">
      <c r="F107" s="8"/>
    </row>
    <row r="108" spans="6:6" x14ac:dyDescent="0.25">
      <c r="F108" s="8"/>
    </row>
    <row r="109" spans="6:6" x14ac:dyDescent="0.25">
      <c r="F109" s="8"/>
    </row>
    <row r="110" spans="6:6" x14ac:dyDescent="0.25">
      <c r="F110" s="8"/>
    </row>
    <row r="111" spans="6:6" x14ac:dyDescent="0.25">
      <c r="F111" s="8"/>
    </row>
    <row r="112" spans="6:6" x14ac:dyDescent="0.25">
      <c r="F112" s="8"/>
    </row>
    <row r="113" spans="6:6" x14ac:dyDescent="0.25">
      <c r="F113" s="8"/>
    </row>
    <row r="114" spans="6:6" x14ac:dyDescent="0.25">
      <c r="F114" s="8"/>
    </row>
    <row r="115" spans="6:6" x14ac:dyDescent="0.25">
      <c r="F115" s="8"/>
    </row>
    <row r="116" spans="6:6" x14ac:dyDescent="0.25">
      <c r="F116" s="8"/>
    </row>
    <row r="117" spans="6:6" x14ac:dyDescent="0.25">
      <c r="F117" s="8"/>
    </row>
    <row r="118" spans="6:6" x14ac:dyDescent="0.25">
      <c r="F118" s="8"/>
    </row>
    <row r="119" spans="6:6" x14ac:dyDescent="0.25">
      <c r="F119" s="8"/>
    </row>
    <row r="120" spans="6:6" x14ac:dyDescent="0.25">
      <c r="F120" s="8"/>
    </row>
    <row r="121" spans="6:6" x14ac:dyDescent="0.25">
      <c r="F121" s="8"/>
    </row>
    <row r="122" spans="6:6" x14ac:dyDescent="0.25">
      <c r="F122" s="8"/>
    </row>
    <row r="123" spans="6:6" x14ac:dyDescent="0.25">
      <c r="F123" s="8"/>
    </row>
    <row r="124" spans="6:6" x14ac:dyDescent="0.25">
      <c r="F124" s="8"/>
    </row>
    <row r="125" spans="6:6" x14ac:dyDescent="0.25">
      <c r="F125" s="8"/>
    </row>
    <row r="126" spans="6:6" x14ac:dyDescent="0.25">
      <c r="F126" s="8"/>
    </row>
    <row r="127" spans="6:6" x14ac:dyDescent="0.25">
      <c r="F127" s="8"/>
    </row>
    <row r="128" spans="6:6" x14ac:dyDescent="0.25">
      <c r="F128" s="8"/>
    </row>
    <row r="129" spans="6:6" x14ac:dyDescent="0.25">
      <c r="F129" s="8"/>
    </row>
    <row r="130" spans="6:6" x14ac:dyDescent="0.25">
      <c r="F130" s="8"/>
    </row>
    <row r="131" spans="6:6" x14ac:dyDescent="0.25">
      <c r="F131" s="8"/>
    </row>
    <row r="132" spans="6:6" x14ac:dyDescent="0.25">
      <c r="F132" s="8"/>
    </row>
    <row r="133" spans="6:6" x14ac:dyDescent="0.25">
      <c r="F133" s="8"/>
    </row>
    <row r="134" spans="6:6" x14ac:dyDescent="0.25">
      <c r="F134" s="8"/>
    </row>
    <row r="135" spans="6:6" x14ac:dyDescent="0.25">
      <c r="F135" s="8"/>
    </row>
    <row r="136" spans="6:6" x14ac:dyDescent="0.25">
      <c r="F136" s="8"/>
    </row>
    <row r="137" spans="6:6" x14ac:dyDescent="0.25">
      <c r="F137" s="8"/>
    </row>
    <row r="138" spans="6:6" x14ac:dyDescent="0.25">
      <c r="F138" s="8"/>
    </row>
    <row r="139" spans="6:6" x14ac:dyDescent="0.25">
      <c r="F139" s="8"/>
    </row>
    <row r="140" spans="6:6" x14ac:dyDescent="0.25">
      <c r="F140" s="8"/>
    </row>
    <row r="141" spans="6:6" x14ac:dyDescent="0.25">
      <c r="F141" s="8"/>
    </row>
    <row r="142" spans="6:6" x14ac:dyDescent="0.25">
      <c r="F142" s="8"/>
    </row>
    <row r="143" spans="6:6" x14ac:dyDescent="0.25">
      <c r="F143" s="8"/>
    </row>
    <row r="144" spans="6:6" x14ac:dyDescent="0.25">
      <c r="F144" s="8"/>
    </row>
    <row r="145" spans="6:6" x14ac:dyDescent="0.25">
      <c r="F145" s="8"/>
    </row>
    <row r="146" spans="6:6" x14ac:dyDescent="0.25">
      <c r="F146" s="8"/>
    </row>
    <row r="147" spans="6:6" x14ac:dyDescent="0.25">
      <c r="F147" s="8"/>
    </row>
    <row r="148" spans="6:6" x14ac:dyDescent="0.25">
      <c r="F148" s="8"/>
    </row>
    <row r="149" spans="6:6" x14ac:dyDescent="0.25">
      <c r="F149" s="8"/>
    </row>
    <row r="150" spans="6:6" x14ac:dyDescent="0.25">
      <c r="F150" s="8"/>
    </row>
    <row r="151" spans="6:6" x14ac:dyDescent="0.25">
      <c r="F151" s="8"/>
    </row>
    <row r="152" spans="6:6" x14ac:dyDescent="0.25">
      <c r="F152" s="8"/>
    </row>
    <row r="153" spans="6:6" x14ac:dyDescent="0.25">
      <c r="F153" s="8"/>
    </row>
    <row r="154" spans="6:6" x14ac:dyDescent="0.25">
      <c r="F154" s="8"/>
    </row>
    <row r="155" spans="6:6" x14ac:dyDescent="0.25">
      <c r="F155" s="8"/>
    </row>
    <row r="156" spans="6:6" x14ac:dyDescent="0.25">
      <c r="F156" s="8"/>
    </row>
    <row r="157" spans="6:6" x14ac:dyDescent="0.25">
      <c r="F157" s="8"/>
    </row>
    <row r="158" spans="6:6" x14ac:dyDescent="0.25">
      <c r="F158" s="8"/>
    </row>
    <row r="159" spans="6:6" x14ac:dyDescent="0.25">
      <c r="F159" s="8"/>
    </row>
    <row r="160" spans="6:6" x14ac:dyDescent="0.25">
      <c r="F160" s="8"/>
    </row>
    <row r="161" spans="6:6" x14ac:dyDescent="0.25">
      <c r="F161" s="8"/>
    </row>
    <row r="162" spans="6:6" x14ac:dyDescent="0.25">
      <c r="F162" s="8"/>
    </row>
    <row r="163" spans="6:6" x14ac:dyDescent="0.25">
      <c r="F163" s="8"/>
    </row>
    <row r="164" spans="6:6" x14ac:dyDescent="0.25">
      <c r="F164" s="8"/>
    </row>
    <row r="165" spans="6:6" x14ac:dyDescent="0.25">
      <c r="F165" s="8"/>
    </row>
    <row r="166" spans="6:6" x14ac:dyDescent="0.25">
      <c r="F166" s="8"/>
    </row>
    <row r="167" spans="6:6" x14ac:dyDescent="0.25">
      <c r="F167" s="8"/>
    </row>
    <row r="168" spans="6:6" x14ac:dyDescent="0.25">
      <c r="F168" s="8"/>
    </row>
    <row r="169" spans="6:6" x14ac:dyDescent="0.25">
      <c r="F169" s="8"/>
    </row>
    <row r="170" spans="6:6" x14ac:dyDescent="0.25">
      <c r="F170" s="8"/>
    </row>
    <row r="171" spans="6:6" x14ac:dyDescent="0.25">
      <c r="F171" s="8"/>
    </row>
    <row r="172" spans="6:6" x14ac:dyDescent="0.25">
      <c r="F172" s="8"/>
    </row>
    <row r="173" spans="6:6" x14ac:dyDescent="0.25">
      <c r="F173" s="8"/>
    </row>
    <row r="174" spans="6:6" x14ac:dyDescent="0.25">
      <c r="F174" s="8"/>
    </row>
    <row r="175" spans="6:6" x14ac:dyDescent="0.25">
      <c r="F175" s="8"/>
    </row>
    <row r="176" spans="6:6" x14ac:dyDescent="0.25">
      <c r="F176" s="8"/>
    </row>
    <row r="177" spans="6:6" x14ac:dyDescent="0.25">
      <c r="F177" s="8"/>
    </row>
    <row r="178" spans="6:6" x14ac:dyDescent="0.25">
      <c r="F178" s="8"/>
    </row>
    <row r="179" spans="6:6" x14ac:dyDescent="0.25">
      <c r="F179" s="8"/>
    </row>
    <row r="180" spans="6:6" x14ac:dyDescent="0.25">
      <c r="F180" s="8"/>
    </row>
    <row r="181" spans="6:6" x14ac:dyDescent="0.25">
      <c r="F181" s="8"/>
    </row>
    <row r="182" spans="6:6" x14ac:dyDescent="0.25">
      <c r="F182" s="8"/>
    </row>
    <row r="183" spans="6:6" x14ac:dyDescent="0.25">
      <c r="F183" s="8"/>
    </row>
    <row r="184" spans="6:6" x14ac:dyDescent="0.25">
      <c r="F184" s="8"/>
    </row>
    <row r="185" spans="6:6" x14ac:dyDescent="0.25">
      <c r="F185" s="8"/>
    </row>
    <row r="186" spans="6:6" x14ac:dyDescent="0.25">
      <c r="F186" s="8"/>
    </row>
    <row r="187" spans="6:6" x14ac:dyDescent="0.25">
      <c r="F187" s="8"/>
    </row>
    <row r="188" spans="6:6" x14ac:dyDescent="0.25">
      <c r="F188" s="8"/>
    </row>
    <row r="189" spans="6:6" x14ac:dyDescent="0.25">
      <c r="F189" s="8"/>
    </row>
    <row r="190" spans="6:6" x14ac:dyDescent="0.25">
      <c r="F190" s="8"/>
    </row>
    <row r="191" spans="6:6" x14ac:dyDescent="0.25">
      <c r="F191" s="8"/>
    </row>
    <row r="192" spans="6:6" x14ac:dyDescent="0.25">
      <c r="F192" s="8"/>
    </row>
    <row r="193" spans="6:6" x14ac:dyDescent="0.25">
      <c r="F193" s="8"/>
    </row>
    <row r="194" spans="6:6" x14ac:dyDescent="0.25">
      <c r="F194" s="8"/>
    </row>
    <row r="195" spans="6:6" x14ac:dyDescent="0.25">
      <c r="F195" s="8"/>
    </row>
    <row r="196" spans="6:6" x14ac:dyDescent="0.25">
      <c r="F196" s="8"/>
    </row>
    <row r="197" spans="6:6" x14ac:dyDescent="0.25">
      <c r="F197" s="8"/>
    </row>
    <row r="198" spans="6:6" x14ac:dyDescent="0.25">
      <c r="F198" s="8"/>
    </row>
    <row r="199" spans="6:6" x14ac:dyDescent="0.25">
      <c r="F199" s="8"/>
    </row>
    <row r="200" spans="6:6" x14ac:dyDescent="0.25">
      <c r="F200" s="8"/>
    </row>
    <row r="201" spans="6:6" x14ac:dyDescent="0.25">
      <c r="F201" s="8"/>
    </row>
    <row r="202" spans="6:6" x14ac:dyDescent="0.25">
      <c r="F202" s="8"/>
    </row>
    <row r="203" spans="6:6" x14ac:dyDescent="0.25">
      <c r="F203" s="8"/>
    </row>
    <row r="204" spans="6:6" x14ac:dyDescent="0.25">
      <c r="F204" s="8"/>
    </row>
    <row r="205" spans="6:6" x14ac:dyDescent="0.25">
      <c r="F205" s="8"/>
    </row>
    <row r="206" spans="6:6" x14ac:dyDescent="0.25">
      <c r="F206" s="8"/>
    </row>
    <row r="207" spans="6:6" x14ac:dyDescent="0.25">
      <c r="F207" s="8"/>
    </row>
    <row r="208" spans="6:6" x14ac:dyDescent="0.25">
      <c r="F208" s="8"/>
    </row>
    <row r="209" spans="6:6" x14ac:dyDescent="0.25">
      <c r="F209" s="8"/>
    </row>
    <row r="210" spans="6:6" x14ac:dyDescent="0.25">
      <c r="F210" s="8"/>
    </row>
    <row r="211" spans="6:6" x14ac:dyDescent="0.25">
      <c r="F211" s="8"/>
    </row>
    <row r="212" spans="6:6" x14ac:dyDescent="0.25">
      <c r="F212" s="8"/>
    </row>
    <row r="213" spans="6:6" x14ac:dyDescent="0.25">
      <c r="F213" s="8"/>
    </row>
    <row r="214" spans="6:6" x14ac:dyDescent="0.25">
      <c r="F214" s="8"/>
    </row>
    <row r="215" spans="6:6" x14ac:dyDescent="0.25">
      <c r="F215" s="8"/>
    </row>
    <row r="216" spans="6:6" x14ac:dyDescent="0.25">
      <c r="F216" s="8"/>
    </row>
    <row r="217" spans="6:6" x14ac:dyDescent="0.25">
      <c r="F217" s="8"/>
    </row>
    <row r="218" spans="6:6" x14ac:dyDescent="0.25">
      <c r="F218" s="8"/>
    </row>
    <row r="219" spans="6:6" x14ac:dyDescent="0.25">
      <c r="F219" s="8"/>
    </row>
    <row r="220" spans="6:6" x14ac:dyDescent="0.25">
      <c r="F220" s="8"/>
    </row>
    <row r="221" spans="6:6" x14ac:dyDescent="0.25">
      <c r="F221" s="8"/>
    </row>
    <row r="222" spans="6:6" x14ac:dyDescent="0.25">
      <c r="F222" s="8"/>
    </row>
    <row r="223" spans="6:6" x14ac:dyDescent="0.25">
      <c r="F223" s="8"/>
    </row>
    <row r="224" spans="6:6" x14ac:dyDescent="0.25">
      <c r="F224" s="8"/>
    </row>
    <row r="225" spans="6:6" x14ac:dyDescent="0.25">
      <c r="F225" s="8"/>
    </row>
    <row r="226" spans="6:6" x14ac:dyDescent="0.25">
      <c r="F226" s="8"/>
    </row>
    <row r="227" spans="6:6" x14ac:dyDescent="0.25">
      <c r="F227" s="8"/>
    </row>
    <row r="228" spans="6:6" x14ac:dyDescent="0.25">
      <c r="F228" s="8"/>
    </row>
    <row r="229" spans="6:6" x14ac:dyDescent="0.25">
      <c r="F229" s="8"/>
    </row>
    <row r="230" spans="6:6" x14ac:dyDescent="0.25">
      <c r="F230" s="8"/>
    </row>
    <row r="231" spans="6:6" x14ac:dyDescent="0.25">
      <c r="F231" s="8"/>
    </row>
    <row r="232" spans="6:6" x14ac:dyDescent="0.25">
      <c r="F232" s="8"/>
    </row>
    <row r="233" spans="6:6" x14ac:dyDescent="0.25">
      <c r="F233" s="8"/>
    </row>
    <row r="234" spans="6:6" x14ac:dyDescent="0.25">
      <c r="F234" s="8"/>
    </row>
    <row r="235" spans="6:6" x14ac:dyDescent="0.25">
      <c r="F235" s="8"/>
    </row>
    <row r="236" spans="6:6" x14ac:dyDescent="0.25">
      <c r="F236" s="8"/>
    </row>
    <row r="237" spans="6:6" x14ac:dyDescent="0.25">
      <c r="F237" s="8"/>
    </row>
    <row r="238" spans="6:6" x14ac:dyDescent="0.25">
      <c r="F238" s="8"/>
    </row>
    <row r="239" spans="6:6" x14ac:dyDescent="0.25">
      <c r="F239" s="8"/>
    </row>
    <row r="240" spans="6:6" x14ac:dyDescent="0.25">
      <c r="F240" s="8"/>
    </row>
    <row r="241" spans="6:6" x14ac:dyDescent="0.25">
      <c r="F241" s="8"/>
    </row>
    <row r="242" spans="6:6" x14ac:dyDescent="0.25">
      <c r="F242" s="8"/>
    </row>
    <row r="243" spans="6:6" x14ac:dyDescent="0.25">
      <c r="F243" s="8"/>
    </row>
    <row r="244" spans="6:6" x14ac:dyDescent="0.25">
      <c r="F244" s="19"/>
    </row>
    <row r="245" spans="6:6" x14ac:dyDescent="0.25">
      <c r="F245" s="19"/>
    </row>
    <row r="246" spans="6:6" x14ac:dyDescent="0.25">
      <c r="F246" s="19"/>
    </row>
    <row r="247" spans="6:6" x14ac:dyDescent="0.25">
      <c r="F247" s="19"/>
    </row>
    <row r="248" spans="6:6" x14ac:dyDescent="0.25">
      <c r="F248" s="19"/>
    </row>
    <row r="249" spans="6:6" x14ac:dyDescent="0.25">
      <c r="F249" s="19"/>
    </row>
    <row r="250" spans="6:6" x14ac:dyDescent="0.25">
      <c r="F250" s="19"/>
    </row>
    <row r="251" spans="6:6" x14ac:dyDescent="0.25">
      <c r="F251" s="19"/>
    </row>
    <row r="252" spans="6:6" x14ac:dyDescent="0.25">
      <c r="F252" s="19"/>
    </row>
    <row r="253" spans="6:6" x14ac:dyDescent="0.25">
      <c r="F253" s="19"/>
    </row>
    <row r="254" spans="6:6" x14ac:dyDescent="0.25">
      <c r="F254" s="19"/>
    </row>
    <row r="255" spans="6:6" x14ac:dyDescent="0.25">
      <c r="F255" s="19"/>
    </row>
    <row r="256" spans="6:6" x14ac:dyDescent="0.25">
      <c r="F256" s="19"/>
    </row>
    <row r="257" spans="6:6" x14ac:dyDescent="0.25">
      <c r="F257" s="19"/>
    </row>
    <row r="258" spans="6:6" x14ac:dyDescent="0.25">
      <c r="F258" s="19"/>
    </row>
    <row r="259" spans="6:6" x14ac:dyDescent="0.25">
      <c r="F259" s="19"/>
    </row>
    <row r="260" spans="6:6" x14ac:dyDescent="0.25">
      <c r="F260" s="19"/>
    </row>
    <row r="261" spans="6:6" x14ac:dyDescent="0.25">
      <c r="F261" s="19"/>
    </row>
    <row r="262" spans="6:6" x14ac:dyDescent="0.25">
      <c r="F262" s="19"/>
    </row>
    <row r="263" spans="6:6" x14ac:dyDescent="0.25">
      <c r="F263" s="19"/>
    </row>
    <row r="264" spans="6:6" x14ac:dyDescent="0.25">
      <c r="F264" s="19"/>
    </row>
    <row r="265" spans="6:6" x14ac:dyDescent="0.25">
      <c r="F265" s="19"/>
    </row>
    <row r="266" spans="6:6" x14ac:dyDescent="0.25">
      <c r="F266" s="19"/>
    </row>
    <row r="267" spans="6:6" x14ac:dyDescent="0.25">
      <c r="F267" s="19"/>
    </row>
    <row r="268" spans="6:6" x14ac:dyDescent="0.25">
      <c r="F268" s="19"/>
    </row>
    <row r="269" spans="6:6" x14ac:dyDescent="0.25">
      <c r="F269" s="19"/>
    </row>
    <row r="270" spans="6:6" x14ac:dyDescent="0.25">
      <c r="F270" s="19"/>
    </row>
    <row r="271" spans="6:6" x14ac:dyDescent="0.25">
      <c r="F271" s="19"/>
    </row>
    <row r="272" spans="6:6" x14ac:dyDescent="0.25">
      <c r="F272" s="19"/>
    </row>
    <row r="273" spans="6:6" x14ac:dyDescent="0.25">
      <c r="F273" s="19"/>
    </row>
    <row r="274" spans="6:6" x14ac:dyDescent="0.25">
      <c r="F274" s="19"/>
    </row>
    <row r="275" spans="6:6" x14ac:dyDescent="0.25">
      <c r="F275" s="19"/>
    </row>
    <row r="276" spans="6:6" x14ac:dyDescent="0.25">
      <c r="F276" s="19"/>
    </row>
    <row r="277" spans="6:6" x14ac:dyDescent="0.25">
      <c r="F277" s="19"/>
    </row>
    <row r="278" spans="6:6" x14ac:dyDescent="0.25">
      <c r="F278" s="19"/>
    </row>
    <row r="279" spans="6:6" x14ac:dyDescent="0.25">
      <c r="F279" s="19"/>
    </row>
    <row r="280" spans="6:6" x14ac:dyDescent="0.25">
      <c r="F280" s="19"/>
    </row>
    <row r="281" spans="6:6" x14ac:dyDescent="0.25">
      <c r="F281" s="19"/>
    </row>
    <row r="282" spans="6:6" x14ac:dyDescent="0.25">
      <c r="F282" s="19"/>
    </row>
    <row r="283" spans="6:6" x14ac:dyDescent="0.25">
      <c r="F283" s="19"/>
    </row>
    <row r="284" spans="6:6" x14ac:dyDescent="0.25">
      <c r="F284" s="19"/>
    </row>
    <row r="285" spans="6:6" x14ac:dyDescent="0.25">
      <c r="F285" s="19"/>
    </row>
    <row r="286" spans="6:6" x14ac:dyDescent="0.25">
      <c r="F286" s="19"/>
    </row>
    <row r="287" spans="6:6" x14ac:dyDescent="0.25">
      <c r="F287" s="19"/>
    </row>
    <row r="288" spans="6:6" x14ac:dyDescent="0.25">
      <c r="F288" s="19"/>
    </row>
    <row r="289" spans="6:6" x14ac:dyDescent="0.25">
      <c r="F289" s="19"/>
    </row>
    <row r="290" spans="6:6" x14ac:dyDescent="0.25">
      <c r="F290" s="19"/>
    </row>
    <row r="291" spans="6:6" x14ac:dyDescent="0.25">
      <c r="F291" s="19"/>
    </row>
    <row r="292" spans="6:6" x14ac:dyDescent="0.25">
      <c r="F292" s="19"/>
    </row>
    <row r="293" spans="6:6" x14ac:dyDescent="0.25">
      <c r="F293" s="19"/>
    </row>
    <row r="294" spans="6:6" x14ac:dyDescent="0.25">
      <c r="F294" s="19"/>
    </row>
    <row r="295" spans="6:6" x14ac:dyDescent="0.25">
      <c r="F295" s="19"/>
    </row>
    <row r="296" spans="6:6" x14ac:dyDescent="0.25">
      <c r="F296" s="19"/>
    </row>
    <row r="297" spans="6:6" x14ac:dyDescent="0.25">
      <c r="F297" s="19"/>
    </row>
    <row r="298" spans="6:6" x14ac:dyDescent="0.25">
      <c r="F298" s="19"/>
    </row>
    <row r="299" spans="6:6" x14ac:dyDescent="0.25">
      <c r="F299" s="19"/>
    </row>
    <row r="300" spans="6:6" x14ac:dyDescent="0.25">
      <c r="F300" s="19"/>
    </row>
    <row r="301" spans="6:6" x14ac:dyDescent="0.25">
      <c r="F301" s="19"/>
    </row>
    <row r="302" spans="6:6" x14ac:dyDescent="0.25">
      <c r="F302" s="19"/>
    </row>
    <row r="303" spans="6:6" x14ac:dyDescent="0.25">
      <c r="F303" s="19"/>
    </row>
    <row r="304" spans="6:6" x14ac:dyDescent="0.25">
      <c r="F304" s="19"/>
    </row>
    <row r="305" spans="6:6" x14ac:dyDescent="0.25">
      <c r="F305" s="19"/>
    </row>
    <row r="306" spans="6:6" x14ac:dyDescent="0.25">
      <c r="F306" s="19"/>
    </row>
    <row r="307" spans="6:6" x14ac:dyDescent="0.25">
      <c r="F307" s="19"/>
    </row>
    <row r="308" spans="6:6" x14ac:dyDescent="0.25">
      <c r="F308" s="19"/>
    </row>
    <row r="309" spans="6:6" x14ac:dyDescent="0.25">
      <c r="F309" s="19"/>
    </row>
    <row r="310" spans="6:6" x14ac:dyDescent="0.25">
      <c r="F310" s="19"/>
    </row>
    <row r="311" spans="6:6" x14ac:dyDescent="0.25">
      <c r="F311" s="19"/>
    </row>
    <row r="312" spans="6:6" x14ac:dyDescent="0.25">
      <c r="F312" s="19"/>
    </row>
    <row r="313" spans="6:6" x14ac:dyDescent="0.25">
      <c r="F313" s="19"/>
    </row>
    <row r="314" spans="6:6" x14ac:dyDescent="0.25">
      <c r="F314" s="19"/>
    </row>
    <row r="315" spans="6:6" x14ac:dyDescent="0.25">
      <c r="F315" s="19"/>
    </row>
    <row r="316" spans="6:6" x14ac:dyDescent="0.25">
      <c r="F316" s="19"/>
    </row>
    <row r="317" spans="6:6" x14ac:dyDescent="0.25">
      <c r="F317" s="19"/>
    </row>
    <row r="318" spans="6:6" x14ac:dyDescent="0.25">
      <c r="F318" s="19"/>
    </row>
    <row r="319" spans="6:6" x14ac:dyDescent="0.25">
      <c r="F319" s="19"/>
    </row>
    <row r="320" spans="6:6" x14ac:dyDescent="0.25">
      <c r="F320" s="19"/>
    </row>
    <row r="321" spans="6:6" x14ac:dyDescent="0.25">
      <c r="F321" s="19"/>
    </row>
    <row r="322" spans="6:6" x14ac:dyDescent="0.25">
      <c r="F322" s="19"/>
    </row>
    <row r="323" spans="6:6" x14ac:dyDescent="0.25">
      <c r="F323" s="19"/>
    </row>
    <row r="324" spans="6:6" x14ac:dyDescent="0.25">
      <c r="F324" s="19"/>
    </row>
    <row r="325" spans="6:6" x14ac:dyDescent="0.25">
      <c r="F325" s="19"/>
    </row>
    <row r="326" spans="6:6" x14ac:dyDescent="0.25">
      <c r="F326" s="19"/>
    </row>
    <row r="327" spans="6:6" x14ac:dyDescent="0.25">
      <c r="F327" s="19"/>
    </row>
    <row r="328" spans="6:6" x14ac:dyDescent="0.25">
      <c r="F328" s="19"/>
    </row>
    <row r="329" spans="6:6" x14ac:dyDescent="0.25">
      <c r="F329" s="19"/>
    </row>
    <row r="330" spans="6:6" x14ac:dyDescent="0.25">
      <c r="F330" s="19"/>
    </row>
    <row r="331" spans="6:6" x14ac:dyDescent="0.25">
      <c r="F331" s="19"/>
    </row>
    <row r="332" spans="6:6" x14ac:dyDescent="0.25">
      <c r="F332" s="19"/>
    </row>
    <row r="333" spans="6:6" x14ac:dyDescent="0.25">
      <c r="F333" s="19"/>
    </row>
    <row r="334" spans="6:6" x14ac:dyDescent="0.25">
      <c r="F334" s="19"/>
    </row>
    <row r="335" spans="6:6" x14ac:dyDescent="0.25">
      <c r="F335" s="19"/>
    </row>
    <row r="336" spans="6:6" x14ac:dyDescent="0.25">
      <c r="F336" s="19"/>
    </row>
    <row r="337" spans="6:6" x14ac:dyDescent="0.25">
      <c r="F337" s="19"/>
    </row>
    <row r="338" spans="6:6" x14ac:dyDescent="0.25">
      <c r="F338" s="19"/>
    </row>
    <row r="339" spans="6:6" x14ac:dyDescent="0.25">
      <c r="F339" s="19"/>
    </row>
    <row r="340" spans="6:6" x14ac:dyDescent="0.25">
      <c r="F340" s="19"/>
    </row>
    <row r="341" spans="6:6" x14ac:dyDescent="0.25">
      <c r="F341" s="19"/>
    </row>
    <row r="342" spans="6:6" x14ac:dyDescent="0.25">
      <c r="F342" s="19"/>
    </row>
    <row r="343" spans="6:6" x14ac:dyDescent="0.25">
      <c r="F343" s="19"/>
    </row>
    <row r="344" spans="6:6" x14ac:dyDescent="0.25">
      <c r="F344" s="19"/>
    </row>
    <row r="345" spans="6:6" x14ac:dyDescent="0.25">
      <c r="F345" s="19"/>
    </row>
    <row r="346" spans="6:6" x14ac:dyDescent="0.25">
      <c r="F346" s="19"/>
    </row>
    <row r="347" spans="6:6" x14ac:dyDescent="0.25">
      <c r="F347" s="19"/>
    </row>
    <row r="348" spans="6:6" x14ac:dyDescent="0.25">
      <c r="F348" s="19"/>
    </row>
    <row r="349" spans="6:6" x14ac:dyDescent="0.25">
      <c r="F349" s="19"/>
    </row>
    <row r="350" spans="6:6" x14ac:dyDescent="0.25">
      <c r="F350" s="19"/>
    </row>
    <row r="351" spans="6:6" x14ac:dyDescent="0.25">
      <c r="F351" s="19"/>
    </row>
    <row r="352" spans="6:6" x14ac:dyDescent="0.25">
      <c r="F352" s="19"/>
    </row>
    <row r="353" spans="6:6" x14ac:dyDescent="0.25">
      <c r="F353" s="19"/>
    </row>
    <row r="354" spans="6:6" x14ac:dyDescent="0.25">
      <c r="F354" s="19"/>
    </row>
    <row r="355" spans="6:6" x14ac:dyDescent="0.25">
      <c r="F355" s="19"/>
    </row>
    <row r="356" spans="6:6" x14ac:dyDescent="0.25">
      <c r="F356" s="19"/>
    </row>
    <row r="357" spans="6:6" x14ac:dyDescent="0.25">
      <c r="F357" s="19"/>
    </row>
    <row r="358" spans="6:6" x14ac:dyDescent="0.25">
      <c r="F358" s="19"/>
    </row>
    <row r="359" spans="6:6" x14ac:dyDescent="0.25">
      <c r="F359" s="19"/>
    </row>
    <row r="360" spans="6:6" x14ac:dyDescent="0.25">
      <c r="F360" s="19"/>
    </row>
    <row r="361" spans="6:6" x14ac:dyDescent="0.25">
      <c r="F361" s="19"/>
    </row>
    <row r="362" spans="6:6" x14ac:dyDescent="0.25">
      <c r="F362" s="19"/>
    </row>
    <row r="363" spans="6:6" x14ac:dyDescent="0.25">
      <c r="F363" s="19"/>
    </row>
    <row r="364" spans="6:6" x14ac:dyDescent="0.25">
      <c r="F364" s="19"/>
    </row>
    <row r="365" spans="6:6" x14ac:dyDescent="0.25">
      <c r="F365" s="19"/>
    </row>
    <row r="366" spans="6:6" x14ac:dyDescent="0.25">
      <c r="F366" s="19"/>
    </row>
    <row r="367" spans="6:6" x14ac:dyDescent="0.25">
      <c r="F367" s="19"/>
    </row>
    <row r="368" spans="6:6" x14ac:dyDescent="0.25">
      <c r="F368" s="19"/>
    </row>
    <row r="369" spans="6:6" x14ac:dyDescent="0.25">
      <c r="F369" s="19"/>
    </row>
    <row r="370" spans="6:6" x14ac:dyDescent="0.25">
      <c r="F370" s="19"/>
    </row>
    <row r="371" spans="6:6" x14ac:dyDescent="0.25">
      <c r="F371" s="19"/>
    </row>
    <row r="372" spans="6:6" x14ac:dyDescent="0.25">
      <c r="F372" s="19"/>
    </row>
    <row r="373" spans="6:6" x14ac:dyDescent="0.25">
      <c r="F373" s="19"/>
    </row>
    <row r="374" spans="6:6" x14ac:dyDescent="0.25">
      <c r="F374" s="19"/>
    </row>
    <row r="375" spans="6:6" x14ac:dyDescent="0.25">
      <c r="F375" s="19"/>
    </row>
    <row r="376" spans="6:6" x14ac:dyDescent="0.25">
      <c r="F376" s="19"/>
    </row>
    <row r="377" spans="6:6" x14ac:dyDescent="0.25">
      <c r="F377" s="1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Table</vt:lpstr>
      <vt:lpstr>Quantification C</vt:lpstr>
    </vt:vector>
  </TitlesOfParts>
  <Company>CNPF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</dc:creator>
  <cp:lastModifiedBy>OCCI_OG</cp:lastModifiedBy>
  <dcterms:created xsi:type="dcterms:W3CDTF">2019-08-21T16:03:59Z</dcterms:created>
  <dcterms:modified xsi:type="dcterms:W3CDTF">2020-01-14T16:07:48Z</dcterms:modified>
</cp:coreProperties>
</file>