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0" yWindow="0" windowWidth="17970" windowHeight="8280"/>
  </bookViews>
  <sheets>
    <sheet name="Quantification C" sheetId="2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2" i="2"/>
  <c r="W3" i="2" l="1"/>
  <c r="I54" i="2" l="1"/>
  <c r="I55" i="2"/>
  <c r="J55" i="2" s="1"/>
  <c r="I56" i="2"/>
  <c r="I57" i="2"/>
  <c r="I58" i="2"/>
  <c r="J58" i="2" s="1"/>
  <c r="I59" i="2"/>
  <c r="I60" i="2"/>
  <c r="I61" i="2"/>
  <c r="J61" i="2" s="1"/>
  <c r="I62" i="2"/>
  <c r="J62" i="2" s="1"/>
  <c r="I63" i="2"/>
  <c r="J63" i="2" s="1"/>
  <c r="I64" i="2"/>
  <c r="I65" i="2"/>
  <c r="I66" i="2"/>
  <c r="J66" i="2" s="1"/>
  <c r="I67" i="2"/>
  <c r="I68" i="2"/>
  <c r="I69" i="2"/>
  <c r="J69" i="2" s="1"/>
  <c r="I70" i="2"/>
  <c r="J70" i="2" s="1"/>
  <c r="I71" i="2"/>
  <c r="J71" i="2" s="1"/>
  <c r="I72" i="2"/>
  <c r="I73" i="2"/>
  <c r="J73" i="2" s="1"/>
  <c r="I74" i="2"/>
  <c r="J74" i="2" s="1"/>
  <c r="I75" i="2"/>
  <c r="I76" i="2"/>
  <c r="I77" i="2"/>
  <c r="J77" i="2" s="1"/>
  <c r="I78" i="2"/>
  <c r="I79" i="2"/>
  <c r="J79" i="2" s="1"/>
  <c r="I80" i="2"/>
  <c r="I81" i="2"/>
  <c r="I82" i="2"/>
  <c r="J82" i="2" s="1"/>
  <c r="I83" i="2"/>
  <c r="I84" i="2"/>
  <c r="I85" i="2"/>
  <c r="J85" i="2" s="1"/>
  <c r="I86" i="2"/>
  <c r="J86" i="2" s="1"/>
  <c r="I87" i="2"/>
  <c r="J87" i="2" s="1"/>
  <c r="I88" i="2"/>
  <c r="I89" i="2"/>
  <c r="J89" i="2" s="1"/>
  <c r="I90" i="2"/>
  <c r="J90" i="2" s="1"/>
  <c r="I91" i="2"/>
  <c r="I92" i="2"/>
  <c r="I93" i="2"/>
  <c r="J93" i="2" s="1"/>
  <c r="I94" i="2"/>
  <c r="J94" i="2" s="1"/>
  <c r="I95" i="2"/>
  <c r="J95" i="2" s="1"/>
  <c r="I96" i="2"/>
  <c r="I97" i="2"/>
  <c r="I98" i="2"/>
  <c r="J98" i="2" s="1"/>
  <c r="I99" i="2"/>
  <c r="I100" i="2"/>
  <c r="I101" i="2"/>
  <c r="J101" i="2" s="1"/>
  <c r="I102" i="2"/>
  <c r="J102" i="2" s="1"/>
  <c r="I103" i="2"/>
  <c r="J103" i="2" s="1"/>
  <c r="I104" i="2"/>
  <c r="I105" i="2"/>
  <c r="J105" i="2" s="1"/>
  <c r="I106" i="2"/>
  <c r="J106" i="2" s="1"/>
  <c r="I107" i="2"/>
  <c r="I108" i="2"/>
  <c r="I109" i="2"/>
  <c r="J109" i="2" s="1"/>
  <c r="I110" i="2"/>
  <c r="J110" i="2" s="1"/>
  <c r="I111" i="2"/>
  <c r="J111" i="2" s="1"/>
  <c r="I112" i="2"/>
  <c r="I113" i="2"/>
  <c r="J54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B50" i="2"/>
  <c r="B51" i="2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J56" i="2"/>
  <c r="J59" i="2"/>
  <c r="J60" i="2"/>
  <c r="J64" i="2"/>
  <c r="J67" i="2"/>
  <c r="J68" i="2"/>
  <c r="J72" i="2"/>
  <c r="J75" i="2"/>
  <c r="J76" i="2"/>
  <c r="J80" i="2"/>
  <c r="J83" i="2"/>
  <c r="J84" i="2"/>
  <c r="J88" i="2"/>
  <c r="J91" i="2"/>
  <c r="J92" i="2"/>
  <c r="J96" i="2"/>
  <c r="J99" i="2"/>
  <c r="J100" i="2"/>
  <c r="J104" i="2"/>
  <c r="J107" i="2"/>
  <c r="J108" i="2"/>
  <c r="J112" i="2"/>
  <c r="J57" i="2"/>
  <c r="J65" i="2"/>
  <c r="J78" i="2"/>
  <c r="J81" i="2"/>
  <c r="J97" i="2"/>
  <c r="J113" i="2"/>
  <c r="J114" i="2"/>
  <c r="G105" i="2"/>
  <c r="G106" i="2"/>
  <c r="G107" i="2"/>
  <c r="G108" i="2"/>
  <c r="G109" i="2"/>
  <c r="G110" i="2"/>
  <c r="G111" i="2"/>
  <c r="G112" i="2"/>
  <c r="G104" i="2"/>
  <c r="G95" i="2"/>
  <c r="G96" i="2"/>
  <c r="G97" i="2"/>
  <c r="G98" i="2"/>
  <c r="G99" i="2"/>
  <c r="G100" i="2"/>
  <c r="G101" i="2"/>
  <c r="G94" i="2"/>
  <c r="G84" i="2"/>
  <c r="G85" i="2"/>
  <c r="G86" i="2"/>
  <c r="G87" i="2"/>
  <c r="G88" i="2"/>
  <c r="G89" i="2"/>
  <c r="G90" i="2"/>
  <c r="G91" i="2"/>
  <c r="G83" i="2"/>
  <c r="G73" i="2"/>
  <c r="G74" i="2"/>
  <c r="G75" i="2"/>
  <c r="G76" i="2"/>
  <c r="G77" i="2"/>
  <c r="G78" i="2"/>
  <c r="G79" i="2"/>
  <c r="G80" i="2"/>
  <c r="G72" i="2"/>
  <c r="G62" i="2"/>
  <c r="G63" i="2"/>
  <c r="G64" i="2"/>
  <c r="G65" i="2"/>
  <c r="G66" i="2"/>
  <c r="G67" i="2"/>
  <c r="G68" i="2"/>
  <c r="G69" i="2"/>
  <c r="G61" i="2"/>
  <c r="G51" i="2"/>
  <c r="G52" i="2"/>
  <c r="G53" i="2"/>
  <c r="G54" i="2"/>
  <c r="G55" i="2"/>
  <c r="G56" i="2"/>
  <c r="G57" i="2"/>
  <c r="G58" i="2"/>
  <c r="G50" i="2"/>
  <c r="G44" i="2"/>
  <c r="G45" i="2"/>
  <c r="G46" i="2"/>
  <c r="G47" i="2"/>
  <c r="G43" i="2"/>
  <c r="G34" i="2"/>
  <c r="G35" i="2"/>
  <c r="G36" i="2"/>
  <c r="G37" i="2"/>
  <c r="G38" i="2"/>
  <c r="G39" i="2"/>
  <c r="G40" i="2"/>
  <c r="G41" i="2"/>
  <c r="G33" i="2"/>
  <c r="K109" i="2"/>
  <c r="K110" i="2"/>
  <c r="K111" i="2" s="1"/>
  <c r="K112" i="2" s="1"/>
  <c r="K113" i="2" s="1"/>
  <c r="F109" i="2"/>
  <c r="F110" i="2" s="1"/>
  <c r="F111" i="2" s="1"/>
  <c r="F112" i="2" s="1"/>
  <c r="F113" i="2" s="1"/>
  <c r="G103" i="2"/>
  <c r="G93" i="2"/>
  <c r="G82" i="2"/>
  <c r="G71" i="2"/>
  <c r="G60" i="2"/>
  <c r="K4" i="2"/>
  <c r="K5" i="2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4" i="2" s="1"/>
  <c r="K45" i="2" s="1"/>
  <c r="K46" i="2" s="1"/>
  <c r="K47" i="2" s="1"/>
  <c r="K48" i="2" s="1"/>
  <c r="K50" i="2" s="1"/>
  <c r="K51" i="2" s="1"/>
  <c r="K52" i="2" s="1"/>
  <c r="K53" i="2" s="1"/>
  <c r="K54" i="2" s="1"/>
  <c r="K55" i="2" s="1"/>
  <c r="K56" i="2" s="1"/>
  <c r="K57" i="2" s="1"/>
  <c r="K58" i="2" s="1"/>
  <c r="K59" i="2" s="1"/>
  <c r="K61" i="2" s="1"/>
  <c r="K62" i="2" s="1"/>
  <c r="K63" i="2" s="1"/>
  <c r="K64" i="2" s="1"/>
  <c r="K65" i="2" s="1"/>
  <c r="K66" i="2" s="1"/>
  <c r="K67" i="2" s="1"/>
  <c r="K68" i="2" s="1"/>
  <c r="K69" i="2" s="1"/>
  <c r="K70" i="2" s="1"/>
  <c r="K72" i="2" s="1"/>
  <c r="K73" i="2" s="1"/>
  <c r="K74" i="2" s="1"/>
  <c r="K75" i="2" s="1"/>
  <c r="K76" i="2" s="1"/>
  <c r="K77" i="2" s="1"/>
  <c r="K78" i="2" s="1"/>
  <c r="K79" i="2" s="1"/>
  <c r="K80" i="2" s="1"/>
  <c r="K81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4" i="2" s="1"/>
  <c r="K95" i="2" s="1"/>
  <c r="K96" i="2" s="1"/>
  <c r="K97" i="2" s="1"/>
  <c r="K98" i="2" s="1"/>
  <c r="K99" i="2" s="1"/>
  <c r="K100" i="2" s="1"/>
  <c r="K101" i="2" s="1"/>
  <c r="K102" i="2" s="1"/>
  <c r="K104" i="2" s="1"/>
  <c r="K105" i="2" s="1"/>
  <c r="K106" i="2" s="1"/>
  <c r="K107" i="2" s="1"/>
  <c r="K108" i="2" s="1"/>
  <c r="G49" i="2"/>
  <c r="F33" i="2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4" i="2" l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4" i="2" s="1"/>
  <c r="F95" i="2" s="1"/>
  <c r="F96" i="2" s="1"/>
  <c r="F97" i="2" s="1"/>
  <c r="F98" i="2" s="1"/>
  <c r="F99" i="2" s="1"/>
  <c r="F100" i="2" s="1"/>
  <c r="F101" i="2" s="1"/>
  <c r="F102" i="2" s="1"/>
  <c r="F104" i="2" s="1"/>
  <c r="F105" i="2" s="1"/>
  <c r="F106" i="2" s="1"/>
  <c r="F107" i="2" s="1"/>
  <c r="F108" i="2" s="1"/>
  <c r="Y18" i="2" l="1"/>
  <c r="Y17" i="2"/>
  <c r="Y16" i="2"/>
  <c r="W11" i="2" l="1"/>
  <c r="W13" i="2" s="1"/>
  <c r="B4" i="2"/>
  <c r="B5" i="2"/>
  <c r="B6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3" i="2"/>
  <c r="I53" i="2" l="1"/>
  <c r="I34" i="2"/>
  <c r="I35" i="2"/>
  <c r="I41" i="2"/>
  <c r="J41" i="2" s="1"/>
  <c r="I48" i="2"/>
  <c r="I49" i="2"/>
  <c r="J49" i="2" s="1"/>
  <c r="I40" i="2"/>
  <c r="I36" i="2"/>
  <c r="K3" i="2"/>
  <c r="F3" i="2"/>
  <c r="J48" i="2" l="1"/>
  <c r="I42" i="2"/>
  <c r="J42" i="2" s="1"/>
  <c r="J35" i="2"/>
  <c r="J34" i="2"/>
  <c r="I29" i="2"/>
  <c r="J29" i="2" s="1"/>
  <c r="I37" i="2"/>
  <c r="J37" i="2" s="1"/>
  <c r="I45" i="2"/>
  <c r="J45" i="2" s="1"/>
  <c r="I44" i="2"/>
  <c r="J44" i="2" s="1"/>
  <c r="I39" i="2"/>
  <c r="J39" i="2" s="1"/>
  <c r="I33" i="2"/>
  <c r="J33" i="2" s="1"/>
  <c r="I38" i="2"/>
  <c r="J38" i="2" s="1"/>
  <c r="I32" i="2"/>
  <c r="J32" i="2" s="1"/>
  <c r="W5" i="2" s="1"/>
  <c r="W6" i="2" s="1"/>
  <c r="I47" i="2"/>
  <c r="J47" i="2" s="1"/>
  <c r="I46" i="2"/>
  <c r="J46" i="2" s="1"/>
  <c r="I43" i="2"/>
  <c r="J43" i="2" s="1"/>
  <c r="I31" i="2"/>
  <c r="J31" i="2" s="1"/>
  <c r="I30" i="2"/>
  <c r="J30" i="2" s="1"/>
  <c r="J40" i="2"/>
  <c r="J36" i="2"/>
  <c r="I52" i="2"/>
  <c r="J52" i="2" s="1"/>
  <c r="I50" i="2"/>
  <c r="J50" i="2" s="1"/>
  <c r="J53" i="2"/>
  <c r="I51" i="2"/>
  <c r="J51" i="2" s="1"/>
  <c r="C2" i="2" l="1"/>
  <c r="W7" i="2" l="1"/>
  <c r="R3" i="2" l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P3" i="2"/>
  <c r="P4" i="2" s="1"/>
  <c r="Q3" i="2"/>
  <c r="P5" i="2" l="1"/>
  <c r="C3" i="2"/>
  <c r="S3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S4" i="2" l="1"/>
  <c r="C4" i="2"/>
  <c r="P6" i="2"/>
  <c r="S5" i="2"/>
  <c r="E2" i="2"/>
  <c r="S2" i="2"/>
  <c r="I5" i="2"/>
  <c r="J5" i="2" s="1"/>
  <c r="I8" i="2"/>
  <c r="J8" i="2" s="1"/>
  <c r="I9" i="2"/>
  <c r="J9" i="2" s="1"/>
  <c r="I10" i="2"/>
  <c r="J10" i="2" s="1"/>
  <c r="I14" i="2"/>
  <c r="J14" i="2" s="1"/>
  <c r="I18" i="2"/>
  <c r="J18" i="2" s="1"/>
  <c r="I21" i="2"/>
  <c r="J21" i="2" s="1"/>
  <c r="I27" i="2"/>
  <c r="J27" i="2" s="1"/>
  <c r="P7" i="2" l="1"/>
  <c r="S6" i="2"/>
  <c r="C5" i="2"/>
  <c r="D3" i="2"/>
  <c r="E3" i="2" s="1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C6" i="2" l="1"/>
  <c r="D6" i="2" s="1"/>
  <c r="E6" i="2" s="1"/>
  <c r="P8" i="2"/>
  <c r="S7" i="2"/>
  <c r="D5" i="2"/>
  <c r="E5" i="2" s="1"/>
  <c r="D4" i="2"/>
  <c r="E4" i="2" s="1"/>
  <c r="I22" i="2"/>
  <c r="J22" i="2" s="1"/>
  <c r="I23" i="2"/>
  <c r="J23" i="2" s="1"/>
  <c r="I26" i="2"/>
  <c r="J26" i="2" s="1"/>
  <c r="I25" i="2"/>
  <c r="J25" i="2" s="1"/>
  <c r="I24" i="2"/>
  <c r="J24" i="2" s="1"/>
  <c r="P9" i="2" l="1"/>
  <c r="S8" i="2"/>
  <c r="C7" i="2"/>
  <c r="D7" i="2" s="1"/>
  <c r="E7" i="2" s="1"/>
  <c r="R20" i="2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Q20" i="2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I20" i="2"/>
  <c r="J20" i="2" s="1"/>
  <c r="I28" i="2"/>
  <c r="J28" i="2" s="1"/>
  <c r="W10" i="2" l="1"/>
  <c r="W2" i="2"/>
  <c r="W4" i="2" s="1"/>
  <c r="P10" i="2"/>
  <c r="S9" i="2"/>
  <c r="C8" i="2"/>
  <c r="D8" i="2" s="1"/>
  <c r="E8" i="2" s="1"/>
  <c r="C9" i="2" l="1"/>
  <c r="D9" i="2" s="1"/>
  <c r="E9" i="2" s="1"/>
  <c r="P11" i="2"/>
  <c r="S10" i="2"/>
  <c r="P12" i="2" l="1"/>
  <c r="S11" i="2"/>
  <c r="C10" i="2"/>
  <c r="D10" i="2" s="1"/>
  <c r="E10" i="2" s="1"/>
  <c r="C11" i="2" l="1"/>
  <c r="D11" i="2" s="1"/>
  <c r="E11" i="2" s="1"/>
  <c r="P13" i="2"/>
  <c r="S12" i="2"/>
  <c r="P14" i="2" l="1"/>
  <c r="S13" i="2"/>
  <c r="C12" i="2"/>
  <c r="D12" i="2" s="1"/>
  <c r="E12" i="2" s="1"/>
  <c r="C13" i="2" l="1"/>
  <c r="D13" i="2" s="1"/>
  <c r="E13" i="2" s="1"/>
  <c r="P15" i="2"/>
  <c r="S14" i="2"/>
  <c r="P16" i="2" l="1"/>
  <c r="S15" i="2"/>
  <c r="C14" i="2"/>
  <c r="D14" i="2" s="1"/>
  <c r="E14" i="2" s="1"/>
  <c r="C15" i="2" l="1"/>
  <c r="D15" i="2" s="1"/>
  <c r="E15" i="2" s="1"/>
  <c r="P17" i="2"/>
  <c r="S16" i="2"/>
  <c r="P18" i="2" l="1"/>
  <c r="S17" i="2"/>
  <c r="C16" i="2"/>
  <c r="D16" i="2" s="1"/>
  <c r="E16" i="2" s="1"/>
  <c r="C17" i="2" l="1"/>
  <c r="D17" i="2" s="1"/>
  <c r="E17" i="2" s="1"/>
  <c r="P19" i="2"/>
  <c r="S18" i="2"/>
  <c r="C18" i="2" l="1"/>
  <c r="D18" i="2" s="1"/>
  <c r="E18" i="2" s="1"/>
  <c r="S19" i="2"/>
  <c r="P20" i="2"/>
  <c r="S20" i="2" l="1"/>
  <c r="P21" i="2"/>
  <c r="C19" i="2"/>
  <c r="D19" i="2" s="1"/>
  <c r="E19" i="2" s="1"/>
  <c r="P22" i="2" l="1"/>
  <c r="S21" i="2"/>
  <c r="C20" i="2"/>
  <c r="D20" i="2" s="1"/>
  <c r="E20" i="2" s="1"/>
  <c r="P23" i="2" l="1"/>
  <c r="S22" i="2"/>
  <c r="C21" i="2"/>
  <c r="D21" i="2" s="1"/>
  <c r="E21" i="2" s="1"/>
  <c r="C22" i="2" l="1"/>
  <c r="D22" i="2" s="1"/>
  <c r="E22" i="2" s="1"/>
  <c r="P24" i="2"/>
  <c r="S23" i="2"/>
  <c r="P25" i="2" l="1"/>
  <c r="S24" i="2"/>
  <c r="C23" i="2"/>
  <c r="D23" i="2" s="1"/>
  <c r="E23" i="2" s="1"/>
  <c r="C24" i="2" l="1"/>
  <c r="D24" i="2" s="1"/>
  <c r="E24" i="2" s="1"/>
  <c r="P26" i="2"/>
  <c r="S25" i="2"/>
  <c r="P27" i="2" l="1"/>
  <c r="S26" i="2"/>
  <c r="C25" i="2"/>
  <c r="D25" i="2" s="1"/>
  <c r="E25" i="2" s="1"/>
  <c r="C26" i="2" l="1"/>
  <c r="D26" i="2" s="1"/>
  <c r="E26" i="2" s="1"/>
  <c r="P28" i="2"/>
  <c r="S27" i="2"/>
  <c r="P29" i="2" l="1"/>
  <c r="S28" i="2"/>
  <c r="C27" i="2"/>
  <c r="D27" i="2" s="1"/>
  <c r="E27" i="2" s="1"/>
  <c r="C28" i="2" l="1"/>
  <c r="D28" i="2" s="1"/>
  <c r="E28" i="2" s="1"/>
  <c r="P30" i="2"/>
  <c r="S29" i="2"/>
  <c r="P31" i="2" l="1"/>
  <c r="S30" i="2"/>
  <c r="C29" i="2"/>
  <c r="D29" i="2" s="1"/>
  <c r="E29" i="2" s="1"/>
  <c r="C30" i="2" l="1"/>
  <c r="D30" i="2" s="1"/>
  <c r="E30" i="2" s="1"/>
  <c r="P32" i="2"/>
  <c r="S31" i="2"/>
  <c r="P33" i="2" l="1"/>
  <c r="S32" i="2"/>
  <c r="C31" i="2"/>
  <c r="D31" i="2" s="1"/>
  <c r="E31" i="2" s="1"/>
  <c r="C32" i="2" l="1"/>
  <c r="D32" i="2" s="1"/>
  <c r="E32" i="2" s="1"/>
  <c r="P34" i="2"/>
  <c r="S33" i="2"/>
  <c r="P35" i="2" l="1"/>
  <c r="S34" i="2"/>
  <c r="W14" i="2" s="1"/>
  <c r="W16" i="2" s="1"/>
  <c r="W17" i="2" s="1"/>
  <c r="C33" i="2"/>
  <c r="D33" i="2" s="1"/>
  <c r="E33" i="2" s="1"/>
  <c r="C34" i="2" l="1"/>
  <c r="D34" i="2" s="1"/>
  <c r="E34" i="2" s="1"/>
  <c r="P36" i="2"/>
  <c r="S35" i="2"/>
  <c r="P37" i="2" l="1"/>
  <c r="S36" i="2"/>
  <c r="C35" i="2"/>
  <c r="D35" i="2" s="1"/>
  <c r="E35" i="2" s="1"/>
  <c r="C36" i="2" l="1"/>
  <c r="D36" i="2" s="1"/>
  <c r="E36" i="2" s="1"/>
  <c r="P38" i="2"/>
  <c r="S37" i="2"/>
  <c r="P39" i="2" l="1"/>
  <c r="S38" i="2"/>
  <c r="C37" i="2"/>
  <c r="D37" i="2" s="1"/>
  <c r="E37" i="2" s="1"/>
  <c r="C38" i="2" l="1"/>
  <c r="D38" i="2" s="1"/>
  <c r="E38" i="2" s="1"/>
  <c r="P40" i="2"/>
  <c r="S39" i="2"/>
  <c r="P41" i="2" l="1"/>
  <c r="S40" i="2"/>
  <c r="C39" i="2"/>
  <c r="D39" i="2" s="1"/>
  <c r="E39" i="2" s="1"/>
  <c r="C40" i="2" l="1"/>
  <c r="D40" i="2" s="1"/>
  <c r="E40" i="2" s="1"/>
  <c r="P42" i="2"/>
  <c r="S41" i="2"/>
  <c r="P43" i="2" l="1"/>
  <c r="S42" i="2"/>
  <c r="C41" i="2"/>
  <c r="D41" i="2" s="1"/>
  <c r="E41" i="2" s="1"/>
  <c r="C42" i="2" l="1"/>
  <c r="D42" i="2" s="1"/>
  <c r="E42" i="2" s="1"/>
  <c r="P44" i="2"/>
  <c r="S43" i="2"/>
  <c r="P45" i="2" l="1"/>
  <c r="S44" i="2"/>
  <c r="C43" i="2"/>
  <c r="D43" i="2" s="1"/>
  <c r="E43" i="2" s="1"/>
  <c r="C44" i="2" l="1"/>
  <c r="D44" i="2" s="1"/>
  <c r="E44" i="2" s="1"/>
  <c r="P46" i="2"/>
  <c r="S45" i="2"/>
  <c r="P47" i="2" l="1"/>
  <c r="S46" i="2"/>
  <c r="C45" i="2"/>
  <c r="D45" i="2" s="1"/>
  <c r="E45" i="2" s="1"/>
  <c r="C46" i="2" l="1"/>
  <c r="D46" i="2" s="1"/>
  <c r="E46" i="2" s="1"/>
  <c r="P48" i="2"/>
  <c r="S47" i="2"/>
  <c r="P49" i="2" l="1"/>
  <c r="S48" i="2"/>
  <c r="C47" i="2"/>
  <c r="D47" i="2" s="1"/>
  <c r="E47" i="2" s="1"/>
  <c r="C48" i="2" l="1"/>
  <c r="D48" i="2" s="1"/>
  <c r="E48" i="2" s="1"/>
  <c r="P50" i="2"/>
  <c r="S49" i="2"/>
  <c r="C49" i="2" l="1"/>
  <c r="D49" i="2" s="1"/>
  <c r="E49" i="2" s="1"/>
  <c r="P51" i="2"/>
  <c r="S50" i="2"/>
  <c r="P52" i="2" l="1"/>
  <c r="S51" i="2"/>
  <c r="P53" i="2" l="1"/>
  <c r="S52" i="2"/>
  <c r="P54" i="2" l="1"/>
  <c r="S53" i="2"/>
  <c r="S54" i="2" l="1"/>
</calcChain>
</file>

<file path=xl/sharedStrings.xml><?xml version="1.0" encoding="utf-8"?>
<sst xmlns="http://schemas.openxmlformats.org/spreadsheetml/2006/main" count="35" uniqueCount="31">
  <si>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</si>
  <si>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</si>
  <si>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</si>
  <si>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</si>
  <si>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</si>
  <si>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</si>
  <si>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</si>
  <si>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</si>
  <si>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</si>
  <si>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</si>
  <si>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</si>
  <si>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</si>
  <si>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</si>
  <si>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</si>
  <si>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Bipomasse aérienne 
(tMS/ha)</t>
  </si>
  <si>
    <t>V (m³/ha)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</si>
  <si>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</si>
  <si>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</si>
  <si>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</si>
  <si>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</si>
  <si>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</si>
  <si>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</si>
  <si>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</si>
  <si>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</si>
  <si>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</si>
  <si>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REI substitution</t>
  </si>
  <si>
    <t>REA produits</t>
  </si>
  <si>
    <t>Biomasse 
totale accrus (tCO₂/ha)</t>
  </si>
  <si>
    <r>
      <t>Biomasse totale cèdre 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</si>
  <si>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Cèdre</t>
  </si>
  <si>
    <t>Infradensité cèdre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</si>
</sst>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0" fillId="8" borderId="0" xfId="0" applyFill="1"/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  <xf numFmtId="1" fontId="0" fillId="3" borderId="0" xfId="0" applyNumberFormat="1" applyFill="1" applyAlignment="1">
      <alignment horizontal="center" vertical="center"/>
    </xf>
    <xf numFmtId="1" fontId="0" fillId="3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cèdre (fertilité 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cèdre 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C'!$F$2:$F$114</c:f>
              <c:numCache>
                <c:formatCode>General</c:formatCode>
                <c:ptCount val="1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60</c:v>
                </c:pt>
                <c:pt idx="63">
                  <c:v>61</c:v>
                </c:pt>
                <c:pt idx="64">
                  <c:v>62</c:v>
                </c:pt>
                <c:pt idx="65">
                  <c:v>63</c:v>
                </c:pt>
                <c:pt idx="66">
                  <c:v>64</c:v>
                </c:pt>
                <c:pt idx="67">
                  <c:v>65</c:v>
                </c:pt>
                <c:pt idx="68">
                  <c:v>66</c:v>
                </c:pt>
                <c:pt idx="69">
                  <c:v>66</c:v>
                </c:pt>
                <c:pt idx="70">
                  <c:v>67</c:v>
                </c:pt>
                <c:pt idx="71">
                  <c:v>68</c:v>
                </c:pt>
                <c:pt idx="72">
                  <c:v>69</c:v>
                </c:pt>
                <c:pt idx="73">
                  <c:v>70</c:v>
                </c:pt>
                <c:pt idx="74">
                  <c:v>71</c:v>
                </c:pt>
                <c:pt idx="75">
                  <c:v>72</c:v>
                </c:pt>
                <c:pt idx="76">
                  <c:v>73</c:v>
                </c:pt>
                <c:pt idx="77">
                  <c:v>74</c:v>
                </c:pt>
                <c:pt idx="78">
                  <c:v>75</c:v>
                </c:pt>
                <c:pt idx="79">
                  <c:v>76</c:v>
                </c:pt>
                <c:pt idx="80">
                  <c:v>76</c:v>
                </c:pt>
                <c:pt idx="81">
                  <c:v>77</c:v>
                </c:pt>
                <c:pt idx="82">
                  <c:v>78</c:v>
                </c:pt>
                <c:pt idx="83">
                  <c:v>79</c:v>
                </c:pt>
                <c:pt idx="84">
                  <c:v>80</c:v>
                </c:pt>
                <c:pt idx="85">
                  <c:v>81</c:v>
                </c:pt>
                <c:pt idx="86">
                  <c:v>82</c:v>
                </c:pt>
                <c:pt idx="87">
                  <c:v>83</c:v>
                </c:pt>
                <c:pt idx="88">
                  <c:v>84</c:v>
                </c:pt>
                <c:pt idx="89">
                  <c:v>85</c:v>
                </c:pt>
                <c:pt idx="90">
                  <c:v>86</c:v>
                </c:pt>
                <c:pt idx="91">
                  <c:v>86</c:v>
                </c:pt>
                <c:pt idx="92">
                  <c:v>87</c:v>
                </c:pt>
                <c:pt idx="93">
                  <c:v>88</c:v>
                </c:pt>
                <c:pt idx="94">
                  <c:v>89</c:v>
                </c:pt>
                <c:pt idx="95">
                  <c:v>90</c:v>
                </c:pt>
                <c:pt idx="96">
                  <c:v>91</c:v>
                </c:pt>
                <c:pt idx="97">
                  <c:v>92</c:v>
                </c:pt>
                <c:pt idx="98">
                  <c:v>93</c:v>
                </c:pt>
                <c:pt idx="99">
                  <c:v>94</c:v>
                </c:pt>
                <c:pt idx="100">
                  <c:v>95</c:v>
                </c:pt>
                <c:pt idx="101">
                  <c:v>95</c:v>
                </c:pt>
                <c:pt idx="102">
                  <c:v>96</c:v>
                </c:pt>
                <c:pt idx="103">
                  <c:v>97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101</c:v>
                </c:pt>
                <c:pt idx="108">
                  <c:v>102</c:v>
                </c:pt>
                <c:pt idx="109">
                  <c:v>103</c:v>
                </c:pt>
                <c:pt idx="110">
                  <c:v>104</c:v>
                </c:pt>
                <c:pt idx="111">
                  <c:v>105</c:v>
                </c:pt>
                <c:pt idx="112">
                  <c:v>105</c:v>
                </c:pt>
              </c:numCache>
            </c:numRef>
          </c:xVal>
          <c:yVal>
            <c:numRef>
              <c:f>'Quantification C'!$J$2:$J$114</c:f>
              <c:numCache>
                <c:formatCode>0.0</c:formatCode>
                <c:ptCount val="113"/>
                <c:pt idx="0" formatCode="General">
                  <c:v>0</c:v>
                </c:pt>
                <c:pt idx="1">
                  <c:v>0.6299609865666862</c:v>
                </c:pt>
                <c:pt idx="2">
                  <c:v>1.2254423494457609</c:v>
                </c:pt>
                <c:pt idx="3">
                  <c:v>1.8097885246425764</c:v>
                </c:pt>
                <c:pt idx="4">
                  <c:v>2.3872707110648093</c:v>
                </c:pt>
                <c:pt idx="5">
                  <c:v>3.5285549478382632</c:v>
                </c:pt>
                <c:pt idx="6">
                  <c:v>4.6571753080478375</c:v>
                </c:pt>
                <c:pt idx="7">
                  <c:v>5.7767033785464248</c:v>
                </c:pt>
                <c:pt idx="8">
                  <c:v>6.8891765415928345</c:v>
                </c:pt>
                <c:pt idx="9">
                  <c:v>8.5474175753083355</c:v>
                </c:pt>
                <c:pt idx="10">
                  <c:v>10.195564091705418</c:v>
                </c:pt>
                <c:pt idx="11">
                  <c:v>11.835495400588121</c:v>
                </c:pt>
                <c:pt idx="12">
                  <c:v>14.011501155050325</c:v>
                </c:pt>
                <c:pt idx="13">
                  <c:v>16.177390359176844</c:v>
                </c:pt>
                <c:pt idx="14">
                  <c:v>18.334719028272801</c:v>
                </c:pt>
                <c:pt idx="15">
                  <c:v>21.021076712150265</c:v>
                </c:pt>
                <c:pt idx="16">
                  <c:v>23.69754605384723</c:v>
                </c:pt>
                <c:pt idx="17">
                  <c:v>26.898039554363677</c:v>
                </c:pt>
                <c:pt idx="18">
                  <c:v>30.087817343085334</c:v>
                </c:pt>
                <c:pt idx="19">
                  <c:v>33.797402814667969</c:v>
                </c:pt>
                <c:pt idx="20">
                  <c:v>37.495777668551533</c:v>
                </c:pt>
                <c:pt idx="21">
                  <c:v>41.710377681030266</c:v>
                </c:pt>
                <c:pt idx="22">
                  <c:v>45.913485763099821</c:v>
                </c:pt>
                <c:pt idx="23">
                  <c:v>50.629736882594621</c:v>
                </c:pt>
                <c:pt idx="24">
                  <c:v>55.3343511299027</c:v>
                </c:pt>
                <c:pt idx="25">
                  <c:v>60.549422665334568</c:v>
                </c:pt>
                <c:pt idx="26">
                  <c:v>66.272536635761469</c:v>
                </c:pt>
                <c:pt idx="27">
                  <c:v>72.501426638439312</c:v>
                </c:pt>
                <c:pt idx="28">
                  <c:v>78.716623217842255</c:v>
                </c:pt>
                <c:pt idx="29">
                  <c:v>85.952017228345383</c:v>
                </c:pt>
                <c:pt idx="30">
                  <c:v>93.172080657101858</c:v>
                </c:pt>
                <c:pt idx="31">
                  <c:v>104.49011310785193</c:v>
                </c:pt>
                <c:pt idx="32">
                  <c:v>115.77785737197433</c:v>
                </c:pt>
                <c:pt idx="33">
                  <c:v>127.03868706017153</c:v>
                </c:pt>
                <c:pt idx="34">
                  <c:v>138.27532721770669</c:v>
                </c:pt>
                <c:pt idx="35">
                  <c:v>149.49002281670286</c:v>
                </c:pt>
                <c:pt idx="36">
                  <c:v>160.68465382913149</c:v>
                </c:pt>
                <c:pt idx="37">
                  <c:v>171.86081644124263</c:v>
                </c:pt>
                <c:pt idx="38">
                  <c:v>183.01988197396963</c:v>
                </c:pt>
                <c:pt idx="39">
                  <c:v>194.16304064471555</c:v>
                </c:pt>
                <c:pt idx="40">
                  <c:v>205.29133473515978</c:v>
                </c:pt>
                <c:pt idx="41">
                  <c:v>222.46247518327695</c:v>
                </c:pt>
                <c:pt idx="42">
                  <c:v>239.60321698163875</c:v>
                </c:pt>
                <c:pt idx="43">
                  <c:v>256.71604092575211</c:v>
                </c:pt>
                <c:pt idx="44">
                  <c:v>273.80306989453715</c:v>
                </c:pt>
                <c:pt idx="45">
                  <c:v>290.86614008068244</c:v>
                </c:pt>
                <c:pt idx="46">
                  <c:v>307.90685461043864</c:v>
                </c:pt>
                <c:pt idx="47">
                  <c:v>205.29133473515978</c:v>
                </c:pt>
                <c:pt idx="48">
                  <c:v>223.57247309039982</c:v>
                </c:pt>
                <c:pt idx="49">
                  <c:v>241.81934217417586</c:v>
                </c:pt>
                <c:pt idx="50">
                  <c:v>260.03489159171846</c:v>
                </c:pt>
                <c:pt idx="51">
                  <c:v>278.22162375497288</c:v>
                </c:pt>
                <c:pt idx="52">
                  <c:v>296.38168710899475</c:v>
                </c:pt>
                <c:pt idx="53">
                  <c:v>314.51694528188904</c:v>
                </c:pt>
                <c:pt idx="54">
                  <c:v>332.6290294344642</c:v>
                </c:pt>
                <c:pt idx="55">
                  <c:v>350.71937860245993</c:v>
                </c:pt>
                <c:pt idx="56">
                  <c:v>368.78927127528959</c:v>
                </c:pt>
                <c:pt idx="57">
                  <c:v>386.83985045971798</c:v>
                </c:pt>
                <c:pt idx="58">
                  <c:v>295.88036905328926</c:v>
                </c:pt>
                <c:pt idx="59">
                  <c:v>313.6157522659218</c:v>
                </c:pt>
                <c:pt idx="60">
                  <c:v>331.3289021382123</c:v>
                </c:pt>
                <c:pt idx="61">
                  <c:v>349.02117423582132</c:v>
                </c:pt>
                <c:pt idx="62">
                  <c:v>366.6937754952408</c:v>
                </c:pt>
                <c:pt idx="63">
                  <c:v>384.34778704677416</c:v>
                </c:pt>
                <c:pt idx="64">
                  <c:v>401.98418262418681</c:v>
                </c:pt>
                <c:pt idx="65">
                  <c:v>419.60384357448811</c:v>
                </c:pt>
                <c:pt idx="66">
                  <c:v>437.20757121496894</c:v>
                </c:pt>
                <c:pt idx="67">
                  <c:v>454.79609709637572</c:v>
                </c:pt>
                <c:pt idx="68">
                  <c:v>472.37009159588257</c:v>
                </c:pt>
                <c:pt idx="69">
                  <c:v>371.88214774985937</c:v>
                </c:pt>
                <c:pt idx="70">
                  <c:v>388.53425424974563</c:v>
                </c:pt>
                <c:pt idx="71">
                  <c:v>405.17087294372709</c:v>
                </c:pt>
                <c:pt idx="72">
                  <c:v>421.79272909797106</c:v>
                </c:pt>
                <c:pt idx="73">
                  <c:v>438.40048617013696</c:v>
                </c:pt>
                <c:pt idx="74">
                  <c:v>454.99475326719272</c:v>
                </c:pt>
                <c:pt idx="75">
                  <c:v>471.57609145867627</c:v>
                </c:pt>
                <c:pt idx="76">
                  <c:v>488.14501915592547</c:v>
                </c:pt>
                <c:pt idx="77">
                  <c:v>504.70201672310532</c:v>
                </c:pt>
                <c:pt idx="78">
                  <c:v>521.247530451844</c:v>
                </c:pt>
                <c:pt idx="79">
                  <c:v>537.7819760051176</c:v>
                </c:pt>
                <c:pt idx="80">
                  <c:v>432.63408155595886</c:v>
                </c:pt>
                <c:pt idx="81">
                  <c:v>446.74895314532574</c:v>
                </c:pt>
                <c:pt idx="82">
                  <c:v>460.85428024072968</c:v>
                </c:pt>
                <c:pt idx="83">
                  <c:v>474.95039606310712</c:v>
                </c:pt>
                <c:pt idx="84">
                  <c:v>489.03761244496337</c:v>
                </c:pt>
                <c:pt idx="85">
                  <c:v>503.11622179266845</c:v>
                </c:pt>
                <c:pt idx="86">
                  <c:v>517.18649881772251</c:v>
                </c:pt>
                <c:pt idx="87">
                  <c:v>531.24870206986225</c:v>
                </c:pt>
                <c:pt idx="88">
                  <c:v>545.30307529944037</c:v>
                </c:pt>
                <c:pt idx="89">
                  <c:v>559.34984867208937</c:v>
                </c:pt>
                <c:pt idx="90">
                  <c:v>573.38923985506779</c:v>
                </c:pt>
                <c:pt idx="91">
                  <c:v>466.41439408694379</c:v>
                </c:pt>
                <c:pt idx="92">
                  <c:v>479.31638656594299</c:v>
                </c:pt>
                <c:pt idx="93">
                  <c:v>492.21099800137671</c:v>
                </c:pt>
                <c:pt idx="94">
                  <c:v>505.09844897378463</c:v>
                </c:pt>
                <c:pt idx="95">
                  <c:v>517.97894789153122</c:v>
                </c:pt>
                <c:pt idx="96">
                  <c:v>530.85269195483477</c:v>
                </c:pt>
                <c:pt idx="97">
                  <c:v>543.7198680214351</c:v>
                </c:pt>
                <c:pt idx="98">
                  <c:v>556.58065338607742</c:v>
                </c:pt>
                <c:pt idx="99">
                  <c:v>569.43521648421995</c:v>
                </c:pt>
                <c:pt idx="100">
                  <c:v>582.28371752891621</c:v>
                </c:pt>
                <c:pt idx="101">
                  <c:v>480.30853891265798</c:v>
                </c:pt>
                <c:pt idx="102">
                  <c:v>490.92186261949502</c:v>
                </c:pt>
                <c:pt idx="103">
                  <c:v>501.53032109280747</c:v>
                </c:pt>
                <c:pt idx="104">
                  <c:v>512.13403175484598</c:v>
                </c:pt>
                <c:pt idx="105">
                  <c:v>522.73310676869687</c:v>
                </c:pt>
                <c:pt idx="106">
                  <c:v>533.3276533779632</c:v>
                </c:pt>
                <c:pt idx="107">
                  <c:v>543.91777421805511</c:v>
                </c:pt>
                <c:pt idx="108">
                  <c:v>554.5035676019769</c:v>
                </c:pt>
                <c:pt idx="109">
                  <c:v>565.08512778315969</c:v>
                </c:pt>
                <c:pt idx="110">
                  <c:v>575.66254519758388</c:v>
                </c:pt>
                <c:pt idx="111">
                  <c:v>586.23590668718828</c:v>
                </c:pt>
                <c:pt idx="112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'Quantification C'!$E$1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C'!$A$2:$A$107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'Quantification C'!$E$2:$E$107</c:f>
              <c:numCache>
                <c:formatCode>0.0</c:formatCode>
                <c:ptCount val="106"/>
                <c:pt idx="0">
                  <c:v>0</c:v>
                </c:pt>
                <c:pt idx="1">
                  <c:v>2.2722141346836602</c:v>
                </c:pt>
                <c:pt idx="2">
                  <c:v>4.4322627676630342</c:v>
                </c:pt>
                <c:pt idx="3">
                  <c:v>6.5560875739478979</c:v>
                </c:pt>
                <c:pt idx="4">
                  <c:v>8.6575831706227913</c:v>
                </c:pt>
                <c:pt idx="5">
                  <c:v>10.743047053646096</c:v>
                </c:pt>
                <c:pt idx="6">
                  <c:v>12.816071577640272</c:v>
                </c:pt>
                <c:pt idx="7">
                  <c:v>14.878972594730007</c:v>
                </c:pt>
                <c:pt idx="8">
                  <c:v>16.933363187349929</c:v>
                </c:pt>
                <c:pt idx="9">
                  <c:v>18.980428991609543</c:v>
                </c:pt>
                <c:pt idx="10">
                  <c:v>21.021076712150265</c:v>
                </c:pt>
                <c:pt idx="11">
                  <c:v>23.056021218970372</c:v>
                </c:pt>
                <c:pt idx="12">
                  <c:v>25.085839950688193</c:v>
                </c:pt>
                <c:pt idx="13">
                  <c:v>27.111008618154589</c:v>
                </c:pt>
                <c:pt idx="14">
                  <c:v>29.131925588483782</c:v>
                </c:pt>
                <c:pt idx="15">
                  <c:v>31.148929094436621</c:v>
                </c:pt>
                <c:pt idx="16">
                  <c:v>33.162309719687322</c:v>
                </c:pt>
                <c:pt idx="17">
                  <c:v>35.172319671970534</c:v>
                </c:pt>
                <c:pt idx="18">
                  <c:v>37.179179811358189</c:v>
                </c:pt>
                <c:pt idx="19">
                  <c:v>39.183085071920395</c:v>
                </c:pt>
                <c:pt idx="20">
                  <c:v>41.184208709422556</c:v>
                </c:pt>
                <c:pt idx="21">
                  <c:v>43.182705675340429</c:v>
                </c:pt>
                <c:pt idx="22">
                  <c:v>45.178715329996784</c:v>
                </c:pt>
                <c:pt idx="23">
                  <c:v>47.172363648455985</c:v>
                </c:pt>
                <c:pt idx="24">
                  <c:v>49.163765031959791</c:v>
                </c:pt>
                <c:pt idx="25">
                  <c:v>51.153023808950088</c:v>
                </c:pt>
                <c:pt idx="26">
                  <c:v>53.140235489167587</c:v>
                </c:pt>
                <c:pt idx="27">
                  <c:v>55.125487819385434</c:v>
                </c:pt>
                <c:pt idx="28">
                  <c:v>57.10886167834105</c:v>
                </c:pt>
                <c:pt idx="29">
                  <c:v>59.090431840228007</c:v>
                </c:pt>
                <c:pt idx="30">
                  <c:v>61.07026762991989</c:v>
                </c:pt>
                <c:pt idx="31">
                  <c:v>63.048433488376901</c:v>
                </c:pt>
                <c:pt idx="32">
                  <c:v>65.024989463047447</c:v>
                </c:pt>
                <c:pt idx="33">
                  <c:v>66.999991635247355</c:v>
                </c:pt>
                <c:pt idx="34">
                  <c:v>68.97349249428018</c:v>
                </c:pt>
                <c:pt idx="35">
                  <c:v>70.945541266306407</c:v>
                </c:pt>
                <c:pt idx="36">
                  <c:v>72.916184204571309</c:v>
                </c:pt>
                <c:pt idx="37">
                  <c:v>74.885464846478598</c:v>
                </c:pt>
                <c:pt idx="38">
                  <c:v>76.853424242090881</c:v>
                </c:pt>
                <c:pt idx="39">
                  <c:v>78.820101157900652</c:v>
                </c:pt>
                <c:pt idx="40">
                  <c:v>80.785532259113808</c:v>
                </c:pt>
                <c:pt idx="41">
                  <c:v>82.749752273191604</c:v>
                </c:pt>
                <c:pt idx="42">
                  <c:v>84.712794136987995</c:v>
                </c:pt>
                <c:pt idx="43">
                  <c:v>86.674689129479319</c:v>
                </c:pt>
                <c:pt idx="44">
                  <c:v>88.635466991799021</c:v>
                </c:pt>
                <c:pt idx="45">
                  <c:v>90.595156036052515</c:v>
                </c:pt>
                <c:pt idx="46">
                  <c:v>92.553783244187045</c:v>
                </c:pt>
                <c:pt idx="47">
                  <c:v>94.511374358021442</c:v>
                </c:pt>
                <c:pt idx="48">
                  <c:v>96.467953961397697</c:v>
                </c:pt>
                <c:pt idx="49">
                  <c:v>98.423545555293359</c:v>
                </c:pt>
                <c:pt idx="50">
                  <c:v>100.37817162662895</c:v>
                </c:pt>
                <c:pt idx="51">
                  <c:v>102.33185371141566</c:v>
                </c:pt>
                <c:pt idx="52">
                  <c:v>104.28461245280987</c:v>
                </c:pt>
                <c:pt idx="53">
                  <c:v>106.23646765457615</c:v>
                </c:pt>
                <c:pt idx="54">
                  <c:v>108.18743833040098</c:v>
                </c:pt>
                <c:pt idx="55">
                  <c:v>110.13754274945018</c:v>
                </c:pt>
                <c:pt idx="56">
                  <c:v>112.08679847851975</c:v>
                </c:pt>
                <c:pt idx="57">
                  <c:v>114.03522242109018</c:v>
                </c:pt>
                <c:pt idx="58">
                  <c:v>115.98283085356285</c:v>
                </c:pt>
                <c:pt idx="59">
                  <c:v>117.92963945892645</c:v>
                </c:pt>
                <c:pt idx="60">
                  <c:v>119.87566335807644</c:v>
                </c:pt>
                <c:pt idx="61">
                  <c:v>121.82091713898711</c:v>
                </c:pt>
                <c:pt idx="62">
                  <c:v>123.7654148839167</c:v>
                </c:pt>
                <c:pt idx="63">
                  <c:v>125.70917019480748</c:v>
                </c:pt>
                <c:pt idx="64">
                  <c:v>127.65219621702742</c:v>
                </c:pt>
                <c:pt idx="65">
                  <c:v>129.59450566158588</c:v>
                </c:pt>
                <c:pt idx="66">
                  <c:v>131.53611082594338</c:v>
                </c:pt>
                <c:pt idx="67">
                  <c:v>133.47702361352444</c:v>
                </c:pt>
                <c:pt idx="68">
                  <c:v>135.41725555203226</c:v>
                </c:pt>
                <c:pt idx="69">
                  <c:v>137.35681781065566</c:v>
                </c:pt>
                <c:pt idx="70">
                  <c:v>139.29572121624977</c:v>
                </c:pt>
                <c:pt idx="71">
                  <c:v>141.23397626856661</c:v>
                </c:pt>
                <c:pt idx="72">
                  <c:v>143.17159315460216</c:v>
                </c:pt>
                <c:pt idx="73">
                  <c:v>145.10858176212469</c:v>
                </c:pt>
                <c:pt idx="74">
                  <c:v>147.04495169244021</c:v>
                </c:pt>
                <c:pt idx="75">
                  <c:v>148.98071227244827</c:v>
                </c:pt>
                <c:pt idx="76">
                  <c:v>150.91587256603668</c:v>
                </c:pt>
                <c:pt idx="77">
                  <c:v>152.85044138485935</c:v>
                </c:pt>
                <c:pt idx="78">
                  <c:v>154.78442729853825</c:v>
                </c:pt>
                <c:pt idx="79">
                  <c:v>156.7178386443274</c:v>
                </c:pt>
                <c:pt idx="80">
                  <c:v>158.65068353627368</c:v>
                </c:pt>
                <c:pt idx="81">
                  <c:v>160.58296987390614</c:v>
                </c:pt>
                <c:pt idx="82">
                  <c:v>162.51470535048455</c:v>
                </c:pt>
                <c:pt idx="83">
                  <c:v>164.44589746083366</c:v>
                </c:pt>
                <c:pt idx="84">
                  <c:v>166.37655350878956</c:v>
                </c:pt>
                <c:pt idx="85">
                  <c:v>168.30668061428082</c:v>
                </c:pt>
                <c:pt idx="86">
                  <c:v>170.23628572006746</c:v>
                </c:pt>
                <c:pt idx="87">
                  <c:v>172.165375598157</c:v>
                </c:pt>
                <c:pt idx="88">
                  <c:v>174.09395685591764</c:v>
                </c:pt>
                <c:pt idx="89">
                  <c:v>176.02203594190516</c:v>
                </c:pt>
                <c:pt idx="90">
                  <c:v>177.94961915142096</c:v>
                </c:pt>
                <c:pt idx="91">
                  <c:v>179.87671263181528</c:v>
                </c:pt>
                <c:pt idx="92">
                  <c:v>181.80332238755173</c:v>
                </c:pt>
                <c:pt idx="93">
                  <c:v>183.72945428504417</c:v>
                </c:pt>
                <c:pt idx="94">
                  <c:v>185.65511405728049</c:v>
                </c:pt>
                <c:pt idx="95">
                  <c:v>187.5803073082437</c:v>
                </c:pt>
                <c:pt idx="96">
                  <c:v>189.50503951714128</c:v>
                </c:pt>
                <c:pt idx="97">
                  <c:v>191.42931604245396</c:v>
                </c:pt>
                <c:pt idx="98">
                  <c:v>193.35314212581196</c:v>
                </c:pt>
                <c:pt idx="99">
                  <c:v>195.27652289570918</c:v>
                </c:pt>
                <c:pt idx="100">
                  <c:v>197.19946337106239</c:v>
                </c:pt>
                <c:pt idx="101">
                  <c:v>199.12196846462484</c:v>
                </c:pt>
                <c:pt idx="102">
                  <c:v>201.04404298625983</c:v>
                </c:pt>
                <c:pt idx="103">
                  <c:v>202.96569164608289</c:v>
                </c:pt>
                <c:pt idx="104">
                  <c:v>204.88691905747837</c:v>
                </c:pt>
                <c:pt idx="105">
                  <c:v>206.80772973999626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155984"/>
        <c:axId val="962153264"/>
      </c:scatterChart>
      <c:valAx>
        <c:axId val="962155984"/>
        <c:scaling>
          <c:orientation val="minMax"/>
          <c:max val="10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2153264"/>
        <c:crosses val="autoZero"/>
        <c:crossBetween val="midCat"/>
      </c:valAx>
      <c:valAx>
        <c:axId val="96215326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2155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11824837653719E-3"/>
          <c:y val="0.90941322370640132"/>
          <c:w val="0.97112220839821239"/>
          <c:h val="7.44825732234020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121756</xdr:colOff>
      <xdr:row>19</xdr:row>
      <xdr:rowOff>57236</xdr:rowOff>
    </xdr:from>
    <xdr:to>
      <xdr:col>25</xdr:col>
      <xdr:colOff>478664</xdr:colOff>
      <xdr:row>44</xdr:row>
      <xdr:rowOff>26420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topLeftCell="I19" zoomScaleNormal="100" workbookViewId="0">
      <selection activeCell="V5" sqref="V5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6" max="6" width="6.85546875" bestFit="1" customWidth="1"/>
    <col min="7" max="7" width="9.5703125" bestFit="1" customWidth="1"/>
    <col min="8" max="9" width="9.42578125" bestFit="1" customWidth="1"/>
    <col min="10" max="10" width="10.5703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2" max="22" width="29.7109375" bestFit="1" customWidth="1"/>
    <col min="23" max="23" width="10.5703125" bestFit="1" customWidth="1"/>
    <col min="24" max="24" width="26" bestFit="1" customWidth="1"/>
    <col min="25" max="25" width="12.28515625" bestFit="1" customWidth="1"/>
  </cols>
  <sheetData>
    <row r="1" spans="1:25" ht="60" x14ac:dyDescent="0.25">
      <c r="A1" s="9" t="s">
        <v>2</v>
      </c>
      <c r="B1" s="9" t="s">
        <v>15</v>
      </c>
      <c r="C1" s="7" t="s">
        <v>14</v>
      </c>
      <c r="D1" s="7" t="s">
        <v>7</v>
      </c>
      <c r="E1" s="7" t="s">
        <v>27</v>
      </c>
      <c r="F1" s="12" t="s">
        <v>2</v>
      </c>
      <c r="G1" s="13" t="s">
        <v>3</v>
      </c>
      <c r="H1" s="6" t="s">
        <v>6</v>
      </c>
      <c r="I1" s="6" t="s">
        <v>7</v>
      </c>
      <c r="J1" s="6" t="s">
        <v>28</v>
      </c>
      <c r="K1" s="21" t="s">
        <v>2</v>
      </c>
      <c r="L1" s="22" t="s">
        <v>4</v>
      </c>
      <c r="M1" s="23" t="s">
        <v>1</v>
      </c>
      <c r="N1" s="23" t="s">
        <v>0</v>
      </c>
      <c r="O1" s="22" t="s">
        <v>5</v>
      </c>
      <c r="P1" s="22" t="s">
        <v>8</v>
      </c>
      <c r="Q1" s="22" t="s">
        <v>9</v>
      </c>
      <c r="R1" s="22" t="s">
        <v>10</v>
      </c>
      <c r="S1" s="22" t="s">
        <v>11</v>
      </c>
      <c r="V1" s="43" t="s">
        <v>30</v>
      </c>
      <c r="W1" s="2">
        <v>0.36</v>
      </c>
      <c r="X1" s="2"/>
      <c r="Y1" s="2"/>
    </row>
    <row r="2" spans="1:25" x14ac:dyDescent="0.25">
      <c r="A2" s="10">
        <v>0</v>
      </c>
      <c r="B2" s="20">
        <v>0</v>
      </c>
      <c r="C2" s="11">
        <f>B2*1.56*0.57</f>
        <v>0</v>
      </c>
      <c r="D2" s="11">
        <v>0</v>
      </c>
      <c r="E2" s="11">
        <f>(C2+D2)*0.475*44/12</f>
        <v>0</v>
      </c>
      <c r="F2" s="14">
        <v>0</v>
      </c>
      <c r="G2" s="15">
        <v>0</v>
      </c>
      <c r="H2" s="16">
        <f>G2*1.3*0.36</f>
        <v>0</v>
      </c>
      <c r="I2" s="15">
        <v>0</v>
      </c>
      <c r="J2" s="15">
        <v>0</v>
      </c>
      <c r="K2" s="34">
        <v>0</v>
      </c>
      <c r="L2" s="24"/>
      <c r="M2" s="24"/>
      <c r="N2" s="24"/>
      <c r="O2" s="24"/>
      <c r="P2" s="24">
        <v>0</v>
      </c>
      <c r="Q2" s="24">
        <v>0</v>
      </c>
      <c r="R2" s="24">
        <v>0</v>
      </c>
      <c r="S2" s="24">
        <f>SUM(P2:R2)</f>
        <v>0</v>
      </c>
      <c r="U2" s="2" t="s">
        <v>29</v>
      </c>
      <c r="V2" s="2" t="s">
        <v>12</v>
      </c>
      <c r="W2" s="3">
        <f>AVERAGE(J2:J113)</f>
        <v>296.47472617740232</v>
      </c>
      <c r="X2" s="2"/>
      <c r="Y2" s="2"/>
    </row>
    <row r="3" spans="1:25" x14ac:dyDescent="0.25">
      <c r="A3" s="10">
        <v>1</v>
      </c>
      <c r="B3" s="20">
        <f>B2+1</f>
        <v>1</v>
      </c>
      <c r="C3" s="11">
        <f t="shared" ref="C3:C66" si="0">B3*1.56*0.57</f>
        <v>0.88919999999999999</v>
      </c>
      <c r="D3" s="11">
        <f t="shared" ref="D3:D66" si="1">EXP(-1.0587+0.8836*LN(C3)+0.284)</f>
        <v>0.41542055579923082</v>
      </c>
      <c r="E3" s="11">
        <f t="shared" ref="E3:E66" si="2">(C3+D3)*0.475*44/12</f>
        <v>2.2722141346836602</v>
      </c>
      <c r="F3" s="14">
        <f>F2+1</f>
        <v>1</v>
      </c>
      <c r="G3" s="15">
        <v>0.5</v>
      </c>
      <c r="H3" s="16">
        <f t="shared" ref="H3:H66" si="3">G3*1.3*0.36</f>
        <v>0.23399999999999999</v>
      </c>
      <c r="I3" s="16">
        <f t="shared" ref="I3:I66" si="4">EXP(-1.0587+0.8836*LN(H3)+0.284)</f>
        <v>0.12770008798087251</v>
      </c>
      <c r="J3" s="16">
        <f>(H3+I3)*0.475*44/12</f>
        <v>0.6299609865666862</v>
      </c>
      <c r="K3" s="34">
        <f>K2+1</f>
        <v>1</v>
      </c>
      <c r="L3" s="24"/>
      <c r="M3" s="24"/>
      <c r="N3" s="24"/>
      <c r="O3" s="24"/>
      <c r="P3" s="25">
        <f>EXP(-LN(2)/35)*P2+(1-EXP(-LN(2)/35))/(LN(2)/35)*M3*L3*0.43*0.475*44/12</f>
        <v>0</v>
      </c>
      <c r="Q3" s="25">
        <f>EXP(-LN(2)/25)*Q2+(1-EXP(-LN(2)/25))/(LN(2)/25)*N3*L3*0.43*0.475*44/12</f>
        <v>0</v>
      </c>
      <c r="R3" s="25">
        <f>EXP(-LN(2)/2)*R2+(1-EXP(-LN(2)/2))/(LN(2)/2)*O3*L3*0.43*0.475*44/12</f>
        <v>0</v>
      </c>
      <c r="S3" s="25">
        <f>SUM(P3:R3)</f>
        <v>0</v>
      </c>
      <c r="U3" s="2" t="s">
        <v>16</v>
      </c>
      <c r="V3" s="2" t="s">
        <v>12</v>
      </c>
      <c r="W3" s="3">
        <f>AVERAGE(E2:E107)</f>
        <v>104.75612021978709</v>
      </c>
      <c r="X3" s="2"/>
      <c r="Y3" s="2"/>
    </row>
    <row r="4" spans="1:25" x14ac:dyDescent="0.25">
      <c r="A4" s="10">
        <v>2</v>
      </c>
      <c r="B4" s="20">
        <f t="shared" ref="B4:B67" si="5">B3+1</f>
        <v>2</v>
      </c>
      <c r="C4" s="11">
        <f t="shared" si="0"/>
        <v>1.7784</v>
      </c>
      <c r="D4" s="11">
        <f t="shared" si="1"/>
        <v>0.76643986660078545</v>
      </c>
      <c r="E4" s="11">
        <f t="shared" si="2"/>
        <v>4.4322627676630342</v>
      </c>
      <c r="F4" s="14">
        <f t="shared" ref="F4:F67" si="6">F3+1</f>
        <v>2</v>
      </c>
      <c r="G4" s="15">
        <v>1</v>
      </c>
      <c r="H4" s="16">
        <f t="shared" si="3"/>
        <v>0.46799999999999997</v>
      </c>
      <c r="I4" s="16">
        <f t="shared" si="4"/>
        <v>0.23560326283967137</v>
      </c>
      <c r="J4" s="16">
        <f t="shared" ref="J4:J66" si="7">(H4+I4)*0.475*44/12</f>
        <v>1.2254423494457609</v>
      </c>
      <c r="K4" s="34">
        <f t="shared" ref="K4:K67" si="8">K3+1</f>
        <v>2</v>
      </c>
      <c r="L4" s="24"/>
      <c r="M4" s="24"/>
      <c r="N4" s="24"/>
      <c r="O4" s="24"/>
      <c r="P4" s="25">
        <f t="shared" ref="P4:P54" si="9">EXP(-LN(2)/35)*P3+(1-EXP(-LN(2)/35))/(LN(2)/35)*M4*L4*0.43*0.475*44/12</f>
        <v>0</v>
      </c>
      <c r="Q4" s="25">
        <f t="shared" ref="Q4:Q54" si="10">EXP(-LN(2)/25)*Q3+(1-EXP(-LN(2)/25))/(LN(2)/25)*N4*L4*0.43*0.475*44/12</f>
        <v>0</v>
      </c>
      <c r="R4" s="25">
        <f t="shared" ref="R4:R54" si="11">EXP(-LN(2)/2)*R3+(1-EXP(-LN(2)/2))/(LN(2)/2)*O4*L4*0.43*0.475*44/12</f>
        <v>0</v>
      </c>
      <c r="S4" s="25">
        <f>SUM(P4:R4)</f>
        <v>0</v>
      </c>
      <c r="U4" s="2"/>
      <c r="V4" s="1" t="s">
        <v>18</v>
      </c>
      <c r="W4" s="3">
        <f>W2-W3</f>
        <v>191.71860595761524</v>
      </c>
      <c r="X4" s="2"/>
      <c r="Y4" s="2"/>
    </row>
    <row r="5" spans="1:25" x14ac:dyDescent="0.25">
      <c r="A5" s="10">
        <v>3</v>
      </c>
      <c r="B5" s="20">
        <f t="shared" si="5"/>
        <v>3</v>
      </c>
      <c r="C5" s="11">
        <f t="shared" si="0"/>
        <v>2.6675999999999997</v>
      </c>
      <c r="D5" s="11">
        <f t="shared" si="1"/>
        <v>1.0966608080083624</v>
      </c>
      <c r="E5" s="11">
        <f t="shared" si="2"/>
        <v>6.5560875739478979</v>
      </c>
      <c r="F5" s="14">
        <f t="shared" si="6"/>
        <v>3</v>
      </c>
      <c r="G5" s="15">
        <v>1.5</v>
      </c>
      <c r="H5" s="16">
        <f t="shared" si="3"/>
        <v>0.70200000000000007</v>
      </c>
      <c r="I5" s="16">
        <f t="shared" si="4"/>
        <v>0.33711302850291458</v>
      </c>
      <c r="J5" s="16">
        <f t="shared" si="7"/>
        <v>1.8097885246425764</v>
      </c>
      <c r="K5" s="34">
        <f t="shared" si="8"/>
        <v>3</v>
      </c>
      <c r="L5" s="24"/>
      <c r="M5" s="24"/>
      <c r="N5" s="24"/>
      <c r="O5" s="24"/>
      <c r="P5" s="25">
        <f t="shared" si="9"/>
        <v>0</v>
      </c>
      <c r="Q5" s="25">
        <f t="shared" si="10"/>
        <v>0</v>
      </c>
      <c r="R5" s="25">
        <f t="shared" si="11"/>
        <v>0</v>
      </c>
      <c r="S5" s="25">
        <f t="shared" ref="S5:S54" si="12">SUM(P5:R5)</f>
        <v>0</v>
      </c>
      <c r="U5" s="2"/>
      <c r="V5" s="2" t="s">
        <v>17</v>
      </c>
      <c r="W5" s="3">
        <f>J32-E32</f>
        <v>32.101813027181969</v>
      </c>
      <c r="X5" s="2"/>
      <c r="Y5" s="2"/>
    </row>
    <row r="6" spans="1:25" x14ac:dyDescent="0.25">
      <c r="A6" s="10">
        <v>4</v>
      </c>
      <c r="B6" s="20">
        <f t="shared" si="5"/>
        <v>4</v>
      </c>
      <c r="C6" s="11">
        <f t="shared" si="0"/>
        <v>3.5568</v>
      </c>
      <c r="D6" s="11">
        <f t="shared" si="1"/>
        <v>1.4140611505968179</v>
      </c>
      <c r="E6" s="11">
        <f t="shared" si="2"/>
        <v>8.6575831706227913</v>
      </c>
      <c r="F6" s="14">
        <f t="shared" si="6"/>
        <v>4</v>
      </c>
      <c r="G6" s="15">
        <v>2</v>
      </c>
      <c r="H6" s="16">
        <f t="shared" si="3"/>
        <v>0.93599999999999994</v>
      </c>
      <c r="I6" s="16">
        <f t="shared" si="4"/>
        <v>0.43468174797979486</v>
      </c>
      <c r="J6" s="16">
        <f t="shared" si="7"/>
        <v>2.3872707110648093</v>
      </c>
      <c r="K6" s="34">
        <f t="shared" si="8"/>
        <v>4</v>
      </c>
      <c r="L6" s="24"/>
      <c r="M6" s="24"/>
      <c r="N6" s="24"/>
      <c r="O6" s="24"/>
      <c r="P6" s="25">
        <f t="shared" si="9"/>
        <v>0</v>
      </c>
      <c r="Q6" s="25">
        <f t="shared" si="10"/>
        <v>0</v>
      </c>
      <c r="R6" s="25">
        <f t="shared" si="11"/>
        <v>0</v>
      </c>
      <c r="S6" s="25">
        <f t="shared" si="12"/>
        <v>0</v>
      </c>
      <c r="U6" s="2"/>
      <c r="V6" s="31" t="s">
        <v>22</v>
      </c>
      <c r="W6" s="32">
        <f>+W5</f>
        <v>32.101813027181969</v>
      </c>
      <c r="X6" s="2"/>
      <c r="Y6" s="2"/>
    </row>
    <row r="7" spans="1:25" x14ac:dyDescent="0.25">
      <c r="A7" s="10">
        <v>5</v>
      </c>
      <c r="B7" s="20">
        <f t="shared" si="5"/>
        <v>5</v>
      </c>
      <c r="C7" s="11">
        <f t="shared" si="0"/>
        <v>4.4459999999999997</v>
      </c>
      <c r="D7" s="11">
        <f t="shared" si="1"/>
        <v>1.7222566815192897</v>
      </c>
      <c r="E7" s="11">
        <f t="shared" si="2"/>
        <v>10.743047053646096</v>
      </c>
      <c r="F7" s="14">
        <f t="shared" si="6"/>
        <v>5</v>
      </c>
      <c r="G7" s="15">
        <v>3</v>
      </c>
      <c r="H7" s="16">
        <f t="shared" si="3"/>
        <v>1.4040000000000001</v>
      </c>
      <c r="I7" s="16">
        <f t="shared" si="4"/>
        <v>0.62196456335211292</v>
      </c>
      <c r="J7" s="16">
        <f t="shared" si="7"/>
        <v>3.5285549478382632</v>
      </c>
      <c r="K7" s="34">
        <f t="shared" si="8"/>
        <v>5</v>
      </c>
      <c r="L7" s="24"/>
      <c r="M7" s="24"/>
      <c r="N7" s="24"/>
      <c r="O7" s="24"/>
      <c r="P7" s="25">
        <f t="shared" si="9"/>
        <v>0</v>
      </c>
      <c r="Q7" s="25">
        <f t="shared" si="10"/>
        <v>0</v>
      </c>
      <c r="R7" s="25">
        <f t="shared" si="11"/>
        <v>0</v>
      </c>
      <c r="S7" s="25">
        <f t="shared" si="12"/>
        <v>0</v>
      </c>
      <c r="U7" s="2"/>
      <c r="V7" s="2" t="s">
        <v>19</v>
      </c>
      <c r="W7" s="38">
        <f>10*44/12</f>
        <v>36.666666666666664</v>
      </c>
    </row>
    <row r="8" spans="1:25" x14ac:dyDescent="0.25">
      <c r="A8" s="10">
        <v>6</v>
      </c>
      <c r="B8" s="20">
        <f t="shared" si="5"/>
        <v>6</v>
      </c>
      <c r="C8" s="11">
        <f t="shared" si="0"/>
        <v>5.3351999999999995</v>
      </c>
      <c r="D8" s="11">
        <f t="shared" si="1"/>
        <v>2.0233099967312578</v>
      </c>
      <c r="E8" s="11">
        <f t="shared" si="2"/>
        <v>12.816071577640272</v>
      </c>
      <c r="F8" s="14">
        <f t="shared" si="6"/>
        <v>6</v>
      </c>
      <c r="G8" s="15">
        <v>4</v>
      </c>
      <c r="H8" s="16">
        <f t="shared" si="3"/>
        <v>1.8719999999999999</v>
      </c>
      <c r="I8" s="16">
        <f t="shared" si="4"/>
        <v>0.80197625342459555</v>
      </c>
      <c r="J8" s="16">
        <f t="shared" si="7"/>
        <v>4.6571753080478375</v>
      </c>
      <c r="K8" s="34">
        <f t="shared" si="8"/>
        <v>6</v>
      </c>
      <c r="L8" s="24"/>
      <c r="M8" s="24"/>
      <c r="N8" s="24"/>
      <c r="O8" s="24"/>
      <c r="P8" s="25">
        <f t="shared" si="9"/>
        <v>0</v>
      </c>
      <c r="Q8" s="25">
        <f t="shared" si="10"/>
        <v>0</v>
      </c>
      <c r="R8" s="25">
        <f t="shared" si="11"/>
        <v>0</v>
      </c>
      <c r="S8" s="25">
        <f t="shared" si="12"/>
        <v>0</v>
      </c>
      <c r="U8" s="2"/>
      <c r="V8" s="2" t="s">
        <v>20</v>
      </c>
      <c r="W8" s="1">
        <v>0</v>
      </c>
    </row>
    <row r="9" spans="1:25" x14ac:dyDescent="0.25">
      <c r="A9" s="10">
        <v>7</v>
      </c>
      <c r="B9" s="20">
        <f t="shared" si="5"/>
        <v>7</v>
      </c>
      <c r="C9" s="11">
        <f t="shared" si="0"/>
        <v>6.2243999999999993</v>
      </c>
      <c r="D9" s="11">
        <f t="shared" si="1"/>
        <v>2.3185507720937846</v>
      </c>
      <c r="E9" s="11">
        <f t="shared" si="2"/>
        <v>14.878972594730007</v>
      </c>
      <c r="F9" s="14">
        <f t="shared" si="6"/>
        <v>7</v>
      </c>
      <c r="G9" s="15">
        <v>5</v>
      </c>
      <c r="H9" s="16">
        <f t="shared" si="3"/>
        <v>2.34</v>
      </c>
      <c r="I9" s="16">
        <f t="shared" si="4"/>
        <v>0.97676749007450259</v>
      </c>
      <c r="J9" s="16">
        <f t="shared" si="7"/>
        <v>5.7767033785464248</v>
      </c>
      <c r="K9" s="34">
        <f t="shared" si="8"/>
        <v>7</v>
      </c>
      <c r="L9" s="24"/>
      <c r="M9" s="24"/>
      <c r="N9" s="24"/>
      <c r="O9" s="24"/>
      <c r="P9" s="25">
        <f t="shared" si="9"/>
        <v>0</v>
      </c>
      <c r="Q9" s="25">
        <f t="shared" si="10"/>
        <v>0</v>
      </c>
      <c r="R9" s="25">
        <f t="shared" si="11"/>
        <v>0</v>
      </c>
      <c r="S9" s="25">
        <f t="shared" si="12"/>
        <v>0</v>
      </c>
      <c r="U9" s="2"/>
      <c r="V9" s="2" t="s">
        <v>21</v>
      </c>
      <c r="W9" s="38">
        <v>0</v>
      </c>
      <c r="X9" s="2"/>
      <c r="Y9" s="2"/>
    </row>
    <row r="10" spans="1:25" x14ac:dyDescent="0.25">
      <c r="A10" s="10">
        <v>8</v>
      </c>
      <c r="B10" s="20">
        <f t="shared" si="5"/>
        <v>8</v>
      </c>
      <c r="C10" s="11">
        <f t="shared" si="0"/>
        <v>7.1135999999999999</v>
      </c>
      <c r="D10" s="11">
        <f t="shared" si="1"/>
        <v>2.6089051793396725</v>
      </c>
      <c r="E10" s="11">
        <f t="shared" si="2"/>
        <v>16.933363187349929</v>
      </c>
      <c r="F10" s="14">
        <f t="shared" si="6"/>
        <v>8</v>
      </c>
      <c r="G10" s="15">
        <v>6</v>
      </c>
      <c r="H10" s="16">
        <f t="shared" si="3"/>
        <v>2.8080000000000003</v>
      </c>
      <c r="I10" s="16">
        <f t="shared" si="4"/>
        <v>1.1475080621585649</v>
      </c>
      <c r="J10" s="16">
        <f t="shared" si="7"/>
        <v>6.8891765415928345</v>
      </c>
      <c r="K10" s="34">
        <f t="shared" si="8"/>
        <v>8</v>
      </c>
      <c r="L10" s="24"/>
      <c r="M10" s="24"/>
      <c r="N10" s="24"/>
      <c r="O10" s="24"/>
      <c r="P10" s="25">
        <f t="shared" si="9"/>
        <v>0</v>
      </c>
      <c r="Q10" s="25">
        <f t="shared" si="10"/>
        <v>0</v>
      </c>
      <c r="R10" s="25">
        <f t="shared" si="11"/>
        <v>0</v>
      </c>
      <c r="S10" s="25">
        <f t="shared" si="12"/>
        <v>0</v>
      </c>
      <c r="U10" s="2"/>
      <c r="V10" s="5" t="s">
        <v>23</v>
      </c>
      <c r="W10" s="39">
        <f>SUM(W6:W9)</f>
        <v>68.768479693848633</v>
      </c>
      <c r="X10" s="2"/>
      <c r="Y10" s="2"/>
    </row>
    <row r="11" spans="1:25" x14ac:dyDescent="0.25">
      <c r="A11" s="10">
        <v>9</v>
      </c>
      <c r="B11" s="20">
        <f t="shared" si="5"/>
        <v>9</v>
      </c>
      <c r="C11" s="11">
        <f t="shared" si="0"/>
        <v>8.0028000000000006</v>
      </c>
      <c r="D11" s="11">
        <f t="shared" si="1"/>
        <v>2.8950539664743791</v>
      </c>
      <c r="E11" s="11">
        <f t="shared" si="2"/>
        <v>18.980428991609543</v>
      </c>
      <c r="F11" s="14">
        <f t="shared" si="6"/>
        <v>9</v>
      </c>
      <c r="G11" s="15">
        <v>7.5</v>
      </c>
      <c r="H11" s="16">
        <f t="shared" si="3"/>
        <v>3.51</v>
      </c>
      <c r="I11" s="16">
        <f t="shared" si="4"/>
        <v>1.397608177210528</v>
      </c>
      <c r="J11" s="16">
        <f t="shared" si="7"/>
        <v>8.5474175753083355</v>
      </c>
      <c r="K11" s="34">
        <f t="shared" si="8"/>
        <v>9</v>
      </c>
      <c r="L11" s="24"/>
      <c r="M11" s="24"/>
      <c r="N11" s="24"/>
      <c r="O11" s="24"/>
      <c r="P11" s="25">
        <f t="shared" si="9"/>
        <v>0</v>
      </c>
      <c r="Q11" s="25">
        <f t="shared" si="10"/>
        <v>0</v>
      </c>
      <c r="R11" s="25">
        <f t="shared" si="11"/>
        <v>0</v>
      </c>
      <c r="S11" s="25">
        <f t="shared" si="12"/>
        <v>0</v>
      </c>
      <c r="U11" s="2"/>
      <c r="V11" s="2" t="s">
        <v>24</v>
      </c>
      <c r="W11" s="3">
        <f>SUM(L20:L34)</f>
        <v>0</v>
      </c>
      <c r="X11" s="2"/>
      <c r="Y11" s="2"/>
    </row>
    <row r="12" spans="1:25" x14ac:dyDescent="0.25">
      <c r="A12" s="10">
        <v>10</v>
      </c>
      <c r="B12" s="20">
        <f t="shared" si="5"/>
        <v>10</v>
      </c>
      <c r="C12" s="11">
        <f t="shared" si="0"/>
        <v>8.8919999999999995</v>
      </c>
      <c r="D12" s="11">
        <f t="shared" si="1"/>
        <v>3.177517729464268</v>
      </c>
      <c r="E12" s="11">
        <f t="shared" si="2"/>
        <v>21.021076712150265</v>
      </c>
      <c r="F12" s="14">
        <f t="shared" si="6"/>
        <v>10</v>
      </c>
      <c r="G12" s="15">
        <v>9</v>
      </c>
      <c r="H12" s="16">
        <f t="shared" si="3"/>
        <v>4.2120000000000006</v>
      </c>
      <c r="I12" s="16">
        <f t="shared" si="4"/>
        <v>1.6419123971514351</v>
      </c>
      <c r="J12" s="16">
        <f t="shared" si="7"/>
        <v>10.195564091705418</v>
      </c>
      <c r="K12" s="34">
        <f t="shared" si="8"/>
        <v>10</v>
      </c>
      <c r="L12" s="24"/>
      <c r="M12" s="24"/>
      <c r="N12" s="24"/>
      <c r="O12" s="24"/>
      <c r="P12" s="25">
        <f t="shared" si="9"/>
        <v>0</v>
      </c>
      <c r="Q12" s="25">
        <f t="shared" si="10"/>
        <v>0</v>
      </c>
      <c r="R12" s="25">
        <f t="shared" si="11"/>
        <v>0</v>
      </c>
      <c r="S12" s="25">
        <f t="shared" si="12"/>
        <v>0</v>
      </c>
      <c r="U12" s="2"/>
      <c r="V12" s="2" t="s">
        <v>13</v>
      </c>
      <c r="W12" s="2">
        <v>0.43</v>
      </c>
      <c r="X12" s="2"/>
      <c r="Y12" s="2"/>
    </row>
    <row r="13" spans="1:25" x14ac:dyDescent="0.25">
      <c r="A13" s="10">
        <v>11</v>
      </c>
      <c r="B13" s="20">
        <f t="shared" si="5"/>
        <v>11</v>
      </c>
      <c r="C13" s="11">
        <f t="shared" si="0"/>
        <v>9.7812000000000001</v>
      </c>
      <c r="D13" s="11">
        <f t="shared" si="1"/>
        <v>3.4567069199829903</v>
      </c>
      <c r="E13" s="11">
        <f t="shared" si="2"/>
        <v>23.056021218970372</v>
      </c>
      <c r="F13" s="14">
        <f t="shared" si="6"/>
        <v>11</v>
      </c>
      <c r="G13" s="15">
        <v>10.5</v>
      </c>
      <c r="H13" s="16">
        <f t="shared" si="3"/>
        <v>4.9139999999999997</v>
      </c>
      <c r="I13" s="16">
        <f t="shared" si="4"/>
        <v>1.8814997515338494</v>
      </c>
      <c r="J13" s="16">
        <f>(H13+I13)*0.475*44/12</f>
        <v>11.835495400588121</v>
      </c>
      <c r="K13" s="34">
        <f t="shared" si="8"/>
        <v>11</v>
      </c>
      <c r="L13" s="24"/>
      <c r="M13" s="24"/>
      <c r="N13" s="24"/>
      <c r="O13" s="24"/>
      <c r="P13" s="25">
        <f t="shared" si="9"/>
        <v>0</v>
      </c>
      <c r="Q13" s="25">
        <f t="shared" si="10"/>
        <v>0</v>
      </c>
      <c r="R13" s="25">
        <f t="shared" si="11"/>
        <v>0</v>
      </c>
      <c r="S13" s="25">
        <f t="shared" si="12"/>
        <v>0</v>
      </c>
      <c r="U13" s="2"/>
      <c r="V13" s="5" t="s">
        <v>25</v>
      </c>
      <c r="W13" s="33">
        <f>W11*W12</f>
        <v>0</v>
      </c>
      <c r="X13" s="2"/>
      <c r="Y13" s="2"/>
    </row>
    <row r="14" spans="1:25" x14ac:dyDescent="0.25">
      <c r="A14" s="10">
        <v>12</v>
      </c>
      <c r="B14" s="20">
        <f t="shared" si="5"/>
        <v>12</v>
      </c>
      <c r="C14" s="11">
        <f t="shared" si="0"/>
        <v>10.670399999999999</v>
      </c>
      <c r="D14" s="11">
        <f t="shared" si="1"/>
        <v>3.7329530817348457</v>
      </c>
      <c r="E14" s="11">
        <f t="shared" si="2"/>
        <v>25.085839950688193</v>
      </c>
      <c r="F14" s="14">
        <f t="shared" si="6"/>
        <v>12</v>
      </c>
      <c r="G14" s="42">
        <v>12.5</v>
      </c>
      <c r="H14" s="16">
        <f t="shared" si="3"/>
        <v>5.85</v>
      </c>
      <c r="I14" s="16">
        <f t="shared" si="4"/>
        <v>2.1948810459619104</v>
      </c>
      <c r="J14" s="16">
        <f t="shared" si="7"/>
        <v>14.011501155050325</v>
      </c>
      <c r="K14" s="34">
        <f t="shared" si="8"/>
        <v>12</v>
      </c>
      <c r="L14" s="24"/>
      <c r="M14" s="24"/>
      <c r="N14" s="24"/>
      <c r="O14" s="24"/>
      <c r="P14" s="25">
        <f t="shared" si="9"/>
        <v>0</v>
      </c>
      <c r="Q14" s="25">
        <f t="shared" si="10"/>
        <v>0</v>
      </c>
      <c r="R14" s="25">
        <f t="shared" si="11"/>
        <v>0</v>
      </c>
      <c r="S14" s="25">
        <f t="shared" si="12"/>
        <v>0</v>
      </c>
      <c r="U14" s="2"/>
      <c r="V14" s="5" t="s">
        <v>26</v>
      </c>
      <c r="W14" s="39">
        <f>AVERAGE(S2:S34)</f>
        <v>0</v>
      </c>
      <c r="X14" s="2"/>
      <c r="Y14" s="2"/>
    </row>
    <row r="15" spans="1:25" x14ac:dyDescent="0.25">
      <c r="A15" s="10">
        <v>13</v>
      </c>
      <c r="B15" s="20">
        <f t="shared" si="5"/>
        <v>13</v>
      </c>
      <c r="C15" s="11">
        <f t="shared" si="0"/>
        <v>11.5596</v>
      </c>
      <c r="D15" s="11">
        <f t="shared" si="1"/>
        <v>4.0065293501366055</v>
      </c>
      <c r="E15" s="11">
        <f t="shared" si="2"/>
        <v>27.111008618154589</v>
      </c>
      <c r="F15" s="14">
        <f t="shared" si="6"/>
        <v>13</v>
      </c>
      <c r="G15" s="42">
        <v>14.5</v>
      </c>
      <c r="H15" s="16">
        <f t="shared" si="3"/>
        <v>6.7860000000000005</v>
      </c>
      <c r="I15" s="16">
        <f t="shared" si="4"/>
        <v>2.5024537947426864</v>
      </c>
      <c r="J15" s="16">
        <f t="shared" si="7"/>
        <v>16.177390359176844</v>
      </c>
      <c r="K15" s="34">
        <f t="shared" si="8"/>
        <v>13</v>
      </c>
      <c r="L15" s="24"/>
      <c r="M15" s="24"/>
      <c r="N15" s="24"/>
      <c r="O15" s="24"/>
      <c r="P15" s="25">
        <f t="shared" si="9"/>
        <v>0</v>
      </c>
      <c r="Q15" s="25">
        <f t="shared" si="10"/>
        <v>0</v>
      </c>
      <c r="R15" s="25">
        <f t="shared" si="11"/>
        <v>0</v>
      </c>
      <c r="S15" s="25">
        <f t="shared" si="12"/>
        <v>0</v>
      </c>
      <c r="U15" s="2"/>
      <c r="X15" s="2"/>
      <c r="Y15" s="2"/>
    </row>
    <row r="16" spans="1:25" x14ac:dyDescent="0.25">
      <c r="A16" s="10">
        <v>14</v>
      </c>
      <c r="B16" s="20">
        <f t="shared" si="5"/>
        <v>14</v>
      </c>
      <c r="C16" s="11">
        <f t="shared" si="0"/>
        <v>12.448799999999999</v>
      </c>
      <c r="D16" s="11">
        <f t="shared" si="1"/>
        <v>4.2776644527179633</v>
      </c>
      <c r="E16" s="11">
        <f t="shared" si="2"/>
        <v>29.131925588483782</v>
      </c>
      <c r="F16" s="14">
        <f t="shared" si="6"/>
        <v>14</v>
      </c>
      <c r="G16" s="42">
        <v>16.5</v>
      </c>
      <c r="H16" s="16">
        <f t="shared" si="3"/>
        <v>7.7219999999999995</v>
      </c>
      <c r="I16" s="16">
        <f t="shared" si="4"/>
        <v>2.8051114037929983</v>
      </c>
      <c r="J16" s="16">
        <f t="shared" si="7"/>
        <v>18.334719028272801</v>
      </c>
      <c r="K16" s="34">
        <f t="shared" si="8"/>
        <v>14</v>
      </c>
      <c r="L16" s="24"/>
      <c r="M16" s="24"/>
      <c r="N16" s="24"/>
      <c r="O16" s="24"/>
      <c r="P16" s="25">
        <f t="shared" si="9"/>
        <v>0</v>
      </c>
      <c r="Q16" s="25">
        <f t="shared" si="10"/>
        <v>0</v>
      </c>
      <c r="R16" s="25">
        <f t="shared" si="11"/>
        <v>0</v>
      </c>
      <c r="S16" s="25">
        <f t="shared" si="12"/>
        <v>0</v>
      </c>
      <c r="U16" s="2"/>
      <c r="W16" s="40">
        <f>W10+W13+W14</f>
        <v>68.768479693848633</v>
      </c>
      <c r="X16" s="2"/>
      <c r="Y16" s="2">
        <f>5000*10</f>
        <v>50000</v>
      </c>
    </row>
    <row r="17" spans="1:25" x14ac:dyDescent="0.25">
      <c r="A17" s="10">
        <v>15</v>
      </c>
      <c r="B17" s="20">
        <f t="shared" si="5"/>
        <v>15</v>
      </c>
      <c r="C17" s="11">
        <f t="shared" si="0"/>
        <v>13.337999999999999</v>
      </c>
      <c r="D17" s="11">
        <f t="shared" si="1"/>
        <v>4.5465525901071517</v>
      </c>
      <c r="E17" s="11">
        <f t="shared" si="2"/>
        <v>31.148929094436621</v>
      </c>
      <c r="F17" s="14">
        <f t="shared" si="6"/>
        <v>15</v>
      </c>
      <c r="G17" s="42">
        <v>19</v>
      </c>
      <c r="H17" s="16">
        <f t="shared" si="3"/>
        <v>8.8919999999999995</v>
      </c>
      <c r="I17" s="16">
        <f t="shared" si="4"/>
        <v>3.177517729464268</v>
      </c>
      <c r="J17" s="16">
        <f t="shared" si="7"/>
        <v>21.021076712150265</v>
      </c>
      <c r="K17" s="34">
        <f t="shared" si="8"/>
        <v>15</v>
      </c>
      <c r="L17" s="24"/>
      <c r="M17" s="24"/>
      <c r="N17" s="24"/>
      <c r="O17" s="24"/>
      <c r="P17" s="25">
        <f t="shared" si="9"/>
        <v>0</v>
      </c>
      <c r="Q17" s="25">
        <f t="shared" si="10"/>
        <v>0</v>
      </c>
      <c r="R17" s="25">
        <f t="shared" si="11"/>
        <v>0</v>
      </c>
      <c r="S17" s="25">
        <f t="shared" si="12"/>
        <v>0</v>
      </c>
      <c r="W17">
        <f>W16*0.95*0.9</f>
        <v>58.797050138240579</v>
      </c>
      <c r="Y17">
        <f>35000</f>
        <v>35000</v>
      </c>
    </row>
    <row r="18" spans="1:25" x14ac:dyDescent="0.25">
      <c r="A18" s="10">
        <v>16</v>
      </c>
      <c r="B18" s="20">
        <f t="shared" si="5"/>
        <v>16</v>
      </c>
      <c r="C18" s="11">
        <f t="shared" si="0"/>
        <v>14.2272</v>
      </c>
      <c r="D18" s="11">
        <f t="shared" si="1"/>
        <v>4.81336060460516</v>
      </c>
      <c r="E18" s="11">
        <f t="shared" si="2"/>
        <v>33.162309719687322</v>
      </c>
      <c r="F18" s="14">
        <f t="shared" si="6"/>
        <v>16</v>
      </c>
      <c r="G18" s="42">
        <v>21.5</v>
      </c>
      <c r="H18" s="16">
        <f t="shared" si="3"/>
        <v>10.061999999999999</v>
      </c>
      <c r="I18" s="16">
        <f t="shared" si="4"/>
        <v>3.5442465380941046</v>
      </c>
      <c r="J18" s="16">
        <f t="shared" si="7"/>
        <v>23.69754605384723</v>
      </c>
      <c r="K18" s="34">
        <f t="shared" si="8"/>
        <v>16</v>
      </c>
      <c r="L18" s="24"/>
      <c r="M18" s="24"/>
      <c r="N18" s="24"/>
      <c r="O18" s="24"/>
      <c r="P18" s="25">
        <f t="shared" si="9"/>
        <v>0</v>
      </c>
      <c r="Q18" s="25">
        <f t="shared" si="10"/>
        <v>0</v>
      </c>
      <c r="R18" s="25">
        <f t="shared" si="11"/>
        <v>0</v>
      </c>
      <c r="S18" s="25">
        <f t="shared" si="12"/>
        <v>0</v>
      </c>
      <c r="X18" s="2"/>
      <c r="Y18" s="2">
        <f>Y17/4000</f>
        <v>8.75</v>
      </c>
    </row>
    <row r="19" spans="1:25" x14ac:dyDescent="0.25">
      <c r="A19" s="10">
        <v>17</v>
      </c>
      <c r="B19" s="20">
        <f t="shared" si="5"/>
        <v>17</v>
      </c>
      <c r="C19" s="11">
        <f t="shared" si="0"/>
        <v>15.116399999999999</v>
      </c>
      <c r="D19" s="11">
        <f t="shared" si="1"/>
        <v>5.0782333044806913</v>
      </c>
      <c r="E19" s="11">
        <f t="shared" si="2"/>
        <v>35.172319671970534</v>
      </c>
      <c r="F19" s="14">
        <f t="shared" si="6"/>
        <v>17</v>
      </c>
      <c r="G19" s="41">
        <v>24.5</v>
      </c>
      <c r="H19" s="16">
        <f t="shared" si="3"/>
        <v>11.465999999999999</v>
      </c>
      <c r="I19" s="16">
        <f t="shared" si="4"/>
        <v>3.9778504618356041</v>
      </c>
      <c r="J19" s="16">
        <f t="shared" si="7"/>
        <v>26.898039554363677</v>
      </c>
      <c r="K19" s="34">
        <f t="shared" si="8"/>
        <v>17</v>
      </c>
      <c r="L19" s="24"/>
      <c r="M19" s="24"/>
      <c r="N19" s="24"/>
      <c r="O19" s="24"/>
      <c r="P19" s="25">
        <f t="shared" si="9"/>
        <v>0</v>
      </c>
      <c r="Q19" s="25">
        <f t="shared" si="10"/>
        <v>0</v>
      </c>
      <c r="R19" s="25">
        <f t="shared" si="11"/>
        <v>0</v>
      </c>
      <c r="S19" s="25">
        <f t="shared" si="12"/>
        <v>0</v>
      </c>
      <c r="X19" s="2"/>
      <c r="Y19" s="2"/>
    </row>
    <row r="20" spans="1:25" x14ac:dyDescent="0.25">
      <c r="A20" s="10">
        <v>18</v>
      </c>
      <c r="B20" s="20">
        <f t="shared" si="5"/>
        <v>18</v>
      </c>
      <c r="C20" s="11">
        <f t="shared" si="0"/>
        <v>16.005600000000001</v>
      </c>
      <c r="D20" s="11">
        <f t="shared" si="1"/>
        <v>5.3412974993444156</v>
      </c>
      <c r="E20" s="11">
        <f t="shared" si="2"/>
        <v>37.179179811358189</v>
      </c>
      <c r="F20" s="14">
        <f t="shared" si="6"/>
        <v>18</v>
      </c>
      <c r="G20" s="16">
        <v>27.5</v>
      </c>
      <c r="H20" s="16">
        <f t="shared" si="3"/>
        <v>12.87</v>
      </c>
      <c r="I20" s="16">
        <f t="shared" si="4"/>
        <v>4.4053018237810573</v>
      </c>
      <c r="J20" s="16">
        <f t="shared" si="7"/>
        <v>30.087817343085334</v>
      </c>
      <c r="K20" s="34">
        <f t="shared" si="8"/>
        <v>18</v>
      </c>
      <c r="L20" s="24"/>
      <c r="M20" s="26"/>
      <c r="N20" s="26"/>
      <c r="O20" s="26"/>
      <c r="P20" s="25">
        <f t="shared" si="9"/>
        <v>0</v>
      </c>
      <c r="Q20" s="25">
        <f t="shared" si="10"/>
        <v>0</v>
      </c>
      <c r="R20" s="25">
        <f t="shared" si="11"/>
        <v>0</v>
      </c>
      <c r="S20" s="25">
        <f t="shared" si="12"/>
        <v>0</v>
      </c>
      <c r="V20" s="4"/>
      <c r="W20" s="30"/>
    </row>
    <row r="21" spans="1:25" x14ac:dyDescent="0.25">
      <c r="A21" s="10">
        <v>19</v>
      </c>
      <c r="B21" s="20">
        <f t="shared" si="5"/>
        <v>19</v>
      </c>
      <c r="C21" s="11">
        <f t="shared" si="0"/>
        <v>16.8948</v>
      </c>
      <c r="D21" s="11">
        <f t="shared" si="1"/>
        <v>5.6026651130643454</v>
      </c>
      <c r="E21" s="11">
        <f t="shared" si="2"/>
        <v>39.183085071920395</v>
      </c>
      <c r="F21" s="14">
        <f t="shared" si="6"/>
        <v>19</v>
      </c>
      <c r="G21" s="16">
        <v>31</v>
      </c>
      <c r="H21" s="16">
        <f t="shared" si="3"/>
        <v>14.508000000000001</v>
      </c>
      <c r="I21" s="16">
        <f t="shared" si="4"/>
        <v>4.8972073577041</v>
      </c>
      <c r="J21" s="16">
        <f t="shared" si="7"/>
        <v>33.797402814667969</v>
      </c>
      <c r="K21" s="34">
        <f t="shared" si="8"/>
        <v>19</v>
      </c>
      <c r="L21" s="27"/>
      <c r="M21" s="36"/>
      <c r="N21" s="36"/>
      <c r="O21" s="36"/>
      <c r="P21" s="25">
        <f t="shared" si="9"/>
        <v>0</v>
      </c>
      <c r="Q21" s="25">
        <f t="shared" si="10"/>
        <v>0</v>
      </c>
      <c r="R21" s="25">
        <f t="shared" si="11"/>
        <v>0</v>
      </c>
      <c r="S21" s="25">
        <f t="shared" si="12"/>
        <v>0</v>
      </c>
      <c r="W21" s="2"/>
    </row>
    <row r="22" spans="1:25" x14ac:dyDescent="0.25">
      <c r="A22" s="10">
        <v>20</v>
      </c>
      <c r="B22" s="20">
        <f t="shared" si="5"/>
        <v>20</v>
      </c>
      <c r="C22" s="11">
        <f t="shared" si="0"/>
        <v>17.783999999999999</v>
      </c>
      <c r="D22" s="11">
        <f t="shared" si="1"/>
        <v>5.862435622634961</v>
      </c>
      <c r="E22" s="11">
        <f t="shared" si="2"/>
        <v>41.184208709422556</v>
      </c>
      <c r="F22" s="14">
        <f t="shared" si="6"/>
        <v>20</v>
      </c>
      <c r="G22" s="16">
        <v>34.5</v>
      </c>
      <c r="H22" s="16">
        <f t="shared" si="3"/>
        <v>16.146000000000001</v>
      </c>
      <c r="I22" s="16">
        <f t="shared" si="4"/>
        <v>5.3826761733310189</v>
      </c>
      <c r="J22" s="16">
        <f t="shared" si="7"/>
        <v>37.495777668551533</v>
      </c>
      <c r="K22" s="34">
        <f t="shared" si="8"/>
        <v>20</v>
      </c>
      <c r="L22" s="24"/>
      <c r="M22" s="24"/>
      <c r="N22" s="24"/>
      <c r="O22" s="24"/>
      <c r="P22" s="25">
        <f t="shared" si="9"/>
        <v>0</v>
      </c>
      <c r="Q22" s="25">
        <f t="shared" si="10"/>
        <v>0</v>
      </c>
      <c r="R22" s="25">
        <f t="shared" si="11"/>
        <v>0</v>
      </c>
      <c r="S22" s="25">
        <f t="shared" si="12"/>
        <v>0</v>
      </c>
      <c r="W22" s="2"/>
    </row>
    <row r="23" spans="1:25" x14ac:dyDescent="0.25">
      <c r="A23" s="10">
        <v>21</v>
      </c>
      <c r="B23" s="20">
        <f t="shared" si="5"/>
        <v>21</v>
      </c>
      <c r="C23" s="11">
        <f t="shared" si="0"/>
        <v>18.673199999999998</v>
      </c>
      <c r="D23" s="11">
        <f t="shared" si="1"/>
        <v>6.120697995410775</v>
      </c>
      <c r="E23" s="11">
        <f t="shared" si="2"/>
        <v>43.182705675340429</v>
      </c>
      <c r="F23" s="14">
        <f t="shared" si="6"/>
        <v>21</v>
      </c>
      <c r="G23" s="16">
        <v>38.5</v>
      </c>
      <c r="H23" s="16">
        <f t="shared" si="3"/>
        <v>18.018000000000001</v>
      </c>
      <c r="I23" s="16">
        <f t="shared" si="4"/>
        <v>5.9305422092039803</v>
      </c>
      <c r="J23" s="16">
        <f t="shared" si="7"/>
        <v>41.710377681030266</v>
      </c>
      <c r="K23" s="34">
        <f t="shared" si="8"/>
        <v>21</v>
      </c>
      <c r="L23" s="24"/>
      <c r="M23" s="26"/>
      <c r="N23" s="26"/>
      <c r="O23" s="26"/>
      <c r="P23" s="25">
        <f t="shared" si="9"/>
        <v>0</v>
      </c>
      <c r="Q23" s="25">
        <f t="shared" si="10"/>
        <v>0</v>
      </c>
      <c r="R23" s="25">
        <f t="shared" si="11"/>
        <v>0</v>
      </c>
      <c r="S23" s="25">
        <f t="shared" si="12"/>
        <v>0</v>
      </c>
      <c r="W23" s="2"/>
    </row>
    <row r="24" spans="1:25" x14ac:dyDescent="0.25">
      <c r="A24" s="10">
        <v>22</v>
      </c>
      <c r="B24" s="20">
        <f t="shared" si="5"/>
        <v>22</v>
      </c>
      <c r="C24" s="11">
        <f t="shared" si="0"/>
        <v>19.5624</v>
      </c>
      <c r="D24" s="11">
        <f t="shared" si="1"/>
        <v>6.3775322468881095</v>
      </c>
      <c r="E24" s="11">
        <f t="shared" si="2"/>
        <v>45.178715329996784</v>
      </c>
      <c r="F24" s="14">
        <f t="shared" si="6"/>
        <v>22</v>
      </c>
      <c r="G24" s="16">
        <v>42.5</v>
      </c>
      <c r="H24" s="16">
        <f t="shared" si="3"/>
        <v>19.89</v>
      </c>
      <c r="I24" s="16">
        <f t="shared" si="4"/>
        <v>6.4718100075214293</v>
      </c>
      <c r="J24" s="16">
        <f t="shared" si="7"/>
        <v>45.913485763099821</v>
      </c>
      <c r="K24" s="34">
        <f t="shared" si="8"/>
        <v>22</v>
      </c>
      <c r="L24" s="24"/>
      <c r="M24" s="24"/>
      <c r="N24" s="24"/>
      <c r="O24" s="24"/>
      <c r="P24" s="25">
        <f t="shared" si="9"/>
        <v>0</v>
      </c>
      <c r="Q24" s="25">
        <f t="shared" si="10"/>
        <v>0</v>
      </c>
      <c r="R24" s="25">
        <f t="shared" si="11"/>
        <v>0</v>
      </c>
      <c r="S24" s="25">
        <f t="shared" si="12"/>
        <v>0</v>
      </c>
      <c r="W24" s="2"/>
    </row>
    <row r="25" spans="1:25" x14ac:dyDescent="0.25">
      <c r="A25" s="10">
        <v>23</v>
      </c>
      <c r="B25" s="20">
        <f t="shared" si="5"/>
        <v>23</v>
      </c>
      <c r="C25" s="11">
        <f t="shared" si="0"/>
        <v>20.451599999999999</v>
      </c>
      <c r="D25" s="11">
        <f t="shared" si="1"/>
        <v>6.6330107072474558</v>
      </c>
      <c r="E25" s="11">
        <f t="shared" si="2"/>
        <v>47.172363648455985</v>
      </c>
      <c r="F25" s="14">
        <f t="shared" si="6"/>
        <v>23</v>
      </c>
      <c r="G25" s="16">
        <v>47</v>
      </c>
      <c r="H25" s="16">
        <f t="shared" si="3"/>
        <v>21.995999999999999</v>
      </c>
      <c r="I25" s="16">
        <f t="shared" si="4"/>
        <v>7.0737053871356732</v>
      </c>
      <c r="J25" s="16">
        <f t="shared" si="7"/>
        <v>50.629736882594621</v>
      </c>
      <c r="K25" s="34">
        <f t="shared" si="8"/>
        <v>23</v>
      </c>
      <c r="L25" s="24"/>
      <c r="M25" s="24"/>
      <c r="N25" s="24"/>
      <c r="O25" s="24"/>
      <c r="P25" s="25">
        <f t="shared" si="9"/>
        <v>0</v>
      </c>
      <c r="Q25" s="25">
        <f t="shared" si="10"/>
        <v>0</v>
      </c>
      <c r="R25" s="25">
        <f t="shared" si="11"/>
        <v>0</v>
      </c>
      <c r="S25" s="25">
        <f t="shared" si="12"/>
        <v>0</v>
      </c>
      <c r="W25" s="2"/>
    </row>
    <row r="26" spans="1:25" x14ac:dyDescent="0.25">
      <c r="A26" s="10">
        <v>24</v>
      </c>
      <c r="B26" s="20">
        <f t="shared" si="5"/>
        <v>24</v>
      </c>
      <c r="C26" s="11">
        <f t="shared" si="0"/>
        <v>21.340799999999998</v>
      </c>
      <c r="D26" s="11">
        <f t="shared" si="1"/>
        <v>6.8871990614123195</v>
      </c>
      <c r="E26" s="11">
        <f t="shared" si="2"/>
        <v>49.163765031959791</v>
      </c>
      <c r="F26" s="14">
        <f t="shared" si="6"/>
        <v>24</v>
      </c>
      <c r="G26" s="16">
        <v>51.5</v>
      </c>
      <c r="H26" s="16">
        <f t="shared" si="3"/>
        <v>24.102</v>
      </c>
      <c r="I26" s="16">
        <f t="shared" si="4"/>
        <v>7.6689193090350471</v>
      </c>
      <c r="J26" s="16">
        <f t="shared" si="7"/>
        <v>55.3343511299027</v>
      </c>
      <c r="K26" s="34">
        <f t="shared" si="8"/>
        <v>24</v>
      </c>
      <c r="L26" s="28"/>
      <c r="M26" s="29"/>
      <c r="N26" s="26"/>
      <c r="O26" s="26"/>
      <c r="P26" s="25">
        <f t="shared" si="9"/>
        <v>0</v>
      </c>
      <c r="Q26" s="25">
        <f t="shared" si="10"/>
        <v>0</v>
      </c>
      <c r="R26" s="25">
        <f t="shared" si="11"/>
        <v>0</v>
      </c>
      <c r="S26" s="25">
        <f t="shared" si="12"/>
        <v>0</v>
      </c>
      <c r="W26" s="2"/>
    </row>
    <row r="27" spans="1:25" x14ac:dyDescent="0.25">
      <c r="A27" s="10">
        <v>25</v>
      </c>
      <c r="B27" s="20">
        <f t="shared" si="5"/>
        <v>25</v>
      </c>
      <c r="C27" s="11">
        <f t="shared" si="0"/>
        <v>22.229999999999997</v>
      </c>
      <c r="D27" s="11">
        <f t="shared" si="1"/>
        <v>7.140157210880437</v>
      </c>
      <c r="E27" s="11">
        <f t="shared" si="2"/>
        <v>51.153023808950088</v>
      </c>
      <c r="F27" s="14">
        <f t="shared" si="6"/>
        <v>25</v>
      </c>
      <c r="G27" s="16">
        <v>56.5</v>
      </c>
      <c r="H27" s="16">
        <f t="shared" si="3"/>
        <v>26.442</v>
      </c>
      <c r="I27" s="16">
        <f t="shared" si="4"/>
        <v>8.3232187552160273</v>
      </c>
      <c r="J27" s="16">
        <f t="shared" si="7"/>
        <v>60.549422665334568</v>
      </c>
      <c r="K27" s="34">
        <f t="shared" si="8"/>
        <v>25</v>
      </c>
      <c r="L27" s="36"/>
      <c r="M27" s="37"/>
      <c r="N27" s="37"/>
      <c r="O27" s="37"/>
      <c r="P27" s="25">
        <f t="shared" si="9"/>
        <v>0</v>
      </c>
      <c r="Q27" s="25">
        <f t="shared" si="10"/>
        <v>0</v>
      </c>
      <c r="R27" s="25">
        <f t="shared" si="11"/>
        <v>0</v>
      </c>
      <c r="S27" s="25">
        <f t="shared" si="12"/>
        <v>0</v>
      </c>
      <c r="W27" s="2"/>
    </row>
    <row r="28" spans="1:25" x14ac:dyDescent="0.25">
      <c r="A28" s="10">
        <v>26</v>
      </c>
      <c r="B28" s="20">
        <f t="shared" si="5"/>
        <v>26</v>
      </c>
      <c r="C28" s="11">
        <f t="shared" si="0"/>
        <v>23.119199999999999</v>
      </c>
      <c r="D28" s="11">
        <f t="shared" si="1"/>
        <v>7.3919399937804329</v>
      </c>
      <c r="E28" s="11">
        <f t="shared" si="2"/>
        <v>53.140235489167587</v>
      </c>
      <c r="F28" s="14">
        <f t="shared" si="6"/>
        <v>26</v>
      </c>
      <c r="G28" s="16">
        <v>62</v>
      </c>
      <c r="H28" s="16">
        <f t="shared" si="3"/>
        <v>29.016000000000002</v>
      </c>
      <c r="I28" s="16">
        <f t="shared" si="4"/>
        <v>9.0352172071357728</v>
      </c>
      <c r="J28" s="16">
        <f t="shared" si="7"/>
        <v>66.272536635761469</v>
      </c>
      <c r="K28" s="34">
        <f t="shared" si="8"/>
        <v>26</v>
      </c>
      <c r="L28" s="28"/>
      <c r="M28" s="28"/>
      <c r="N28" s="24"/>
      <c r="O28" s="24"/>
      <c r="P28" s="25">
        <f t="shared" si="9"/>
        <v>0</v>
      </c>
      <c r="Q28" s="25">
        <f t="shared" si="10"/>
        <v>0</v>
      </c>
      <c r="R28" s="25">
        <f t="shared" si="11"/>
        <v>0</v>
      </c>
      <c r="S28" s="25">
        <f t="shared" si="12"/>
        <v>0</v>
      </c>
      <c r="W28" s="2"/>
    </row>
    <row r="29" spans="1:25" x14ac:dyDescent="0.25">
      <c r="A29" s="10">
        <v>27</v>
      </c>
      <c r="B29" s="20">
        <f t="shared" si="5"/>
        <v>27</v>
      </c>
      <c r="C29" s="11">
        <f t="shared" si="0"/>
        <v>24.008400000000002</v>
      </c>
      <c r="D29" s="11">
        <f t="shared" si="1"/>
        <v>7.6425977910346994</v>
      </c>
      <c r="E29" s="11">
        <f t="shared" si="2"/>
        <v>55.125487819385434</v>
      </c>
      <c r="F29" s="14">
        <f t="shared" si="6"/>
        <v>27</v>
      </c>
      <c r="G29" s="16">
        <v>68</v>
      </c>
      <c r="H29" s="16">
        <f t="shared" si="3"/>
        <v>31.824000000000002</v>
      </c>
      <c r="I29" s="16">
        <f t="shared" si="4"/>
        <v>9.8036133809220889</v>
      </c>
      <c r="J29" s="16">
        <f t="shared" si="7"/>
        <v>72.501426638439312</v>
      </c>
      <c r="K29" s="34">
        <f t="shared" si="8"/>
        <v>27</v>
      </c>
      <c r="L29" s="28"/>
      <c r="M29" s="28"/>
      <c r="N29" s="24"/>
      <c r="O29" s="24"/>
      <c r="P29" s="25">
        <f t="shared" si="9"/>
        <v>0</v>
      </c>
      <c r="Q29" s="25">
        <f t="shared" si="10"/>
        <v>0</v>
      </c>
      <c r="R29" s="25">
        <f t="shared" si="11"/>
        <v>0</v>
      </c>
      <c r="S29" s="25">
        <f t="shared" si="12"/>
        <v>0</v>
      </c>
      <c r="W29" s="2"/>
    </row>
    <row r="30" spans="1:25" x14ac:dyDescent="0.25">
      <c r="A30" s="10">
        <v>28</v>
      </c>
      <c r="B30" s="20">
        <f t="shared" si="5"/>
        <v>28</v>
      </c>
      <c r="C30" s="11">
        <f t="shared" si="0"/>
        <v>24.897599999999997</v>
      </c>
      <c r="D30" s="11">
        <f t="shared" si="1"/>
        <v>7.8921770401958238</v>
      </c>
      <c r="E30" s="11">
        <f t="shared" si="2"/>
        <v>57.10886167834105</v>
      </c>
      <c r="F30" s="14">
        <f t="shared" si="6"/>
        <v>28</v>
      </c>
      <c r="G30" s="16">
        <v>74</v>
      </c>
      <c r="H30" s="16">
        <f t="shared" si="3"/>
        <v>34.631999999999998</v>
      </c>
      <c r="I30" s="16">
        <f t="shared" si="4"/>
        <v>10.564147302110392</v>
      </c>
      <c r="J30" s="16">
        <f t="shared" si="7"/>
        <v>78.716623217842255</v>
      </c>
      <c r="K30" s="34">
        <f t="shared" si="8"/>
        <v>28</v>
      </c>
      <c r="L30" s="28"/>
      <c r="M30" s="28"/>
      <c r="N30" s="24"/>
      <c r="O30" s="24"/>
      <c r="P30" s="25">
        <f t="shared" si="9"/>
        <v>0</v>
      </c>
      <c r="Q30" s="25">
        <f t="shared" si="10"/>
        <v>0</v>
      </c>
      <c r="R30" s="25">
        <f t="shared" si="11"/>
        <v>0</v>
      </c>
      <c r="S30" s="25">
        <f t="shared" si="12"/>
        <v>0</v>
      </c>
      <c r="W30" s="2"/>
    </row>
    <row r="31" spans="1:25" x14ac:dyDescent="0.25">
      <c r="A31" s="10">
        <v>29</v>
      </c>
      <c r="B31" s="20">
        <f t="shared" si="5"/>
        <v>29</v>
      </c>
      <c r="C31" s="11">
        <f t="shared" si="0"/>
        <v>25.786799999999999</v>
      </c>
      <c r="D31" s="11">
        <f t="shared" si="1"/>
        <v>8.1407206738151334</v>
      </c>
      <c r="E31" s="11">
        <f t="shared" si="2"/>
        <v>59.090431840228007</v>
      </c>
      <c r="F31" s="14">
        <f t="shared" si="6"/>
        <v>29</v>
      </c>
      <c r="G31" s="16">
        <v>81</v>
      </c>
      <c r="H31" s="16">
        <f t="shared" si="3"/>
        <v>37.907999999999994</v>
      </c>
      <c r="I31" s="16">
        <f t="shared" si="4"/>
        <v>11.442440513882531</v>
      </c>
      <c r="J31" s="16">
        <f t="shared" si="7"/>
        <v>85.952017228345383</v>
      </c>
      <c r="K31" s="34">
        <f t="shared" si="8"/>
        <v>29</v>
      </c>
      <c r="L31" s="28"/>
      <c r="M31" s="29"/>
      <c r="N31" s="26"/>
      <c r="O31" s="26"/>
      <c r="P31" s="25">
        <f t="shared" si="9"/>
        <v>0</v>
      </c>
      <c r="Q31" s="25">
        <f t="shared" si="10"/>
        <v>0</v>
      </c>
      <c r="R31" s="25">
        <f t="shared" si="11"/>
        <v>0</v>
      </c>
      <c r="S31" s="25">
        <f t="shared" si="12"/>
        <v>0</v>
      </c>
      <c r="W31" s="2"/>
    </row>
    <row r="32" spans="1:25" x14ac:dyDescent="0.25">
      <c r="A32" s="10">
        <v>30</v>
      </c>
      <c r="B32" s="20">
        <f t="shared" si="5"/>
        <v>30</v>
      </c>
      <c r="C32" s="11">
        <f t="shared" si="0"/>
        <v>26.675999999999998</v>
      </c>
      <c r="D32" s="11">
        <f t="shared" si="1"/>
        <v>8.388268495647786</v>
      </c>
      <c r="E32" s="11">
        <f t="shared" si="2"/>
        <v>61.07026762991989</v>
      </c>
      <c r="F32" s="14">
        <f t="shared" si="6"/>
        <v>30</v>
      </c>
      <c r="G32" s="16">
        <v>88</v>
      </c>
      <c r="H32" s="16">
        <f t="shared" si="3"/>
        <v>41.183999999999997</v>
      </c>
      <c r="I32" s="16">
        <f t="shared" si="4"/>
        <v>12.31193147776184</v>
      </c>
      <c r="J32" s="16">
        <f t="shared" si="7"/>
        <v>93.172080657101858</v>
      </c>
      <c r="K32" s="34">
        <f t="shared" si="8"/>
        <v>30</v>
      </c>
      <c r="L32" s="28"/>
      <c r="M32" s="29"/>
      <c r="N32" s="26"/>
      <c r="O32" s="26"/>
      <c r="P32" s="25">
        <f t="shared" si="9"/>
        <v>0</v>
      </c>
      <c r="Q32" s="25">
        <f t="shared" si="10"/>
        <v>0</v>
      </c>
      <c r="R32" s="25">
        <f t="shared" si="11"/>
        <v>0</v>
      </c>
      <c r="S32" s="25">
        <f t="shared" si="12"/>
        <v>0</v>
      </c>
      <c r="W32" s="2"/>
    </row>
    <row r="33" spans="1:25" x14ac:dyDescent="0.25">
      <c r="A33" s="10">
        <v>31</v>
      </c>
      <c r="B33" s="20">
        <f t="shared" si="5"/>
        <v>31</v>
      </c>
      <c r="C33" s="11">
        <f t="shared" si="0"/>
        <v>27.565199999999997</v>
      </c>
      <c r="D33" s="11">
        <f t="shared" si="1"/>
        <v>8.6348575052881742</v>
      </c>
      <c r="E33" s="11">
        <f t="shared" si="2"/>
        <v>63.048433488376901</v>
      </c>
      <c r="F33" s="14">
        <f t="shared" si="6"/>
        <v>31</v>
      </c>
      <c r="G33" s="16">
        <f>$G$32+(F33-$F$32)*($G$42-$G$32)/($F$42-$F$32)</f>
        <v>99</v>
      </c>
      <c r="H33" s="16">
        <f t="shared" si="3"/>
        <v>46.332000000000008</v>
      </c>
      <c r="I33" s="16">
        <f t="shared" si="4"/>
        <v>13.662323315513062</v>
      </c>
      <c r="J33" s="16">
        <f t="shared" si="7"/>
        <v>104.49011310785193</v>
      </c>
      <c r="K33" s="34">
        <f t="shared" si="8"/>
        <v>31</v>
      </c>
      <c r="L33" s="28"/>
      <c r="M33" s="28"/>
      <c r="N33" s="24"/>
      <c r="O33" s="24"/>
      <c r="P33" s="25">
        <f t="shared" si="9"/>
        <v>0</v>
      </c>
      <c r="Q33" s="25">
        <f t="shared" si="10"/>
        <v>0</v>
      </c>
      <c r="R33" s="25">
        <f t="shared" si="11"/>
        <v>0</v>
      </c>
      <c r="S33" s="25">
        <f t="shared" si="12"/>
        <v>0</v>
      </c>
      <c r="W33" s="2"/>
    </row>
    <row r="34" spans="1:25" x14ac:dyDescent="0.25">
      <c r="A34" s="10">
        <v>32</v>
      </c>
      <c r="B34" s="20">
        <f t="shared" si="5"/>
        <v>32</v>
      </c>
      <c r="C34" s="11">
        <f t="shared" si="0"/>
        <v>28.4544</v>
      </c>
      <c r="D34" s="11">
        <f t="shared" si="1"/>
        <v>8.8805221797401614</v>
      </c>
      <c r="E34" s="11">
        <f t="shared" si="2"/>
        <v>65.024989463047447</v>
      </c>
      <c r="F34" s="14">
        <f t="shared" si="6"/>
        <v>32</v>
      </c>
      <c r="G34" s="16">
        <f t="shared" ref="G34:G41" si="13">$G$32+(F34-$F$32)*($G$42-$G$32)/($F$42-$F$32)</f>
        <v>110</v>
      </c>
      <c r="H34" s="16">
        <f t="shared" si="3"/>
        <v>51.48</v>
      </c>
      <c r="I34" s="16">
        <f t="shared" si="4"/>
        <v>14.995324806875232</v>
      </c>
      <c r="J34" s="16">
        <f t="shared" si="7"/>
        <v>115.77785737197433</v>
      </c>
      <c r="K34" s="34">
        <f t="shared" si="8"/>
        <v>32</v>
      </c>
      <c r="L34" s="36"/>
      <c r="M34" s="37"/>
      <c r="N34" s="37"/>
      <c r="O34" s="37"/>
      <c r="P34" s="25">
        <f t="shared" si="9"/>
        <v>0</v>
      </c>
      <c r="Q34" s="25">
        <f t="shared" si="10"/>
        <v>0</v>
      </c>
      <c r="R34" s="25">
        <f t="shared" si="11"/>
        <v>0</v>
      </c>
      <c r="S34" s="25">
        <f t="shared" si="12"/>
        <v>0</v>
      </c>
      <c r="W34" s="2"/>
    </row>
    <row r="35" spans="1:25" x14ac:dyDescent="0.25">
      <c r="A35" s="10">
        <v>33</v>
      </c>
      <c r="B35" s="20">
        <f t="shared" si="5"/>
        <v>33</v>
      </c>
      <c r="C35" s="11">
        <f t="shared" si="0"/>
        <v>29.343599999999999</v>
      </c>
      <c r="D35" s="11">
        <f t="shared" si="1"/>
        <v>9.1252947188023139</v>
      </c>
      <c r="E35" s="11">
        <f t="shared" si="2"/>
        <v>66.999991635247355</v>
      </c>
      <c r="F35" s="14">
        <f t="shared" si="6"/>
        <v>33</v>
      </c>
      <c r="G35" s="16">
        <f t="shared" si="13"/>
        <v>121</v>
      </c>
      <c r="H35" s="16">
        <f t="shared" si="3"/>
        <v>56.628</v>
      </c>
      <c r="I35" s="16">
        <f t="shared" si="4"/>
        <v>16.312872953208519</v>
      </c>
      <c r="J35" s="16">
        <f t="shared" si="7"/>
        <v>127.03868706017153</v>
      </c>
      <c r="K35" s="34">
        <f t="shared" si="8"/>
        <v>33</v>
      </c>
      <c r="L35" s="28"/>
      <c r="M35" s="28"/>
      <c r="N35" s="24"/>
      <c r="O35" s="24"/>
      <c r="P35" s="25">
        <f t="shared" si="9"/>
        <v>0</v>
      </c>
      <c r="Q35" s="25">
        <f t="shared" si="10"/>
        <v>0</v>
      </c>
      <c r="R35" s="25">
        <f t="shared" si="11"/>
        <v>0</v>
      </c>
      <c r="S35" s="25">
        <f t="shared" si="12"/>
        <v>0</v>
      </c>
      <c r="W35" s="2"/>
      <c r="X35" s="2"/>
      <c r="Y35" s="2"/>
    </row>
    <row r="36" spans="1:25" x14ac:dyDescent="0.25">
      <c r="A36" s="10">
        <v>34</v>
      </c>
      <c r="B36" s="20">
        <f t="shared" si="5"/>
        <v>34</v>
      </c>
      <c r="C36" s="11">
        <f t="shared" si="0"/>
        <v>30.232799999999997</v>
      </c>
      <c r="D36" s="11">
        <f t="shared" si="1"/>
        <v>9.3692052598737945</v>
      </c>
      <c r="E36" s="11">
        <f t="shared" si="2"/>
        <v>68.97349249428018</v>
      </c>
      <c r="F36" s="14">
        <f t="shared" si="6"/>
        <v>34</v>
      </c>
      <c r="G36" s="16">
        <f t="shared" si="13"/>
        <v>132</v>
      </c>
      <c r="H36" s="16">
        <f t="shared" si="3"/>
        <v>61.775999999999996</v>
      </c>
      <c r="I36" s="16">
        <f t="shared" si="4"/>
        <v>17.616532373802876</v>
      </c>
      <c r="J36" s="16">
        <f t="shared" si="7"/>
        <v>138.27532721770669</v>
      </c>
      <c r="K36" s="34">
        <f t="shared" si="8"/>
        <v>34</v>
      </c>
      <c r="L36" s="28"/>
      <c r="M36" s="28"/>
      <c r="N36" s="24"/>
      <c r="O36" s="24"/>
      <c r="P36" s="25">
        <f t="shared" si="9"/>
        <v>0</v>
      </c>
      <c r="Q36" s="25">
        <f t="shared" si="10"/>
        <v>0</v>
      </c>
      <c r="R36" s="25">
        <f t="shared" si="11"/>
        <v>0</v>
      </c>
      <c r="S36" s="25">
        <f t="shared" si="12"/>
        <v>0</v>
      </c>
      <c r="W36" s="2"/>
      <c r="X36" s="2"/>
      <c r="Y36" s="2"/>
    </row>
    <row r="37" spans="1:25" x14ac:dyDescent="0.25">
      <c r="A37" s="10">
        <v>35</v>
      </c>
      <c r="B37" s="20">
        <f t="shared" si="5"/>
        <v>35</v>
      </c>
      <c r="C37" s="11">
        <f t="shared" si="0"/>
        <v>31.122</v>
      </c>
      <c r="D37" s="11">
        <f t="shared" si="1"/>
        <v>9.6122820667788016</v>
      </c>
      <c r="E37" s="11">
        <f t="shared" si="2"/>
        <v>70.945541266306407</v>
      </c>
      <c r="F37" s="14">
        <f t="shared" si="6"/>
        <v>35</v>
      </c>
      <c r="G37" s="16">
        <f t="shared" si="13"/>
        <v>143</v>
      </c>
      <c r="H37" s="16">
        <f t="shared" si="3"/>
        <v>66.924000000000007</v>
      </c>
      <c r="I37" s="16">
        <f t="shared" si="4"/>
        <v>18.90759204786767</v>
      </c>
      <c r="J37" s="16">
        <f t="shared" si="7"/>
        <v>149.49002281670286</v>
      </c>
      <c r="K37" s="34">
        <f t="shared" si="8"/>
        <v>35</v>
      </c>
      <c r="L37" s="28"/>
      <c r="M37" s="28"/>
      <c r="N37" s="24"/>
      <c r="O37" s="24"/>
      <c r="P37" s="25">
        <f t="shared" si="9"/>
        <v>0</v>
      </c>
      <c r="Q37" s="25">
        <f t="shared" si="10"/>
        <v>0</v>
      </c>
      <c r="R37" s="25">
        <f t="shared" si="11"/>
        <v>0</v>
      </c>
      <c r="S37" s="25">
        <f t="shared" si="12"/>
        <v>0</v>
      </c>
      <c r="W37" s="2"/>
      <c r="X37" s="2"/>
      <c r="Y37" s="2"/>
    </row>
    <row r="38" spans="1:25" x14ac:dyDescent="0.25">
      <c r="A38" s="10">
        <v>36</v>
      </c>
      <c r="B38" s="20">
        <f t="shared" si="5"/>
        <v>36</v>
      </c>
      <c r="C38" s="11">
        <f t="shared" si="0"/>
        <v>32.011200000000002</v>
      </c>
      <c r="D38" s="11">
        <f t="shared" si="1"/>
        <v>9.8545516964045792</v>
      </c>
      <c r="E38" s="11">
        <f t="shared" si="2"/>
        <v>72.916184204571309</v>
      </c>
      <c r="F38" s="14">
        <f t="shared" si="6"/>
        <v>36</v>
      </c>
      <c r="G38" s="16">
        <f t="shared" si="13"/>
        <v>154</v>
      </c>
      <c r="H38" s="16">
        <f t="shared" si="3"/>
        <v>72.072000000000003</v>
      </c>
      <c r="I38" s="16">
        <f t="shared" si="4"/>
        <v>20.187131385147271</v>
      </c>
      <c r="J38" s="16">
        <f t="shared" si="7"/>
        <v>160.68465382913149</v>
      </c>
      <c r="K38" s="34">
        <f t="shared" si="8"/>
        <v>36</v>
      </c>
      <c r="L38" s="28"/>
      <c r="M38" s="29"/>
      <c r="N38" s="26"/>
      <c r="O38" s="26"/>
      <c r="P38" s="25">
        <f t="shared" si="9"/>
        <v>0</v>
      </c>
      <c r="Q38" s="25">
        <f t="shared" si="10"/>
        <v>0</v>
      </c>
      <c r="R38" s="25">
        <f t="shared" si="11"/>
        <v>0</v>
      </c>
      <c r="S38" s="25">
        <f t="shared" si="12"/>
        <v>0</v>
      </c>
      <c r="W38" s="2"/>
      <c r="X38" s="2"/>
      <c r="Y38" s="2"/>
    </row>
    <row r="39" spans="1:25" x14ac:dyDescent="0.25">
      <c r="A39" s="10">
        <v>37</v>
      </c>
      <c r="B39" s="20">
        <f t="shared" si="5"/>
        <v>37</v>
      </c>
      <c r="C39" s="11">
        <f t="shared" si="0"/>
        <v>32.900399999999998</v>
      </c>
      <c r="D39" s="11">
        <f t="shared" si="1"/>
        <v>10.096039146303504</v>
      </c>
      <c r="E39" s="11">
        <f t="shared" si="2"/>
        <v>74.885464846478598</v>
      </c>
      <c r="F39" s="14">
        <f t="shared" si="6"/>
        <v>37</v>
      </c>
      <c r="G39" s="16">
        <f t="shared" si="13"/>
        <v>165</v>
      </c>
      <c r="H39" s="16">
        <f t="shared" si="3"/>
        <v>77.22</v>
      </c>
      <c r="I39" s="16">
        <f t="shared" si="4"/>
        <v>21.456066856215884</v>
      </c>
      <c r="J39" s="16">
        <f t="shared" si="7"/>
        <v>171.86081644124263</v>
      </c>
      <c r="K39" s="34">
        <f t="shared" si="8"/>
        <v>37</v>
      </c>
      <c r="L39" s="28"/>
      <c r="M39" s="28"/>
      <c r="N39" s="24"/>
      <c r="O39" s="24"/>
      <c r="P39" s="25">
        <f t="shared" si="9"/>
        <v>0</v>
      </c>
      <c r="Q39" s="25">
        <f t="shared" si="10"/>
        <v>0</v>
      </c>
      <c r="R39" s="25">
        <f t="shared" si="11"/>
        <v>0</v>
      </c>
      <c r="S39" s="25">
        <f t="shared" si="12"/>
        <v>0</v>
      </c>
      <c r="W39" s="2"/>
      <c r="X39" s="2"/>
      <c r="Y39" s="2"/>
    </row>
    <row r="40" spans="1:25" x14ac:dyDescent="0.25">
      <c r="A40" s="10">
        <v>38</v>
      </c>
      <c r="B40" s="20">
        <f t="shared" si="5"/>
        <v>38</v>
      </c>
      <c r="C40" s="11">
        <f t="shared" si="0"/>
        <v>33.7896</v>
      </c>
      <c r="D40" s="11">
        <f t="shared" si="1"/>
        <v>10.3367679858895</v>
      </c>
      <c r="E40" s="11">
        <f t="shared" si="2"/>
        <v>76.853424242090881</v>
      </c>
      <c r="F40" s="14">
        <f t="shared" si="6"/>
        <v>38</v>
      </c>
      <c r="G40" s="16">
        <f t="shared" si="13"/>
        <v>176</v>
      </c>
      <c r="H40" s="16">
        <f t="shared" si="3"/>
        <v>82.367999999999995</v>
      </c>
      <c r="I40" s="16">
        <f t="shared" si="4"/>
        <v>22.715185822374924</v>
      </c>
      <c r="J40" s="16">
        <f t="shared" si="7"/>
        <v>183.01988197396963</v>
      </c>
      <c r="K40" s="34">
        <f t="shared" si="8"/>
        <v>38</v>
      </c>
      <c r="L40" s="28"/>
      <c r="M40" s="28"/>
      <c r="N40" s="24"/>
      <c r="O40" s="24"/>
      <c r="P40" s="25">
        <f t="shared" si="9"/>
        <v>0</v>
      </c>
      <c r="Q40" s="25">
        <f t="shared" si="10"/>
        <v>0</v>
      </c>
      <c r="R40" s="25">
        <f t="shared" si="11"/>
        <v>0</v>
      </c>
      <c r="S40" s="25">
        <f t="shared" si="12"/>
        <v>0</v>
      </c>
      <c r="W40" s="2"/>
      <c r="X40" s="2"/>
      <c r="Y40" s="2"/>
    </row>
    <row r="41" spans="1:25" x14ac:dyDescent="0.25">
      <c r="A41" s="10">
        <v>39</v>
      </c>
      <c r="B41" s="20">
        <f t="shared" si="5"/>
        <v>39</v>
      </c>
      <c r="C41" s="11">
        <f t="shared" si="0"/>
        <v>34.678800000000003</v>
      </c>
      <c r="D41" s="11">
        <f t="shared" si="1"/>
        <v>10.576760473435781</v>
      </c>
      <c r="E41" s="11">
        <f t="shared" si="2"/>
        <v>78.820101157900652</v>
      </c>
      <c r="F41" s="14">
        <f t="shared" si="6"/>
        <v>39</v>
      </c>
      <c r="G41" s="16">
        <f t="shared" si="13"/>
        <v>187</v>
      </c>
      <c r="H41" s="16">
        <f t="shared" si="3"/>
        <v>87.515999999999991</v>
      </c>
      <c r="I41" s="16">
        <f t="shared" si="4"/>
        <v>23.965171662037644</v>
      </c>
      <c r="J41" s="16">
        <f t="shared" si="7"/>
        <v>194.16304064471555</v>
      </c>
      <c r="K41" s="34">
        <f t="shared" si="8"/>
        <v>39</v>
      </c>
      <c r="L41" s="36"/>
      <c r="M41" s="37"/>
      <c r="N41" s="37"/>
      <c r="O41" s="37"/>
      <c r="P41" s="25">
        <f t="shared" si="9"/>
        <v>0</v>
      </c>
      <c r="Q41" s="25">
        <f t="shared" si="10"/>
        <v>0</v>
      </c>
      <c r="R41" s="25">
        <f t="shared" si="11"/>
        <v>0</v>
      </c>
      <c r="S41" s="25">
        <f t="shared" si="12"/>
        <v>0</v>
      </c>
      <c r="W41" s="2"/>
      <c r="X41" s="2"/>
      <c r="Y41" s="2"/>
    </row>
    <row r="42" spans="1:25" x14ac:dyDescent="0.25">
      <c r="A42" s="10">
        <v>40</v>
      </c>
      <c r="B42" s="20">
        <f t="shared" si="5"/>
        <v>40</v>
      </c>
      <c r="C42" s="11">
        <f t="shared" si="0"/>
        <v>35.567999999999998</v>
      </c>
      <c r="D42" s="11">
        <f t="shared" si="1"/>
        <v>10.816037660735208</v>
      </c>
      <c r="E42" s="11">
        <f t="shared" si="2"/>
        <v>80.785532259113808</v>
      </c>
      <c r="F42" s="14">
        <f t="shared" si="6"/>
        <v>40</v>
      </c>
      <c r="G42" s="17">
        <v>198</v>
      </c>
      <c r="H42" s="16">
        <f t="shared" si="3"/>
        <v>92.664000000000016</v>
      </c>
      <c r="I42" s="16">
        <f t="shared" si="4"/>
        <v>25.206622814445772</v>
      </c>
      <c r="J42" s="16">
        <f t="shared" si="7"/>
        <v>205.29133473515978</v>
      </c>
      <c r="K42" s="34">
        <f t="shared" si="8"/>
        <v>40</v>
      </c>
      <c r="L42" s="28"/>
      <c r="M42" s="28"/>
      <c r="N42" s="24"/>
      <c r="O42" s="24"/>
      <c r="P42" s="25">
        <f t="shared" si="9"/>
        <v>0</v>
      </c>
      <c r="Q42" s="25">
        <f t="shared" si="10"/>
        <v>0</v>
      </c>
      <c r="R42" s="25">
        <f t="shared" si="11"/>
        <v>0</v>
      </c>
      <c r="S42" s="25">
        <f t="shared" si="12"/>
        <v>0</v>
      </c>
      <c r="W42" s="2"/>
      <c r="X42" s="2"/>
      <c r="Y42" s="2"/>
    </row>
    <row r="43" spans="1:25" x14ac:dyDescent="0.25">
      <c r="A43" s="10">
        <v>41</v>
      </c>
      <c r="B43" s="20">
        <f t="shared" si="5"/>
        <v>41</v>
      </c>
      <c r="C43" s="11">
        <f t="shared" si="0"/>
        <v>36.4572</v>
      </c>
      <c r="D43" s="11">
        <f t="shared" si="1"/>
        <v>11.054619486999963</v>
      </c>
      <c r="E43" s="11">
        <f t="shared" si="2"/>
        <v>82.749752273191604</v>
      </c>
      <c r="F43" s="14">
        <f t="shared" si="6"/>
        <v>41</v>
      </c>
      <c r="G43" s="17">
        <f>$G$42+(F43-$F$42)*($G$48-$G$42)/($F$48-$F$42)</f>
        <v>215</v>
      </c>
      <c r="H43" s="16">
        <f t="shared" si="3"/>
        <v>100.61999999999999</v>
      </c>
      <c r="I43" s="16">
        <f t="shared" si="4"/>
        <v>27.10965082293415</v>
      </c>
      <c r="J43" s="16">
        <f t="shared" si="7"/>
        <v>222.46247518327695</v>
      </c>
      <c r="K43" s="34">
        <f t="shared" si="8"/>
        <v>41</v>
      </c>
      <c r="L43" s="28"/>
      <c r="M43" s="28"/>
      <c r="N43" s="24"/>
      <c r="O43" s="24"/>
      <c r="P43" s="25">
        <f t="shared" si="9"/>
        <v>0</v>
      </c>
      <c r="Q43" s="25">
        <f t="shared" si="10"/>
        <v>0</v>
      </c>
      <c r="R43" s="25">
        <f t="shared" si="11"/>
        <v>0</v>
      </c>
      <c r="S43" s="25">
        <f t="shared" si="12"/>
        <v>0</v>
      </c>
      <c r="W43" s="2"/>
      <c r="X43" s="2"/>
      <c r="Y43" s="2"/>
    </row>
    <row r="44" spans="1:25" x14ac:dyDescent="0.25">
      <c r="A44" s="10">
        <v>42</v>
      </c>
      <c r="B44" s="20">
        <f t="shared" si="5"/>
        <v>42</v>
      </c>
      <c r="C44" s="11">
        <f t="shared" si="0"/>
        <v>37.346399999999996</v>
      </c>
      <c r="D44" s="11">
        <f t="shared" si="1"/>
        <v>11.292524863342392</v>
      </c>
      <c r="E44" s="11">
        <f t="shared" si="2"/>
        <v>84.712794136987995</v>
      </c>
      <c r="F44" s="14">
        <f t="shared" si="6"/>
        <v>42</v>
      </c>
      <c r="G44" s="17">
        <f t="shared" ref="G44:G47" si="14">$G$42+(F44-$F$42)*($G$48-$G$42)/($F$48-$F$42)</f>
        <v>232</v>
      </c>
      <c r="H44" s="16">
        <f t="shared" si="3"/>
        <v>108.57600000000001</v>
      </c>
      <c r="I44" s="16">
        <f t="shared" si="4"/>
        <v>28.995225061228002</v>
      </c>
      <c r="J44" s="16">
        <f t="shared" si="7"/>
        <v>239.60321698163875</v>
      </c>
      <c r="K44" s="34">
        <f t="shared" si="8"/>
        <v>42</v>
      </c>
      <c r="L44" s="28"/>
      <c r="M44" s="29"/>
      <c r="N44" s="26"/>
      <c r="O44" s="26"/>
      <c r="P44" s="25">
        <f t="shared" si="9"/>
        <v>0</v>
      </c>
      <c r="Q44" s="25">
        <f t="shared" si="10"/>
        <v>0</v>
      </c>
      <c r="R44" s="25">
        <f t="shared" si="11"/>
        <v>0</v>
      </c>
      <c r="S44" s="25">
        <f t="shared" si="12"/>
        <v>0</v>
      </c>
      <c r="W44" s="2"/>
      <c r="X44" s="2"/>
      <c r="Y44" s="2"/>
    </row>
    <row r="45" spans="1:25" x14ac:dyDescent="0.25">
      <c r="A45" s="10">
        <v>43</v>
      </c>
      <c r="B45" s="20">
        <f t="shared" si="5"/>
        <v>43</v>
      </c>
      <c r="C45" s="11">
        <f t="shared" si="0"/>
        <v>38.235599999999998</v>
      </c>
      <c r="D45" s="11">
        <f t="shared" si="1"/>
        <v>11.529771748983352</v>
      </c>
      <c r="E45" s="11">
        <f t="shared" si="2"/>
        <v>86.674689129479319</v>
      </c>
      <c r="F45" s="14">
        <f t="shared" si="6"/>
        <v>43</v>
      </c>
      <c r="G45" s="17">
        <f t="shared" si="14"/>
        <v>249</v>
      </c>
      <c r="H45" s="16">
        <f t="shared" si="3"/>
        <v>116.532</v>
      </c>
      <c r="I45" s="16">
        <f t="shared" si="4"/>
        <v>30.864769909522728</v>
      </c>
      <c r="J45" s="16">
        <f t="shared" si="7"/>
        <v>256.71604092575211</v>
      </c>
      <c r="K45" s="34">
        <f t="shared" si="8"/>
        <v>43</v>
      </c>
      <c r="L45" s="28"/>
      <c r="M45" s="28"/>
      <c r="N45" s="24"/>
      <c r="O45" s="24"/>
      <c r="P45" s="25">
        <f t="shared" si="9"/>
        <v>0</v>
      </c>
      <c r="Q45" s="25">
        <f t="shared" si="10"/>
        <v>0</v>
      </c>
      <c r="R45" s="25">
        <f t="shared" si="11"/>
        <v>0</v>
      </c>
      <c r="S45" s="25">
        <f t="shared" si="12"/>
        <v>0</v>
      </c>
      <c r="W45" s="2"/>
      <c r="X45" s="2"/>
      <c r="Y45" s="2"/>
    </row>
    <row r="46" spans="1:25" x14ac:dyDescent="0.25">
      <c r="A46" s="10">
        <v>44</v>
      </c>
      <c r="B46" s="20">
        <f t="shared" si="5"/>
        <v>44</v>
      </c>
      <c r="C46" s="11">
        <f t="shared" si="0"/>
        <v>39.1248</v>
      </c>
      <c r="D46" s="11">
        <f t="shared" si="1"/>
        <v>11.766377220171686</v>
      </c>
      <c r="E46" s="11">
        <f t="shared" si="2"/>
        <v>88.635466991799021</v>
      </c>
      <c r="F46" s="14">
        <f t="shared" si="6"/>
        <v>44</v>
      </c>
      <c r="G46" s="17">
        <f t="shared" si="14"/>
        <v>266</v>
      </c>
      <c r="H46" s="16">
        <f t="shared" si="3"/>
        <v>124.488</v>
      </c>
      <c r="I46" s="16">
        <f t="shared" si="4"/>
        <v>32.719504245667267</v>
      </c>
      <c r="J46" s="16">
        <f t="shared" si="7"/>
        <v>273.80306989453715</v>
      </c>
      <c r="K46" s="34">
        <f t="shared" si="8"/>
        <v>44</v>
      </c>
      <c r="L46" s="28"/>
      <c r="M46" s="28"/>
      <c r="N46" s="24"/>
      <c r="O46" s="24"/>
      <c r="P46" s="25">
        <f t="shared" si="9"/>
        <v>0</v>
      </c>
      <c r="Q46" s="25">
        <f t="shared" si="10"/>
        <v>0</v>
      </c>
      <c r="R46" s="25">
        <f t="shared" si="11"/>
        <v>0</v>
      </c>
      <c r="S46" s="25">
        <f t="shared" si="12"/>
        <v>0</v>
      </c>
      <c r="W46" s="2"/>
      <c r="X46" s="2"/>
      <c r="Y46" s="2"/>
    </row>
    <row r="47" spans="1:25" x14ac:dyDescent="0.25">
      <c r="A47" s="10">
        <v>45</v>
      </c>
      <c r="B47" s="20">
        <f t="shared" si="5"/>
        <v>45</v>
      </c>
      <c r="C47" s="11">
        <f t="shared" si="0"/>
        <v>40.013999999999996</v>
      </c>
      <c r="D47" s="11">
        <f t="shared" si="1"/>
        <v>12.002357532661732</v>
      </c>
      <c r="E47" s="11">
        <f t="shared" si="2"/>
        <v>90.595156036052515</v>
      </c>
      <c r="F47" s="14">
        <f t="shared" si="6"/>
        <v>45</v>
      </c>
      <c r="G47" s="17">
        <f t="shared" si="14"/>
        <v>283</v>
      </c>
      <c r="H47" s="16">
        <f t="shared" si="3"/>
        <v>132.44400000000002</v>
      </c>
      <c r="I47" s="16">
        <f t="shared" si="4"/>
        <v>34.560482342975533</v>
      </c>
      <c r="J47" s="16">
        <f t="shared" si="7"/>
        <v>290.86614008068244</v>
      </c>
      <c r="K47" s="34">
        <f t="shared" si="8"/>
        <v>45</v>
      </c>
      <c r="L47" s="36"/>
      <c r="M47" s="36"/>
      <c r="N47" s="36"/>
      <c r="O47" s="36"/>
      <c r="P47" s="25">
        <f t="shared" si="9"/>
        <v>0</v>
      </c>
      <c r="Q47" s="25">
        <f t="shared" si="10"/>
        <v>0</v>
      </c>
      <c r="R47" s="25">
        <f t="shared" si="11"/>
        <v>0</v>
      </c>
      <c r="S47" s="25">
        <f t="shared" si="12"/>
        <v>0</v>
      </c>
      <c r="W47" s="2"/>
      <c r="X47" s="2"/>
      <c r="Y47" s="2"/>
    </row>
    <row r="48" spans="1:25" x14ac:dyDescent="0.25">
      <c r="A48" s="10">
        <v>46</v>
      </c>
      <c r="B48" s="20">
        <f t="shared" si="5"/>
        <v>46</v>
      </c>
      <c r="C48" s="11">
        <f t="shared" si="0"/>
        <v>40.903199999999998</v>
      </c>
      <c r="D48" s="11">
        <f t="shared" si="1"/>
        <v>12.2377281784806</v>
      </c>
      <c r="E48" s="11">
        <f t="shared" si="2"/>
        <v>92.553783244187045</v>
      </c>
      <c r="F48" s="14">
        <f t="shared" si="6"/>
        <v>46</v>
      </c>
      <c r="G48" s="14">
        <v>300</v>
      </c>
      <c r="H48" s="16">
        <f t="shared" si="3"/>
        <v>140.4</v>
      </c>
      <c r="I48" s="16">
        <f t="shared" si="4"/>
        <v>36.388624656711201</v>
      </c>
      <c r="J48" s="16">
        <f t="shared" si="7"/>
        <v>307.90685461043864</v>
      </c>
      <c r="K48" s="34">
        <f t="shared" si="8"/>
        <v>46</v>
      </c>
      <c r="L48" s="28">
        <v>102</v>
      </c>
      <c r="M48" s="29"/>
      <c r="N48" s="26"/>
      <c r="O48" s="26"/>
      <c r="P48" s="25">
        <f t="shared" si="9"/>
        <v>0</v>
      </c>
      <c r="Q48" s="25">
        <f t="shared" si="10"/>
        <v>0</v>
      </c>
      <c r="R48" s="25">
        <f t="shared" si="11"/>
        <v>0</v>
      </c>
      <c r="S48" s="25">
        <f t="shared" si="12"/>
        <v>0</v>
      </c>
      <c r="W48" s="2"/>
      <c r="X48" s="2"/>
      <c r="Y48" s="2"/>
    </row>
    <row r="49" spans="1:25" x14ac:dyDescent="0.25">
      <c r="A49" s="10">
        <v>47</v>
      </c>
      <c r="B49" s="20">
        <f t="shared" si="5"/>
        <v>47</v>
      </c>
      <c r="C49" s="11">
        <f t="shared" si="0"/>
        <v>41.792400000000001</v>
      </c>
      <c r="D49" s="11">
        <f t="shared" si="1"/>
        <v>12.472503937619972</v>
      </c>
      <c r="E49" s="11">
        <f t="shared" si="2"/>
        <v>94.511374358021442</v>
      </c>
      <c r="F49" s="14">
        <v>46</v>
      </c>
      <c r="G49" s="17">
        <f>G48-L48</f>
        <v>198</v>
      </c>
      <c r="H49" s="16">
        <f t="shared" si="3"/>
        <v>92.664000000000016</v>
      </c>
      <c r="I49" s="16">
        <f t="shared" si="4"/>
        <v>25.206622814445772</v>
      </c>
      <c r="J49" s="16">
        <f t="shared" si="7"/>
        <v>205.29133473515978</v>
      </c>
      <c r="K49" s="34">
        <v>46</v>
      </c>
      <c r="L49" s="28"/>
      <c r="M49" s="28"/>
      <c r="N49" s="24"/>
      <c r="O49" s="24"/>
      <c r="P49" s="25">
        <f t="shared" si="9"/>
        <v>0</v>
      </c>
      <c r="Q49" s="25">
        <f t="shared" si="10"/>
        <v>0</v>
      </c>
      <c r="R49" s="25">
        <f t="shared" si="11"/>
        <v>0</v>
      </c>
      <c r="S49" s="25">
        <f t="shared" si="12"/>
        <v>0</v>
      </c>
      <c r="W49" s="2"/>
      <c r="X49" s="2"/>
      <c r="Y49" s="2"/>
    </row>
    <row r="50" spans="1:25" x14ac:dyDescent="0.25">
      <c r="A50" s="10">
        <v>48</v>
      </c>
      <c r="B50" s="20">
        <f t="shared" si="5"/>
        <v>48</v>
      </c>
      <c r="C50" s="11">
        <f t="shared" si="0"/>
        <v>42.681599999999996</v>
      </c>
      <c r="D50" s="11">
        <f t="shared" si="1"/>
        <v>12.70669892520443</v>
      </c>
      <c r="E50" s="11">
        <f t="shared" si="2"/>
        <v>96.467953961397697</v>
      </c>
      <c r="F50" s="14">
        <f t="shared" si="6"/>
        <v>47</v>
      </c>
      <c r="G50" s="17">
        <f>$G$49+(F50-$F$49)*($G$59-$G$49)/($F$59-$F$49)</f>
        <v>216.1</v>
      </c>
      <c r="H50" s="16">
        <f t="shared" si="3"/>
        <v>101.1348</v>
      </c>
      <c r="I50" s="16">
        <f t="shared" si="4"/>
        <v>27.232170195444869</v>
      </c>
      <c r="J50" s="16">
        <f t="shared" si="7"/>
        <v>223.57247309039982</v>
      </c>
      <c r="K50" s="34">
        <f t="shared" si="8"/>
        <v>47</v>
      </c>
      <c r="L50" s="28"/>
      <c r="M50" s="29"/>
      <c r="N50" s="26"/>
      <c r="O50" s="26"/>
      <c r="P50" s="25">
        <f t="shared" si="9"/>
        <v>0</v>
      </c>
      <c r="Q50" s="25">
        <f t="shared" si="10"/>
        <v>0</v>
      </c>
      <c r="R50" s="25">
        <f t="shared" si="11"/>
        <v>0</v>
      </c>
      <c r="S50" s="25">
        <f t="shared" si="12"/>
        <v>0</v>
      </c>
      <c r="W50" s="2"/>
      <c r="X50" s="2"/>
      <c r="Y50" s="2"/>
    </row>
    <row r="51" spans="1:25" x14ac:dyDescent="0.25">
      <c r="A51" s="10">
        <v>49</v>
      </c>
      <c r="B51" s="20">
        <f t="shared" si="5"/>
        <v>49</v>
      </c>
      <c r="C51" s="11">
        <f t="shared" si="0"/>
        <v>43.570799999999998</v>
      </c>
      <c r="D51" s="11">
        <f t="shared" si="1"/>
        <v>12.940326634618202</v>
      </c>
      <c r="E51" s="11">
        <f t="shared" si="2"/>
        <v>98.423545555293359</v>
      </c>
      <c r="F51" s="14">
        <f t="shared" si="6"/>
        <v>48</v>
      </c>
      <c r="G51" s="17">
        <f t="shared" ref="G51:G58" si="15">$G$49+(F51-$F$49)*($G$59-$G$49)/($F$59-$F$49)</f>
        <v>234.2</v>
      </c>
      <c r="H51" s="16">
        <f t="shared" si="3"/>
        <v>109.6056</v>
      </c>
      <c r="I51" s="16">
        <f t="shared" si="4"/>
        <v>29.238041439718209</v>
      </c>
      <c r="J51" s="16">
        <f>(H51+I51)*0.475*44/12</f>
        <v>241.81934217417586</v>
      </c>
      <c r="K51" s="34">
        <f t="shared" si="8"/>
        <v>48</v>
      </c>
      <c r="L51" s="28"/>
      <c r="M51" s="28"/>
      <c r="N51" s="24"/>
      <c r="O51" s="24"/>
      <c r="P51" s="25">
        <f t="shared" si="9"/>
        <v>0</v>
      </c>
      <c r="Q51" s="25">
        <f t="shared" si="10"/>
        <v>0</v>
      </c>
      <c r="R51" s="25">
        <f t="shared" si="11"/>
        <v>0</v>
      </c>
      <c r="S51" s="25">
        <f t="shared" si="12"/>
        <v>0</v>
      </c>
      <c r="W51" s="2"/>
      <c r="X51" s="2"/>
      <c r="Y51" s="2"/>
    </row>
    <row r="52" spans="1:25" x14ac:dyDescent="0.25">
      <c r="A52" s="10">
        <v>50</v>
      </c>
      <c r="B52" s="20">
        <f t="shared" si="5"/>
        <v>50</v>
      </c>
      <c r="C52" s="11">
        <f t="shared" si="0"/>
        <v>44.459999999999994</v>
      </c>
      <c r="D52" s="11">
        <f t="shared" si="1"/>
        <v>13.173399977011854</v>
      </c>
      <c r="E52" s="11">
        <f t="shared" si="2"/>
        <v>100.37817162662895</v>
      </c>
      <c r="F52" s="14">
        <f t="shared" si="6"/>
        <v>49</v>
      </c>
      <c r="G52" s="17">
        <f t="shared" si="15"/>
        <v>252.3</v>
      </c>
      <c r="H52" s="16">
        <f t="shared" si="3"/>
        <v>118.07639999999999</v>
      </c>
      <c r="I52" s="16">
        <f t="shared" si="4"/>
        <v>31.225930100508233</v>
      </c>
      <c r="J52" s="16">
        <f t="shared" si="7"/>
        <v>260.03489159171846</v>
      </c>
      <c r="K52" s="34">
        <f t="shared" si="8"/>
        <v>49</v>
      </c>
      <c r="L52" s="28"/>
      <c r="M52" s="28"/>
      <c r="N52" s="24"/>
      <c r="O52" s="24"/>
      <c r="P52" s="25">
        <f t="shared" si="9"/>
        <v>0</v>
      </c>
      <c r="Q52" s="25">
        <f t="shared" si="10"/>
        <v>0</v>
      </c>
      <c r="R52" s="25">
        <f t="shared" si="11"/>
        <v>0</v>
      </c>
      <c r="S52" s="25">
        <f t="shared" si="12"/>
        <v>0</v>
      </c>
      <c r="W52" s="2"/>
      <c r="X52" s="2"/>
      <c r="Y52" s="2"/>
    </row>
    <row r="53" spans="1:25" x14ac:dyDescent="0.25">
      <c r="A53" s="10">
        <v>51</v>
      </c>
      <c r="B53" s="20">
        <f t="shared" si="5"/>
        <v>51</v>
      </c>
      <c r="C53" s="11">
        <f t="shared" si="0"/>
        <v>45.349199999999996</v>
      </c>
      <c r="D53" s="11">
        <f t="shared" si="1"/>
        <v>13.405931317559235</v>
      </c>
      <c r="E53" s="11">
        <f t="shared" si="2"/>
        <v>102.33185371141566</v>
      </c>
      <c r="F53" s="14">
        <f t="shared" si="6"/>
        <v>50</v>
      </c>
      <c r="G53" s="17">
        <f t="shared" si="15"/>
        <v>270.39999999999998</v>
      </c>
      <c r="H53" s="16">
        <f t="shared" si="3"/>
        <v>126.54719999999999</v>
      </c>
      <c r="I53" s="16">
        <f t="shared" si="4"/>
        <v>33.19727296936243</v>
      </c>
      <c r="J53" s="16">
        <f t="shared" si="7"/>
        <v>278.22162375497288</v>
      </c>
      <c r="K53" s="34">
        <f t="shared" si="8"/>
        <v>50</v>
      </c>
      <c r="L53" s="28"/>
      <c r="M53" s="28"/>
      <c r="N53" s="24"/>
      <c r="O53" s="24"/>
      <c r="P53" s="25">
        <f t="shared" si="9"/>
        <v>0</v>
      </c>
      <c r="Q53" s="25">
        <f t="shared" si="10"/>
        <v>0</v>
      </c>
      <c r="R53" s="25">
        <f t="shared" si="11"/>
        <v>0</v>
      </c>
      <c r="S53" s="25">
        <f t="shared" si="12"/>
        <v>0</v>
      </c>
      <c r="W53" s="2"/>
      <c r="X53" s="2"/>
      <c r="Y53" s="2"/>
    </row>
    <row r="54" spans="1:25" x14ac:dyDescent="0.25">
      <c r="A54" s="10">
        <v>52</v>
      </c>
      <c r="B54" s="20">
        <f t="shared" si="5"/>
        <v>52</v>
      </c>
      <c r="C54" s="11">
        <f t="shared" si="0"/>
        <v>46.238399999999999</v>
      </c>
      <c r="D54" s="11">
        <f t="shared" si="1"/>
        <v>13.637932508790355</v>
      </c>
      <c r="E54" s="11">
        <f t="shared" si="2"/>
        <v>104.28461245280987</v>
      </c>
      <c r="F54" s="14">
        <f t="shared" si="6"/>
        <v>51</v>
      </c>
      <c r="G54" s="17">
        <f t="shared" si="15"/>
        <v>288.5</v>
      </c>
      <c r="H54" s="16">
        <f t="shared" si="3"/>
        <v>135.018</v>
      </c>
      <c r="I54" s="16">
        <f t="shared" si="4"/>
        <v>35.153303603250578</v>
      </c>
      <c r="J54" s="16">
        <f>(H54+I54)*0.475*44/12</f>
        <v>296.38168710899475</v>
      </c>
      <c r="K54" s="34">
        <f t="shared" si="8"/>
        <v>51</v>
      </c>
      <c r="L54" s="36"/>
      <c r="M54" s="36"/>
      <c r="N54" s="36"/>
      <c r="O54" s="36"/>
      <c r="P54" s="25">
        <f t="shared" si="9"/>
        <v>0</v>
      </c>
      <c r="Q54" s="25">
        <f t="shared" si="10"/>
        <v>0</v>
      </c>
      <c r="R54" s="25">
        <f t="shared" si="11"/>
        <v>0</v>
      </c>
      <c r="S54" s="25">
        <f t="shared" si="12"/>
        <v>0</v>
      </c>
      <c r="W54" s="2"/>
      <c r="X54" s="2"/>
      <c r="Y54" s="2"/>
    </row>
    <row r="55" spans="1:25" x14ac:dyDescent="0.25">
      <c r="A55" s="10">
        <v>53</v>
      </c>
      <c r="B55" s="20">
        <f t="shared" si="5"/>
        <v>53</v>
      </c>
      <c r="C55" s="11">
        <f t="shared" si="0"/>
        <v>47.127600000000001</v>
      </c>
      <c r="D55" s="11">
        <f t="shared" si="1"/>
        <v>13.869414921287742</v>
      </c>
      <c r="E55" s="11">
        <f t="shared" si="2"/>
        <v>106.23646765457615</v>
      </c>
      <c r="F55" s="14">
        <f t="shared" si="6"/>
        <v>52</v>
      </c>
      <c r="G55" s="17">
        <f t="shared" si="15"/>
        <v>306.60000000000002</v>
      </c>
      <c r="H55" s="16">
        <f t="shared" si="3"/>
        <v>143.4888</v>
      </c>
      <c r="I55" s="16">
        <f t="shared" si="4"/>
        <v>37.095092027878884</v>
      </c>
      <c r="J55" s="16">
        <f t="shared" si="7"/>
        <v>314.51694528188904</v>
      </c>
      <c r="K55" s="34">
        <f t="shared" si="8"/>
        <v>52</v>
      </c>
      <c r="L55" s="28"/>
      <c r="M55" s="29"/>
      <c r="N55" s="26"/>
      <c r="O55" s="26"/>
      <c r="P55" s="25"/>
      <c r="Q55" s="25"/>
      <c r="R55" s="25"/>
      <c r="S55" s="25"/>
      <c r="W55" s="2"/>
      <c r="X55" s="2"/>
      <c r="Y55" s="2"/>
    </row>
    <row r="56" spans="1:25" x14ac:dyDescent="0.25">
      <c r="A56" s="10">
        <v>54</v>
      </c>
      <c r="B56" s="20">
        <f t="shared" si="5"/>
        <v>54</v>
      </c>
      <c r="C56" s="11">
        <f t="shared" si="0"/>
        <v>48.016800000000003</v>
      </c>
      <c r="D56" s="11">
        <f t="shared" si="1"/>
        <v>14.10038947200055</v>
      </c>
      <c r="E56" s="11">
        <f t="shared" si="2"/>
        <v>108.18743833040098</v>
      </c>
      <c r="F56" s="14">
        <f t="shared" si="6"/>
        <v>53</v>
      </c>
      <c r="G56" s="17">
        <f t="shared" si="15"/>
        <v>324.7</v>
      </c>
      <c r="H56" s="16">
        <f t="shared" si="3"/>
        <v>151.95959999999999</v>
      </c>
      <c r="I56" s="16">
        <f t="shared" si="4"/>
        <v>39.023574794907688</v>
      </c>
      <c r="J56" s="16">
        <f t="shared" si="7"/>
        <v>332.6290294344642</v>
      </c>
      <c r="K56" s="34">
        <f t="shared" si="8"/>
        <v>53</v>
      </c>
      <c r="L56" s="24"/>
      <c r="M56" s="26"/>
      <c r="N56" s="26"/>
      <c r="O56" s="26"/>
      <c r="P56" s="25"/>
      <c r="Q56" s="25"/>
      <c r="R56" s="25"/>
      <c r="S56" s="25"/>
      <c r="W56" s="2"/>
      <c r="X56" s="2"/>
      <c r="Y56" s="2"/>
    </row>
    <row r="57" spans="1:25" x14ac:dyDescent="0.25">
      <c r="A57" s="10">
        <v>55</v>
      </c>
      <c r="B57" s="20">
        <f t="shared" si="5"/>
        <v>55</v>
      </c>
      <c r="C57" s="11">
        <f t="shared" si="0"/>
        <v>48.905999999999992</v>
      </c>
      <c r="D57" s="11">
        <f t="shared" si="1"/>
        <v>14.330866650402026</v>
      </c>
      <c r="E57" s="11">
        <f t="shared" si="2"/>
        <v>110.13754274945018</v>
      </c>
      <c r="F57" s="14">
        <f t="shared" si="6"/>
        <v>54</v>
      </c>
      <c r="G57" s="17">
        <f t="shared" si="15"/>
        <v>342.8</v>
      </c>
      <c r="H57" s="16">
        <f t="shared" si="3"/>
        <v>160.43040000000002</v>
      </c>
      <c r="I57" s="16">
        <f t="shared" si="4"/>
        <v>40.939578144953039</v>
      </c>
      <c r="J57" s="16">
        <f t="shared" si="7"/>
        <v>350.71937860245993</v>
      </c>
      <c r="K57" s="34">
        <f t="shared" si="8"/>
        <v>54</v>
      </c>
      <c r="L57" s="24"/>
      <c r="M57" s="24"/>
      <c r="N57" s="24"/>
      <c r="O57" s="24"/>
      <c r="P57" s="25"/>
      <c r="Q57" s="25"/>
      <c r="R57" s="25"/>
      <c r="S57" s="25"/>
      <c r="W57" s="2"/>
      <c r="X57" s="2"/>
      <c r="Y57" s="2"/>
    </row>
    <row r="58" spans="1:25" x14ac:dyDescent="0.25">
      <c r="A58" s="10">
        <v>56</v>
      </c>
      <c r="B58" s="20">
        <f t="shared" si="5"/>
        <v>56</v>
      </c>
      <c r="C58" s="11">
        <f t="shared" si="0"/>
        <v>49.795199999999994</v>
      </c>
      <c r="D58" s="11">
        <f t="shared" si="1"/>
        <v>14.560856542690773</v>
      </c>
      <c r="E58" s="11">
        <f t="shared" si="2"/>
        <v>112.08679847851975</v>
      </c>
      <c r="F58" s="14">
        <f t="shared" si="6"/>
        <v>55</v>
      </c>
      <c r="G58" s="17">
        <f t="shared" si="15"/>
        <v>360.9</v>
      </c>
      <c r="H58" s="16">
        <f t="shared" si="3"/>
        <v>168.90119999999999</v>
      </c>
      <c r="I58" s="16">
        <f t="shared" si="4"/>
        <v>42.843836138922292</v>
      </c>
      <c r="J58" s="16">
        <f t="shared" si="7"/>
        <v>368.78927127528959</v>
      </c>
      <c r="K58" s="34">
        <f t="shared" si="8"/>
        <v>55</v>
      </c>
      <c r="L58" s="24"/>
      <c r="M58" s="24"/>
      <c r="N58" s="24"/>
      <c r="O58" s="24"/>
      <c r="P58" s="25"/>
      <c r="Q58" s="25"/>
      <c r="R58" s="25"/>
      <c r="S58" s="25"/>
      <c r="T58" s="2"/>
      <c r="U58" s="2"/>
      <c r="V58" s="2"/>
      <c r="W58" s="2"/>
      <c r="X58" s="2"/>
      <c r="Y58" s="2"/>
    </row>
    <row r="59" spans="1:25" x14ac:dyDescent="0.25">
      <c r="A59" s="10">
        <v>57</v>
      </c>
      <c r="B59" s="20">
        <f t="shared" si="5"/>
        <v>57</v>
      </c>
      <c r="C59" s="11">
        <f t="shared" si="0"/>
        <v>50.684399999999997</v>
      </c>
      <c r="D59" s="11">
        <f t="shared" si="1"/>
        <v>14.790368854214469</v>
      </c>
      <c r="E59" s="11">
        <f t="shared" si="2"/>
        <v>114.03522242109018</v>
      </c>
      <c r="F59" s="14">
        <f t="shared" si="6"/>
        <v>56</v>
      </c>
      <c r="G59" s="17">
        <v>379</v>
      </c>
      <c r="H59" s="16">
        <f t="shared" si="3"/>
        <v>177.37199999999999</v>
      </c>
      <c r="I59" s="16">
        <f t="shared" si="4"/>
        <v>44.737005048641883</v>
      </c>
      <c r="J59" s="16">
        <f t="shared" si="7"/>
        <v>386.83985045971798</v>
      </c>
      <c r="K59" s="34">
        <f t="shared" si="8"/>
        <v>56</v>
      </c>
      <c r="L59" s="24">
        <v>91</v>
      </c>
      <c r="M59" s="24"/>
      <c r="N59" s="24"/>
      <c r="O59" s="24"/>
      <c r="P59" s="25"/>
      <c r="Q59" s="25"/>
      <c r="R59" s="25"/>
      <c r="S59" s="25"/>
      <c r="T59" s="2"/>
      <c r="U59" s="2"/>
      <c r="V59" s="2"/>
      <c r="W59" s="2"/>
      <c r="X59" s="2"/>
      <c r="Y59" s="2"/>
    </row>
    <row r="60" spans="1:25" x14ac:dyDescent="0.25">
      <c r="A60" s="10">
        <v>58</v>
      </c>
      <c r="B60" s="20">
        <f t="shared" si="5"/>
        <v>58</v>
      </c>
      <c r="C60" s="11">
        <f t="shared" si="0"/>
        <v>51.573599999999999</v>
      </c>
      <c r="D60" s="11">
        <f t="shared" si="1"/>
        <v>15.019412930275323</v>
      </c>
      <c r="E60" s="11">
        <f t="shared" si="2"/>
        <v>115.98283085356285</v>
      </c>
      <c r="F60" s="14">
        <v>56</v>
      </c>
      <c r="G60" s="17">
        <f>G59-L59</f>
        <v>288</v>
      </c>
      <c r="H60" s="16">
        <f t="shared" si="3"/>
        <v>134.78400000000002</v>
      </c>
      <c r="I60" s="16">
        <f t="shared" si="4"/>
        <v>35.099465485142126</v>
      </c>
      <c r="J60" s="16">
        <f t="shared" si="7"/>
        <v>295.88036905328926</v>
      </c>
      <c r="K60" s="34">
        <v>56</v>
      </c>
      <c r="L60" s="24"/>
      <c r="M60" s="24"/>
      <c r="N60" s="24"/>
      <c r="O60" s="24"/>
      <c r="P60" s="25"/>
      <c r="Q60" s="25"/>
      <c r="R60" s="25"/>
      <c r="S60" s="25"/>
      <c r="T60" s="2"/>
      <c r="U60" s="2"/>
      <c r="V60" s="2"/>
      <c r="W60" s="2"/>
      <c r="X60" s="2"/>
      <c r="Y60" s="2"/>
    </row>
    <row r="61" spans="1:25" x14ac:dyDescent="0.25">
      <c r="A61" s="10">
        <v>59</v>
      </c>
      <c r="B61" s="20">
        <f t="shared" si="5"/>
        <v>59</v>
      </c>
      <c r="C61" s="11">
        <f t="shared" si="0"/>
        <v>52.462800000000001</v>
      </c>
      <c r="D61" s="11">
        <f t="shared" si="1"/>
        <v>15.247997775460169</v>
      </c>
      <c r="E61" s="11">
        <f t="shared" si="2"/>
        <v>117.92963945892645</v>
      </c>
      <c r="F61" s="14">
        <f t="shared" si="6"/>
        <v>57</v>
      </c>
      <c r="G61" s="17">
        <f>$G$60+(F61-$F$60)*($G$70-$G$60)/($F$70-$F$60)</f>
        <v>305.7</v>
      </c>
      <c r="H61" s="16">
        <f t="shared" si="3"/>
        <v>143.0676</v>
      </c>
      <c r="I61" s="16">
        <f t="shared" si="4"/>
        <v>36.998860631151281</v>
      </c>
      <c r="J61" s="16">
        <f t="shared" si="7"/>
        <v>313.6157522659218</v>
      </c>
      <c r="K61" s="34">
        <f t="shared" si="8"/>
        <v>57</v>
      </c>
      <c r="L61" s="36"/>
      <c r="M61" s="36"/>
      <c r="N61" s="36"/>
      <c r="O61" s="36"/>
      <c r="P61" s="25"/>
      <c r="Q61" s="25"/>
      <c r="R61" s="25"/>
      <c r="S61" s="25"/>
      <c r="T61" s="2"/>
      <c r="U61" s="2"/>
      <c r="V61" s="2"/>
      <c r="W61" s="2"/>
      <c r="X61" s="2"/>
      <c r="Y61" s="2"/>
    </row>
    <row r="62" spans="1:25" x14ac:dyDescent="0.25">
      <c r="A62" s="10">
        <v>60</v>
      </c>
      <c r="B62" s="20">
        <f t="shared" si="5"/>
        <v>60</v>
      </c>
      <c r="C62" s="11">
        <f t="shared" si="0"/>
        <v>53.351999999999997</v>
      </c>
      <c r="D62" s="11">
        <f t="shared" si="1"/>
        <v>15.476132071622843</v>
      </c>
      <c r="E62" s="11">
        <f t="shared" si="2"/>
        <v>119.87566335807644</v>
      </c>
      <c r="F62" s="14">
        <f t="shared" si="6"/>
        <v>58</v>
      </c>
      <c r="G62" s="17">
        <f t="shared" ref="G62:G69" si="16">$G$60+(F62-$F$60)*($G$70-$G$60)/($F$70-$F$60)</f>
        <v>323.39999999999998</v>
      </c>
      <c r="H62" s="16">
        <f t="shared" si="3"/>
        <v>151.35119999999998</v>
      </c>
      <c r="I62" s="16">
        <f t="shared" si="4"/>
        <v>38.885490222897047</v>
      </c>
      <c r="J62" s="16">
        <f t="shared" si="7"/>
        <v>331.3289021382123</v>
      </c>
      <c r="K62" s="34">
        <f t="shared" si="8"/>
        <v>58</v>
      </c>
      <c r="L62" s="36"/>
      <c r="M62" s="37"/>
      <c r="N62" s="37"/>
      <c r="O62" s="37"/>
      <c r="P62" s="25"/>
      <c r="Q62" s="25"/>
      <c r="R62" s="25"/>
      <c r="S62" s="25"/>
      <c r="T62" s="2"/>
      <c r="U62" s="2"/>
      <c r="V62" s="2"/>
    </row>
    <row r="63" spans="1:25" x14ac:dyDescent="0.25">
      <c r="A63" s="10">
        <v>61</v>
      </c>
      <c r="B63" s="20">
        <f t="shared" si="5"/>
        <v>61</v>
      </c>
      <c r="C63" s="11">
        <f t="shared" si="0"/>
        <v>54.241199999999992</v>
      </c>
      <c r="D63" s="11">
        <f t="shared" si="1"/>
        <v>15.703824194633755</v>
      </c>
      <c r="E63" s="11">
        <f t="shared" si="2"/>
        <v>121.82091713898711</v>
      </c>
      <c r="F63" s="14">
        <f t="shared" si="6"/>
        <v>59</v>
      </c>
      <c r="G63" s="17">
        <f t="shared" si="16"/>
        <v>341.1</v>
      </c>
      <c r="H63" s="16">
        <f t="shared" si="3"/>
        <v>159.63480000000001</v>
      </c>
      <c r="I63" s="16">
        <f t="shared" si="4"/>
        <v>40.760132575591193</v>
      </c>
      <c r="J63" s="16">
        <f t="shared" si="7"/>
        <v>349.02117423582132</v>
      </c>
      <c r="K63" s="34">
        <f t="shared" si="8"/>
        <v>59</v>
      </c>
      <c r="L63" s="36"/>
      <c r="M63" s="36"/>
      <c r="N63" s="36"/>
      <c r="O63" s="36"/>
      <c r="P63" s="25"/>
      <c r="Q63" s="25"/>
      <c r="R63" s="25"/>
      <c r="S63" s="25"/>
      <c r="T63" s="2"/>
      <c r="U63" s="2"/>
      <c r="V63" s="2"/>
    </row>
    <row r="64" spans="1:25" x14ac:dyDescent="0.25">
      <c r="A64" s="10">
        <v>62</v>
      </c>
      <c r="B64" s="20">
        <f t="shared" si="5"/>
        <v>62</v>
      </c>
      <c r="C64" s="11">
        <f t="shared" si="0"/>
        <v>55.130399999999995</v>
      </c>
      <c r="D64" s="11">
        <f t="shared" si="1"/>
        <v>15.931082230000035</v>
      </c>
      <c r="E64" s="11">
        <f t="shared" si="2"/>
        <v>123.7654148839167</v>
      </c>
      <c r="F64" s="14">
        <f t="shared" si="6"/>
        <v>60</v>
      </c>
      <c r="G64" s="17">
        <f t="shared" si="16"/>
        <v>358.8</v>
      </c>
      <c r="H64" s="16">
        <f t="shared" si="3"/>
        <v>167.91840000000002</v>
      </c>
      <c r="I64" s="16">
        <f t="shared" si="4"/>
        <v>42.623480667123907</v>
      </c>
      <c r="J64" s="16">
        <f t="shared" si="7"/>
        <v>366.6937754952408</v>
      </c>
      <c r="K64" s="34">
        <f t="shared" si="8"/>
        <v>60</v>
      </c>
      <c r="L64" s="36"/>
      <c r="M64" s="36"/>
      <c r="N64" s="36"/>
      <c r="O64" s="36"/>
      <c r="P64" s="25"/>
      <c r="Q64" s="25"/>
      <c r="R64" s="25"/>
      <c r="S64" s="25"/>
    </row>
    <row r="65" spans="1:19" x14ac:dyDescent="0.25">
      <c r="A65" s="10">
        <v>63</v>
      </c>
      <c r="B65" s="20">
        <f t="shared" si="5"/>
        <v>63</v>
      </c>
      <c r="C65" s="11">
        <f t="shared" si="0"/>
        <v>56.019599999999997</v>
      </c>
      <c r="D65" s="11">
        <f t="shared" si="1"/>
        <v>16.15791398744928</v>
      </c>
      <c r="E65" s="11">
        <f t="shared" si="2"/>
        <v>125.70917019480748</v>
      </c>
      <c r="F65" s="14">
        <f t="shared" si="6"/>
        <v>61</v>
      </c>
      <c r="G65" s="17">
        <f t="shared" si="16"/>
        <v>376.5</v>
      </c>
      <c r="H65" s="16">
        <f t="shared" si="3"/>
        <v>176.202</v>
      </c>
      <c r="I65" s="16">
        <f t="shared" si="4"/>
        <v>44.47615524216701</v>
      </c>
      <c r="J65" s="16">
        <f t="shared" si="7"/>
        <v>384.34778704677416</v>
      </c>
      <c r="K65" s="34">
        <f t="shared" si="8"/>
        <v>61</v>
      </c>
      <c r="L65" s="36"/>
      <c r="M65" s="36"/>
      <c r="N65" s="36"/>
      <c r="O65" s="36"/>
      <c r="P65" s="25"/>
      <c r="Q65" s="25"/>
      <c r="R65" s="25"/>
      <c r="S65" s="25"/>
    </row>
    <row r="66" spans="1:19" x14ac:dyDescent="0.25">
      <c r="A66" s="10">
        <v>64</v>
      </c>
      <c r="B66" s="20">
        <f t="shared" si="5"/>
        <v>64</v>
      </c>
      <c r="C66" s="11">
        <f t="shared" si="0"/>
        <v>56.908799999999999</v>
      </c>
      <c r="D66" s="11">
        <f t="shared" si="1"/>
        <v>16.384327014561205</v>
      </c>
      <c r="E66" s="11">
        <f t="shared" si="2"/>
        <v>127.65219621702742</v>
      </c>
      <c r="F66" s="14">
        <f t="shared" si="6"/>
        <v>62</v>
      </c>
      <c r="G66" s="17">
        <f t="shared" si="16"/>
        <v>394.2</v>
      </c>
      <c r="H66" s="16">
        <f t="shared" si="3"/>
        <v>184.48560000000001</v>
      </c>
      <c r="I66" s="16">
        <f t="shared" si="4"/>
        <v>46.318715382308234</v>
      </c>
      <c r="J66" s="16">
        <f t="shared" si="7"/>
        <v>401.98418262418681</v>
      </c>
      <c r="K66" s="34">
        <f t="shared" si="8"/>
        <v>62</v>
      </c>
      <c r="L66" s="36"/>
      <c r="M66" s="36"/>
      <c r="N66" s="36"/>
      <c r="O66" s="36"/>
      <c r="P66" s="25"/>
      <c r="Q66" s="25"/>
      <c r="R66" s="25"/>
      <c r="S66" s="25"/>
    </row>
    <row r="67" spans="1:19" x14ac:dyDescent="0.25">
      <c r="A67" s="10">
        <v>65</v>
      </c>
      <c r="B67" s="20">
        <f t="shared" si="5"/>
        <v>65</v>
      </c>
      <c r="C67" s="11">
        <f t="shared" ref="C67:C107" si="17">B67*1.56*0.57</f>
        <v>57.798000000000002</v>
      </c>
      <c r="D67" s="11">
        <f t="shared" ref="D67:D107" si="18">EXP(-1.0587+0.8836*LN(C67)+0.284)</f>
        <v>16.610328609522991</v>
      </c>
      <c r="E67" s="11">
        <f t="shared" ref="E67:E107" si="19">(C67+D67)*0.475*44/12</f>
        <v>129.59450566158588</v>
      </c>
      <c r="F67" s="14">
        <f t="shared" si="6"/>
        <v>63</v>
      </c>
      <c r="G67" s="17">
        <f t="shared" si="16"/>
        <v>411.9</v>
      </c>
      <c r="H67" s="16">
        <f t="shared" ref="H67:H114" si="20">G67*1.3*0.36</f>
        <v>192.76920000000001</v>
      </c>
      <c r="I67" s="16">
        <f t="shared" ref="I67:I113" si="21">EXP(-1.0587+0.8836*LN(H67)+0.284)</f>
        <v>48.151667124108002</v>
      </c>
      <c r="J67" s="16">
        <f t="shared" ref="J67:J114" si="22">(H67+I67)*0.475*44/12</f>
        <v>419.60384357448811</v>
      </c>
      <c r="K67" s="34">
        <f t="shared" si="8"/>
        <v>63</v>
      </c>
      <c r="L67" s="36"/>
      <c r="M67" s="36"/>
      <c r="N67" s="36"/>
      <c r="O67" s="36"/>
      <c r="P67" s="25"/>
      <c r="Q67" s="25"/>
      <c r="R67" s="25"/>
      <c r="S67" s="25"/>
    </row>
    <row r="68" spans="1:19" x14ac:dyDescent="0.25">
      <c r="A68" s="10">
        <v>66</v>
      </c>
      <c r="B68" s="20">
        <f t="shared" ref="B68:B107" si="23">B67+1</f>
        <v>66</v>
      </c>
      <c r="C68" s="11">
        <f t="shared" si="17"/>
        <v>58.687199999999997</v>
      </c>
      <c r="D68" s="11">
        <f t="shared" si="18"/>
        <v>16.835925833077539</v>
      </c>
      <c r="E68" s="11">
        <f t="shared" si="19"/>
        <v>131.53611082594338</v>
      </c>
      <c r="F68" s="14">
        <f t="shared" ref="F68:F113" si="24">F67+1</f>
        <v>64</v>
      </c>
      <c r="G68" s="17">
        <f t="shared" si="16"/>
        <v>429.6</v>
      </c>
      <c r="H68" s="16">
        <f t="shared" si="20"/>
        <v>201.05279999999999</v>
      </c>
      <c r="I68" s="16">
        <f t="shared" si="21"/>
        <v>49.975470554049167</v>
      </c>
      <c r="J68" s="16">
        <f t="shared" si="22"/>
        <v>437.20757121496894</v>
      </c>
      <c r="K68" s="34">
        <f t="shared" ref="K68:K113" si="25">K67+1</f>
        <v>64</v>
      </c>
      <c r="L68" s="36"/>
      <c r="M68" s="36"/>
      <c r="N68" s="36"/>
      <c r="O68" s="36"/>
      <c r="P68" s="25"/>
      <c r="Q68" s="25"/>
      <c r="R68" s="25"/>
      <c r="S68" s="25"/>
    </row>
    <row r="69" spans="1:19" x14ac:dyDescent="0.25">
      <c r="A69" s="10">
        <v>67</v>
      </c>
      <c r="B69" s="20">
        <f t="shared" si="23"/>
        <v>67</v>
      </c>
      <c r="C69" s="11">
        <f t="shared" si="17"/>
        <v>59.5764</v>
      </c>
      <c r="D69" s="11">
        <f t="shared" si="18"/>
        <v>17.06112551972695</v>
      </c>
      <c r="E69" s="11">
        <f t="shared" si="19"/>
        <v>133.47702361352444</v>
      </c>
      <c r="F69" s="14">
        <f t="shared" si="24"/>
        <v>65</v>
      </c>
      <c r="G69" s="17">
        <f t="shared" si="16"/>
        <v>447.3</v>
      </c>
      <c r="H69" s="16">
        <f t="shared" si="20"/>
        <v>209.3364</v>
      </c>
      <c r="I69" s="16">
        <f t="shared" si="21"/>
        <v>51.790545701268393</v>
      </c>
      <c r="J69" s="16">
        <f t="shared" si="22"/>
        <v>454.79609709637572</v>
      </c>
      <c r="K69" s="34">
        <f t="shared" si="25"/>
        <v>65</v>
      </c>
      <c r="L69" s="36"/>
      <c r="M69" s="36"/>
      <c r="N69" s="36"/>
      <c r="O69" s="36"/>
      <c r="P69" s="25"/>
      <c r="Q69" s="25"/>
      <c r="R69" s="25"/>
      <c r="S69" s="25"/>
    </row>
    <row r="70" spans="1:19" x14ac:dyDescent="0.25">
      <c r="A70" s="10">
        <v>68</v>
      </c>
      <c r="B70" s="20">
        <f t="shared" si="23"/>
        <v>68</v>
      </c>
      <c r="C70" s="11">
        <f t="shared" si="17"/>
        <v>60.465599999999995</v>
      </c>
      <c r="D70" s="11">
        <f t="shared" si="18"/>
        <v>17.285934288248196</v>
      </c>
      <c r="E70" s="11">
        <f t="shared" si="19"/>
        <v>135.41725555203226</v>
      </c>
      <c r="F70" s="14">
        <f t="shared" si="24"/>
        <v>66</v>
      </c>
      <c r="G70" s="35">
        <v>465</v>
      </c>
      <c r="H70" s="16">
        <f t="shared" si="20"/>
        <v>217.62</v>
      </c>
      <c r="I70" s="16">
        <f t="shared" si="21"/>
        <v>53.597277471320098</v>
      </c>
      <c r="J70" s="16">
        <f t="shared" si="22"/>
        <v>472.37009159588257</v>
      </c>
      <c r="K70" s="34">
        <f t="shared" si="25"/>
        <v>66</v>
      </c>
      <c r="L70" s="36">
        <v>101</v>
      </c>
      <c r="M70" s="36"/>
      <c r="N70" s="36"/>
      <c r="O70" s="36"/>
      <c r="P70" s="25"/>
      <c r="Q70" s="25"/>
      <c r="R70" s="25"/>
      <c r="S70" s="25"/>
    </row>
    <row r="71" spans="1:19" x14ac:dyDescent="0.25">
      <c r="A71" s="10">
        <v>69</v>
      </c>
      <c r="B71" s="20">
        <f t="shared" si="23"/>
        <v>69</v>
      </c>
      <c r="C71" s="11">
        <f t="shared" si="17"/>
        <v>61.354799999999997</v>
      </c>
      <c r="D71" s="11">
        <f t="shared" si="18"/>
        <v>17.510358551572615</v>
      </c>
      <c r="E71" s="11">
        <f t="shared" si="19"/>
        <v>137.35681781065566</v>
      </c>
      <c r="F71" s="14">
        <v>66</v>
      </c>
      <c r="G71" s="35">
        <f>G70-L70</f>
        <v>364</v>
      </c>
      <c r="H71" s="16">
        <f t="shared" si="20"/>
        <v>170.35199999999998</v>
      </c>
      <c r="I71" s="16">
        <f t="shared" si="21"/>
        <v>43.168850382694451</v>
      </c>
      <c r="J71" s="16">
        <f t="shared" si="22"/>
        <v>371.88214774985937</v>
      </c>
      <c r="K71" s="34">
        <v>66</v>
      </c>
      <c r="L71" s="36"/>
      <c r="M71" s="36"/>
      <c r="N71" s="36"/>
      <c r="O71" s="36"/>
      <c r="P71" s="25"/>
      <c r="Q71" s="25"/>
      <c r="R71" s="25"/>
      <c r="S71" s="25"/>
    </row>
    <row r="72" spans="1:19" x14ac:dyDescent="0.25">
      <c r="A72" s="10">
        <v>70</v>
      </c>
      <c r="B72" s="20">
        <f t="shared" si="23"/>
        <v>70</v>
      </c>
      <c r="C72" s="11">
        <f t="shared" si="17"/>
        <v>62.244</v>
      </c>
      <c r="D72" s="11">
        <f t="shared" si="18"/>
        <v>17.734404526076432</v>
      </c>
      <c r="E72" s="11">
        <f t="shared" si="19"/>
        <v>139.29572121624977</v>
      </c>
      <c r="F72" s="14">
        <f t="shared" si="24"/>
        <v>67</v>
      </c>
      <c r="G72" s="18">
        <f>$G$71+(F72-$F$71)*($G$81-$G$71)/($F$81-$F$71)</f>
        <v>380.7</v>
      </c>
      <c r="H72" s="16">
        <f t="shared" si="20"/>
        <v>178.16759999999999</v>
      </c>
      <c r="I72" s="16">
        <f t="shared" si="21"/>
        <v>44.91426846875347</v>
      </c>
      <c r="J72" s="16">
        <f t="shared" si="22"/>
        <v>388.53425424974563</v>
      </c>
      <c r="K72" s="34">
        <f t="shared" si="25"/>
        <v>67</v>
      </c>
      <c r="L72" s="36"/>
      <c r="M72" s="36"/>
      <c r="N72" s="36"/>
      <c r="O72" s="36"/>
      <c r="P72" s="25"/>
      <c r="Q72" s="25"/>
      <c r="R72" s="25"/>
      <c r="S72" s="25"/>
    </row>
    <row r="73" spans="1:19" x14ac:dyDescent="0.25">
      <c r="A73" s="10">
        <v>71</v>
      </c>
      <c r="B73" s="20">
        <f t="shared" si="23"/>
        <v>71</v>
      </c>
      <c r="C73" s="11">
        <f t="shared" si="17"/>
        <v>63.133199999999995</v>
      </c>
      <c r="D73" s="11">
        <f t="shared" si="18"/>
        <v>17.958078240325325</v>
      </c>
      <c r="E73" s="11">
        <f t="shared" si="19"/>
        <v>141.23397626856661</v>
      </c>
      <c r="F73" s="14">
        <f t="shared" si="24"/>
        <v>68</v>
      </c>
      <c r="G73" s="18">
        <f t="shared" ref="G73:G80" si="26">$G$71+(F73-$F$71)*($G$81-$G$71)/($F$81-$F$71)</f>
        <v>397.4</v>
      </c>
      <c r="H73" s="16">
        <f t="shared" si="20"/>
        <v>185.98319999999998</v>
      </c>
      <c r="I73" s="16">
        <f t="shared" si="21"/>
        <v>46.650794034675862</v>
      </c>
      <c r="J73" s="16">
        <f t="shared" si="22"/>
        <v>405.17087294372709</v>
      </c>
      <c r="K73" s="34">
        <f t="shared" si="25"/>
        <v>68</v>
      </c>
      <c r="L73" s="36"/>
      <c r="M73" s="36"/>
      <c r="N73" s="36"/>
      <c r="O73" s="36"/>
      <c r="P73" s="36"/>
      <c r="Q73" s="36"/>
      <c r="R73" s="36"/>
      <c r="S73" s="36"/>
    </row>
    <row r="74" spans="1:19" x14ac:dyDescent="0.25">
      <c r="A74" s="10">
        <v>72</v>
      </c>
      <c r="B74" s="20">
        <f t="shared" si="23"/>
        <v>72</v>
      </c>
      <c r="C74" s="11">
        <f t="shared" si="17"/>
        <v>64.022400000000005</v>
      </c>
      <c r="D74" s="11">
        <f t="shared" si="18"/>
        <v>18.181385543312242</v>
      </c>
      <c r="E74" s="11">
        <f t="shared" si="19"/>
        <v>143.17159315460216</v>
      </c>
      <c r="F74" s="14">
        <f t="shared" si="24"/>
        <v>69</v>
      </c>
      <c r="G74" s="18">
        <f t="shared" si="26"/>
        <v>414.1</v>
      </c>
      <c r="H74" s="16">
        <f t="shared" si="20"/>
        <v>193.7988</v>
      </c>
      <c r="I74" s="16">
        <f t="shared" si="21"/>
        <v>48.378843501227415</v>
      </c>
      <c r="J74" s="16">
        <f t="shared" si="22"/>
        <v>421.79272909797106</v>
      </c>
      <c r="K74" s="34">
        <f t="shared" si="25"/>
        <v>69</v>
      </c>
      <c r="L74" s="36"/>
      <c r="M74" s="36"/>
      <c r="N74" s="36"/>
      <c r="O74" s="36"/>
      <c r="P74" s="36"/>
      <c r="Q74" s="36"/>
      <c r="R74" s="36"/>
      <c r="S74" s="36"/>
    </row>
    <row r="75" spans="1:19" x14ac:dyDescent="0.25">
      <c r="A75" s="10">
        <v>73</v>
      </c>
      <c r="B75" s="20">
        <f t="shared" si="23"/>
        <v>73</v>
      </c>
      <c r="C75" s="11">
        <f t="shared" si="17"/>
        <v>64.911599999999993</v>
      </c>
      <c r="D75" s="11">
        <f t="shared" si="18"/>
        <v>18.404332112224708</v>
      </c>
      <c r="E75" s="11">
        <f t="shared" si="19"/>
        <v>145.10858176212469</v>
      </c>
      <c r="F75" s="14">
        <f t="shared" si="24"/>
        <v>70</v>
      </c>
      <c r="G75" s="18">
        <f t="shared" si="26"/>
        <v>430.8</v>
      </c>
      <c r="H75" s="16">
        <f t="shared" si="20"/>
        <v>201.61440000000002</v>
      </c>
      <c r="I75" s="16">
        <f t="shared" si="21"/>
        <v>50.098797801035609</v>
      </c>
      <c r="J75" s="16">
        <f t="shared" si="22"/>
        <v>438.40048617013696</v>
      </c>
      <c r="K75" s="34">
        <f t="shared" si="25"/>
        <v>70</v>
      </c>
      <c r="L75" s="36"/>
      <c r="M75" s="36"/>
      <c r="N75" s="36"/>
      <c r="O75" s="36"/>
      <c r="P75" s="36"/>
      <c r="Q75" s="36"/>
      <c r="R75" s="36"/>
      <c r="S75" s="36"/>
    </row>
    <row r="76" spans="1:19" x14ac:dyDescent="0.25">
      <c r="A76" s="10">
        <v>74</v>
      </c>
      <c r="B76" s="20">
        <f t="shared" si="23"/>
        <v>74</v>
      </c>
      <c r="C76" s="11">
        <f t="shared" si="17"/>
        <v>65.800799999999995</v>
      </c>
      <c r="D76" s="11">
        <f t="shared" si="18"/>
        <v>18.626923459774289</v>
      </c>
      <c r="E76" s="11">
        <f t="shared" si="19"/>
        <v>147.04495169244021</v>
      </c>
      <c r="F76" s="14">
        <f t="shared" si="24"/>
        <v>71</v>
      </c>
      <c r="G76" s="18">
        <f t="shared" si="26"/>
        <v>447.5</v>
      </c>
      <c r="H76" s="16">
        <f t="shared" si="20"/>
        <v>209.42999999999998</v>
      </c>
      <c r="I76" s="16">
        <f t="shared" si="21"/>
        <v>51.811006660589165</v>
      </c>
      <c r="J76" s="16">
        <f t="shared" si="22"/>
        <v>454.99475326719272</v>
      </c>
      <c r="K76" s="34">
        <f t="shared" si="25"/>
        <v>71</v>
      </c>
      <c r="L76" s="36"/>
      <c r="M76" s="36"/>
      <c r="N76" s="36"/>
      <c r="O76" s="36"/>
      <c r="P76" s="36"/>
      <c r="Q76" s="36"/>
      <c r="R76" s="36"/>
      <c r="S76" s="36"/>
    </row>
    <row r="77" spans="1:19" x14ac:dyDescent="0.25">
      <c r="A77" s="10">
        <v>75</v>
      </c>
      <c r="B77" s="20">
        <f t="shared" si="23"/>
        <v>75</v>
      </c>
      <c r="C77" s="11">
        <f t="shared" si="17"/>
        <v>66.69</v>
      </c>
      <c r="D77" s="11">
        <f t="shared" si="18"/>
        <v>18.849164941118623</v>
      </c>
      <c r="E77" s="11">
        <f t="shared" si="19"/>
        <v>148.98071227244827</v>
      </c>
      <c r="F77" s="14">
        <f t="shared" si="24"/>
        <v>72</v>
      </c>
      <c r="G77" s="18">
        <f t="shared" si="26"/>
        <v>464.2</v>
      </c>
      <c r="H77" s="16">
        <f t="shared" si="20"/>
        <v>217.2456</v>
      </c>
      <c r="I77" s="16">
        <f t="shared" si="21"/>
        <v>53.515792225077334</v>
      </c>
      <c r="J77" s="16">
        <f t="shared" si="22"/>
        <v>471.57609145867627</v>
      </c>
      <c r="K77" s="34">
        <f t="shared" si="25"/>
        <v>72</v>
      </c>
      <c r="L77" s="36"/>
      <c r="M77" s="36"/>
      <c r="N77" s="36"/>
      <c r="O77" s="36"/>
      <c r="P77" s="36"/>
      <c r="Q77" s="36"/>
      <c r="R77" s="36"/>
      <c r="S77" s="36"/>
    </row>
    <row r="78" spans="1:19" x14ac:dyDescent="0.25">
      <c r="A78" s="10">
        <v>76</v>
      </c>
      <c r="B78" s="20">
        <f t="shared" si="23"/>
        <v>76</v>
      </c>
      <c r="C78" s="11">
        <f t="shared" si="17"/>
        <v>67.5792</v>
      </c>
      <c r="D78" s="11">
        <f t="shared" si="18"/>
        <v>19.07106176040384</v>
      </c>
      <c r="E78" s="11">
        <f t="shared" si="19"/>
        <v>150.91587256603668</v>
      </c>
      <c r="F78" s="14">
        <f t="shared" si="24"/>
        <v>73</v>
      </c>
      <c r="G78" s="18">
        <f t="shared" si="26"/>
        <v>480.9</v>
      </c>
      <c r="H78" s="16">
        <f t="shared" si="20"/>
        <v>225.06119999999999</v>
      </c>
      <c r="I78" s="16">
        <f t="shared" si="21"/>
        <v>55.213452146942849</v>
      </c>
      <c r="J78" s="16">
        <f t="shared" si="22"/>
        <v>488.14501915592547</v>
      </c>
      <c r="K78" s="34">
        <f t="shared" si="25"/>
        <v>73</v>
      </c>
      <c r="L78" s="36"/>
      <c r="M78" s="36"/>
      <c r="N78" s="36"/>
      <c r="O78" s="36"/>
      <c r="P78" s="36"/>
      <c r="Q78" s="36"/>
      <c r="R78" s="36"/>
      <c r="S78" s="36"/>
    </row>
    <row r="79" spans="1:19" x14ac:dyDescent="0.25">
      <c r="A79" s="10">
        <v>77</v>
      </c>
      <c r="B79" s="20">
        <f t="shared" si="23"/>
        <v>77</v>
      </c>
      <c r="C79" s="11">
        <f t="shared" si="17"/>
        <v>68.468400000000003</v>
      </c>
      <c r="D79" s="11">
        <f t="shared" si="18"/>
        <v>19.292618976952735</v>
      </c>
      <c r="E79" s="11">
        <f t="shared" si="19"/>
        <v>152.85044138485935</v>
      </c>
      <c r="F79" s="14">
        <f t="shared" si="24"/>
        <v>74</v>
      </c>
      <c r="G79" s="18">
        <f t="shared" si="26"/>
        <v>497.6</v>
      </c>
      <c r="H79" s="16">
        <f t="shared" si="20"/>
        <v>232.8768</v>
      </c>
      <c r="I79" s="16">
        <f t="shared" si="21"/>
        <v>56.904262233361948</v>
      </c>
      <c r="J79" s="16">
        <f t="shared" si="22"/>
        <v>504.70201672310532</v>
      </c>
      <c r="K79" s="34">
        <f t="shared" si="25"/>
        <v>74</v>
      </c>
      <c r="L79" s="36"/>
      <c r="M79" s="36"/>
      <c r="N79" s="36"/>
      <c r="O79" s="36"/>
      <c r="P79" s="36"/>
      <c r="Q79" s="36"/>
      <c r="R79" s="36"/>
      <c r="S79" s="36"/>
    </row>
    <row r="80" spans="1:19" x14ac:dyDescent="0.25">
      <c r="A80" s="10">
        <v>78</v>
      </c>
      <c r="B80" s="20">
        <f t="shared" si="23"/>
        <v>78</v>
      </c>
      <c r="C80" s="11">
        <f t="shared" si="17"/>
        <v>69.357600000000005</v>
      </c>
      <c r="D80" s="11">
        <f t="shared" si="18"/>
        <v>19.513841511122433</v>
      </c>
      <c r="E80" s="11">
        <f t="shared" si="19"/>
        <v>154.78442729853825</v>
      </c>
      <c r="F80" s="14">
        <f t="shared" si="24"/>
        <v>75</v>
      </c>
      <c r="G80" s="18">
        <f t="shared" si="26"/>
        <v>514.29999999999995</v>
      </c>
      <c r="H80" s="16">
        <f t="shared" si="20"/>
        <v>240.69239999999996</v>
      </c>
      <c r="I80" s="16">
        <f t="shared" si="21"/>
        <v>58.588478728331545</v>
      </c>
      <c r="J80" s="16">
        <f t="shared" si="22"/>
        <v>521.247530451844</v>
      </c>
      <c r="K80" s="34">
        <f t="shared" si="25"/>
        <v>75</v>
      </c>
      <c r="L80" s="36"/>
      <c r="M80" s="36"/>
      <c r="N80" s="36"/>
      <c r="O80" s="36"/>
      <c r="P80" s="36"/>
      <c r="Q80" s="36"/>
      <c r="R80" s="36"/>
      <c r="S80" s="36"/>
    </row>
    <row r="81" spans="1:12" x14ac:dyDescent="0.25">
      <c r="A81" s="10">
        <v>79</v>
      </c>
      <c r="B81" s="20">
        <f t="shared" si="23"/>
        <v>79</v>
      </c>
      <c r="C81" s="11">
        <f t="shared" si="17"/>
        <v>70.246799999999993</v>
      </c>
      <c r="D81" s="11">
        <f t="shared" si="18"/>
        <v>19.734734149853068</v>
      </c>
      <c r="E81" s="11">
        <f t="shared" si="19"/>
        <v>156.7178386443274</v>
      </c>
      <c r="F81" s="14">
        <f t="shared" si="24"/>
        <v>76</v>
      </c>
      <c r="G81">
        <v>531</v>
      </c>
      <c r="H81" s="16">
        <f t="shared" si="20"/>
        <v>248.50800000000001</v>
      </c>
      <c r="I81" s="16">
        <f t="shared" si="21"/>
        <v>60.266340290019677</v>
      </c>
      <c r="J81" s="16">
        <f t="shared" si="22"/>
        <v>537.7819760051176</v>
      </c>
      <c r="K81" s="34">
        <f t="shared" si="25"/>
        <v>76</v>
      </c>
      <c r="L81">
        <v>106</v>
      </c>
    </row>
    <row r="82" spans="1:12" x14ac:dyDescent="0.25">
      <c r="A82" s="10">
        <v>80</v>
      </c>
      <c r="B82" s="20">
        <f t="shared" si="23"/>
        <v>80</v>
      </c>
      <c r="C82" s="11">
        <f t="shared" si="17"/>
        <v>71.135999999999996</v>
      </c>
      <c r="D82" s="11">
        <f t="shared" si="18"/>
        <v>19.955301551927469</v>
      </c>
      <c r="E82" s="11">
        <f t="shared" si="19"/>
        <v>158.65068353627368</v>
      </c>
      <c r="F82" s="14">
        <v>76</v>
      </c>
      <c r="G82">
        <f>G81-L81</f>
        <v>425</v>
      </c>
      <c r="H82" s="16">
        <f t="shared" si="20"/>
        <v>198.9</v>
      </c>
      <c r="I82" s="16">
        <f t="shared" si="21"/>
        <v>49.502343477105569</v>
      </c>
      <c r="J82" s="16">
        <f t="shared" si="22"/>
        <v>432.63408155595886</v>
      </c>
      <c r="K82" s="34">
        <v>76</v>
      </c>
    </row>
    <row r="83" spans="1:12" x14ac:dyDescent="0.25">
      <c r="A83" s="10">
        <v>81</v>
      </c>
      <c r="B83" s="20">
        <f t="shared" si="23"/>
        <v>81</v>
      </c>
      <c r="C83" s="11">
        <f t="shared" si="17"/>
        <v>72.025199999999998</v>
      </c>
      <c r="D83" s="11">
        <f t="shared" si="18"/>
        <v>20.175548252960461</v>
      </c>
      <c r="E83" s="11">
        <f t="shared" si="19"/>
        <v>160.58296987390614</v>
      </c>
      <c r="F83" s="14">
        <f t="shared" si="24"/>
        <v>77</v>
      </c>
      <c r="G83">
        <f>$G$82+(F83-$F$82)*($G$92-$G$82)/($F$92-$F$82)</f>
        <v>439.2</v>
      </c>
      <c r="H83" s="16">
        <f t="shared" si="20"/>
        <v>205.54560000000001</v>
      </c>
      <c r="I83" s="16">
        <f t="shared" si="21"/>
        <v>50.960975968608096</v>
      </c>
      <c r="J83" s="16">
        <f t="shared" si="22"/>
        <v>446.74895314532574</v>
      </c>
      <c r="K83" s="34">
        <f t="shared" si="25"/>
        <v>77</v>
      </c>
    </row>
    <row r="84" spans="1:12" x14ac:dyDescent="0.25">
      <c r="A84" s="10">
        <v>82</v>
      </c>
      <c r="B84" s="20">
        <f t="shared" si="23"/>
        <v>82</v>
      </c>
      <c r="C84" s="11">
        <f t="shared" si="17"/>
        <v>72.914400000000001</v>
      </c>
      <c r="D84" s="11">
        <f t="shared" si="18"/>
        <v>20.395478670134668</v>
      </c>
      <c r="E84" s="11">
        <f t="shared" si="19"/>
        <v>162.51470535048455</v>
      </c>
      <c r="F84" s="14">
        <f t="shared" si="24"/>
        <v>78</v>
      </c>
      <c r="G84">
        <f t="shared" ref="G84:G91" si="27">$G$82+(F84-$F$82)*($G$92-$G$82)/($F$92-$F$82)</f>
        <v>453.4</v>
      </c>
      <c r="H84" s="16">
        <f t="shared" si="20"/>
        <v>212.19119999999998</v>
      </c>
      <c r="I84" s="16">
        <f t="shared" si="21"/>
        <v>52.414128367883123</v>
      </c>
      <c r="J84" s="16">
        <f t="shared" si="22"/>
        <v>460.85428024072968</v>
      </c>
      <c r="K84" s="34">
        <f t="shared" si="25"/>
        <v>78</v>
      </c>
    </row>
    <row r="85" spans="1:12" x14ac:dyDescent="0.25">
      <c r="A85" s="10">
        <v>83</v>
      </c>
      <c r="B85" s="20">
        <f t="shared" si="23"/>
        <v>83</v>
      </c>
      <c r="C85" s="11">
        <f t="shared" si="17"/>
        <v>73.803600000000003</v>
      </c>
      <c r="D85" s="11">
        <f t="shared" si="18"/>
        <v>20.615097106698759</v>
      </c>
      <c r="E85" s="11">
        <f t="shared" si="19"/>
        <v>164.44589746083366</v>
      </c>
      <c r="F85" s="14">
        <f t="shared" si="24"/>
        <v>79</v>
      </c>
      <c r="G85">
        <f t="shared" si="27"/>
        <v>467.6</v>
      </c>
      <c r="H85" s="16">
        <f t="shared" si="20"/>
        <v>218.83679999999998</v>
      </c>
      <c r="I85" s="16">
        <f t="shared" si="21"/>
        <v>53.861991997956267</v>
      </c>
      <c r="J85" s="16">
        <f t="shared" si="22"/>
        <v>474.95039606310712</v>
      </c>
      <c r="K85" s="34">
        <f t="shared" si="25"/>
        <v>79</v>
      </c>
    </row>
    <row r="86" spans="1:12" x14ac:dyDescent="0.25">
      <c r="A86" s="10">
        <v>84</v>
      </c>
      <c r="B86" s="20">
        <f t="shared" si="23"/>
        <v>84</v>
      </c>
      <c r="C86" s="11">
        <f t="shared" si="17"/>
        <v>74.692799999999991</v>
      </c>
      <c r="D86" s="11">
        <f t="shared" si="18"/>
        <v>20.834407756242822</v>
      </c>
      <c r="E86" s="11">
        <f t="shared" si="19"/>
        <v>166.37655350878956</v>
      </c>
      <c r="F86" s="14">
        <f t="shared" si="24"/>
        <v>80</v>
      </c>
      <c r="G86">
        <f t="shared" si="27"/>
        <v>481.8</v>
      </c>
      <c r="H86" s="16">
        <f t="shared" si="20"/>
        <v>225.48240000000001</v>
      </c>
      <c r="I86" s="16">
        <f t="shared" si="21"/>
        <v>55.304745901414371</v>
      </c>
      <c r="J86" s="16">
        <f t="shared" si="22"/>
        <v>489.03761244496337</v>
      </c>
      <c r="K86" s="34">
        <f t="shared" si="25"/>
        <v>80</v>
      </c>
    </row>
    <row r="87" spans="1:12" x14ac:dyDescent="0.25">
      <c r="A87" s="10">
        <v>85</v>
      </c>
      <c r="B87" s="20">
        <f t="shared" si="23"/>
        <v>85</v>
      </c>
      <c r="C87" s="11">
        <f t="shared" si="17"/>
        <v>75.581999999999994</v>
      </c>
      <c r="D87" s="11">
        <f t="shared" si="18"/>
        <v>21.053414706764119</v>
      </c>
      <c r="E87" s="11">
        <f t="shared" si="19"/>
        <v>168.30668061428082</v>
      </c>
      <c r="F87" s="14">
        <f t="shared" si="24"/>
        <v>81</v>
      </c>
      <c r="G87">
        <f t="shared" si="27"/>
        <v>496</v>
      </c>
      <c r="H87" s="16">
        <f t="shared" si="20"/>
        <v>232.12800000000001</v>
      </c>
      <c r="I87" s="16">
        <f t="shared" si="21"/>
        <v>56.742557967082398</v>
      </c>
      <c r="J87" s="16">
        <f t="shared" si="22"/>
        <v>503.11622179266845</v>
      </c>
      <c r="K87" s="34">
        <f t="shared" si="25"/>
        <v>81</v>
      </c>
    </row>
    <row r="88" spans="1:12" x14ac:dyDescent="0.25">
      <c r="A88" s="10">
        <v>86</v>
      </c>
      <c r="B88" s="20">
        <f t="shared" si="23"/>
        <v>86</v>
      </c>
      <c r="C88" s="11">
        <f t="shared" si="17"/>
        <v>76.471199999999996</v>
      </c>
      <c r="D88" s="11">
        <f t="shared" si="18"/>
        <v>21.272121944536345</v>
      </c>
      <c r="E88" s="11">
        <f t="shared" si="19"/>
        <v>170.23628572006746</v>
      </c>
      <c r="F88" s="14">
        <f t="shared" si="24"/>
        <v>82</v>
      </c>
      <c r="G88">
        <f t="shared" si="27"/>
        <v>510.2</v>
      </c>
      <c r="H88" s="16">
        <f t="shared" si="20"/>
        <v>238.77359999999999</v>
      </c>
      <c r="I88" s="16">
        <f t="shared" si="21"/>
        <v>58.175585924051269</v>
      </c>
      <c r="J88" s="16">
        <f t="shared" si="22"/>
        <v>517.18649881772251</v>
      </c>
      <c r="K88" s="34">
        <f t="shared" si="25"/>
        <v>82</v>
      </c>
    </row>
    <row r="89" spans="1:12" x14ac:dyDescent="0.25">
      <c r="A89" s="10">
        <v>87</v>
      </c>
      <c r="B89" s="20">
        <f t="shared" si="23"/>
        <v>87</v>
      </c>
      <c r="C89" s="11">
        <f t="shared" si="17"/>
        <v>77.360399999999998</v>
      </c>
      <c r="D89" s="11">
        <f t="shared" si="18"/>
        <v>21.490533357793495</v>
      </c>
      <c r="E89" s="11">
        <f t="shared" si="19"/>
        <v>172.165375598157</v>
      </c>
      <c r="F89" s="14">
        <f t="shared" si="24"/>
        <v>83</v>
      </c>
      <c r="G89">
        <f t="shared" si="27"/>
        <v>524.4</v>
      </c>
      <c r="H89" s="16">
        <f t="shared" si="20"/>
        <v>245.41919999999999</v>
      </c>
      <c r="I89" s="16">
        <f t="shared" si="21"/>
        <v>59.603978221930504</v>
      </c>
      <c r="J89" s="16">
        <f t="shared" si="22"/>
        <v>531.24870206986225</v>
      </c>
      <c r="K89" s="34">
        <f t="shared" si="25"/>
        <v>83</v>
      </c>
    </row>
    <row r="90" spans="1:12" x14ac:dyDescent="0.25">
      <c r="A90" s="10">
        <v>88</v>
      </c>
      <c r="B90" s="20">
        <f t="shared" si="23"/>
        <v>88</v>
      </c>
      <c r="C90" s="11">
        <f t="shared" si="17"/>
        <v>78.249600000000001</v>
      </c>
      <c r="D90" s="11">
        <f t="shared" si="18"/>
        <v>21.708652740239781</v>
      </c>
      <c r="E90" s="11">
        <f t="shared" si="19"/>
        <v>174.09395685591764</v>
      </c>
      <c r="F90" s="14">
        <f t="shared" si="24"/>
        <v>84</v>
      </c>
      <c r="G90">
        <f t="shared" si="27"/>
        <v>538.6</v>
      </c>
      <c r="H90" s="16">
        <f t="shared" si="20"/>
        <v>252.06480000000002</v>
      </c>
      <c r="I90" s="16">
        <f t="shared" si="21"/>
        <v>61.027874813075776</v>
      </c>
      <c r="J90" s="16">
        <f t="shared" si="22"/>
        <v>545.30307529944037</v>
      </c>
      <c r="K90" s="34">
        <f t="shared" si="25"/>
        <v>84</v>
      </c>
    </row>
    <row r="91" spans="1:12" x14ac:dyDescent="0.25">
      <c r="A91" s="10">
        <v>89</v>
      </c>
      <c r="B91" s="20">
        <f t="shared" si="23"/>
        <v>89</v>
      </c>
      <c r="C91" s="11">
        <f t="shared" si="17"/>
        <v>79.138799999999989</v>
      </c>
      <c r="D91" s="11">
        <f t="shared" si="18"/>
        <v>21.926483794395324</v>
      </c>
      <c r="E91" s="11">
        <f t="shared" si="19"/>
        <v>176.02203594190516</v>
      </c>
      <c r="F91" s="14">
        <f t="shared" si="24"/>
        <v>85</v>
      </c>
      <c r="G91">
        <f t="shared" si="27"/>
        <v>552.79999999999995</v>
      </c>
      <c r="H91" s="16">
        <f t="shared" si="20"/>
        <v>258.71039999999999</v>
      </c>
      <c r="I91" s="16">
        <f t="shared" si="21"/>
        <v>62.447407850003529</v>
      </c>
      <c r="J91" s="16">
        <f t="shared" si="22"/>
        <v>559.34984867208937</v>
      </c>
      <c r="K91" s="34">
        <f t="shared" si="25"/>
        <v>85</v>
      </c>
    </row>
    <row r="92" spans="1:12" x14ac:dyDescent="0.25">
      <c r="A92" s="10">
        <v>90</v>
      </c>
      <c r="B92" s="20">
        <f t="shared" si="23"/>
        <v>90</v>
      </c>
      <c r="C92" s="11">
        <f t="shared" si="17"/>
        <v>80.027999999999992</v>
      </c>
      <c r="D92" s="11">
        <f t="shared" si="18"/>
        <v>22.144030134787155</v>
      </c>
      <c r="E92" s="11">
        <f t="shared" si="19"/>
        <v>177.94961915142096</v>
      </c>
      <c r="F92" s="14">
        <f t="shared" si="24"/>
        <v>86</v>
      </c>
      <c r="G92">
        <v>567</v>
      </c>
      <c r="H92" s="16">
        <f t="shared" si="20"/>
        <v>265.35599999999999</v>
      </c>
      <c r="I92" s="16">
        <f t="shared" si="21"/>
        <v>63.862702309129887</v>
      </c>
      <c r="J92" s="16">
        <f t="shared" si="22"/>
        <v>573.38923985506779</v>
      </c>
      <c r="K92" s="34">
        <f t="shared" si="25"/>
        <v>86</v>
      </c>
      <c r="L92">
        <v>108</v>
      </c>
    </row>
    <row r="93" spans="1:12" x14ac:dyDescent="0.25">
      <c r="A93" s="10">
        <v>91</v>
      </c>
      <c r="B93" s="20">
        <f t="shared" si="23"/>
        <v>91</v>
      </c>
      <c r="C93" s="11">
        <f t="shared" si="17"/>
        <v>80.917199999999994</v>
      </c>
      <c r="D93" s="11">
        <f t="shared" si="18"/>
        <v>22.361295290994434</v>
      </c>
      <c r="E93" s="11">
        <f t="shared" si="19"/>
        <v>179.87671263181528</v>
      </c>
      <c r="F93" s="14">
        <v>86</v>
      </c>
      <c r="G93">
        <f>G92-L92</f>
        <v>459</v>
      </c>
      <c r="H93" s="16">
        <f t="shared" si="20"/>
        <v>214.81200000000001</v>
      </c>
      <c r="I93" s="16">
        <f t="shared" si="21"/>
        <v>52.985738231738054</v>
      </c>
      <c r="J93" s="16">
        <f t="shared" si="22"/>
        <v>466.41439408694379</v>
      </c>
      <c r="K93" s="34">
        <v>86</v>
      </c>
    </row>
    <row r="94" spans="1:12" x14ac:dyDescent="0.25">
      <c r="A94" s="10">
        <v>92</v>
      </c>
      <c r="B94" s="20">
        <f t="shared" si="23"/>
        <v>92</v>
      </c>
      <c r="C94" s="11">
        <f t="shared" si="17"/>
        <v>81.806399999999996</v>
      </c>
      <c r="D94" s="11">
        <f t="shared" si="18"/>
        <v>22.578282710556032</v>
      </c>
      <c r="E94" s="11">
        <f t="shared" si="19"/>
        <v>181.80332238755173</v>
      </c>
      <c r="F94" s="14">
        <f t="shared" si="24"/>
        <v>87</v>
      </c>
      <c r="G94">
        <f>$G$93+(F94-$F$93)*($G$102-$G$93)/($F$102-$F$93)</f>
        <v>472</v>
      </c>
      <c r="H94" s="16">
        <f t="shared" si="20"/>
        <v>220.89599999999999</v>
      </c>
      <c r="I94" s="16">
        <f t="shared" si="21"/>
        <v>54.309580803412281</v>
      </c>
      <c r="J94" s="16">
        <f t="shared" si="22"/>
        <v>479.31638656594299</v>
      </c>
      <c r="K94" s="34">
        <f t="shared" si="25"/>
        <v>87</v>
      </c>
    </row>
    <row r="95" spans="1:12" x14ac:dyDescent="0.25">
      <c r="A95" s="10">
        <v>93</v>
      </c>
      <c r="B95" s="20">
        <f t="shared" si="23"/>
        <v>93</v>
      </c>
      <c r="C95" s="11">
        <f t="shared" si="17"/>
        <v>82.695599999999999</v>
      </c>
      <c r="D95" s="11">
        <f t="shared" si="18"/>
        <v>22.794995761747849</v>
      </c>
      <c r="E95" s="11">
        <f t="shared" si="19"/>
        <v>183.72945428504417</v>
      </c>
      <c r="F95" s="14">
        <f t="shared" si="24"/>
        <v>88</v>
      </c>
      <c r="G95">
        <f t="shared" ref="G95:G101" si="28">$G$93+(F95-$F$93)*($G$102-$G$93)/($F$102-$F$93)</f>
        <v>485</v>
      </c>
      <c r="H95" s="16">
        <f t="shared" si="20"/>
        <v>226.98</v>
      </c>
      <c r="I95" s="16">
        <f t="shared" si="21"/>
        <v>55.629185455335929</v>
      </c>
      <c r="J95" s="16">
        <f t="shared" si="22"/>
        <v>492.21099800137671</v>
      </c>
      <c r="K95" s="34">
        <f t="shared" si="25"/>
        <v>88</v>
      </c>
    </row>
    <row r="96" spans="1:12" x14ac:dyDescent="0.25">
      <c r="A96" s="10">
        <v>94</v>
      </c>
      <c r="B96" s="20">
        <f t="shared" si="23"/>
        <v>94</v>
      </c>
      <c r="C96" s="11">
        <f t="shared" si="17"/>
        <v>83.584800000000001</v>
      </c>
      <c r="D96" s="11">
        <f t="shared" si="18"/>
        <v>23.011437736237617</v>
      </c>
      <c r="E96" s="11">
        <f t="shared" si="19"/>
        <v>185.65511405728049</v>
      </c>
      <c r="F96" s="14">
        <f t="shared" si="24"/>
        <v>89</v>
      </c>
      <c r="G96">
        <f t="shared" si="28"/>
        <v>498</v>
      </c>
      <c r="H96" s="16">
        <f t="shared" si="20"/>
        <v>233.06399999999999</v>
      </c>
      <c r="I96" s="16">
        <f t="shared" si="21"/>
        <v>56.944678836622806</v>
      </c>
      <c r="J96" s="16">
        <f t="shared" si="22"/>
        <v>505.09844897378463</v>
      </c>
      <c r="K96" s="34">
        <f t="shared" si="25"/>
        <v>89</v>
      </c>
    </row>
    <row r="97" spans="1:12" x14ac:dyDescent="0.25">
      <c r="A97" s="10">
        <v>95</v>
      </c>
      <c r="B97" s="20">
        <f t="shared" si="23"/>
        <v>95</v>
      </c>
      <c r="C97" s="11">
        <f t="shared" si="17"/>
        <v>84.474000000000004</v>
      </c>
      <c r="D97" s="11">
        <f t="shared" si="18"/>
        <v>23.22761185162317</v>
      </c>
      <c r="E97" s="11">
        <f t="shared" si="19"/>
        <v>187.5803073082437</v>
      </c>
      <c r="F97" s="14">
        <f t="shared" si="24"/>
        <v>90</v>
      </c>
      <c r="G97">
        <f t="shared" si="28"/>
        <v>511</v>
      </c>
      <c r="H97" s="16">
        <f t="shared" si="20"/>
        <v>239.14800000000002</v>
      </c>
      <c r="I97" s="16">
        <f t="shared" si="21"/>
        <v>58.256180607577782</v>
      </c>
      <c r="J97" s="16">
        <f t="shared" si="22"/>
        <v>517.97894789153122</v>
      </c>
      <c r="K97" s="34">
        <f t="shared" si="25"/>
        <v>90</v>
      </c>
    </row>
    <row r="98" spans="1:12" x14ac:dyDescent="0.25">
      <c r="A98" s="10">
        <v>96</v>
      </c>
      <c r="B98" s="20">
        <f t="shared" si="23"/>
        <v>96</v>
      </c>
      <c r="C98" s="11">
        <f t="shared" si="17"/>
        <v>85.363199999999992</v>
      </c>
      <c r="D98" s="11">
        <f t="shared" si="18"/>
        <v>23.443521253861029</v>
      </c>
      <c r="E98" s="11">
        <f t="shared" si="19"/>
        <v>189.50503951714128</v>
      </c>
      <c r="F98" s="14">
        <f t="shared" si="24"/>
        <v>91</v>
      </c>
      <c r="G98">
        <f t="shared" si="28"/>
        <v>524</v>
      </c>
      <c r="H98" s="16">
        <f t="shared" si="20"/>
        <v>245.232</v>
      </c>
      <c r="I98" s="16">
        <f t="shared" si="21"/>
        <v>59.563803993206548</v>
      </c>
      <c r="J98" s="16">
        <f t="shared" si="22"/>
        <v>530.85269195483477</v>
      </c>
      <c r="K98" s="34">
        <f t="shared" si="25"/>
        <v>91</v>
      </c>
    </row>
    <row r="99" spans="1:12" x14ac:dyDescent="0.25">
      <c r="A99" s="10">
        <v>97</v>
      </c>
      <c r="B99" s="20">
        <f t="shared" si="23"/>
        <v>97</v>
      </c>
      <c r="C99" s="11">
        <f t="shared" si="17"/>
        <v>86.252399999999994</v>
      </c>
      <c r="D99" s="11">
        <f t="shared" si="18"/>
        <v>23.659169019590802</v>
      </c>
      <c r="E99" s="11">
        <f t="shared" si="19"/>
        <v>191.42931604245396</v>
      </c>
      <c r="F99" s="14">
        <f t="shared" si="24"/>
        <v>92</v>
      </c>
      <c r="G99">
        <f t="shared" si="28"/>
        <v>537</v>
      </c>
      <c r="H99" s="16">
        <f t="shared" si="20"/>
        <v>251.316</v>
      </c>
      <c r="I99" s="16">
        <f t="shared" si="21"/>
        <v>60.86765628024984</v>
      </c>
      <c r="J99" s="16">
        <f t="shared" si="22"/>
        <v>543.7198680214351</v>
      </c>
      <c r="K99" s="34">
        <f t="shared" si="25"/>
        <v>92</v>
      </c>
    </row>
    <row r="100" spans="1:12" x14ac:dyDescent="0.25">
      <c r="A100" s="10">
        <v>98</v>
      </c>
      <c r="B100" s="20">
        <f t="shared" si="23"/>
        <v>98</v>
      </c>
      <c r="C100" s="11">
        <f t="shared" si="17"/>
        <v>87.141599999999997</v>
      </c>
      <c r="D100" s="11">
        <f t="shared" si="18"/>
        <v>23.874558158360944</v>
      </c>
      <c r="E100" s="11">
        <f t="shared" si="19"/>
        <v>193.35314212581196</v>
      </c>
      <c r="F100" s="14">
        <f t="shared" si="24"/>
        <v>93</v>
      </c>
      <c r="G100">
        <f t="shared" si="28"/>
        <v>550</v>
      </c>
      <c r="H100" s="16">
        <f t="shared" si="20"/>
        <v>257.39999999999998</v>
      </c>
      <c r="I100" s="16">
        <f t="shared" si="21"/>
        <v>62.167839264733466</v>
      </c>
      <c r="J100" s="16">
        <f t="shared" si="22"/>
        <v>556.58065338607742</v>
      </c>
      <c r="K100" s="34">
        <f t="shared" si="25"/>
        <v>93</v>
      </c>
    </row>
    <row r="101" spans="1:12" x14ac:dyDescent="0.25">
      <c r="A101" s="10">
        <v>99</v>
      </c>
      <c r="B101" s="20">
        <f t="shared" si="23"/>
        <v>99</v>
      </c>
      <c r="C101" s="11">
        <f t="shared" si="17"/>
        <v>88.030799999999985</v>
      </c>
      <c r="D101" s="11">
        <f t="shared" si="18"/>
        <v>24.089691614761261</v>
      </c>
      <c r="E101" s="11">
        <f t="shared" si="19"/>
        <v>195.27652289570918</v>
      </c>
      <c r="F101" s="14">
        <f t="shared" si="24"/>
        <v>94</v>
      </c>
      <c r="G101">
        <f t="shared" si="28"/>
        <v>563</v>
      </c>
      <c r="H101" s="16">
        <f t="shared" si="20"/>
        <v>263.48399999999998</v>
      </c>
      <c r="I101" s="16">
        <f t="shared" si="21"/>
        <v>63.464449656011489</v>
      </c>
      <c r="J101" s="16">
        <f t="shared" si="22"/>
        <v>569.43521648421995</v>
      </c>
      <c r="K101" s="34">
        <f t="shared" si="25"/>
        <v>94</v>
      </c>
    </row>
    <row r="102" spans="1:12" x14ac:dyDescent="0.25">
      <c r="A102" s="10">
        <v>100</v>
      </c>
      <c r="B102" s="20">
        <f t="shared" si="23"/>
        <v>100</v>
      </c>
      <c r="C102" s="11">
        <f t="shared" si="17"/>
        <v>88.919999999999987</v>
      </c>
      <c r="D102" s="11">
        <f t="shared" si="18"/>
        <v>24.30457227046648</v>
      </c>
      <c r="E102" s="11">
        <f t="shared" si="19"/>
        <v>197.19946337106239</v>
      </c>
      <c r="F102" s="14">
        <f t="shared" si="24"/>
        <v>95</v>
      </c>
      <c r="G102">
        <v>576</v>
      </c>
      <c r="H102" s="16">
        <f t="shared" si="20"/>
        <v>269.56800000000004</v>
      </c>
      <c r="I102" s="16">
        <f t="shared" si="21"/>
        <v>64.757579442439862</v>
      </c>
      <c r="J102" s="16">
        <f t="shared" si="22"/>
        <v>582.28371752891621</v>
      </c>
      <c r="K102" s="34">
        <f t="shared" si="25"/>
        <v>95</v>
      </c>
      <c r="L102">
        <v>103</v>
      </c>
    </row>
    <row r="103" spans="1:12" x14ac:dyDescent="0.25">
      <c r="A103" s="10">
        <v>101</v>
      </c>
      <c r="B103" s="20">
        <f t="shared" si="23"/>
        <v>101</v>
      </c>
      <c r="C103" s="11">
        <f t="shared" si="17"/>
        <v>89.80919999999999</v>
      </c>
      <c r="D103" s="11">
        <f t="shared" si="18"/>
        <v>24.519202946196106</v>
      </c>
      <c r="E103" s="11">
        <f t="shared" si="19"/>
        <v>199.12196846462484</v>
      </c>
      <c r="F103" s="14">
        <v>95</v>
      </c>
      <c r="G103">
        <f>G102-L102</f>
        <v>473</v>
      </c>
      <c r="H103" s="16">
        <f t="shared" si="20"/>
        <v>221.36399999999998</v>
      </c>
      <c r="I103" s="16">
        <f t="shared" si="21"/>
        <v>54.411237653200793</v>
      </c>
      <c r="J103" s="16">
        <f t="shared" si="22"/>
        <v>480.30853891265798</v>
      </c>
      <c r="K103" s="34">
        <v>95</v>
      </c>
    </row>
    <row r="104" spans="1:12" x14ac:dyDescent="0.25">
      <c r="A104" s="10">
        <v>102</v>
      </c>
      <c r="B104" s="20">
        <f t="shared" si="23"/>
        <v>102</v>
      </c>
      <c r="C104" s="11">
        <f t="shared" si="17"/>
        <v>90.698399999999992</v>
      </c>
      <c r="D104" s="11">
        <f t="shared" si="18"/>
        <v>24.733586403594185</v>
      </c>
      <c r="E104" s="11">
        <f t="shared" si="19"/>
        <v>201.04404298625983</v>
      </c>
      <c r="F104" s="14">
        <f t="shared" si="24"/>
        <v>96</v>
      </c>
      <c r="G104">
        <f>$G$103+(F104-$F$103)*($G$113-$G$103)/($F$113-$F$103)</f>
        <v>483.7</v>
      </c>
      <c r="H104" s="16">
        <f t="shared" si="20"/>
        <v>226.3716</v>
      </c>
      <c r="I104" s="16">
        <f t="shared" si="21"/>
        <v>55.497412030332079</v>
      </c>
      <c r="J104" s="16">
        <f t="shared" si="22"/>
        <v>490.92186261949502</v>
      </c>
      <c r="K104" s="34">
        <f t="shared" si="25"/>
        <v>96</v>
      </c>
    </row>
    <row r="105" spans="1:12" x14ac:dyDescent="0.25">
      <c r="A105" s="10">
        <v>103</v>
      </c>
      <c r="B105" s="20">
        <f t="shared" si="23"/>
        <v>103</v>
      </c>
      <c r="C105" s="11">
        <f t="shared" si="17"/>
        <v>91.587599999999995</v>
      </c>
      <c r="D105" s="11">
        <f t="shared" si="18"/>
        <v>24.947725347033259</v>
      </c>
      <c r="E105" s="11">
        <f t="shared" si="19"/>
        <v>202.96569164608289</v>
      </c>
      <c r="F105" s="14">
        <f t="shared" si="24"/>
        <v>97</v>
      </c>
      <c r="G105">
        <f t="shared" ref="G105:G112" si="29">$G$103+(F105-$F$103)*($G$113-$G$103)/($F$113-$F$103)</f>
        <v>494.4</v>
      </c>
      <c r="H105" s="16">
        <f t="shared" si="20"/>
        <v>231.3792</v>
      </c>
      <c r="I105" s="16">
        <f t="shared" si="21"/>
        <v>56.58079297194687</v>
      </c>
      <c r="J105" s="16">
        <f t="shared" si="22"/>
        <v>501.53032109280747</v>
      </c>
      <c r="K105" s="34">
        <f t="shared" si="25"/>
        <v>97</v>
      </c>
    </row>
    <row r="106" spans="1:12" x14ac:dyDescent="0.25">
      <c r="A106" s="10">
        <v>104</v>
      </c>
      <c r="B106" s="20">
        <f t="shared" si="23"/>
        <v>104</v>
      </c>
      <c r="C106" s="11">
        <f t="shared" si="17"/>
        <v>92.476799999999997</v>
      </c>
      <c r="D106" s="11">
        <f t="shared" si="18"/>
        <v>25.161622425346422</v>
      </c>
      <c r="E106" s="11">
        <f t="shared" si="19"/>
        <v>204.88691905747837</v>
      </c>
      <c r="F106" s="14">
        <f t="shared" si="24"/>
        <v>98</v>
      </c>
      <c r="G106">
        <f t="shared" si="29"/>
        <v>505.1</v>
      </c>
      <c r="H106" s="16">
        <f t="shared" si="20"/>
        <v>236.38679999999999</v>
      </c>
      <c r="I106" s="16">
        <f t="shared" si="21"/>
        <v>57.661447897519267</v>
      </c>
      <c r="J106" s="16">
        <f t="shared" si="22"/>
        <v>512.13403175484598</v>
      </c>
      <c r="K106" s="34">
        <f t="shared" si="25"/>
        <v>98</v>
      </c>
    </row>
    <row r="107" spans="1:12" x14ac:dyDescent="0.25">
      <c r="A107" s="10">
        <v>105</v>
      </c>
      <c r="B107" s="20">
        <f t="shared" si="23"/>
        <v>105</v>
      </c>
      <c r="C107" s="11">
        <f t="shared" si="17"/>
        <v>93.366</v>
      </c>
      <c r="D107" s="11">
        <f t="shared" si="18"/>
        <v>25.375280233490678</v>
      </c>
      <c r="E107" s="11">
        <f t="shared" si="19"/>
        <v>206.80772973999626</v>
      </c>
      <c r="F107" s="14">
        <f t="shared" si="24"/>
        <v>99</v>
      </c>
      <c r="G107">
        <f t="shared" si="29"/>
        <v>515.79999999999995</v>
      </c>
      <c r="H107" s="16">
        <f t="shared" si="20"/>
        <v>241.39439999999999</v>
      </c>
      <c r="I107" s="16">
        <f t="shared" si="21"/>
        <v>58.739441206907259</v>
      </c>
      <c r="J107" s="16">
        <f t="shared" si="22"/>
        <v>522.73310676869687</v>
      </c>
      <c r="K107" s="34">
        <f t="shared" si="25"/>
        <v>99</v>
      </c>
    </row>
    <row r="108" spans="1:12" x14ac:dyDescent="0.25">
      <c r="A108" s="10"/>
      <c r="B108" s="20"/>
      <c r="C108" s="11"/>
      <c r="D108" s="11"/>
      <c r="E108" s="11"/>
      <c r="F108" s="14">
        <f t="shared" si="24"/>
        <v>100</v>
      </c>
      <c r="G108">
        <f t="shared" si="29"/>
        <v>526.5</v>
      </c>
      <c r="H108" s="16">
        <f t="shared" si="20"/>
        <v>246.40200000000002</v>
      </c>
      <c r="I108" s="16">
        <f t="shared" si="21"/>
        <v>59.814834475385524</v>
      </c>
      <c r="J108" s="16">
        <f t="shared" si="22"/>
        <v>533.3276533779632</v>
      </c>
      <c r="K108" s="34">
        <f t="shared" si="25"/>
        <v>100</v>
      </c>
    </row>
    <row r="109" spans="1:12" x14ac:dyDescent="0.25">
      <c r="A109" s="10"/>
      <c r="B109" s="20"/>
      <c r="C109" s="11"/>
      <c r="D109" s="11"/>
      <c r="E109" s="11"/>
      <c r="F109" s="14">
        <f t="shared" si="24"/>
        <v>101</v>
      </c>
      <c r="G109">
        <f t="shared" si="29"/>
        <v>537.20000000000005</v>
      </c>
      <c r="H109" s="16">
        <f t="shared" si="20"/>
        <v>251.40960000000004</v>
      </c>
      <c r="I109" s="16">
        <f t="shared" si="21"/>
        <v>60.887686632376123</v>
      </c>
      <c r="J109" s="16">
        <f t="shared" si="22"/>
        <v>543.91777421805511</v>
      </c>
      <c r="K109" s="34">
        <f t="shared" si="25"/>
        <v>101</v>
      </c>
    </row>
    <row r="110" spans="1:12" x14ac:dyDescent="0.25">
      <c r="A110" s="10"/>
      <c r="B110" s="20"/>
      <c r="C110" s="11"/>
      <c r="D110" s="11"/>
      <c r="E110" s="11"/>
      <c r="F110" s="14">
        <f t="shared" si="24"/>
        <v>102</v>
      </c>
      <c r="G110">
        <f t="shared" si="29"/>
        <v>547.9</v>
      </c>
      <c r="H110" s="16">
        <f t="shared" si="20"/>
        <v>256.41719999999998</v>
      </c>
      <c r="I110" s="16">
        <f t="shared" si="21"/>
        <v>61.958054125537053</v>
      </c>
      <c r="J110" s="16">
        <f t="shared" si="22"/>
        <v>554.5035676019769</v>
      </c>
      <c r="K110" s="34">
        <f t="shared" si="25"/>
        <v>102</v>
      </c>
    </row>
    <row r="111" spans="1:12" x14ac:dyDescent="0.25">
      <c r="A111" s="10"/>
      <c r="B111" s="20"/>
      <c r="C111" s="11"/>
      <c r="D111" s="11"/>
      <c r="E111" s="11"/>
      <c r="F111" s="14">
        <f t="shared" si="24"/>
        <v>103</v>
      </c>
      <c r="G111">
        <f t="shared" si="29"/>
        <v>558.6</v>
      </c>
      <c r="H111" s="16">
        <f t="shared" si="20"/>
        <v>261.4248</v>
      </c>
      <c r="I111" s="16">
        <f t="shared" si="21"/>
        <v>63.025991071670646</v>
      </c>
      <c r="J111" s="16">
        <f t="shared" si="22"/>
        <v>565.08512778315969</v>
      </c>
      <c r="K111" s="34">
        <f t="shared" si="25"/>
        <v>103</v>
      </c>
    </row>
    <row r="112" spans="1:12" x14ac:dyDescent="0.25">
      <c r="A112" s="10"/>
      <c r="B112" s="20"/>
      <c r="C112" s="11"/>
      <c r="D112" s="11"/>
      <c r="E112" s="11"/>
      <c r="F112" s="14">
        <f t="shared" si="24"/>
        <v>104</v>
      </c>
      <c r="G112">
        <f t="shared" si="29"/>
        <v>569.29999999999995</v>
      </c>
      <c r="H112" s="16">
        <f t="shared" si="20"/>
        <v>266.43239999999997</v>
      </c>
      <c r="I112" s="16">
        <f t="shared" si="21"/>
        <v>64.091549395742007</v>
      </c>
      <c r="J112" s="16">
        <f t="shared" si="22"/>
        <v>575.66254519758388</v>
      </c>
      <c r="K112" s="34">
        <f t="shared" si="25"/>
        <v>104</v>
      </c>
    </row>
    <row r="113" spans="1:11" x14ac:dyDescent="0.25">
      <c r="A113" s="10"/>
      <c r="B113" s="20"/>
      <c r="C113" s="11"/>
      <c r="D113" s="11"/>
      <c r="E113" s="11"/>
      <c r="F113" s="14">
        <f t="shared" si="24"/>
        <v>105</v>
      </c>
      <c r="G113">
        <v>580</v>
      </c>
      <c r="H113" s="16">
        <f t="shared" si="20"/>
        <v>271.44</v>
      </c>
      <c r="I113" s="16">
        <f t="shared" si="21"/>
        <v>65.154778959151173</v>
      </c>
      <c r="J113" s="16">
        <f t="shared" si="22"/>
        <v>586.23590668718828</v>
      </c>
      <c r="K113" s="34">
        <f t="shared" si="25"/>
        <v>105</v>
      </c>
    </row>
    <row r="114" spans="1:11" x14ac:dyDescent="0.25">
      <c r="A114" s="10"/>
      <c r="B114" s="20"/>
      <c r="C114" s="11"/>
      <c r="D114" s="11"/>
      <c r="E114" s="11"/>
      <c r="F114" s="8">
        <v>105</v>
      </c>
      <c r="G114">
        <v>0</v>
      </c>
      <c r="H114" s="16">
        <f t="shared" si="20"/>
        <v>0</v>
      </c>
      <c r="I114" s="16">
        <v>0</v>
      </c>
      <c r="J114" s="16">
        <f t="shared" si="22"/>
        <v>0</v>
      </c>
      <c r="K114" s="34">
        <v>105</v>
      </c>
    </row>
    <row r="115" spans="1:11" x14ac:dyDescent="0.25">
      <c r="F115" s="8"/>
    </row>
    <row r="116" spans="1:11" x14ac:dyDescent="0.25">
      <c r="F116" s="8"/>
    </row>
    <row r="117" spans="1:11" x14ac:dyDescent="0.25">
      <c r="F117" s="8"/>
    </row>
    <row r="118" spans="1:11" x14ac:dyDescent="0.25">
      <c r="F118" s="8"/>
    </row>
    <row r="119" spans="1:11" x14ac:dyDescent="0.25">
      <c r="F119" s="8"/>
    </row>
    <row r="120" spans="1:11" x14ac:dyDescent="0.25">
      <c r="F120" s="8"/>
    </row>
    <row r="121" spans="1:11" x14ac:dyDescent="0.25">
      <c r="F121" s="8"/>
    </row>
    <row r="122" spans="1:11" x14ac:dyDescent="0.25">
      <c r="F122" s="8"/>
    </row>
    <row r="123" spans="1:11" x14ac:dyDescent="0.25">
      <c r="F123" s="8"/>
    </row>
    <row r="124" spans="1:11" x14ac:dyDescent="0.25">
      <c r="F124" s="8"/>
    </row>
    <row r="125" spans="1:11" x14ac:dyDescent="0.25">
      <c r="F125" s="8"/>
    </row>
    <row r="126" spans="1:11" x14ac:dyDescent="0.25">
      <c r="F126" s="8"/>
    </row>
    <row r="127" spans="1:11" x14ac:dyDescent="0.25">
      <c r="F127" s="8"/>
    </row>
    <row r="128" spans="1:11" x14ac:dyDescent="0.25">
      <c r="F128" s="8"/>
    </row>
    <row r="129" spans="6:6" x14ac:dyDescent="0.25">
      <c r="F129" s="8"/>
    </row>
    <row r="130" spans="6:6" x14ac:dyDescent="0.25">
      <c r="F130" s="8"/>
    </row>
    <row r="131" spans="6:6" x14ac:dyDescent="0.25">
      <c r="F131" s="8"/>
    </row>
    <row r="132" spans="6:6" x14ac:dyDescent="0.25">
      <c r="F132" s="8"/>
    </row>
    <row r="133" spans="6:6" x14ac:dyDescent="0.25">
      <c r="F133" s="8"/>
    </row>
    <row r="134" spans="6:6" x14ac:dyDescent="0.25">
      <c r="F134" s="8"/>
    </row>
    <row r="135" spans="6:6" x14ac:dyDescent="0.25">
      <c r="F135" s="8"/>
    </row>
    <row r="136" spans="6:6" x14ac:dyDescent="0.25">
      <c r="F136" s="8"/>
    </row>
    <row r="137" spans="6:6" x14ac:dyDescent="0.25">
      <c r="F137" s="8"/>
    </row>
    <row r="138" spans="6:6" x14ac:dyDescent="0.25">
      <c r="F138" s="8"/>
    </row>
    <row r="139" spans="6:6" x14ac:dyDescent="0.25">
      <c r="F139" s="8"/>
    </row>
    <row r="140" spans="6:6" x14ac:dyDescent="0.25">
      <c r="F140" s="8"/>
    </row>
    <row r="141" spans="6:6" x14ac:dyDescent="0.25">
      <c r="F141" s="8"/>
    </row>
    <row r="142" spans="6:6" x14ac:dyDescent="0.25">
      <c r="F142" s="8"/>
    </row>
    <row r="143" spans="6:6" x14ac:dyDescent="0.25">
      <c r="F143" s="8"/>
    </row>
    <row r="144" spans="6:6" x14ac:dyDescent="0.25">
      <c r="F144" s="8"/>
    </row>
    <row r="145" spans="6:6" x14ac:dyDescent="0.25">
      <c r="F145" s="8"/>
    </row>
    <row r="146" spans="6:6" x14ac:dyDescent="0.25">
      <c r="F146" s="8"/>
    </row>
    <row r="147" spans="6:6" x14ac:dyDescent="0.25">
      <c r="F147" s="8"/>
    </row>
    <row r="148" spans="6:6" x14ac:dyDescent="0.25">
      <c r="F148" s="8"/>
    </row>
    <row r="149" spans="6:6" x14ac:dyDescent="0.25">
      <c r="F149" s="8"/>
    </row>
    <row r="150" spans="6:6" x14ac:dyDescent="0.25">
      <c r="F150" s="8"/>
    </row>
    <row r="151" spans="6:6" x14ac:dyDescent="0.25">
      <c r="F151" s="8"/>
    </row>
    <row r="152" spans="6:6" x14ac:dyDescent="0.25">
      <c r="F152" s="8"/>
    </row>
    <row r="153" spans="6:6" x14ac:dyDescent="0.25">
      <c r="F153" s="8"/>
    </row>
    <row r="154" spans="6:6" x14ac:dyDescent="0.25">
      <c r="F154" s="8"/>
    </row>
    <row r="155" spans="6:6" x14ac:dyDescent="0.25">
      <c r="F155" s="8"/>
    </row>
    <row r="156" spans="6:6" x14ac:dyDescent="0.25">
      <c r="F156" s="8"/>
    </row>
    <row r="157" spans="6:6" x14ac:dyDescent="0.25">
      <c r="F157" s="8"/>
    </row>
    <row r="158" spans="6:6" x14ac:dyDescent="0.25">
      <c r="F158" s="8"/>
    </row>
    <row r="159" spans="6:6" x14ac:dyDescent="0.25">
      <c r="F159" s="8"/>
    </row>
    <row r="160" spans="6:6" x14ac:dyDescent="0.25">
      <c r="F160" s="8"/>
    </row>
    <row r="161" spans="6:6" x14ac:dyDescent="0.25">
      <c r="F161" s="8"/>
    </row>
    <row r="162" spans="6:6" x14ac:dyDescent="0.25">
      <c r="F162" s="8"/>
    </row>
    <row r="163" spans="6:6" x14ac:dyDescent="0.25">
      <c r="F163" s="8"/>
    </row>
    <row r="164" spans="6:6" x14ac:dyDescent="0.25">
      <c r="F164" s="8"/>
    </row>
    <row r="165" spans="6:6" x14ac:dyDescent="0.25">
      <c r="F165" s="8"/>
    </row>
    <row r="166" spans="6:6" x14ac:dyDescent="0.25">
      <c r="F166" s="8"/>
    </row>
    <row r="167" spans="6:6" x14ac:dyDescent="0.25">
      <c r="F167" s="8"/>
    </row>
    <row r="168" spans="6:6" x14ac:dyDescent="0.25">
      <c r="F168" s="8"/>
    </row>
    <row r="169" spans="6:6" x14ac:dyDescent="0.25">
      <c r="F169" s="8"/>
    </row>
    <row r="170" spans="6:6" x14ac:dyDescent="0.25">
      <c r="F170" s="8"/>
    </row>
    <row r="171" spans="6:6" x14ac:dyDescent="0.25">
      <c r="F171" s="8"/>
    </row>
    <row r="172" spans="6:6" x14ac:dyDescent="0.25">
      <c r="F172" s="8"/>
    </row>
    <row r="173" spans="6:6" x14ac:dyDescent="0.25">
      <c r="F173" s="8"/>
    </row>
    <row r="174" spans="6:6" x14ac:dyDescent="0.25">
      <c r="F174" s="8"/>
    </row>
    <row r="175" spans="6:6" x14ac:dyDescent="0.25">
      <c r="F175" s="8"/>
    </row>
    <row r="176" spans="6:6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  <row r="190" spans="6:6" x14ac:dyDescent="0.25">
      <c r="F190" s="8"/>
    </row>
    <row r="191" spans="6:6" x14ac:dyDescent="0.25">
      <c r="F191" s="8"/>
    </row>
    <row r="192" spans="6:6" x14ac:dyDescent="0.25">
      <c r="F192" s="8"/>
    </row>
    <row r="193" spans="6:6" x14ac:dyDescent="0.25">
      <c r="F193" s="8"/>
    </row>
    <row r="194" spans="6:6" x14ac:dyDescent="0.25">
      <c r="F194" s="8"/>
    </row>
    <row r="195" spans="6:6" x14ac:dyDescent="0.25">
      <c r="F195" s="8"/>
    </row>
    <row r="196" spans="6:6" x14ac:dyDescent="0.25">
      <c r="F196" s="8"/>
    </row>
    <row r="197" spans="6:6" x14ac:dyDescent="0.25">
      <c r="F197" s="8"/>
    </row>
    <row r="198" spans="6:6" x14ac:dyDescent="0.25">
      <c r="F198" s="8"/>
    </row>
    <row r="199" spans="6:6" x14ac:dyDescent="0.25">
      <c r="F199" s="8"/>
    </row>
    <row r="200" spans="6:6" x14ac:dyDescent="0.25">
      <c r="F200" s="8"/>
    </row>
    <row r="201" spans="6:6" x14ac:dyDescent="0.25">
      <c r="F201" s="8"/>
    </row>
    <row r="202" spans="6:6" x14ac:dyDescent="0.25">
      <c r="F202" s="8"/>
    </row>
    <row r="203" spans="6:6" x14ac:dyDescent="0.25">
      <c r="F203" s="8"/>
    </row>
    <row r="204" spans="6:6" x14ac:dyDescent="0.25">
      <c r="F204" s="8"/>
    </row>
    <row r="205" spans="6:6" x14ac:dyDescent="0.25">
      <c r="F205" s="8"/>
    </row>
    <row r="206" spans="6:6" x14ac:dyDescent="0.25">
      <c r="F206" s="8"/>
    </row>
    <row r="207" spans="6:6" x14ac:dyDescent="0.25">
      <c r="F207" s="8"/>
    </row>
    <row r="208" spans="6:6" x14ac:dyDescent="0.25">
      <c r="F208" s="8"/>
    </row>
    <row r="209" spans="6:6" x14ac:dyDescent="0.25">
      <c r="F209" s="8"/>
    </row>
    <row r="210" spans="6:6" x14ac:dyDescent="0.25">
      <c r="F210" s="8"/>
    </row>
    <row r="211" spans="6:6" x14ac:dyDescent="0.25">
      <c r="F211" s="8"/>
    </row>
    <row r="212" spans="6:6" x14ac:dyDescent="0.25">
      <c r="F212" s="8"/>
    </row>
    <row r="213" spans="6:6" x14ac:dyDescent="0.25">
      <c r="F213" s="8"/>
    </row>
    <row r="214" spans="6:6" x14ac:dyDescent="0.25">
      <c r="F214" s="8"/>
    </row>
    <row r="215" spans="6:6" x14ac:dyDescent="0.25">
      <c r="F215" s="8"/>
    </row>
    <row r="216" spans="6:6" x14ac:dyDescent="0.25">
      <c r="F216" s="8"/>
    </row>
    <row r="217" spans="6:6" x14ac:dyDescent="0.25">
      <c r="F217" s="8"/>
    </row>
    <row r="218" spans="6:6" x14ac:dyDescent="0.25">
      <c r="F218" s="8"/>
    </row>
    <row r="219" spans="6:6" x14ac:dyDescent="0.25">
      <c r="F219" s="8"/>
    </row>
    <row r="220" spans="6:6" x14ac:dyDescent="0.25">
      <c r="F220" s="8"/>
    </row>
    <row r="221" spans="6:6" x14ac:dyDescent="0.25">
      <c r="F221" s="8"/>
    </row>
    <row r="222" spans="6:6" x14ac:dyDescent="0.25">
      <c r="F222" s="8"/>
    </row>
    <row r="223" spans="6:6" x14ac:dyDescent="0.25">
      <c r="F223" s="8"/>
    </row>
    <row r="224" spans="6:6" x14ac:dyDescent="0.25">
      <c r="F224" s="8"/>
    </row>
    <row r="225" spans="6:6" x14ac:dyDescent="0.25">
      <c r="F225" s="8"/>
    </row>
    <row r="226" spans="6:6" x14ac:dyDescent="0.25">
      <c r="F226" s="8"/>
    </row>
    <row r="227" spans="6:6" x14ac:dyDescent="0.25">
      <c r="F227" s="8"/>
    </row>
    <row r="228" spans="6:6" x14ac:dyDescent="0.25">
      <c r="F228" s="8"/>
    </row>
    <row r="229" spans="6:6" x14ac:dyDescent="0.25">
      <c r="F229" s="8"/>
    </row>
    <row r="230" spans="6:6" x14ac:dyDescent="0.25">
      <c r="F230" s="8"/>
    </row>
    <row r="231" spans="6:6" x14ac:dyDescent="0.25">
      <c r="F231" s="8"/>
    </row>
    <row r="232" spans="6:6" x14ac:dyDescent="0.25">
      <c r="F232" s="8"/>
    </row>
    <row r="233" spans="6:6" x14ac:dyDescent="0.25">
      <c r="F233" s="8"/>
    </row>
    <row r="234" spans="6:6" x14ac:dyDescent="0.25">
      <c r="F234" s="8"/>
    </row>
    <row r="235" spans="6:6" x14ac:dyDescent="0.25">
      <c r="F235" s="8"/>
    </row>
    <row r="236" spans="6:6" x14ac:dyDescent="0.25">
      <c r="F236" s="8"/>
    </row>
    <row r="237" spans="6:6" x14ac:dyDescent="0.25">
      <c r="F237" s="8"/>
    </row>
    <row r="238" spans="6:6" x14ac:dyDescent="0.25">
      <c r="F238" s="8"/>
    </row>
    <row r="239" spans="6:6" x14ac:dyDescent="0.25">
      <c r="F239" s="8"/>
    </row>
    <row r="240" spans="6:6" x14ac:dyDescent="0.25">
      <c r="F240" s="8"/>
    </row>
    <row r="241" spans="6:6" x14ac:dyDescent="0.25">
      <c r="F241" s="8"/>
    </row>
    <row r="242" spans="6:6" x14ac:dyDescent="0.25">
      <c r="F242" s="8"/>
    </row>
    <row r="243" spans="6:6" x14ac:dyDescent="0.25">
      <c r="F243" s="8"/>
    </row>
    <row r="244" spans="6:6" x14ac:dyDescent="0.25">
      <c r="F244" s="19"/>
    </row>
    <row r="245" spans="6:6" x14ac:dyDescent="0.25">
      <c r="F245" s="19"/>
    </row>
    <row r="246" spans="6:6" x14ac:dyDescent="0.25">
      <c r="F246" s="19"/>
    </row>
    <row r="247" spans="6:6" x14ac:dyDescent="0.25">
      <c r="F247" s="19"/>
    </row>
    <row r="248" spans="6:6" x14ac:dyDescent="0.25">
      <c r="F248" s="19"/>
    </row>
    <row r="249" spans="6:6" x14ac:dyDescent="0.25">
      <c r="F249" s="19"/>
    </row>
    <row r="250" spans="6:6" x14ac:dyDescent="0.25">
      <c r="F250" s="19"/>
    </row>
    <row r="251" spans="6:6" x14ac:dyDescent="0.25">
      <c r="F251" s="19"/>
    </row>
    <row r="252" spans="6:6" x14ac:dyDescent="0.25">
      <c r="F252" s="19"/>
    </row>
    <row r="253" spans="6:6" x14ac:dyDescent="0.25">
      <c r="F253" s="19"/>
    </row>
    <row r="254" spans="6:6" x14ac:dyDescent="0.25">
      <c r="F254" s="19"/>
    </row>
    <row r="255" spans="6:6" x14ac:dyDescent="0.25">
      <c r="F255" s="19"/>
    </row>
    <row r="256" spans="6:6" x14ac:dyDescent="0.25">
      <c r="F256" s="19"/>
    </row>
    <row r="257" spans="6:6" x14ac:dyDescent="0.25">
      <c r="F257" s="19"/>
    </row>
    <row r="258" spans="6:6" x14ac:dyDescent="0.25">
      <c r="F258" s="19"/>
    </row>
    <row r="259" spans="6:6" x14ac:dyDescent="0.25">
      <c r="F259" s="19"/>
    </row>
    <row r="260" spans="6:6" x14ac:dyDescent="0.25">
      <c r="F260" s="19"/>
    </row>
    <row r="261" spans="6:6" x14ac:dyDescent="0.25">
      <c r="F261" s="19"/>
    </row>
    <row r="262" spans="6:6" x14ac:dyDescent="0.25">
      <c r="F262" s="19"/>
    </row>
    <row r="263" spans="6:6" x14ac:dyDescent="0.25">
      <c r="F263" s="19"/>
    </row>
    <row r="264" spans="6:6" x14ac:dyDescent="0.25">
      <c r="F264" s="19"/>
    </row>
    <row r="265" spans="6:6" x14ac:dyDescent="0.25">
      <c r="F265" s="19"/>
    </row>
    <row r="266" spans="6:6" x14ac:dyDescent="0.25">
      <c r="F266" s="19"/>
    </row>
    <row r="267" spans="6:6" x14ac:dyDescent="0.25">
      <c r="F267" s="19"/>
    </row>
    <row r="268" spans="6:6" x14ac:dyDescent="0.25">
      <c r="F268" s="19"/>
    </row>
    <row r="269" spans="6:6" x14ac:dyDescent="0.25">
      <c r="F269" s="19"/>
    </row>
    <row r="270" spans="6:6" x14ac:dyDescent="0.25">
      <c r="F270" s="19"/>
    </row>
    <row r="271" spans="6:6" x14ac:dyDescent="0.25">
      <c r="F271" s="19"/>
    </row>
    <row r="272" spans="6:6" x14ac:dyDescent="0.25">
      <c r="F272" s="19"/>
    </row>
    <row r="273" spans="6:6" x14ac:dyDescent="0.25">
      <c r="F273" s="19"/>
    </row>
    <row r="274" spans="6:6" x14ac:dyDescent="0.25">
      <c r="F274" s="19"/>
    </row>
    <row r="275" spans="6:6" x14ac:dyDescent="0.25">
      <c r="F275" s="19"/>
    </row>
    <row r="276" spans="6:6" x14ac:dyDescent="0.25">
      <c r="F276" s="19"/>
    </row>
    <row r="277" spans="6:6" x14ac:dyDescent="0.25">
      <c r="F277" s="19"/>
    </row>
    <row r="278" spans="6:6" x14ac:dyDescent="0.25">
      <c r="F278" s="19"/>
    </row>
    <row r="279" spans="6:6" x14ac:dyDescent="0.25">
      <c r="F279" s="19"/>
    </row>
    <row r="280" spans="6:6" x14ac:dyDescent="0.25">
      <c r="F280" s="19"/>
    </row>
    <row r="281" spans="6:6" x14ac:dyDescent="0.25">
      <c r="F281" s="19"/>
    </row>
    <row r="282" spans="6:6" x14ac:dyDescent="0.25">
      <c r="F282" s="19"/>
    </row>
    <row r="283" spans="6:6" x14ac:dyDescent="0.25">
      <c r="F283" s="19"/>
    </row>
    <row r="284" spans="6:6" x14ac:dyDescent="0.25">
      <c r="F284" s="19"/>
    </row>
    <row r="285" spans="6:6" x14ac:dyDescent="0.25">
      <c r="F285" s="19"/>
    </row>
    <row r="286" spans="6:6" x14ac:dyDescent="0.25">
      <c r="F286" s="19"/>
    </row>
    <row r="287" spans="6:6" x14ac:dyDescent="0.25">
      <c r="F287" s="19"/>
    </row>
    <row r="288" spans="6:6" x14ac:dyDescent="0.25">
      <c r="F288" s="19"/>
    </row>
    <row r="289" spans="6:6" x14ac:dyDescent="0.25">
      <c r="F289" s="19"/>
    </row>
    <row r="290" spans="6:6" x14ac:dyDescent="0.25">
      <c r="F290" s="19"/>
    </row>
    <row r="291" spans="6:6" x14ac:dyDescent="0.25">
      <c r="F291" s="19"/>
    </row>
    <row r="292" spans="6:6" x14ac:dyDescent="0.25">
      <c r="F292" s="19"/>
    </row>
    <row r="293" spans="6:6" x14ac:dyDescent="0.25">
      <c r="F293" s="19"/>
    </row>
    <row r="294" spans="6:6" x14ac:dyDescent="0.25">
      <c r="F294" s="19"/>
    </row>
    <row r="295" spans="6:6" x14ac:dyDescent="0.25">
      <c r="F295" s="19"/>
    </row>
    <row r="296" spans="6:6" x14ac:dyDescent="0.25">
      <c r="F296" s="19"/>
    </row>
    <row r="297" spans="6:6" x14ac:dyDescent="0.25">
      <c r="F297" s="19"/>
    </row>
    <row r="298" spans="6:6" x14ac:dyDescent="0.25">
      <c r="F298" s="19"/>
    </row>
    <row r="299" spans="6:6" x14ac:dyDescent="0.25">
      <c r="F299" s="19"/>
    </row>
    <row r="300" spans="6:6" x14ac:dyDescent="0.25">
      <c r="F300" s="19"/>
    </row>
    <row r="301" spans="6:6" x14ac:dyDescent="0.25">
      <c r="F301" s="19"/>
    </row>
    <row r="302" spans="6:6" x14ac:dyDescent="0.25">
      <c r="F302" s="19"/>
    </row>
    <row r="303" spans="6:6" x14ac:dyDescent="0.25">
      <c r="F303" s="19"/>
    </row>
    <row r="304" spans="6:6" x14ac:dyDescent="0.25">
      <c r="F304" s="19"/>
    </row>
    <row r="305" spans="6:6" x14ac:dyDescent="0.25">
      <c r="F305" s="19"/>
    </row>
    <row r="306" spans="6:6" x14ac:dyDescent="0.25">
      <c r="F306" s="19"/>
    </row>
    <row r="307" spans="6:6" x14ac:dyDescent="0.25">
      <c r="F307" s="19"/>
    </row>
    <row r="308" spans="6:6" x14ac:dyDescent="0.25">
      <c r="F308" s="19"/>
    </row>
    <row r="309" spans="6:6" x14ac:dyDescent="0.25">
      <c r="F309" s="19"/>
    </row>
    <row r="310" spans="6:6" x14ac:dyDescent="0.25">
      <c r="F310" s="19"/>
    </row>
    <row r="311" spans="6:6" x14ac:dyDescent="0.25">
      <c r="F311" s="19"/>
    </row>
    <row r="312" spans="6:6" x14ac:dyDescent="0.25">
      <c r="F312" s="19"/>
    </row>
    <row r="313" spans="6:6" x14ac:dyDescent="0.25">
      <c r="F313" s="19"/>
    </row>
    <row r="314" spans="6:6" x14ac:dyDescent="0.25">
      <c r="F314" s="19"/>
    </row>
    <row r="315" spans="6:6" x14ac:dyDescent="0.25">
      <c r="F315" s="19"/>
    </row>
    <row r="316" spans="6:6" x14ac:dyDescent="0.25">
      <c r="F316" s="19"/>
    </row>
    <row r="317" spans="6:6" x14ac:dyDescent="0.25">
      <c r="F317" s="19"/>
    </row>
    <row r="318" spans="6:6" x14ac:dyDescent="0.25">
      <c r="F318" s="19"/>
    </row>
    <row r="319" spans="6:6" x14ac:dyDescent="0.25">
      <c r="F319" s="19"/>
    </row>
    <row r="320" spans="6:6" x14ac:dyDescent="0.25">
      <c r="F320" s="19"/>
    </row>
    <row r="321" spans="6:6" x14ac:dyDescent="0.25">
      <c r="F321" s="19"/>
    </row>
    <row r="322" spans="6:6" x14ac:dyDescent="0.25">
      <c r="F322" s="19"/>
    </row>
    <row r="323" spans="6:6" x14ac:dyDescent="0.25">
      <c r="F323" s="19"/>
    </row>
    <row r="324" spans="6:6" x14ac:dyDescent="0.25">
      <c r="F324" s="19"/>
    </row>
    <row r="325" spans="6:6" x14ac:dyDescent="0.25">
      <c r="F325" s="19"/>
    </row>
    <row r="326" spans="6:6" x14ac:dyDescent="0.25">
      <c r="F326" s="19"/>
    </row>
    <row r="327" spans="6:6" x14ac:dyDescent="0.25">
      <c r="F327" s="19"/>
    </row>
    <row r="328" spans="6:6" x14ac:dyDescent="0.25">
      <c r="F328" s="19"/>
    </row>
    <row r="329" spans="6:6" x14ac:dyDescent="0.25">
      <c r="F329" s="19"/>
    </row>
    <row r="330" spans="6:6" x14ac:dyDescent="0.25">
      <c r="F330" s="19"/>
    </row>
    <row r="331" spans="6:6" x14ac:dyDescent="0.25">
      <c r="F331" s="19"/>
    </row>
    <row r="332" spans="6:6" x14ac:dyDescent="0.25">
      <c r="F332" s="19"/>
    </row>
    <row r="333" spans="6:6" x14ac:dyDescent="0.25">
      <c r="F333" s="19"/>
    </row>
    <row r="334" spans="6:6" x14ac:dyDescent="0.25">
      <c r="F334" s="19"/>
    </row>
    <row r="335" spans="6:6" x14ac:dyDescent="0.25">
      <c r="F335" s="19"/>
    </row>
    <row r="336" spans="6:6" x14ac:dyDescent="0.25">
      <c r="F336" s="19"/>
    </row>
    <row r="337" spans="6:6" x14ac:dyDescent="0.25">
      <c r="F337" s="19"/>
    </row>
    <row r="338" spans="6:6" x14ac:dyDescent="0.25">
      <c r="F338" s="19"/>
    </row>
    <row r="339" spans="6:6" x14ac:dyDescent="0.25">
      <c r="F339" s="19"/>
    </row>
    <row r="340" spans="6:6" x14ac:dyDescent="0.25">
      <c r="F340" s="19"/>
    </row>
    <row r="341" spans="6:6" x14ac:dyDescent="0.25">
      <c r="F341" s="19"/>
    </row>
    <row r="342" spans="6:6" x14ac:dyDescent="0.25">
      <c r="F342" s="19"/>
    </row>
    <row r="343" spans="6:6" x14ac:dyDescent="0.25">
      <c r="F343" s="19"/>
    </row>
    <row r="344" spans="6:6" x14ac:dyDescent="0.25">
      <c r="F344" s="19"/>
    </row>
    <row r="345" spans="6:6" x14ac:dyDescent="0.25">
      <c r="F345" s="19"/>
    </row>
    <row r="346" spans="6:6" x14ac:dyDescent="0.25">
      <c r="F346" s="19"/>
    </row>
    <row r="347" spans="6:6" x14ac:dyDescent="0.25">
      <c r="F347" s="19"/>
    </row>
    <row r="348" spans="6:6" x14ac:dyDescent="0.25">
      <c r="F348" s="19"/>
    </row>
    <row r="349" spans="6:6" x14ac:dyDescent="0.25">
      <c r="F349" s="19"/>
    </row>
    <row r="350" spans="6:6" x14ac:dyDescent="0.25">
      <c r="F350" s="19"/>
    </row>
    <row r="351" spans="6:6" x14ac:dyDescent="0.25">
      <c r="F351" s="19"/>
    </row>
    <row r="352" spans="6:6" x14ac:dyDescent="0.25">
      <c r="F352" s="19"/>
    </row>
    <row r="353" spans="6:6" x14ac:dyDescent="0.25">
      <c r="F353" s="19"/>
    </row>
    <row r="354" spans="6:6" x14ac:dyDescent="0.25">
      <c r="F354" s="19"/>
    </row>
    <row r="355" spans="6:6" x14ac:dyDescent="0.25">
      <c r="F355" s="19"/>
    </row>
    <row r="356" spans="6:6" x14ac:dyDescent="0.25">
      <c r="F356" s="19"/>
    </row>
    <row r="357" spans="6:6" x14ac:dyDescent="0.25">
      <c r="F357" s="19"/>
    </row>
    <row r="358" spans="6:6" x14ac:dyDescent="0.25">
      <c r="F358" s="19"/>
    </row>
    <row r="359" spans="6:6" x14ac:dyDescent="0.25">
      <c r="F359" s="19"/>
    </row>
    <row r="360" spans="6:6" x14ac:dyDescent="0.25">
      <c r="F360" s="19"/>
    </row>
    <row r="361" spans="6:6" x14ac:dyDescent="0.25">
      <c r="F361" s="19"/>
    </row>
    <row r="362" spans="6:6" x14ac:dyDescent="0.25">
      <c r="F362" s="19"/>
    </row>
    <row r="363" spans="6:6" x14ac:dyDescent="0.25">
      <c r="F363" s="19"/>
    </row>
    <row r="364" spans="6:6" x14ac:dyDescent="0.25">
      <c r="F364" s="19"/>
    </row>
    <row r="365" spans="6:6" x14ac:dyDescent="0.25">
      <c r="F365" s="19"/>
    </row>
    <row r="366" spans="6:6" x14ac:dyDescent="0.25">
      <c r="F366" s="19"/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  <row r="373" spans="6:6" x14ac:dyDescent="0.25">
      <c r="F373" s="19"/>
    </row>
    <row r="374" spans="6:6" x14ac:dyDescent="0.25">
      <c r="F374" s="19"/>
    </row>
    <row r="375" spans="6:6" x14ac:dyDescent="0.25">
      <c r="F375" s="19"/>
    </row>
    <row r="376" spans="6:6" x14ac:dyDescent="0.25">
      <c r="F376" s="19"/>
    </row>
    <row r="377" spans="6:6" x14ac:dyDescent="0.25">
      <c r="F377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2019-08-21T16:03:59Z</dcterms:created>
  <dcterms:modified xsi:type="dcterms:W3CDTF">2020-03-27T17:48:14Z</dcterms:modified>
</cp:coreProperties>
</file>