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81 - Réseau (EPLEFPA Tarn - La Poste n° 10)\Dossier labellisation\"/>
    </mc:Choice>
  </mc:AlternateContent>
  <bookViews>
    <workbookView xWindow="0" yWindow="0" windowWidth="17970" windowHeight="8280" activeTab="1"/>
  </bookViews>
  <sheets>
    <sheet name="Table" sheetId="3" r:id="rId1"/>
    <sheet name="Quantification C" sheetId="2" r:id="rId2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1" i="2" l="1"/>
  <c r="Q34" i="3" l="1"/>
  <c r="Q33" i="3"/>
  <c r="J33" i="3"/>
  <c r="F33" i="3"/>
  <c r="Q32" i="3"/>
  <c r="J32" i="3"/>
  <c r="F32" i="3"/>
  <c r="Q31" i="3"/>
  <c r="J31" i="3"/>
  <c r="F31" i="3"/>
  <c r="Q30" i="3"/>
  <c r="J30" i="3"/>
  <c r="F30" i="3"/>
  <c r="Q29" i="3"/>
  <c r="J29" i="3"/>
  <c r="F29" i="3"/>
  <c r="Q28" i="3"/>
  <c r="J28" i="3"/>
  <c r="F28" i="3"/>
  <c r="Q27" i="3"/>
  <c r="J27" i="3"/>
  <c r="F27" i="3"/>
  <c r="Q26" i="3"/>
  <c r="J26" i="3"/>
  <c r="F26" i="3"/>
  <c r="Q25" i="3"/>
  <c r="J25" i="3"/>
  <c r="F25" i="3"/>
  <c r="Q24" i="3"/>
  <c r="J24" i="3"/>
  <c r="F24" i="3"/>
  <c r="Q23" i="3"/>
  <c r="J23" i="3"/>
  <c r="F23" i="3"/>
  <c r="Q22" i="3"/>
  <c r="J22" i="3"/>
  <c r="F22" i="3"/>
  <c r="Q21" i="3"/>
  <c r="N21" i="3"/>
  <c r="J21" i="3"/>
  <c r="F21" i="3"/>
  <c r="Q20" i="3"/>
  <c r="J20" i="3"/>
  <c r="F20" i="3"/>
  <c r="Q19" i="3"/>
  <c r="J19" i="3"/>
  <c r="F19" i="3"/>
  <c r="Q18" i="3"/>
  <c r="J18" i="3"/>
  <c r="F18" i="3"/>
  <c r="Q17" i="3"/>
  <c r="J17" i="3"/>
  <c r="F17" i="3"/>
  <c r="Q16" i="3"/>
  <c r="N16" i="3"/>
  <c r="J16" i="3"/>
  <c r="F16" i="3"/>
  <c r="Q15" i="3"/>
  <c r="J15" i="3"/>
  <c r="F15" i="3"/>
  <c r="Q14" i="3"/>
  <c r="J14" i="3"/>
  <c r="F14" i="3"/>
  <c r="Q13" i="3"/>
  <c r="J13" i="3"/>
  <c r="F13" i="3"/>
  <c r="Q12" i="3"/>
  <c r="J12" i="3"/>
  <c r="F12" i="3"/>
  <c r="Q11" i="3"/>
  <c r="J11" i="3"/>
  <c r="F11" i="3"/>
  <c r="Q10" i="3"/>
  <c r="N10" i="3"/>
  <c r="J10" i="3"/>
  <c r="F10" i="3"/>
  <c r="Q9" i="3"/>
  <c r="J9" i="3"/>
  <c r="F9" i="3"/>
  <c r="Q8" i="3"/>
  <c r="J8" i="3"/>
  <c r="F8" i="3"/>
  <c r="Q7" i="3"/>
  <c r="J7" i="3"/>
  <c r="F7" i="3"/>
  <c r="Q6" i="3"/>
  <c r="J6" i="3"/>
  <c r="F6" i="3"/>
  <c r="Q5" i="3"/>
  <c r="N5" i="3"/>
  <c r="J5" i="3"/>
  <c r="F5" i="3"/>
  <c r="Q4" i="3"/>
  <c r="J4" i="3"/>
  <c r="F4" i="3"/>
  <c r="Q3" i="3"/>
  <c r="J3" i="3"/>
  <c r="F3" i="3"/>
  <c r="W2" i="2" l="1"/>
  <c r="W3" i="2"/>
  <c r="W10" i="2"/>
  <c r="H3" i="2" l="1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G38" i="2" l="1"/>
  <c r="G39" i="2"/>
  <c r="G40" i="2"/>
  <c r="G41" i="2"/>
  <c r="G42" i="2"/>
  <c r="G43" i="2"/>
  <c r="G44" i="2"/>
  <c r="G45" i="2"/>
  <c r="G46" i="2"/>
  <c r="G47" i="2"/>
  <c r="G37" i="2"/>
  <c r="G49" i="2"/>
  <c r="G32" i="2"/>
  <c r="G33" i="2"/>
  <c r="G34" i="2"/>
  <c r="G31" i="2"/>
  <c r="G36" i="2"/>
  <c r="G25" i="2"/>
  <c r="G26" i="2"/>
  <c r="G27" i="2"/>
  <c r="G28" i="2"/>
  <c r="G24" i="2"/>
  <c r="G23" i="2"/>
  <c r="G30" i="2"/>
  <c r="G19" i="2"/>
  <c r="G20" i="2"/>
  <c r="G21" i="2"/>
  <c r="G18" i="2"/>
  <c r="G17" i="2"/>
  <c r="F19" i="2"/>
  <c r="F20" i="2"/>
  <c r="F21" i="2" s="1"/>
  <c r="F22" i="2" s="1"/>
  <c r="F24" i="2" s="1"/>
  <c r="F25" i="2" s="1"/>
  <c r="F26" i="2" s="1"/>
  <c r="F27" i="2" s="1"/>
  <c r="F28" i="2" s="1"/>
  <c r="F29" i="2" s="1"/>
  <c r="F31" i="2" s="1"/>
  <c r="F32" i="2" s="1"/>
  <c r="F33" i="2" s="1"/>
  <c r="F34" i="2" s="1"/>
  <c r="F35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18" i="2"/>
  <c r="K4" i="2" l="1"/>
  <c r="K5" i="2" s="1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20" i="2" s="1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K32" i="2" s="1"/>
  <c r="K33" i="2" s="1"/>
  <c r="K34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49" i="2" s="1"/>
  <c r="F4" i="2"/>
  <c r="F5" i="2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H2" i="2"/>
  <c r="W13" i="2" l="1"/>
  <c r="W16" i="2" s="1"/>
  <c r="B4" i="2"/>
  <c r="B5" i="2"/>
  <c r="B6" i="2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3" i="2"/>
  <c r="I34" i="2" l="1"/>
  <c r="I35" i="2"/>
  <c r="I41" i="2"/>
  <c r="J41" i="2" s="1"/>
  <c r="I48" i="2"/>
  <c r="J49" i="2"/>
  <c r="I40" i="2"/>
  <c r="I36" i="2"/>
  <c r="K3" i="2"/>
  <c r="F3" i="2"/>
  <c r="J48" i="2" l="1"/>
  <c r="I42" i="2"/>
  <c r="J42" i="2" s="1"/>
  <c r="J35" i="2"/>
  <c r="W5" i="2" s="1"/>
  <c r="J34" i="2"/>
  <c r="I29" i="2"/>
  <c r="J29" i="2" s="1"/>
  <c r="I37" i="2"/>
  <c r="J37" i="2" s="1"/>
  <c r="I45" i="2"/>
  <c r="J45" i="2" s="1"/>
  <c r="I44" i="2"/>
  <c r="J44" i="2" s="1"/>
  <c r="I39" i="2"/>
  <c r="J39" i="2" s="1"/>
  <c r="I33" i="2"/>
  <c r="J33" i="2" s="1"/>
  <c r="I38" i="2"/>
  <c r="J38" i="2" s="1"/>
  <c r="I32" i="2"/>
  <c r="J32" i="2" s="1"/>
  <c r="I47" i="2"/>
  <c r="J47" i="2" s="1"/>
  <c r="I46" i="2"/>
  <c r="J46" i="2" s="1"/>
  <c r="I43" i="2"/>
  <c r="J43" i="2"/>
  <c r="I31" i="2"/>
  <c r="J31" i="2" s="1"/>
  <c r="I30" i="2"/>
  <c r="J30" i="2" s="1"/>
  <c r="J40" i="2"/>
  <c r="J36" i="2"/>
  <c r="C2" i="2" l="1"/>
  <c r="W7" i="2" l="1"/>
  <c r="R3" i="2" l="1"/>
  <c r="R4" i="2" s="1"/>
  <c r="R5" i="2" s="1"/>
  <c r="R6" i="2" s="1"/>
  <c r="R7" i="2" s="1"/>
  <c r="R8" i="2" s="1"/>
  <c r="R9" i="2" s="1"/>
  <c r="R10" i="2" s="1"/>
  <c r="R11" i="2" s="1"/>
  <c r="R12" i="2" s="1"/>
  <c r="R13" i="2" s="1"/>
  <c r="R14" i="2" s="1"/>
  <c r="R15" i="2" s="1"/>
  <c r="R16" i="2" s="1"/>
  <c r="R17" i="2" s="1"/>
  <c r="R18" i="2" s="1"/>
  <c r="R19" i="2" s="1"/>
  <c r="P3" i="2"/>
  <c r="P4" i="2" s="1"/>
  <c r="Q3" i="2"/>
  <c r="P5" i="2" l="1"/>
  <c r="C3" i="2"/>
  <c r="S3" i="2"/>
  <c r="Q4" i="2"/>
  <c r="Q5" i="2" s="1"/>
  <c r="Q6" i="2" s="1"/>
  <c r="Q7" i="2" s="1"/>
  <c r="Q8" i="2" s="1"/>
  <c r="Q9" i="2" s="1"/>
  <c r="Q10" i="2" s="1"/>
  <c r="Q11" i="2" s="1"/>
  <c r="Q12" i="2" s="1"/>
  <c r="Q13" i="2" s="1"/>
  <c r="Q14" i="2" s="1"/>
  <c r="Q15" i="2" s="1"/>
  <c r="Q16" i="2" s="1"/>
  <c r="Q17" i="2" s="1"/>
  <c r="Q18" i="2" s="1"/>
  <c r="Q19" i="2" s="1"/>
  <c r="S4" i="2" l="1"/>
  <c r="C4" i="2"/>
  <c r="P6" i="2"/>
  <c r="S5" i="2"/>
  <c r="E2" i="2"/>
  <c r="S2" i="2"/>
  <c r="I5" i="2"/>
  <c r="J5" i="2" s="1"/>
  <c r="I8" i="2"/>
  <c r="J8" i="2" s="1"/>
  <c r="I9" i="2"/>
  <c r="J9" i="2" s="1"/>
  <c r="I10" i="2"/>
  <c r="J10" i="2" s="1"/>
  <c r="I14" i="2"/>
  <c r="J14" i="2" s="1"/>
  <c r="I18" i="2"/>
  <c r="J18" i="2" s="1"/>
  <c r="I21" i="2"/>
  <c r="J21" i="2" s="1"/>
  <c r="I27" i="2"/>
  <c r="J27" i="2" s="1"/>
  <c r="P7" i="2" l="1"/>
  <c r="S6" i="2"/>
  <c r="C5" i="2"/>
  <c r="D3" i="2"/>
  <c r="E3" i="2" s="1"/>
  <c r="I19" i="2"/>
  <c r="J19" i="2" s="1"/>
  <c r="I17" i="2"/>
  <c r="J17" i="2" s="1"/>
  <c r="I16" i="2"/>
  <c r="J16" i="2" s="1"/>
  <c r="I15" i="2"/>
  <c r="J15" i="2" s="1"/>
  <c r="I13" i="2"/>
  <c r="J13" i="2" s="1"/>
  <c r="I12" i="2"/>
  <c r="J12" i="2" s="1"/>
  <c r="I11" i="2"/>
  <c r="J11" i="2" s="1"/>
  <c r="I7" i="2"/>
  <c r="J7" i="2" s="1"/>
  <c r="I6" i="2"/>
  <c r="J6" i="2" s="1"/>
  <c r="I4" i="2"/>
  <c r="J4" i="2" s="1"/>
  <c r="I3" i="2"/>
  <c r="J3" i="2" s="1"/>
  <c r="C6" i="2" l="1"/>
  <c r="D6" i="2" s="1"/>
  <c r="E6" i="2" s="1"/>
  <c r="P8" i="2"/>
  <c r="S7" i="2"/>
  <c r="D5" i="2"/>
  <c r="E5" i="2" s="1"/>
  <c r="D4" i="2"/>
  <c r="E4" i="2" s="1"/>
  <c r="I22" i="2"/>
  <c r="J22" i="2" s="1"/>
  <c r="I23" i="2"/>
  <c r="J23" i="2" s="1"/>
  <c r="I26" i="2"/>
  <c r="J26" i="2" s="1"/>
  <c r="I25" i="2"/>
  <c r="J25" i="2" s="1"/>
  <c r="I24" i="2"/>
  <c r="J24" i="2" s="1"/>
  <c r="P9" i="2" l="1"/>
  <c r="S8" i="2"/>
  <c r="C7" i="2"/>
  <c r="D7" i="2" s="1"/>
  <c r="E7" i="2" s="1"/>
  <c r="R20" i="2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Q20" i="2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I20" i="2"/>
  <c r="J20" i="2" s="1"/>
  <c r="I28" i="2"/>
  <c r="J28" i="2" s="1"/>
  <c r="W4" i="2" l="1"/>
  <c r="W6" i="2" s="1"/>
  <c r="P10" i="2"/>
  <c r="S9" i="2"/>
  <c r="C8" i="2"/>
  <c r="D8" i="2" s="1"/>
  <c r="E8" i="2" s="1"/>
  <c r="C9" i="2" l="1"/>
  <c r="D9" i="2" s="1"/>
  <c r="E9" i="2" s="1"/>
  <c r="P11" i="2"/>
  <c r="S10" i="2"/>
  <c r="P12" i="2" l="1"/>
  <c r="S11" i="2"/>
  <c r="C10" i="2"/>
  <c r="D10" i="2" s="1"/>
  <c r="E10" i="2" s="1"/>
  <c r="C11" i="2" l="1"/>
  <c r="D11" i="2" s="1"/>
  <c r="E11" i="2" s="1"/>
  <c r="P13" i="2"/>
  <c r="S12" i="2"/>
  <c r="P14" i="2" l="1"/>
  <c r="S13" i="2"/>
  <c r="C12" i="2"/>
  <c r="D12" i="2" s="1"/>
  <c r="E12" i="2" s="1"/>
  <c r="C13" i="2" l="1"/>
  <c r="D13" i="2" s="1"/>
  <c r="E13" i="2" s="1"/>
  <c r="P15" i="2"/>
  <c r="S14" i="2"/>
  <c r="P16" i="2" l="1"/>
  <c r="S15" i="2"/>
  <c r="C14" i="2"/>
  <c r="D14" i="2" s="1"/>
  <c r="E14" i="2" s="1"/>
  <c r="C15" i="2" l="1"/>
  <c r="D15" i="2" s="1"/>
  <c r="E15" i="2" s="1"/>
  <c r="P17" i="2"/>
  <c r="S16" i="2"/>
  <c r="P18" i="2" l="1"/>
  <c r="S17" i="2"/>
  <c r="C16" i="2"/>
  <c r="D16" i="2" s="1"/>
  <c r="E16" i="2" s="1"/>
  <c r="C17" i="2" l="1"/>
  <c r="D17" i="2" s="1"/>
  <c r="E17" i="2" s="1"/>
  <c r="P19" i="2"/>
  <c r="S18" i="2"/>
  <c r="C18" i="2" l="1"/>
  <c r="D18" i="2" s="1"/>
  <c r="E18" i="2" s="1"/>
  <c r="S19" i="2"/>
  <c r="P20" i="2"/>
  <c r="S20" i="2" l="1"/>
  <c r="P21" i="2"/>
  <c r="C19" i="2"/>
  <c r="D19" i="2" s="1"/>
  <c r="E19" i="2" s="1"/>
  <c r="P22" i="2" l="1"/>
  <c r="S21" i="2"/>
  <c r="C20" i="2"/>
  <c r="D20" i="2" s="1"/>
  <c r="E20" i="2" s="1"/>
  <c r="P23" i="2" l="1"/>
  <c r="S22" i="2"/>
  <c r="C21" i="2"/>
  <c r="D21" i="2" s="1"/>
  <c r="E21" i="2" s="1"/>
  <c r="C22" i="2" l="1"/>
  <c r="D22" i="2" s="1"/>
  <c r="E22" i="2" s="1"/>
  <c r="P24" i="2"/>
  <c r="S23" i="2"/>
  <c r="P25" i="2" l="1"/>
  <c r="S24" i="2"/>
  <c r="C23" i="2"/>
  <c r="D23" i="2" s="1"/>
  <c r="E23" i="2" s="1"/>
  <c r="C24" i="2" l="1"/>
  <c r="D24" i="2" s="1"/>
  <c r="E24" i="2" s="1"/>
  <c r="P26" i="2"/>
  <c r="S25" i="2"/>
  <c r="P27" i="2" l="1"/>
  <c r="S26" i="2"/>
  <c r="C25" i="2"/>
  <c r="D25" i="2" s="1"/>
  <c r="E25" i="2" s="1"/>
  <c r="C26" i="2" l="1"/>
  <c r="D26" i="2" s="1"/>
  <c r="E26" i="2" s="1"/>
  <c r="P28" i="2"/>
  <c r="S27" i="2"/>
  <c r="P29" i="2" l="1"/>
  <c r="S28" i="2"/>
  <c r="C27" i="2"/>
  <c r="D27" i="2" s="1"/>
  <c r="E27" i="2" s="1"/>
  <c r="C28" i="2" l="1"/>
  <c r="D28" i="2" s="1"/>
  <c r="E28" i="2" s="1"/>
  <c r="P30" i="2"/>
  <c r="S29" i="2"/>
  <c r="P31" i="2" l="1"/>
  <c r="S30" i="2"/>
  <c r="C29" i="2"/>
  <c r="D29" i="2" s="1"/>
  <c r="E29" i="2" s="1"/>
  <c r="C30" i="2" l="1"/>
  <c r="D30" i="2" s="1"/>
  <c r="E30" i="2" s="1"/>
  <c r="P32" i="2"/>
  <c r="S31" i="2"/>
  <c r="P33" i="2" l="1"/>
  <c r="S32" i="2"/>
  <c r="C31" i="2"/>
  <c r="D31" i="2" s="1"/>
  <c r="E31" i="2" s="1"/>
  <c r="C32" i="2" l="1"/>
  <c r="D32" i="2" s="1"/>
  <c r="E32" i="2" s="1"/>
  <c r="P34" i="2"/>
  <c r="S33" i="2"/>
  <c r="P35" i="2" l="1"/>
  <c r="S34" i="2"/>
  <c r="W14" i="2" s="1"/>
  <c r="C33" i="2"/>
  <c r="D33" i="2" s="1"/>
  <c r="E33" i="2" s="1"/>
  <c r="C34" i="2" l="1"/>
  <c r="D34" i="2" s="1"/>
  <c r="E34" i="2" s="1"/>
  <c r="P36" i="2"/>
  <c r="S35" i="2"/>
  <c r="P37" i="2" l="1"/>
  <c r="S36" i="2"/>
  <c r="C35" i="2"/>
  <c r="D35" i="2" s="1"/>
  <c r="E35" i="2" s="1"/>
  <c r="C36" i="2" l="1"/>
  <c r="D36" i="2" s="1"/>
  <c r="E36" i="2" s="1"/>
  <c r="P38" i="2"/>
  <c r="S37" i="2"/>
  <c r="P39" i="2" l="1"/>
  <c r="S38" i="2"/>
  <c r="C37" i="2"/>
  <c r="D37" i="2" s="1"/>
  <c r="E37" i="2" s="1"/>
  <c r="C38" i="2" l="1"/>
  <c r="D38" i="2" s="1"/>
  <c r="E38" i="2" s="1"/>
  <c r="P40" i="2"/>
  <c r="S39" i="2"/>
  <c r="P41" i="2" l="1"/>
  <c r="S40" i="2"/>
  <c r="C39" i="2"/>
  <c r="D39" i="2" s="1"/>
  <c r="E39" i="2" s="1"/>
  <c r="C40" i="2" l="1"/>
  <c r="D40" i="2" s="1"/>
  <c r="E40" i="2" s="1"/>
  <c r="P42" i="2"/>
  <c r="S41" i="2"/>
  <c r="P43" i="2" l="1"/>
  <c r="S42" i="2"/>
  <c r="C41" i="2"/>
  <c r="D41" i="2" s="1"/>
  <c r="E41" i="2" s="1"/>
  <c r="C42" i="2" l="1"/>
  <c r="D42" i="2" s="1"/>
  <c r="E42" i="2" s="1"/>
  <c r="P44" i="2"/>
  <c r="S43" i="2"/>
  <c r="P45" i="2" l="1"/>
  <c r="S44" i="2"/>
  <c r="C43" i="2"/>
  <c r="D43" i="2" s="1"/>
  <c r="E43" i="2" s="1"/>
  <c r="C44" i="2" l="1"/>
  <c r="D44" i="2" s="1"/>
  <c r="E44" i="2" s="1"/>
  <c r="P46" i="2"/>
  <c r="S45" i="2"/>
  <c r="P47" i="2" l="1"/>
  <c r="S46" i="2"/>
  <c r="P48" i="2" l="1"/>
  <c r="S47" i="2"/>
  <c r="P49" i="2" l="1"/>
  <c r="S48" i="2"/>
  <c r="S49" i="2" l="1"/>
</calcChain>
</file>

<file path=xl/sharedStrings.xml><?xml version="1.0" encoding="utf-8"?>
<sst xmlns="http://schemas.openxmlformats.org/spreadsheetml/2006/main" count="61" uniqueCount="54">
  <si>
    <t>Eclaircie</t>
  </si>
  <si>
    <t>Age</t>
  </si>
  <si>
    <t>Dg</t>
  </si>
  <si>
    <t>% Panneaux</t>
  </si>
  <si>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</si>
  <si>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</si>
  <si>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</si>
  <si>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</si>
  <si>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% Pâte à 
papier</t>
  </si>
  <si>
    <t>Biomasse aérienne 
(tMS/ha)</t>
  </si>
  <si>
    <t>Biomasse racinaire 
(tMS/ha)</t>
  </si>
  <si>
    <t>Stock 
sciages (tCO₂/ha)</t>
  </si>
  <si>
    <t>Stock 
panneaux (tCO₂/ha)</t>
  </si>
  <si>
    <t>Stocks pâte 
à papier (tCO₂/ha)</t>
  </si>
  <si>
    <t>Stock produits 
bois (tCO₂/ha)</t>
  </si>
  <si>
    <t>Stock moyen de long terme</t>
  </si>
  <si>
    <t>Coefficient de substitution</t>
  </si>
  <si>
    <t>Bipomasse aérienne 
(tMS/ha)</t>
  </si>
  <si>
    <t>V (m³/ha)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</si>
  <si>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</si>
  <si>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</si>
  <si>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</si>
  <si>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</si>
  <si>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</si>
  <si>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</si>
  <si>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</si>
  <si>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</si>
  <si>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</si>
  <si>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REI substitution</t>
  </si>
  <si>
    <t>REA produits</t>
  </si>
  <si>
    <t>Biomasse 
totale accrus (tCO₂/ha)</t>
  </si>
  <si>
    <r>
      <t>Biomasse totale pin maritime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</si>
  <si>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Peuplement</t>
  </si>
  <si>
    <t>Type de coupe</t>
  </si>
  <si>
    <t>N/ha</t>
  </si>
  <si>
    <t>G/ha</t>
  </si>
  <si>
    <t>V/ha</t>
  </si>
  <si>
    <t>V/ha avec reduction de 15%</t>
  </si>
  <si>
    <t>Hg</t>
  </si>
  <si>
    <t>Cg</t>
  </si>
  <si>
    <t>Vg</t>
  </si>
  <si>
    <t>Vm</t>
  </si>
  <si>
    <t>V prod/ha</t>
  </si>
  <si>
    <t>V prod/ha avec reduction de 15%</t>
  </si>
  <si>
    <t>E1</t>
  </si>
  <si>
    <t>E2</t>
  </si>
  <si>
    <t>E3</t>
  </si>
  <si>
    <t>E4</t>
  </si>
  <si>
    <t>CR</t>
  </si>
  <si>
    <t>Pin maritime</t>
  </si>
  <si>
    <t>Infradensité pin maritime</t>
  </si>
  <si>
    <t>REE</t>
  </si>
  <si>
    <t>production</t>
  </si>
  <si>
    <t>Hdom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</si>
</sst>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Fill="1"/>
    <xf numFmtId="0" fontId="0" fillId="4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9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9" borderId="0" xfId="0" applyFill="1" applyAlignment="1">
      <alignment horizontal="center" vertical="center"/>
    </xf>
    <xf numFmtId="9" fontId="0" fillId="9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9" fontId="0" fillId="8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0" fillId="3" borderId="0" xfId="0" applyNumberFormat="1" applyFont="1" applyFill="1" applyBorder="1" applyAlignment="1">
      <alignment horizontal="center"/>
    </xf>
    <xf numFmtId="164" fontId="0" fillId="3" borderId="0" xfId="0" applyNumberFormat="1" applyFont="1" applyFill="1" applyBorder="1" applyAlignment="1">
      <alignment horizontal="center"/>
    </xf>
    <xf numFmtId="10" fontId="0" fillId="8" borderId="0" xfId="0" applyNumberFormat="1" applyFill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1" xfId="0" applyFont="1" applyFill="1" applyBorder="1" applyAlignment="1">
      <alignment wrapText="1"/>
    </xf>
    <xf numFmtId="0" fontId="4" fillId="0" borderId="8" xfId="0" applyFont="1" applyBorder="1"/>
    <xf numFmtId="0" fontId="4" fillId="0" borderId="1" xfId="0" applyFont="1" applyBorder="1"/>
    <xf numFmtId="1" fontId="4" fillId="0" borderId="1" xfId="0" applyNumberFormat="1" applyFont="1" applyBorder="1"/>
    <xf numFmtId="164" fontId="4" fillId="0" borderId="1" xfId="0" applyNumberFormat="1" applyFont="1" applyBorder="1"/>
    <xf numFmtId="2" fontId="4" fillId="0" borderId="9" xfId="0" applyNumberFormat="1" applyFont="1" applyBorder="1"/>
    <xf numFmtId="0" fontId="4" fillId="0" borderId="9" xfId="0" applyFont="1" applyBorder="1"/>
    <xf numFmtId="1" fontId="4" fillId="0" borderId="10" xfId="0" applyNumberFormat="1" applyFont="1" applyBorder="1"/>
    <xf numFmtId="1" fontId="4" fillId="0" borderId="9" xfId="0" applyNumberFormat="1" applyFont="1" applyBorder="1" applyAlignment="1">
      <alignment horizontal="center"/>
    </xf>
    <xf numFmtId="1" fontId="4" fillId="0" borderId="8" xfId="0" applyNumberFormat="1" applyFont="1" applyBorder="1"/>
    <xf numFmtId="2" fontId="4" fillId="0" borderId="8" xfId="0" applyNumberFormat="1" applyFont="1" applyBorder="1"/>
    <xf numFmtId="2" fontId="4" fillId="0" borderId="9" xfId="0" applyNumberFormat="1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164" fontId="4" fillId="0" borderId="13" xfId="0" applyNumberFormat="1" applyFont="1" applyBorder="1" applyAlignment="1">
      <alignment horizontal="center"/>
    </xf>
    <xf numFmtId="2" fontId="4" fillId="0" borderId="14" xfId="0" applyNumberFormat="1" applyFont="1" applyBorder="1"/>
    <xf numFmtId="0" fontId="4" fillId="0" borderId="14" xfId="0" applyFont="1" applyBorder="1"/>
    <xf numFmtId="1" fontId="4" fillId="0" borderId="15" xfId="0" applyNumberFormat="1" applyFont="1" applyBorder="1"/>
    <xf numFmtId="1" fontId="4" fillId="0" borderId="14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Itinéraire sylvicole du pin maritime (fertilité 2)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92139510071973E-2"/>
          <c:y val="0.12370711991756"/>
          <c:w val="0.8388089708803429"/>
          <c:h val="0.6906824293422806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Biomasse totale pin maritime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C'!$F$2:$F$54</c:f>
              <c:numCache>
                <c:formatCode>General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19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30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41</c:v>
                </c:pt>
                <c:pt idx="46">
                  <c:v>42</c:v>
                </c:pt>
                <c:pt idx="47">
                  <c:v>42</c:v>
                </c:pt>
              </c:numCache>
            </c:numRef>
          </c:xVal>
          <c:yVal>
            <c:numRef>
              <c:f>'Quantification C'!$J$2:$J$54</c:f>
              <c:numCache>
                <c:formatCode>0.0</c:formatCode>
                <c:ptCount val="53"/>
                <c:pt idx="0" formatCode="General">
                  <c:v>0</c:v>
                </c:pt>
                <c:pt idx="1">
                  <c:v>1.5510941986885924</c:v>
                </c:pt>
                <c:pt idx="2">
                  <c:v>3.0231903145261385</c:v>
                </c:pt>
                <c:pt idx="3">
                  <c:v>5.900631269188306</c:v>
                </c:pt>
                <c:pt idx="4">
                  <c:v>10.13467761602922</c:v>
                </c:pt>
                <c:pt idx="5">
                  <c:v>15.696868746929818</c:v>
                </c:pt>
                <c:pt idx="6">
                  <c:v>22.568597551081712</c:v>
                </c:pt>
                <c:pt idx="7">
                  <c:v>30.73639587740729</c:v>
                </c:pt>
                <c:pt idx="8">
                  <c:v>38.84344186705308</c:v>
                </c:pt>
                <c:pt idx="9">
                  <c:v>48.244033261807779</c:v>
                </c:pt>
                <c:pt idx="10">
                  <c:v>60.26001397145334</c:v>
                </c:pt>
                <c:pt idx="11">
                  <c:v>73.538207482585321</c:v>
                </c:pt>
                <c:pt idx="12">
                  <c:v>86.754976621693785</c:v>
                </c:pt>
                <c:pt idx="13">
                  <c:v>99.921034513938423</c:v>
                </c:pt>
                <c:pt idx="14">
                  <c:v>115.40204957981786</c:v>
                </c:pt>
                <c:pt idx="15">
                  <c:v>86.227338780218247</c:v>
                </c:pt>
                <c:pt idx="16">
                  <c:v>104.85998913171426</c:v>
                </c:pt>
                <c:pt idx="17">
                  <c:v>123.41068509699939</c:v>
                </c:pt>
                <c:pt idx="18">
                  <c:v>141.89351701142488</c:v>
                </c:pt>
                <c:pt idx="19">
                  <c:v>160.31858444641213</c:v>
                </c:pt>
                <c:pt idx="20">
                  <c:v>178.69346731764236</c:v>
                </c:pt>
                <c:pt idx="21">
                  <c:v>133.31246986739222</c:v>
                </c:pt>
                <c:pt idx="22">
                  <c:v>158.53389987723909</c:v>
                </c:pt>
                <c:pt idx="23">
                  <c:v>183.66000162816479</c:v>
                </c:pt>
                <c:pt idx="24">
                  <c:v>208.70566968854936</c:v>
                </c:pt>
                <c:pt idx="25">
                  <c:v>233.6819193331086</c:v>
                </c:pt>
                <c:pt idx="26">
                  <c:v>258.59721376508207</c:v>
                </c:pt>
                <c:pt idx="27">
                  <c:v>283.45825005950934</c:v>
                </c:pt>
                <c:pt idx="28">
                  <c:v>213.99871582167259</c:v>
                </c:pt>
                <c:pt idx="29">
                  <c:v>236.558080444285</c:v>
                </c:pt>
                <c:pt idx="30">
                  <c:v>259.06838969491884</c:v>
                </c:pt>
                <c:pt idx="31">
                  <c:v>281.53450421582534</c:v>
                </c:pt>
                <c:pt idx="32">
                  <c:v>303.96044518516146</c:v>
                </c:pt>
                <c:pt idx="33">
                  <c:v>326.34959187070336</c:v>
                </c:pt>
                <c:pt idx="34">
                  <c:v>244.79583422246171</c:v>
                </c:pt>
                <c:pt idx="35">
                  <c:v>263.57571303014055</c:v>
                </c:pt>
                <c:pt idx="36">
                  <c:v>282.32541305746429</c:v>
                </c:pt>
                <c:pt idx="37">
                  <c:v>301.04722005686165</c:v>
                </c:pt>
                <c:pt idx="38">
                  <c:v>319.74311224028747</c:v>
                </c:pt>
                <c:pt idx="39">
                  <c:v>338.41481759928899</c:v>
                </c:pt>
                <c:pt idx="40">
                  <c:v>357.06385790319877</c:v>
                </c:pt>
                <c:pt idx="41">
                  <c:v>375.69158301973363</c:v>
                </c:pt>
                <c:pt idx="42">
                  <c:v>394.29919807054847</c:v>
                </c:pt>
                <c:pt idx="43">
                  <c:v>412.88778519186616</c:v>
                </c:pt>
                <c:pt idx="44">
                  <c:v>431.45832117143658</c:v>
                </c:pt>
                <c:pt idx="45">
                  <c:v>450.0116918906424</c:v>
                </c:pt>
                <c:pt idx="46">
                  <c:v>468.54870426094516</c:v>
                </c:pt>
                <c:pt idx="47">
                  <c:v>0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'Quantification C'!$E$1</c:f>
              <c:strCache>
                <c:ptCount val="1"/>
                <c:pt idx="0">
                  <c:v>Biomasse 
totale accrus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C'!$A$2:$A$49</c:f>
              <c:numCache>
                <c:formatCode>General</c:formatCode>
                <c:ptCount val="4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</c:numCache>
            </c:numRef>
          </c:xVal>
          <c:yVal>
            <c:numRef>
              <c:f>'Quantification C'!$E$2:$E$49</c:f>
              <c:numCache>
                <c:formatCode>0.0</c:formatCode>
                <c:ptCount val="48"/>
                <c:pt idx="0">
                  <c:v>0</c:v>
                </c:pt>
                <c:pt idx="1">
                  <c:v>2.2722141346836602</c:v>
                </c:pt>
                <c:pt idx="2">
                  <c:v>4.4322627676630342</c:v>
                </c:pt>
                <c:pt idx="3">
                  <c:v>6.5560875739478979</c:v>
                </c:pt>
                <c:pt idx="4">
                  <c:v>8.6575831706227913</c:v>
                </c:pt>
                <c:pt idx="5">
                  <c:v>10.743047053646096</c:v>
                </c:pt>
                <c:pt idx="6">
                  <c:v>12.816071577640272</c:v>
                </c:pt>
                <c:pt idx="7">
                  <c:v>14.878972594730007</c:v>
                </c:pt>
                <c:pt idx="8">
                  <c:v>16.933363187349929</c:v>
                </c:pt>
                <c:pt idx="9">
                  <c:v>18.980428991609543</c:v>
                </c:pt>
                <c:pt idx="10">
                  <c:v>21.021076712150265</c:v>
                </c:pt>
                <c:pt idx="11">
                  <c:v>23.056021218970372</c:v>
                </c:pt>
                <c:pt idx="12">
                  <c:v>25.085839950688193</c:v>
                </c:pt>
                <c:pt idx="13">
                  <c:v>27.111008618154589</c:v>
                </c:pt>
                <c:pt idx="14">
                  <c:v>29.131925588483782</c:v>
                </c:pt>
                <c:pt idx="15">
                  <c:v>31.148929094436621</c:v>
                </c:pt>
                <c:pt idx="16">
                  <c:v>33.162309719687322</c:v>
                </c:pt>
                <c:pt idx="17">
                  <c:v>35.172319671970534</c:v>
                </c:pt>
                <c:pt idx="18">
                  <c:v>37.179179811358189</c:v>
                </c:pt>
                <c:pt idx="19">
                  <c:v>39.183085071920395</c:v>
                </c:pt>
                <c:pt idx="20">
                  <c:v>41.184208709422556</c:v>
                </c:pt>
                <c:pt idx="21">
                  <c:v>43.182705675340429</c:v>
                </c:pt>
                <c:pt idx="22">
                  <c:v>45.178715329996784</c:v>
                </c:pt>
                <c:pt idx="23">
                  <c:v>47.172363648455985</c:v>
                </c:pt>
                <c:pt idx="24">
                  <c:v>49.163765031959791</c:v>
                </c:pt>
                <c:pt idx="25">
                  <c:v>51.153023808950088</c:v>
                </c:pt>
                <c:pt idx="26">
                  <c:v>53.140235489167587</c:v>
                </c:pt>
                <c:pt idx="27">
                  <c:v>55.125487819385434</c:v>
                </c:pt>
                <c:pt idx="28">
                  <c:v>57.10886167834105</c:v>
                </c:pt>
                <c:pt idx="29">
                  <c:v>59.090431840228007</c:v>
                </c:pt>
                <c:pt idx="30">
                  <c:v>61.07026762991989</c:v>
                </c:pt>
                <c:pt idx="31">
                  <c:v>63.048433488376901</c:v>
                </c:pt>
                <c:pt idx="32">
                  <c:v>65.024989463047447</c:v>
                </c:pt>
                <c:pt idx="33">
                  <c:v>66.999991635247355</c:v>
                </c:pt>
                <c:pt idx="34">
                  <c:v>68.97349249428018</c:v>
                </c:pt>
                <c:pt idx="35">
                  <c:v>70.945541266306407</c:v>
                </c:pt>
                <c:pt idx="36">
                  <c:v>72.916184204571309</c:v>
                </c:pt>
                <c:pt idx="37">
                  <c:v>74.885464846478598</c:v>
                </c:pt>
                <c:pt idx="38">
                  <c:v>76.853424242090881</c:v>
                </c:pt>
                <c:pt idx="39">
                  <c:v>78.820101157900652</c:v>
                </c:pt>
                <c:pt idx="40">
                  <c:v>80.785532259113808</c:v>
                </c:pt>
                <c:pt idx="41">
                  <c:v>82.749752273191604</c:v>
                </c:pt>
                <c:pt idx="42">
                  <c:v>84.712794136987995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2580608"/>
        <c:axId val="982581152"/>
      </c:scatterChart>
      <c:valAx>
        <c:axId val="982580608"/>
        <c:scaling>
          <c:orientation val="minMax"/>
          <c:max val="43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4330820384911742"/>
              <c:y val="0.8793385188021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82581152"/>
        <c:crosses val="autoZero"/>
        <c:crossBetween val="midCat"/>
      </c:valAx>
      <c:valAx>
        <c:axId val="982581152"/>
        <c:scaling>
          <c:orientation val="minMax"/>
          <c:max val="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tCO₂/ha</a:t>
                </a:r>
              </a:p>
            </c:rich>
          </c:tx>
          <c:layout>
            <c:manualLayout>
              <c:xMode val="edge"/>
              <c:yMode val="edge"/>
              <c:x val="2.1405522568640235E-2"/>
              <c:y val="4.33536981759559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825806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255106</xdr:colOff>
      <xdr:row>20</xdr:row>
      <xdr:rowOff>76286</xdr:rowOff>
    </xdr:from>
    <xdr:to>
      <xdr:col>25</xdr:col>
      <xdr:colOff>612014</xdr:colOff>
      <xdr:row>45</xdr:row>
      <xdr:rowOff>45470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opLeftCell="B19" workbookViewId="0">
      <selection activeCell="Q35" sqref="Q35"/>
    </sheetView>
  </sheetViews>
  <sheetFormatPr baseColWidth="10" defaultRowHeight="15" x14ac:dyDescent="0.25"/>
  <sheetData>
    <row r="1" spans="1:17" x14ac:dyDescent="0.25">
      <c r="A1" s="72" t="s">
        <v>32</v>
      </c>
      <c r="B1" s="73"/>
      <c r="C1" s="73"/>
      <c r="D1" s="73"/>
      <c r="E1" s="73"/>
      <c r="F1" s="73"/>
      <c r="G1" s="73"/>
      <c r="H1" s="73"/>
      <c r="I1" s="73"/>
      <c r="J1" s="74"/>
      <c r="K1" s="75"/>
      <c r="L1" s="72" t="s">
        <v>0</v>
      </c>
      <c r="M1" s="73"/>
      <c r="N1" s="73"/>
      <c r="O1" s="75"/>
      <c r="P1" s="76" t="s">
        <v>52</v>
      </c>
      <c r="Q1" s="77"/>
    </row>
    <row r="2" spans="1:17" ht="51.75" x14ac:dyDescent="0.25">
      <c r="A2" s="47" t="s">
        <v>33</v>
      </c>
      <c r="B2" s="48" t="s">
        <v>1</v>
      </c>
      <c r="C2" s="48" t="s">
        <v>34</v>
      </c>
      <c r="D2" s="48" t="s">
        <v>35</v>
      </c>
      <c r="E2" s="48" t="s">
        <v>36</v>
      </c>
      <c r="F2" s="48" t="s">
        <v>37</v>
      </c>
      <c r="G2" s="48" t="s">
        <v>38</v>
      </c>
      <c r="H2" s="48" t="s">
        <v>53</v>
      </c>
      <c r="I2" s="48" t="s">
        <v>2</v>
      </c>
      <c r="J2" s="48" t="s">
        <v>39</v>
      </c>
      <c r="K2" s="49" t="s">
        <v>40</v>
      </c>
      <c r="L2" s="47" t="s">
        <v>34</v>
      </c>
      <c r="M2" s="48" t="s">
        <v>36</v>
      </c>
      <c r="N2" s="48" t="s">
        <v>37</v>
      </c>
      <c r="O2" s="49" t="s">
        <v>41</v>
      </c>
      <c r="P2" s="50" t="s">
        <v>42</v>
      </c>
      <c r="Q2" s="51" t="s">
        <v>43</v>
      </c>
    </row>
    <row r="3" spans="1:17" x14ac:dyDescent="0.25">
      <c r="A3" s="52"/>
      <c r="B3" s="53">
        <v>12</v>
      </c>
      <c r="C3" s="54">
        <v>1250.2</v>
      </c>
      <c r="D3" s="55">
        <v>14.63</v>
      </c>
      <c r="E3" s="55">
        <v>57.25</v>
      </c>
      <c r="F3" s="44">
        <f>E3-(E3*15/100)</f>
        <v>48.662500000000001</v>
      </c>
      <c r="G3" s="44">
        <v>8.61</v>
      </c>
      <c r="H3" s="44">
        <v>9.3634109497070295</v>
      </c>
      <c r="I3" s="55">
        <v>12.21</v>
      </c>
      <c r="J3" s="55">
        <f t="shared" ref="J3:J33" si="0">I3*3.14</f>
        <v>38.339400000000005</v>
      </c>
      <c r="K3" s="56">
        <v>4.4999999999999998E-2</v>
      </c>
      <c r="L3" s="52"/>
      <c r="M3" s="53"/>
      <c r="N3" s="53"/>
      <c r="O3" s="57"/>
      <c r="P3" s="58">
        <v>57.25</v>
      </c>
      <c r="Q3" s="59">
        <f>P3-(P3*15/100)</f>
        <v>48.662500000000001</v>
      </c>
    </row>
    <row r="4" spans="1:17" x14ac:dyDescent="0.25">
      <c r="A4" s="52"/>
      <c r="B4" s="53">
        <v>13</v>
      </c>
      <c r="C4" s="54">
        <v>1250.2</v>
      </c>
      <c r="D4" s="55">
        <v>17.920000000000002</v>
      </c>
      <c r="E4" s="55">
        <v>77.760000000000005</v>
      </c>
      <c r="F4" s="44">
        <f t="shared" ref="F4:F33" si="1">E4-(E4*15/100)</f>
        <v>66.096000000000004</v>
      </c>
      <c r="G4" s="44">
        <v>9.41</v>
      </c>
      <c r="H4" s="44">
        <v>10.2040538787841</v>
      </c>
      <c r="I4" s="55">
        <v>13.51</v>
      </c>
      <c r="J4" s="55">
        <f t="shared" si="0"/>
        <v>42.421399999999998</v>
      </c>
      <c r="K4" s="56">
        <v>6.2E-2</v>
      </c>
      <c r="L4" s="52"/>
      <c r="M4" s="53"/>
      <c r="N4" s="53"/>
      <c r="O4" s="57"/>
      <c r="P4" s="58">
        <v>77.760000000000005</v>
      </c>
      <c r="Q4" s="59">
        <f t="shared" ref="Q4:Q33" si="2">P4-(P4*15/100)</f>
        <v>66.096000000000004</v>
      </c>
    </row>
    <row r="5" spans="1:17" x14ac:dyDescent="0.25">
      <c r="A5" s="52" t="s">
        <v>44</v>
      </c>
      <c r="B5" s="53">
        <v>14</v>
      </c>
      <c r="C5" s="54">
        <v>1250.2</v>
      </c>
      <c r="D5" s="55">
        <v>21.29</v>
      </c>
      <c r="E5" s="55">
        <v>100.89</v>
      </c>
      <c r="F5" s="44">
        <f t="shared" si="1"/>
        <v>85.756500000000003</v>
      </c>
      <c r="G5" s="44">
        <v>10.210000000000001</v>
      </c>
      <c r="H5" s="44">
        <v>11.0439081192016</v>
      </c>
      <c r="I5" s="55">
        <v>14.72</v>
      </c>
      <c r="J5" s="55">
        <f t="shared" si="0"/>
        <v>46.220800000000004</v>
      </c>
      <c r="K5" s="56">
        <v>0.08</v>
      </c>
      <c r="L5" s="60">
        <v>374.4</v>
      </c>
      <c r="M5" s="55">
        <v>26.15</v>
      </c>
      <c r="N5" s="44">
        <f>M5-(M5*15/100)</f>
        <v>22.227499999999999</v>
      </c>
      <c r="O5" s="57">
        <v>7.0000000000000007E-2</v>
      </c>
      <c r="P5" s="58">
        <v>100.89</v>
      </c>
      <c r="Q5" s="59">
        <f t="shared" si="2"/>
        <v>85.756500000000003</v>
      </c>
    </row>
    <row r="6" spans="1:17" x14ac:dyDescent="0.25">
      <c r="A6" s="52"/>
      <c r="B6" s="53">
        <v>15</v>
      </c>
      <c r="C6" s="54">
        <v>875.8</v>
      </c>
      <c r="D6" s="55">
        <v>18.34</v>
      </c>
      <c r="E6" s="55">
        <v>94.06</v>
      </c>
      <c r="F6" s="44">
        <f t="shared" si="1"/>
        <v>79.950999999999993</v>
      </c>
      <c r="G6" s="44">
        <v>11.07</v>
      </c>
      <c r="H6" s="44">
        <v>11.837373733520501</v>
      </c>
      <c r="I6" s="55">
        <v>16.329999999999998</v>
      </c>
      <c r="J6" s="55">
        <f t="shared" si="0"/>
        <v>51.276199999999996</v>
      </c>
      <c r="K6" s="56">
        <v>0.107</v>
      </c>
      <c r="L6" s="61"/>
      <c r="M6" s="55"/>
      <c r="N6" s="55"/>
      <c r="O6" s="62"/>
      <c r="P6" s="58">
        <v>120.21</v>
      </c>
      <c r="Q6" s="59">
        <f t="shared" si="2"/>
        <v>102.1785</v>
      </c>
    </row>
    <row r="7" spans="1:17" x14ac:dyDescent="0.25">
      <c r="A7" s="52"/>
      <c r="B7" s="53">
        <v>16</v>
      </c>
      <c r="C7" s="54">
        <v>875.8</v>
      </c>
      <c r="D7" s="55">
        <v>21.12</v>
      </c>
      <c r="E7" s="55">
        <v>106.69</v>
      </c>
      <c r="F7" s="44">
        <f t="shared" si="1"/>
        <v>90.686499999999995</v>
      </c>
      <c r="G7" s="44">
        <v>11.82</v>
      </c>
      <c r="H7" s="44">
        <v>12.621767997741699</v>
      </c>
      <c r="I7" s="55">
        <v>17.52</v>
      </c>
      <c r="J7" s="55">
        <f t="shared" si="0"/>
        <v>55.012799999999999</v>
      </c>
      <c r="K7" s="56">
        <v>0.13200000000000001</v>
      </c>
      <c r="L7" s="61"/>
      <c r="M7" s="55"/>
      <c r="N7" s="55"/>
      <c r="O7" s="57"/>
      <c r="P7" s="58">
        <v>132.83000000000001</v>
      </c>
      <c r="Q7" s="59">
        <f t="shared" si="2"/>
        <v>112.90550000000002</v>
      </c>
    </row>
    <row r="8" spans="1:17" x14ac:dyDescent="0.25">
      <c r="A8" s="52"/>
      <c r="B8" s="53">
        <v>17</v>
      </c>
      <c r="C8" s="54">
        <v>875.8</v>
      </c>
      <c r="D8" s="55">
        <v>23.93</v>
      </c>
      <c r="E8" s="55">
        <v>121.24</v>
      </c>
      <c r="F8" s="44">
        <f t="shared" si="1"/>
        <v>103.054</v>
      </c>
      <c r="G8" s="44">
        <v>12.55</v>
      </c>
      <c r="H8" s="44">
        <v>13.399885177612299</v>
      </c>
      <c r="I8" s="55">
        <v>18.649999999999999</v>
      </c>
      <c r="J8" s="55">
        <f t="shared" si="0"/>
        <v>58.561</v>
      </c>
      <c r="K8" s="56">
        <v>0.159</v>
      </c>
      <c r="L8" s="61"/>
      <c r="M8" s="55"/>
      <c r="N8" s="55"/>
      <c r="O8" s="57"/>
      <c r="P8" s="58">
        <v>147.38999999999999</v>
      </c>
      <c r="Q8" s="59">
        <f t="shared" si="2"/>
        <v>125.28149999999999</v>
      </c>
    </row>
    <row r="9" spans="1:17" x14ac:dyDescent="0.25">
      <c r="A9" s="52"/>
      <c r="B9" s="53">
        <v>18</v>
      </c>
      <c r="C9" s="54">
        <v>875.8</v>
      </c>
      <c r="D9" s="55">
        <v>26.75</v>
      </c>
      <c r="E9" s="55">
        <v>137.38999999999999</v>
      </c>
      <c r="F9" s="44">
        <f t="shared" si="1"/>
        <v>116.78149999999999</v>
      </c>
      <c r="G9" s="44">
        <v>13.25</v>
      </c>
      <c r="H9" s="44">
        <v>14.1406650543212</v>
      </c>
      <c r="I9" s="55">
        <v>19.72</v>
      </c>
      <c r="J9" s="55">
        <f t="shared" si="0"/>
        <v>61.9208</v>
      </c>
      <c r="K9" s="56">
        <v>0.187</v>
      </c>
      <c r="L9" s="61"/>
      <c r="M9" s="55"/>
      <c r="N9" s="55"/>
      <c r="O9" s="57"/>
      <c r="P9" s="58">
        <v>163.54</v>
      </c>
      <c r="Q9" s="59">
        <f t="shared" si="2"/>
        <v>139.00899999999999</v>
      </c>
    </row>
    <row r="10" spans="1:17" x14ac:dyDescent="0.25">
      <c r="A10" s="52" t="s">
        <v>45</v>
      </c>
      <c r="B10" s="53">
        <v>19</v>
      </c>
      <c r="C10" s="54">
        <v>875.8</v>
      </c>
      <c r="D10" s="55">
        <v>29.58</v>
      </c>
      <c r="E10" s="55">
        <v>158.13999999999999</v>
      </c>
      <c r="F10" s="44">
        <f t="shared" si="1"/>
        <v>134.41899999999998</v>
      </c>
      <c r="G10" s="44">
        <v>13.93</v>
      </c>
      <c r="H10" s="44">
        <v>14.8462772369384</v>
      </c>
      <c r="I10" s="55">
        <v>20.74</v>
      </c>
      <c r="J10" s="55">
        <f t="shared" si="0"/>
        <v>65.123599999999996</v>
      </c>
      <c r="K10" s="56">
        <v>0.14699999999999999</v>
      </c>
      <c r="L10" s="60">
        <v>262</v>
      </c>
      <c r="M10" s="55">
        <v>41.04</v>
      </c>
      <c r="N10" s="44">
        <f>M10-(M10*15/100)</f>
        <v>34.884</v>
      </c>
      <c r="O10" s="56">
        <v>0.157</v>
      </c>
      <c r="P10" s="58">
        <v>184.29</v>
      </c>
      <c r="Q10" s="59">
        <f t="shared" si="2"/>
        <v>156.6465</v>
      </c>
    </row>
    <row r="11" spans="1:17" x14ac:dyDescent="0.25">
      <c r="A11" s="52"/>
      <c r="B11" s="53">
        <v>20</v>
      </c>
      <c r="C11" s="54">
        <v>613.79999999999995</v>
      </c>
      <c r="D11" s="55">
        <v>24.05</v>
      </c>
      <c r="E11" s="55">
        <v>137.56</v>
      </c>
      <c r="F11" s="44">
        <f t="shared" si="1"/>
        <v>116.926</v>
      </c>
      <c r="G11" s="44">
        <v>14.71</v>
      </c>
      <c r="H11" s="44">
        <v>15.551760673522899</v>
      </c>
      <c r="I11" s="55">
        <v>22.33</v>
      </c>
      <c r="J11" s="55">
        <f t="shared" si="0"/>
        <v>70.116199999999992</v>
      </c>
      <c r="K11" s="56">
        <v>0.20100000000000001</v>
      </c>
      <c r="L11" s="60"/>
      <c r="M11" s="55"/>
      <c r="N11" s="55"/>
      <c r="O11" s="62"/>
      <c r="P11" s="58">
        <v>204.74</v>
      </c>
      <c r="Q11" s="59">
        <f t="shared" si="2"/>
        <v>174.029</v>
      </c>
    </row>
    <row r="12" spans="1:17" x14ac:dyDescent="0.25">
      <c r="A12" s="52"/>
      <c r="B12" s="53">
        <v>21</v>
      </c>
      <c r="C12" s="54">
        <v>613.79999999999995</v>
      </c>
      <c r="D12" s="55">
        <v>26.31</v>
      </c>
      <c r="E12" s="55">
        <v>158.82</v>
      </c>
      <c r="F12" s="44">
        <f t="shared" si="1"/>
        <v>134.99699999999999</v>
      </c>
      <c r="G12" s="44">
        <v>15.33</v>
      </c>
      <c r="H12" s="44">
        <v>16.208873748779201</v>
      </c>
      <c r="I12" s="55">
        <v>23.36</v>
      </c>
      <c r="J12" s="55">
        <f t="shared" si="0"/>
        <v>73.350400000000008</v>
      </c>
      <c r="K12" s="56">
        <v>0.24</v>
      </c>
      <c r="L12" s="60"/>
      <c r="M12" s="55"/>
      <c r="N12" s="55"/>
      <c r="O12" s="57"/>
      <c r="P12" s="58">
        <v>226</v>
      </c>
      <c r="Q12" s="59">
        <f t="shared" si="2"/>
        <v>192.1</v>
      </c>
    </row>
    <row r="13" spans="1:17" x14ac:dyDescent="0.25">
      <c r="A13" s="52"/>
      <c r="B13" s="53">
        <v>22</v>
      </c>
      <c r="C13" s="54">
        <v>613.79999999999995</v>
      </c>
      <c r="D13" s="55">
        <v>28.57</v>
      </c>
      <c r="E13" s="55">
        <v>181.1</v>
      </c>
      <c r="F13" s="44">
        <f t="shared" si="1"/>
        <v>153.935</v>
      </c>
      <c r="G13" s="44">
        <v>15.94</v>
      </c>
      <c r="H13" s="44">
        <v>16.852176666259702</v>
      </c>
      <c r="I13" s="55">
        <v>24.35</v>
      </c>
      <c r="J13" s="55">
        <f t="shared" si="0"/>
        <v>76.459000000000003</v>
      </c>
      <c r="K13" s="56">
        <v>0.28000000000000003</v>
      </c>
      <c r="L13" s="60"/>
      <c r="M13" s="55"/>
      <c r="N13" s="55"/>
      <c r="O13" s="57"/>
      <c r="P13" s="58">
        <v>248.28</v>
      </c>
      <c r="Q13" s="59">
        <f t="shared" si="2"/>
        <v>211.03800000000001</v>
      </c>
    </row>
    <row r="14" spans="1:17" x14ac:dyDescent="0.25">
      <c r="A14" s="52"/>
      <c r="B14" s="53">
        <v>23</v>
      </c>
      <c r="C14" s="54">
        <v>613.79999999999995</v>
      </c>
      <c r="D14" s="55">
        <v>30.83</v>
      </c>
      <c r="E14" s="55">
        <v>204.24</v>
      </c>
      <c r="F14" s="44">
        <f t="shared" si="1"/>
        <v>173.60400000000001</v>
      </c>
      <c r="G14" s="44">
        <v>16.53</v>
      </c>
      <c r="H14" s="44">
        <v>17.4828166961669</v>
      </c>
      <c r="I14" s="55">
        <v>25.29</v>
      </c>
      <c r="J14" s="55">
        <f t="shared" si="0"/>
        <v>79.410600000000002</v>
      </c>
      <c r="K14" s="56">
        <v>0.32100000000000001</v>
      </c>
      <c r="L14" s="60"/>
      <c r="M14" s="55"/>
      <c r="N14" s="55"/>
      <c r="O14" s="57"/>
      <c r="P14" s="58">
        <v>271.42</v>
      </c>
      <c r="Q14" s="59">
        <f t="shared" si="2"/>
        <v>230.70700000000002</v>
      </c>
    </row>
    <row r="15" spans="1:17" x14ac:dyDescent="0.25">
      <c r="A15" s="52"/>
      <c r="B15" s="53">
        <v>24</v>
      </c>
      <c r="C15" s="54">
        <v>613.79999999999995</v>
      </c>
      <c r="D15" s="55">
        <v>33.07</v>
      </c>
      <c r="E15" s="55">
        <v>228.75</v>
      </c>
      <c r="F15" s="44">
        <f t="shared" si="1"/>
        <v>194.4375</v>
      </c>
      <c r="G15" s="44">
        <v>17.09</v>
      </c>
      <c r="H15" s="44">
        <v>18.0689601898193</v>
      </c>
      <c r="I15" s="55">
        <v>26.19</v>
      </c>
      <c r="J15" s="55">
        <f t="shared" si="0"/>
        <v>82.23660000000001</v>
      </c>
      <c r="K15" s="56">
        <v>0.36299999999999999</v>
      </c>
      <c r="L15" s="60"/>
      <c r="M15" s="55"/>
      <c r="N15" s="55"/>
      <c r="O15" s="57"/>
      <c r="P15" s="58">
        <v>295.93</v>
      </c>
      <c r="Q15" s="59">
        <f t="shared" si="2"/>
        <v>251.54050000000001</v>
      </c>
    </row>
    <row r="16" spans="1:17" x14ac:dyDescent="0.25">
      <c r="A16" s="52" t="s">
        <v>46</v>
      </c>
      <c r="B16" s="53">
        <v>25</v>
      </c>
      <c r="C16" s="54">
        <v>613.79999999999995</v>
      </c>
      <c r="D16" s="55">
        <v>35.299999999999997</v>
      </c>
      <c r="E16" s="55">
        <v>253.75</v>
      </c>
      <c r="F16" s="44">
        <f t="shared" si="1"/>
        <v>215.6875</v>
      </c>
      <c r="G16" s="44">
        <v>17.64</v>
      </c>
      <c r="H16" s="44">
        <v>18.660894393920898</v>
      </c>
      <c r="I16" s="55">
        <v>27.06</v>
      </c>
      <c r="J16" s="55">
        <f t="shared" si="0"/>
        <v>84.968400000000003</v>
      </c>
      <c r="K16" s="56">
        <v>0.40500000000000003</v>
      </c>
      <c r="L16" s="60">
        <v>183.6</v>
      </c>
      <c r="M16" s="55">
        <v>63.56</v>
      </c>
      <c r="N16" s="44">
        <f>M16-(M16*15/100)</f>
        <v>54.026000000000003</v>
      </c>
      <c r="O16" s="56">
        <v>0.34599999999999997</v>
      </c>
      <c r="P16" s="58">
        <v>320.93</v>
      </c>
      <c r="Q16" s="59">
        <f t="shared" si="2"/>
        <v>272.79050000000001</v>
      </c>
    </row>
    <row r="17" spans="1:17" x14ac:dyDescent="0.25">
      <c r="A17" s="52"/>
      <c r="B17" s="53">
        <v>26</v>
      </c>
      <c r="C17" s="54">
        <v>430.2</v>
      </c>
      <c r="D17" s="55">
        <v>27.85</v>
      </c>
      <c r="E17" s="55">
        <v>210.3</v>
      </c>
      <c r="F17" s="44">
        <f t="shared" si="1"/>
        <v>178.755</v>
      </c>
      <c r="G17" s="44">
        <v>18.329999999999998</v>
      </c>
      <c r="H17" s="44">
        <v>19.210241317748999</v>
      </c>
      <c r="I17" s="55">
        <v>28.71</v>
      </c>
      <c r="J17" s="55">
        <f t="shared" si="0"/>
        <v>90.1494</v>
      </c>
      <c r="K17" s="56">
        <v>0.48199999999999998</v>
      </c>
      <c r="L17" s="60"/>
      <c r="M17" s="55"/>
      <c r="N17" s="55"/>
      <c r="O17" s="62"/>
      <c r="P17" s="58">
        <v>341.04</v>
      </c>
      <c r="Q17" s="59">
        <f t="shared" si="2"/>
        <v>289.88400000000001</v>
      </c>
    </row>
    <row r="18" spans="1:17" x14ac:dyDescent="0.25">
      <c r="A18" s="52"/>
      <c r="B18" s="53">
        <v>27</v>
      </c>
      <c r="C18" s="54">
        <v>430.2</v>
      </c>
      <c r="D18" s="55">
        <v>29.61</v>
      </c>
      <c r="E18" s="55">
        <v>230.48</v>
      </c>
      <c r="F18" s="44">
        <f t="shared" si="1"/>
        <v>195.90799999999999</v>
      </c>
      <c r="G18" s="44">
        <v>18.829999999999998</v>
      </c>
      <c r="H18" s="44">
        <v>19.750564575195298</v>
      </c>
      <c r="I18" s="55">
        <v>29.6</v>
      </c>
      <c r="J18" s="55">
        <f t="shared" si="0"/>
        <v>92.944000000000003</v>
      </c>
      <c r="K18" s="56">
        <v>0.53</v>
      </c>
      <c r="L18" s="60"/>
      <c r="M18" s="55"/>
      <c r="N18" s="55"/>
      <c r="O18" s="57"/>
      <c r="P18" s="58">
        <v>361.22</v>
      </c>
      <c r="Q18" s="59">
        <f t="shared" si="2"/>
        <v>307.03700000000003</v>
      </c>
    </row>
    <row r="19" spans="1:17" x14ac:dyDescent="0.25">
      <c r="A19" s="52"/>
      <c r="B19" s="53">
        <v>28</v>
      </c>
      <c r="C19" s="54">
        <v>430.2</v>
      </c>
      <c r="D19" s="55">
        <v>31.37</v>
      </c>
      <c r="E19" s="55">
        <v>251.09</v>
      </c>
      <c r="F19" s="44">
        <f t="shared" si="1"/>
        <v>213.4265</v>
      </c>
      <c r="G19" s="44">
        <v>19.32</v>
      </c>
      <c r="H19" s="44">
        <v>20.266212463378899</v>
      </c>
      <c r="I19" s="55">
        <v>30.47</v>
      </c>
      <c r="J19" s="55">
        <f t="shared" si="0"/>
        <v>95.675799999999995</v>
      </c>
      <c r="K19" s="56">
        <v>0.57799999999999996</v>
      </c>
      <c r="L19" s="60"/>
      <c r="M19" s="55"/>
      <c r="N19" s="55"/>
      <c r="O19" s="57"/>
      <c r="P19" s="58">
        <v>381.83</v>
      </c>
      <c r="Q19" s="59">
        <f t="shared" si="2"/>
        <v>324.55549999999999</v>
      </c>
    </row>
    <row r="20" spans="1:17" x14ac:dyDescent="0.25">
      <c r="A20" s="52"/>
      <c r="B20" s="53">
        <v>29</v>
      </c>
      <c r="C20" s="54">
        <v>430.2</v>
      </c>
      <c r="D20" s="55">
        <v>33.119999999999997</v>
      </c>
      <c r="E20" s="55">
        <v>272.11</v>
      </c>
      <c r="F20" s="44">
        <f t="shared" si="1"/>
        <v>231.29350000000002</v>
      </c>
      <c r="G20" s="44">
        <v>19.78</v>
      </c>
      <c r="H20" s="44">
        <v>20.7578430175781</v>
      </c>
      <c r="I20" s="55">
        <v>31.31</v>
      </c>
      <c r="J20" s="55">
        <f t="shared" si="0"/>
        <v>98.313400000000001</v>
      </c>
      <c r="K20" s="56">
        <v>0.627</v>
      </c>
      <c r="L20" s="60"/>
      <c r="M20" s="55"/>
      <c r="N20" s="55"/>
      <c r="O20" s="57"/>
      <c r="P20" s="58">
        <v>402.85</v>
      </c>
      <c r="Q20" s="59">
        <f t="shared" si="2"/>
        <v>342.42250000000001</v>
      </c>
    </row>
    <row r="21" spans="1:17" x14ac:dyDescent="0.25">
      <c r="A21" s="52" t="s">
        <v>47</v>
      </c>
      <c r="B21" s="53">
        <v>30</v>
      </c>
      <c r="C21" s="54">
        <v>430.2</v>
      </c>
      <c r="D21" s="55">
        <v>34.86</v>
      </c>
      <c r="E21" s="55">
        <v>293.18</v>
      </c>
      <c r="F21" s="44">
        <f t="shared" si="1"/>
        <v>249.203</v>
      </c>
      <c r="G21" s="44">
        <v>20.239999999999998</v>
      </c>
      <c r="H21" s="44">
        <v>21.2422981262207</v>
      </c>
      <c r="I21" s="55">
        <v>32.119999999999997</v>
      </c>
      <c r="J21" s="55">
        <f t="shared" si="0"/>
        <v>100.85679999999999</v>
      </c>
      <c r="K21" s="56">
        <v>0.67700000000000005</v>
      </c>
      <c r="L21" s="60">
        <v>129.4</v>
      </c>
      <c r="M21" s="55">
        <v>74.86</v>
      </c>
      <c r="N21" s="44">
        <f>M21-(M21*15/100)</f>
        <v>63.631</v>
      </c>
      <c r="O21" s="62">
        <v>0.57899999999999996</v>
      </c>
      <c r="P21" s="58">
        <v>423.92</v>
      </c>
      <c r="Q21" s="59">
        <f t="shared" si="2"/>
        <v>360.33199999999999</v>
      </c>
    </row>
    <row r="22" spans="1:17" x14ac:dyDescent="0.25">
      <c r="A22" s="52"/>
      <c r="B22" s="53">
        <v>31</v>
      </c>
      <c r="C22" s="54">
        <v>300.8</v>
      </c>
      <c r="D22" s="55">
        <v>27.05</v>
      </c>
      <c r="E22" s="55">
        <v>235.04</v>
      </c>
      <c r="F22" s="44">
        <f t="shared" si="1"/>
        <v>199.78399999999999</v>
      </c>
      <c r="G22" s="44">
        <v>20.84</v>
      </c>
      <c r="H22" s="44">
        <v>21.703834533691399</v>
      </c>
      <c r="I22" s="55">
        <v>33.840000000000003</v>
      </c>
      <c r="J22" s="55">
        <f t="shared" si="0"/>
        <v>106.25760000000001</v>
      </c>
      <c r="K22" s="56">
        <v>0.77600000000000002</v>
      </c>
      <c r="L22" s="52"/>
      <c r="M22" s="53"/>
      <c r="N22" s="53"/>
      <c r="O22" s="57"/>
      <c r="P22" s="58">
        <v>440.64</v>
      </c>
      <c r="Q22" s="59">
        <f t="shared" si="2"/>
        <v>374.54399999999998</v>
      </c>
    </row>
    <row r="23" spans="1:17" x14ac:dyDescent="0.25">
      <c r="A23" s="52"/>
      <c r="B23" s="53">
        <v>32</v>
      </c>
      <c r="C23" s="54">
        <v>300.8</v>
      </c>
      <c r="D23" s="55">
        <v>28.41</v>
      </c>
      <c r="E23" s="55">
        <v>251.71</v>
      </c>
      <c r="F23" s="44">
        <f t="shared" si="1"/>
        <v>213.95350000000002</v>
      </c>
      <c r="G23" s="44">
        <v>21.27</v>
      </c>
      <c r="H23" s="44">
        <v>22.159145355224599</v>
      </c>
      <c r="I23" s="55">
        <v>34.68</v>
      </c>
      <c r="J23" s="55">
        <f t="shared" si="0"/>
        <v>108.8952</v>
      </c>
      <c r="K23" s="56">
        <v>0.83199999999999996</v>
      </c>
      <c r="L23" s="52"/>
      <c r="M23" s="53"/>
      <c r="N23" s="53"/>
      <c r="O23" s="57"/>
      <c r="P23" s="58">
        <v>457.31</v>
      </c>
      <c r="Q23" s="59">
        <f t="shared" si="2"/>
        <v>388.71350000000001</v>
      </c>
    </row>
    <row r="24" spans="1:17" x14ac:dyDescent="0.25">
      <c r="A24" s="52"/>
      <c r="B24" s="53">
        <v>33</v>
      </c>
      <c r="C24" s="54">
        <v>300.8</v>
      </c>
      <c r="D24" s="55">
        <v>29.76</v>
      </c>
      <c r="E24" s="55">
        <v>268.77</v>
      </c>
      <c r="F24" s="44">
        <f t="shared" si="1"/>
        <v>228.4545</v>
      </c>
      <c r="G24" s="44">
        <v>21.69</v>
      </c>
      <c r="H24" s="44">
        <v>22.592445373535099</v>
      </c>
      <c r="I24" s="55">
        <v>35.49</v>
      </c>
      <c r="J24" s="55">
        <f t="shared" si="0"/>
        <v>111.43860000000001</v>
      </c>
      <c r="K24" s="56">
        <v>0.88900000000000001</v>
      </c>
      <c r="L24" s="52"/>
      <c r="M24" s="53"/>
      <c r="N24" s="53"/>
      <c r="O24" s="57"/>
      <c r="P24" s="58">
        <v>474.37</v>
      </c>
      <c r="Q24" s="59">
        <f t="shared" si="2"/>
        <v>403.21449999999999</v>
      </c>
    </row>
    <row r="25" spans="1:17" x14ac:dyDescent="0.25">
      <c r="A25" s="52"/>
      <c r="B25" s="53">
        <v>34</v>
      </c>
      <c r="C25" s="54">
        <v>300.8</v>
      </c>
      <c r="D25" s="55">
        <v>31.11</v>
      </c>
      <c r="E25" s="55">
        <v>285.88</v>
      </c>
      <c r="F25" s="44">
        <f t="shared" si="1"/>
        <v>242.99799999999999</v>
      </c>
      <c r="G25" s="44">
        <v>22.08</v>
      </c>
      <c r="H25" s="44">
        <v>23.004156112670898</v>
      </c>
      <c r="I25" s="55">
        <v>36.29</v>
      </c>
      <c r="J25" s="55">
        <f t="shared" si="0"/>
        <v>113.95060000000001</v>
      </c>
      <c r="K25" s="56">
        <v>0.94499999999999995</v>
      </c>
      <c r="L25" s="52"/>
      <c r="M25" s="53"/>
      <c r="N25" s="53"/>
      <c r="O25" s="57"/>
      <c r="P25" s="58">
        <v>491.48</v>
      </c>
      <c r="Q25" s="59">
        <f t="shared" si="2"/>
        <v>417.75800000000004</v>
      </c>
    </row>
    <row r="26" spans="1:17" x14ac:dyDescent="0.25">
      <c r="A26" s="52"/>
      <c r="B26" s="53">
        <v>35</v>
      </c>
      <c r="C26" s="54">
        <v>300.8</v>
      </c>
      <c r="D26" s="55">
        <v>32.46</v>
      </c>
      <c r="E26" s="55">
        <v>303.01</v>
      </c>
      <c r="F26" s="44">
        <f t="shared" si="1"/>
        <v>257.55849999999998</v>
      </c>
      <c r="G26" s="44">
        <v>22.46</v>
      </c>
      <c r="H26" s="44">
        <v>23.410789489746001</v>
      </c>
      <c r="I26" s="55">
        <v>37.06</v>
      </c>
      <c r="J26" s="55">
        <f t="shared" si="0"/>
        <v>116.36840000000001</v>
      </c>
      <c r="K26" s="56">
        <v>1.002</v>
      </c>
      <c r="L26" s="52"/>
      <c r="M26" s="53"/>
      <c r="N26" s="53"/>
      <c r="O26" s="57"/>
      <c r="P26" s="58">
        <v>508.61</v>
      </c>
      <c r="Q26" s="59">
        <f t="shared" si="2"/>
        <v>432.31850000000003</v>
      </c>
    </row>
    <row r="27" spans="1:17" x14ac:dyDescent="0.25">
      <c r="A27" s="52"/>
      <c r="B27" s="53">
        <v>36</v>
      </c>
      <c r="C27" s="54">
        <v>300.8</v>
      </c>
      <c r="D27" s="55">
        <v>33.79</v>
      </c>
      <c r="E27" s="55">
        <v>320.35000000000002</v>
      </c>
      <c r="F27" s="44">
        <f t="shared" si="1"/>
        <v>272.29750000000001</v>
      </c>
      <c r="G27" s="44">
        <v>22.85</v>
      </c>
      <c r="H27" s="44">
        <v>23.812643051147401</v>
      </c>
      <c r="I27" s="55">
        <v>37.82</v>
      </c>
      <c r="J27" s="55">
        <f t="shared" si="0"/>
        <v>118.7548</v>
      </c>
      <c r="K27" s="56">
        <v>1.06</v>
      </c>
      <c r="L27" s="52"/>
      <c r="M27" s="53"/>
      <c r="N27" s="53"/>
      <c r="O27" s="57"/>
      <c r="P27" s="58">
        <v>525.95000000000005</v>
      </c>
      <c r="Q27" s="59">
        <f t="shared" si="2"/>
        <v>447.0575</v>
      </c>
    </row>
    <row r="28" spans="1:17" x14ac:dyDescent="0.25">
      <c r="A28" s="52"/>
      <c r="B28" s="53">
        <v>37</v>
      </c>
      <c r="C28" s="54">
        <v>300.8</v>
      </c>
      <c r="D28" s="55">
        <v>35.119999999999997</v>
      </c>
      <c r="E28" s="55">
        <v>337.62</v>
      </c>
      <c r="F28" s="44">
        <f t="shared" si="1"/>
        <v>286.97699999999998</v>
      </c>
      <c r="G28" s="44">
        <v>23.2</v>
      </c>
      <c r="H28" s="44">
        <v>24.193891525268501</v>
      </c>
      <c r="I28" s="55">
        <v>38.56</v>
      </c>
      <c r="J28" s="55">
        <f t="shared" si="0"/>
        <v>121.07840000000002</v>
      </c>
      <c r="K28" s="56">
        <v>1.117</v>
      </c>
      <c r="L28" s="52"/>
      <c r="M28" s="53"/>
      <c r="N28" s="53"/>
      <c r="O28" s="57"/>
      <c r="P28" s="58">
        <v>543.22</v>
      </c>
      <c r="Q28" s="59">
        <f t="shared" si="2"/>
        <v>461.73700000000002</v>
      </c>
    </row>
    <row r="29" spans="1:17" x14ac:dyDescent="0.25">
      <c r="A29" s="52"/>
      <c r="B29" s="53">
        <v>38</v>
      </c>
      <c r="C29" s="54">
        <v>300.8</v>
      </c>
      <c r="D29" s="55">
        <v>36.44</v>
      </c>
      <c r="E29" s="55">
        <v>355.02</v>
      </c>
      <c r="F29" s="44">
        <f t="shared" si="1"/>
        <v>301.767</v>
      </c>
      <c r="G29" s="44">
        <v>23.54</v>
      </c>
      <c r="H29" s="44">
        <v>24.554843902587798</v>
      </c>
      <c r="I29" s="55">
        <v>39.270000000000003</v>
      </c>
      <c r="J29" s="55">
        <f t="shared" si="0"/>
        <v>123.30780000000001</v>
      </c>
      <c r="K29" s="56">
        <v>1.1739999999999999</v>
      </c>
      <c r="L29" s="52"/>
      <c r="M29" s="53"/>
      <c r="N29" s="53"/>
      <c r="O29" s="57"/>
      <c r="P29" s="58">
        <v>560.62</v>
      </c>
      <c r="Q29" s="59">
        <f t="shared" si="2"/>
        <v>476.52700000000004</v>
      </c>
    </row>
    <row r="30" spans="1:17" x14ac:dyDescent="0.25">
      <c r="A30" s="52"/>
      <c r="B30" s="53">
        <v>39</v>
      </c>
      <c r="C30" s="54">
        <v>300.8</v>
      </c>
      <c r="D30" s="55">
        <v>37.75</v>
      </c>
      <c r="E30" s="55">
        <v>372.55</v>
      </c>
      <c r="F30" s="44">
        <f t="shared" si="1"/>
        <v>316.66750000000002</v>
      </c>
      <c r="G30" s="44">
        <v>23.88</v>
      </c>
      <c r="H30" s="44">
        <v>24.9118347167968</v>
      </c>
      <c r="I30" s="55">
        <v>39.97</v>
      </c>
      <c r="J30" s="55">
        <f t="shared" si="0"/>
        <v>125.50580000000001</v>
      </c>
      <c r="K30" s="56">
        <v>1.232</v>
      </c>
      <c r="L30" s="52"/>
      <c r="M30" s="53"/>
      <c r="N30" s="53"/>
      <c r="O30" s="57"/>
      <c r="P30" s="58">
        <v>578.15</v>
      </c>
      <c r="Q30" s="59">
        <f t="shared" si="2"/>
        <v>491.42750000000001</v>
      </c>
    </row>
    <row r="31" spans="1:17" x14ac:dyDescent="0.25">
      <c r="A31" s="52"/>
      <c r="B31" s="53">
        <v>40</v>
      </c>
      <c r="C31" s="54">
        <v>300.8</v>
      </c>
      <c r="D31" s="55">
        <v>39.03</v>
      </c>
      <c r="E31" s="55">
        <v>389.87</v>
      </c>
      <c r="F31" s="44">
        <f t="shared" si="1"/>
        <v>331.3895</v>
      </c>
      <c r="G31" s="44">
        <v>24.2</v>
      </c>
      <c r="H31" s="44">
        <v>25.249034881591701</v>
      </c>
      <c r="I31" s="55">
        <v>40.65</v>
      </c>
      <c r="J31" s="55">
        <f t="shared" si="0"/>
        <v>127.64100000000001</v>
      </c>
      <c r="K31" s="56">
        <v>1.2889999999999999</v>
      </c>
      <c r="L31" s="52"/>
      <c r="M31" s="53"/>
      <c r="N31" s="53"/>
      <c r="O31" s="57"/>
      <c r="P31" s="58">
        <v>595.47</v>
      </c>
      <c r="Q31" s="59">
        <f t="shared" si="2"/>
        <v>506.14949999999999</v>
      </c>
    </row>
    <row r="32" spans="1:17" x14ac:dyDescent="0.25">
      <c r="A32" s="52"/>
      <c r="B32" s="53">
        <v>41</v>
      </c>
      <c r="C32" s="54">
        <v>300.8</v>
      </c>
      <c r="D32" s="55">
        <v>40.31</v>
      </c>
      <c r="E32" s="55">
        <v>407.07</v>
      </c>
      <c r="F32" s="44">
        <f t="shared" si="1"/>
        <v>346.0095</v>
      </c>
      <c r="G32" s="44">
        <v>24.5</v>
      </c>
      <c r="H32" s="44">
        <v>25.5827102661132</v>
      </c>
      <c r="I32" s="55">
        <v>41.31</v>
      </c>
      <c r="J32" s="55">
        <f t="shared" si="0"/>
        <v>129.71340000000001</v>
      </c>
      <c r="K32" s="56">
        <v>1.3460000000000001</v>
      </c>
      <c r="L32" s="52"/>
      <c r="M32" s="53"/>
      <c r="N32" s="53"/>
      <c r="O32" s="57"/>
      <c r="P32" s="58">
        <v>612.66999999999996</v>
      </c>
      <c r="Q32" s="59">
        <f t="shared" si="2"/>
        <v>520.76949999999999</v>
      </c>
    </row>
    <row r="33" spans="1:17" ht="15.75" thickBot="1" x14ac:dyDescent="0.3">
      <c r="A33" s="63" t="s">
        <v>48</v>
      </c>
      <c r="B33" s="64">
        <v>42</v>
      </c>
      <c r="C33" s="65">
        <v>300.8</v>
      </c>
      <c r="D33" s="66">
        <v>41.58</v>
      </c>
      <c r="E33" s="66">
        <v>424.57</v>
      </c>
      <c r="F33" s="67">
        <f t="shared" si="1"/>
        <v>360.8845</v>
      </c>
      <c r="G33" s="67">
        <v>24.81</v>
      </c>
      <c r="H33" s="67">
        <v>25.897027969360298</v>
      </c>
      <c r="I33" s="66">
        <v>41.95</v>
      </c>
      <c r="J33" s="66">
        <f t="shared" si="0"/>
        <v>131.72300000000001</v>
      </c>
      <c r="K33" s="68">
        <v>1.4039999999999999</v>
      </c>
      <c r="L33" s="63"/>
      <c r="M33" s="64"/>
      <c r="N33" s="64"/>
      <c r="O33" s="69"/>
      <c r="P33" s="70">
        <v>630.16999999999996</v>
      </c>
      <c r="Q33" s="71">
        <f t="shared" si="2"/>
        <v>535.64449999999999</v>
      </c>
    </row>
    <row r="34" spans="1:17" x14ac:dyDescent="0.25">
      <c r="Q34" s="44">
        <f>Q33/B33</f>
        <v>12.753440476190477</v>
      </c>
    </row>
  </sheetData>
  <mergeCells count="3">
    <mergeCell ref="A1:K1"/>
    <mergeCell ref="L1:O1"/>
    <mergeCell ref="P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7"/>
  <sheetViews>
    <sheetView tabSelected="1" topLeftCell="H12" zoomScaleNormal="100" workbookViewId="0">
      <selection activeCell="W12" sqref="W12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6" max="6" width="6.85546875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85546875" bestFit="1" customWidth="1"/>
    <col min="15" max="15" width="9.1406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13.7109375" customWidth="1"/>
    <col min="21" max="21" width="12.42578125" bestFit="1" customWidth="1"/>
    <col min="22" max="22" width="29.7109375" bestFit="1" customWidth="1"/>
    <col min="23" max="23" width="10.5703125" bestFit="1" customWidth="1"/>
    <col min="24" max="24" width="26" bestFit="1" customWidth="1"/>
    <col min="25" max="25" width="12.28515625" bestFit="1" customWidth="1"/>
  </cols>
  <sheetData>
    <row r="1" spans="1:25" ht="75" x14ac:dyDescent="0.25">
      <c r="A1" s="9" t="s">
        <v>5</v>
      </c>
      <c r="B1" s="9" t="s">
        <v>18</v>
      </c>
      <c r="C1" s="7" t="s">
        <v>17</v>
      </c>
      <c r="D1" s="7" t="s">
        <v>10</v>
      </c>
      <c r="E1" s="7" t="s">
        <v>30</v>
      </c>
      <c r="F1" s="12" t="s">
        <v>5</v>
      </c>
      <c r="G1" s="13" t="s">
        <v>6</v>
      </c>
      <c r="H1" s="6" t="s">
        <v>9</v>
      </c>
      <c r="I1" s="6" t="s">
        <v>10</v>
      </c>
      <c r="J1" s="6" t="s">
        <v>31</v>
      </c>
      <c r="K1" s="21" t="s">
        <v>5</v>
      </c>
      <c r="L1" s="22" t="s">
        <v>7</v>
      </c>
      <c r="M1" s="23" t="s">
        <v>4</v>
      </c>
      <c r="N1" s="23" t="s">
        <v>3</v>
      </c>
      <c r="O1" s="22" t="s">
        <v>8</v>
      </c>
      <c r="P1" s="22" t="s">
        <v>11</v>
      </c>
      <c r="Q1" s="22" t="s">
        <v>12</v>
      </c>
      <c r="R1" s="22" t="s">
        <v>13</v>
      </c>
      <c r="S1" s="22" t="s">
        <v>14</v>
      </c>
      <c r="V1" s="46" t="s">
        <v>50</v>
      </c>
      <c r="W1" s="4">
        <v>0.46</v>
      </c>
      <c r="X1" s="2"/>
      <c r="Y1" s="2"/>
    </row>
    <row r="2" spans="1:25" x14ac:dyDescent="0.25">
      <c r="A2" s="10">
        <v>0</v>
      </c>
      <c r="B2" s="20">
        <v>0</v>
      </c>
      <c r="C2" s="11">
        <f>B2*1.56*0.57</f>
        <v>0</v>
      </c>
      <c r="D2" s="11">
        <v>0</v>
      </c>
      <c r="E2" s="11">
        <f>(C2+D2)*0.475*44/12</f>
        <v>0</v>
      </c>
      <c r="F2" s="14">
        <v>0</v>
      </c>
      <c r="G2" s="15">
        <v>0</v>
      </c>
      <c r="H2" s="16">
        <f>G2*1.3*0.46</f>
        <v>0</v>
      </c>
      <c r="I2" s="15">
        <v>0</v>
      </c>
      <c r="J2" s="15">
        <v>0</v>
      </c>
      <c r="K2" s="34">
        <v>0</v>
      </c>
      <c r="L2" s="24"/>
      <c r="M2" s="24"/>
      <c r="N2" s="24"/>
      <c r="O2" s="24"/>
      <c r="P2" s="24">
        <v>0</v>
      </c>
      <c r="Q2" s="24">
        <v>0</v>
      </c>
      <c r="R2" s="24">
        <v>0</v>
      </c>
      <c r="S2" s="24">
        <f>SUM(P2:R2)</f>
        <v>0</v>
      </c>
      <c r="U2" s="2" t="s">
        <v>49</v>
      </c>
      <c r="V2" s="2" t="s">
        <v>15</v>
      </c>
      <c r="W2" s="3">
        <f>AVERAGE(J2:J48)</f>
        <v>194.23959995368298</v>
      </c>
      <c r="X2" s="2"/>
      <c r="Y2" s="2"/>
    </row>
    <row r="3" spans="1:25" x14ac:dyDescent="0.25">
      <c r="A3" s="10">
        <v>1</v>
      </c>
      <c r="B3" s="20">
        <f>B2+1</f>
        <v>1</v>
      </c>
      <c r="C3" s="11">
        <f t="shared" ref="C3:C44" si="0">B3*1.56*0.57</f>
        <v>0.88919999999999999</v>
      </c>
      <c r="D3" s="11">
        <f t="shared" ref="D3:D44" si="1">EXP(-1.0587+0.8836*LN(C3)+0.284)</f>
        <v>0.41542055579923082</v>
      </c>
      <c r="E3" s="11">
        <f t="shared" ref="E3:E44" si="2">(C3+D3)*0.475*44/12</f>
        <v>2.2722141346836602</v>
      </c>
      <c r="F3" s="14">
        <f>F2+1</f>
        <v>1</v>
      </c>
      <c r="G3" s="15">
        <v>1</v>
      </c>
      <c r="H3" s="16">
        <f t="shared" ref="H3:H49" si="3">G3*1.3*0.46</f>
        <v>0.59800000000000009</v>
      </c>
      <c r="I3" s="16">
        <f t="shared" ref="I3:I48" si="4">EXP(-1.0587+0.8836*LN(H3)+0.284)</f>
        <v>0.29258040116091422</v>
      </c>
      <c r="J3" s="16">
        <f t="shared" ref="J3:J49" si="5">(H3+I3)*0.475*44/12</f>
        <v>1.5510941986885924</v>
      </c>
      <c r="K3" s="34">
        <f>K2+1</f>
        <v>1</v>
      </c>
      <c r="L3" s="24"/>
      <c r="M3" s="24"/>
      <c r="N3" s="24"/>
      <c r="O3" s="24"/>
      <c r="P3" s="25">
        <f>EXP(-LN(2)/35)*P2+(1-EXP(-LN(2)/35))/(LN(2)/35)*M3*L3*0.43*0.475*44/12</f>
        <v>0</v>
      </c>
      <c r="Q3" s="25">
        <f>EXP(-LN(2)/25)*Q2+(1-EXP(-LN(2)/25))/(LN(2)/25)*N3*L3*0.43*0.475*44/12</f>
        <v>0</v>
      </c>
      <c r="R3" s="25">
        <f>EXP(-LN(2)/2)*R2+(1-EXP(-LN(2)/2))/(LN(2)/2)*O3*L3*0.43*0.475*44/12</f>
        <v>0</v>
      </c>
      <c r="S3" s="25">
        <f>SUM(P3:R3)</f>
        <v>0</v>
      </c>
      <c r="U3" s="2" t="s">
        <v>19</v>
      </c>
      <c r="V3" s="2" t="s">
        <v>15</v>
      </c>
      <c r="W3" s="3">
        <f>AVERAGE(E2:E44)</f>
        <v>42.949011503220319</v>
      </c>
      <c r="X3" s="2"/>
      <c r="Y3" s="2"/>
    </row>
    <row r="4" spans="1:25" x14ac:dyDescent="0.25">
      <c r="A4" s="10">
        <v>2</v>
      </c>
      <c r="B4" s="20">
        <f t="shared" ref="B4:B44" si="6">B3+1</f>
        <v>2</v>
      </c>
      <c r="C4" s="11">
        <f t="shared" si="0"/>
        <v>1.7784</v>
      </c>
      <c r="D4" s="11">
        <f t="shared" si="1"/>
        <v>0.76643986660078545</v>
      </c>
      <c r="E4" s="11">
        <f t="shared" si="2"/>
        <v>4.4322627676630342</v>
      </c>
      <c r="F4" s="14">
        <f t="shared" ref="F4:F16" si="7">F3+1</f>
        <v>2</v>
      </c>
      <c r="G4" s="15">
        <v>2</v>
      </c>
      <c r="H4" s="16">
        <f t="shared" si="3"/>
        <v>1.1960000000000002</v>
      </c>
      <c r="I4" s="16">
        <f t="shared" si="4"/>
        <v>0.53980305140256757</v>
      </c>
      <c r="J4" s="16">
        <f t="shared" si="5"/>
        <v>3.0231903145261385</v>
      </c>
      <c r="K4" s="34">
        <f t="shared" ref="K4:K49" si="8">K3+1</f>
        <v>2</v>
      </c>
      <c r="L4" s="24"/>
      <c r="M4" s="24"/>
      <c r="N4" s="24"/>
      <c r="O4" s="24"/>
      <c r="P4" s="25">
        <f t="shared" ref="P4:P49" si="9">EXP(-LN(2)/35)*P3+(1-EXP(-LN(2)/35))/(LN(2)/35)*M4*L4*0.43*0.475*44/12</f>
        <v>0</v>
      </c>
      <c r="Q4" s="25">
        <f t="shared" ref="Q4:Q49" si="10">EXP(-LN(2)/25)*Q3+(1-EXP(-LN(2)/25))/(LN(2)/25)*N4*L4*0.43*0.475*44/12</f>
        <v>0</v>
      </c>
      <c r="R4" s="25">
        <f t="shared" ref="R4:R49" si="11">EXP(-LN(2)/2)*R3+(1-EXP(-LN(2)/2))/(LN(2)/2)*O4*L4*0.43*0.475*44/12</f>
        <v>0</v>
      </c>
      <c r="S4" s="25">
        <f>SUM(P4:R4)</f>
        <v>0</v>
      </c>
      <c r="U4" s="2"/>
      <c r="V4" s="1" t="s">
        <v>21</v>
      </c>
      <c r="W4" s="3">
        <f>W2-W3</f>
        <v>151.29058845046268</v>
      </c>
      <c r="X4" s="2"/>
      <c r="Y4" s="2"/>
    </row>
    <row r="5" spans="1:25" x14ac:dyDescent="0.25">
      <c r="A5" s="10">
        <v>3</v>
      </c>
      <c r="B5" s="20">
        <f t="shared" si="6"/>
        <v>3</v>
      </c>
      <c r="C5" s="11">
        <f t="shared" si="0"/>
        <v>2.6675999999999997</v>
      </c>
      <c r="D5" s="11">
        <f t="shared" si="1"/>
        <v>1.0966608080083624</v>
      </c>
      <c r="E5" s="11">
        <f t="shared" si="2"/>
        <v>6.5560875739478979</v>
      </c>
      <c r="F5" s="14">
        <f t="shared" si="7"/>
        <v>3</v>
      </c>
      <c r="G5" s="15">
        <v>4</v>
      </c>
      <c r="H5" s="16">
        <f t="shared" si="3"/>
        <v>2.3920000000000003</v>
      </c>
      <c r="I5" s="16">
        <f t="shared" si="4"/>
        <v>0.99592225982103644</v>
      </c>
      <c r="J5" s="16">
        <f t="shared" si="5"/>
        <v>5.900631269188306</v>
      </c>
      <c r="K5" s="34">
        <f t="shared" si="8"/>
        <v>3</v>
      </c>
      <c r="L5" s="24"/>
      <c r="M5" s="24"/>
      <c r="N5" s="24"/>
      <c r="O5" s="24"/>
      <c r="P5" s="25">
        <f t="shared" si="9"/>
        <v>0</v>
      </c>
      <c r="Q5" s="25">
        <f t="shared" si="10"/>
        <v>0</v>
      </c>
      <c r="R5" s="25">
        <f t="shared" si="11"/>
        <v>0</v>
      </c>
      <c r="S5" s="25">
        <f t="shared" ref="S5:S49" si="12">SUM(P5:R5)</f>
        <v>0</v>
      </c>
      <c r="U5" s="2"/>
      <c r="V5" s="2" t="s">
        <v>20</v>
      </c>
      <c r="W5" s="3">
        <f>J35-E32</f>
        <v>265.27932424078347</v>
      </c>
      <c r="X5" s="2"/>
      <c r="Y5" s="2"/>
    </row>
    <row r="6" spans="1:25" x14ac:dyDescent="0.25">
      <c r="A6" s="10">
        <v>4</v>
      </c>
      <c r="B6" s="20">
        <f t="shared" si="6"/>
        <v>4</v>
      </c>
      <c r="C6" s="11">
        <f t="shared" si="0"/>
        <v>3.5568</v>
      </c>
      <c r="D6" s="11">
        <f t="shared" si="1"/>
        <v>1.4140611505968179</v>
      </c>
      <c r="E6" s="11">
        <f t="shared" si="2"/>
        <v>8.6575831706227913</v>
      </c>
      <c r="F6" s="14">
        <f t="shared" si="7"/>
        <v>4</v>
      </c>
      <c r="G6" s="15">
        <v>7</v>
      </c>
      <c r="H6" s="16">
        <f t="shared" si="3"/>
        <v>4.1859999999999999</v>
      </c>
      <c r="I6" s="16">
        <f t="shared" si="4"/>
        <v>1.6329536551363955</v>
      </c>
      <c r="J6" s="16">
        <f t="shared" si="5"/>
        <v>10.13467761602922</v>
      </c>
      <c r="K6" s="34">
        <f t="shared" si="8"/>
        <v>4</v>
      </c>
      <c r="L6" s="24"/>
      <c r="M6" s="24"/>
      <c r="N6" s="24"/>
      <c r="O6" s="24"/>
      <c r="P6" s="25">
        <f t="shared" si="9"/>
        <v>0</v>
      </c>
      <c r="Q6" s="25">
        <f t="shared" si="10"/>
        <v>0</v>
      </c>
      <c r="R6" s="25">
        <f t="shared" si="11"/>
        <v>0</v>
      </c>
      <c r="S6" s="25">
        <f t="shared" si="12"/>
        <v>0</v>
      </c>
      <c r="U6" s="2"/>
      <c r="V6" s="31" t="s">
        <v>25</v>
      </c>
      <c r="W6" s="32">
        <f>W4</f>
        <v>151.29058845046268</v>
      </c>
      <c r="X6" s="2"/>
      <c r="Y6" s="2"/>
    </row>
    <row r="7" spans="1:25" x14ac:dyDescent="0.25">
      <c r="A7" s="10">
        <v>5</v>
      </c>
      <c r="B7" s="20">
        <f t="shared" si="6"/>
        <v>5</v>
      </c>
      <c r="C7" s="11">
        <f t="shared" si="0"/>
        <v>4.4459999999999997</v>
      </c>
      <c r="D7" s="11">
        <f t="shared" si="1"/>
        <v>1.7222566815192897</v>
      </c>
      <c r="E7" s="11">
        <f t="shared" si="2"/>
        <v>10.743047053646096</v>
      </c>
      <c r="F7" s="14">
        <f t="shared" si="7"/>
        <v>5</v>
      </c>
      <c r="G7" s="15">
        <v>11</v>
      </c>
      <c r="H7" s="16">
        <f t="shared" si="3"/>
        <v>6.5780000000000003</v>
      </c>
      <c r="I7" s="16">
        <f t="shared" si="4"/>
        <v>2.4345562183329115</v>
      </c>
      <c r="J7" s="16">
        <f t="shared" si="5"/>
        <v>15.696868746929818</v>
      </c>
      <c r="K7" s="34">
        <f t="shared" si="8"/>
        <v>5</v>
      </c>
      <c r="L7" s="24"/>
      <c r="M7" s="24"/>
      <c r="N7" s="24"/>
      <c r="O7" s="24"/>
      <c r="P7" s="25">
        <f t="shared" si="9"/>
        <v>0</v>
      </c>
      <c r="Q7" s="25">
        <f t="shared" si="10"/>
        <v>0</v>
      </c>
      <c r="R7" s="25">
        <f t="shared" si="11"/>
        <v>0</v>
      </c>
      <c r="S7" s="25">
        <f t="shared" si="12"/>
        <v>0</v>
      </c>
      <c r="U7" s="2"/>
      <c r="V7" s="2" t="s">
        <v>22</v>
      </c>
      <c r="W7" s="39">
        <f>10*44/12</f>
        <v>36.666666666666664</v>
      </c>
    </row>
    <row r="8" spans="1:25" x14ac:dyDescent="0.25">
      <c r="A8" s="10">
        <v>6</v>
      </c>
      <c r="B8" s="20">
        <f t="shared" si="6"/>
        <v>6</v>
      </c>
      <c r="C8" s="11">
        <f t="shared" si="0"/>
        <v>5.3351999999999995</v>
      </c>
      <c r="D8" s="11">
        <f t="shared" si="1"/>
        <v>2.0233099967312578</v>
      </c>
      <c r="E8" s="11">
        <f t="shared" si="2"/>
        <v>12.816071577640272</v>
      </c>
      <c r="F8" s="14">
        <f t="shared" si="7"/>
        <v>6</v>
      </c>
      <c r="G8" s="15">
        <v>16</v>
      </c>
      <c r="H8" s="16">
        <f t="shared" si="3"/>
        <v>9.5680000000000014</v>
      </c>
      <c r="I8" s="16">
        <f t="shared" si="4"/>
        <v>3.3900464408124646</v>
      </c>
      <c r="J8" s="16">
        <f t="shared" si="5"/>
        <v>22.568597551081712</v>
      </c>
      <c r="K8" s="34">
        <f t="shared" si="8"/>
        <v>6</v>
      </c>
      <c r="L8" s="24"/>
      <c r="M8" s="24"/>
      <c r="N8" s="24"/>
      <c r="O8" s="24"/>
      <c r="P8" s="25">
        <f t="shared" si="9"/>
        <v>0</v>
      </c>
      <c r="Q8" s="25">
        <f t="shared" si="10"/>
        <v>0</v>
      </c>
      <c r="R8" s="25">
        <f t="shared" si="11"/>
        <v>0</v>
      </c>
      <c r="S8" s="25">
        <f t="shared" si="12"/>
        <v>0</v>
      </c>
      <c r="U8" s="2"/>
      <c r="V8" s="2" t="s">
        <v>23</v>
      </c>
      <c r="W8" s="1">
        <v>0</v>
      </c>
    </row>
    <row r="9" spans="1:25" x14ac:dyDescent="0.25">
      <c r="A9" s="10">
        <v>7</v>
      </c>
      <c r="B9" s="20">
        <f t="shared" si="6"/>
        <v>7</v>
      </c>
      <c r="C9" s="11">
        <f t="shared" si="0"/>
        <v>6.2243999999999993</v>
      </c>
      <c r="D9" s="11">
        <f t="shared" si="1"/>
        <v>2.3185507720937846</v>
      </c>
      <c r="E9" s="11">
        <f t="shared" si="2"/>
        <v>14.878972594730007</v>
      </c>
      <c r="F9" s="14">
        <f t="shared" si="7"/>
        <v>7</v>
      </c>
      <c r="G9" s="15">
        <v>22</v>
      </c>
      <c r="H9" s="16">
        <f t="shared" si="3"/>
        <v>13.156000000000001</v>
      </c>
      <c r="I9" s="16">
        <f t="shared" si="4"/>
        <v>4.4916914128654311</v>
      </c>
      <c r="J9" s="16">
        <f t="shared" si="5"/>
        <v>30.73639587740729</v>
      </c>
      <c r="K9" s="34">
        <f t="shared" si="8"/>
        <v>7</v>
      </c>
      <c r="L9" s="24"/>
      <c r="M9" s="24"/>
      <c r="N9" s="24"/>
      <c r="O9" s="24"/>
      <c r="P9" s="25">
        <f t="shared" si="9"/>
        <v>0</v>
      </c>
      <c r="Q9" s="25">
        <f t="shared" si="10"/>
        <v>0</v>
      </c>
      <c r="R9" s="25">
        <f t="shared" si="11"/>
        <v>0</v>
      </c>
      <c r="S9" s="25">
        <f t="shared" si="12"/>
        <v>0</v>
      </c>
      <c r="U9" s="2"/>
      <c r="V9" s="2" t="s">
        <v>24</v>
      </c>
      <c r="W9" s="45">
        <v>0</v>
      </c>
      <c r="X9" s="2"/>
      <c r="Y9" s="2"/>
    </row>
    <row r="10" spans="1:25" x14ac:dyDescent="0.25">
      <c r="A10" s="10">
        <v>8</v>
      </c>
      <c r="B10" s="20">
        <f t="shared" si="6"/>
        <v>8</v>
      </c>
      <c r="C10" s="11">
        <f t="shared" si="0"/>
        <v>7.1135999999999999</v>
      </c>
      <c r="D10" s="11">
        <f t="shared" si="1"/>
        <v>2.6089051793396725</v>
      </c>
      <c r="E10" s="11">
        <f t="shared" si="2"/>
        <v>16.933363187349929</v>
      </c>
      <c r="F10" s="14">
        <f t="shared" si="7"/>
        <v>8</v>
      </c>
      <c r="G10" s="15">
        <v>28</v>
      </c>
      <c r="H10" s="16">
        <f t="shared" si="3"/>
        <v>16.744</v>
      </c>
      <c r="I10" s="16">
        <f t="shared" si="4"/>
        <v>5.5584546605089464</v>
      </c>
      <c r="J10" s="16">
        <f t="shared" si="5"/>
        <v>38.84344186705308</v>
      </c>
      <c r="K10" s="34">
        <f t="shared" si="8"/>
        <v>8</v>
      </c>
      <c r="L10" s="24"/>
      <c r="M10" s="24"/>
      <c r="N10" s="24"/>
      <c r="O10" s="24"/>
      <c r="P10" s="25">
        <f t="shared" si="9"/>
        <v>0</v>
      </c>
      <c r="Q10" s="25">
        <f t="shared" si="10"/>
        <v>0</v>
      </c>
      <c r="R10" s="25">
        <f t="shared" si="11"/>
        <v>0</v>
      </c>
      <c r="S10" s="25">
        <f t="shared" si="12"/>
        <v>0</v>
      </c>
      <c r="U10" s="2"/>
      <c r="V10" s="5" t="s">
        <v>26</v>
      </c>
      <c r="W10" s="40">
        <f>SUM(W6:W9)</f>
        <v>187.95725511712934</v>
      </c>
      <c r="X10" s="2"/>
      <c r="Y10" s="2"/>
    </row>
    <row r="11" spans="1:25" x14ac:dyDescent="0.25">
      <c r="A11" s="10">
        <v>9</v>
      </c>
      <c r="B11" s="20">
        <f t="shared" si="6"/>
        <v>9</v>
      </c>
      <c r="C11" s="11">
        <f t="shared" si="0"/>
        <v>8.0028000000000006</v>
      </c>
      <c r="D11" s="11">
        <f t="shared" si="1"/>
        <v>2.8950539664743791</v>
      </c>
      <c r="E11" s="11">
        <f t="shared" si="2"/>
        <v>18.980428991609543</v>
      </c>
      <c r="F11" s="14">
        <f t="shared" si="7"/>
        <v>9</v>
      </c>
      <c r="G11" s="15">
        <v>35</v>
      </c>
      <c r="H11" s="16">
        <f t="shared" si="3"/>
        <v>20.93</v>
      </c>
      <c r="I11" s="16">
        <f t="shared" si="4"/>
        <v>6.7699234039087761</v>
      </c>
      <c r="J11" s="16">
        <f t="shared" si="5"/>
        <v>48.244033261807779</v>
      </c>
      <c r="K11" s="34">
        <f t="shared" si="8"/>
        <v>9</v>
      </c>
      <c r="L11" s="24"/>
      <c r="M11" s="24"/>
      <c r="N11" s="24"/>
      <c r="O11" s="24"/>
      <c r="P11" s="25">
        <f t="shared" si="9"/>
        <v>0</v>
      </c>
      <c r="Q11" s="25">
        <f t="shared" si="10"/>
        <v>0</v>
      </c>
      <c r="R11" s="25">
        <f t="shared" si="11"/>
        <v>0</v>
      </c>
      <c r="S11" s="25">
        <f t="shared" si="12"/>
        <v>0</v>
      </c>
      <c r="U11" s="2"/>
      <c r="V11" s="2" t="s">
        <v>27</v>
      </c>
      <c r="W11" s="3">
        <f>SUM(L2:L33)</f>
        <v>111.1</v>
      </c>
      <c r="X11" s="2"/>
      <c r="Y11" s="2"/>
    </row>
    <row r="12" spans="1:25" x14ac:dyDescent="0.25">
      <c r="A12" s="10">
        <v>10</v>
      </c>
      <c r="B12" s="20">
        <f t="shared" si="6"/>
        <v>10</v>
      </c>
      <c r="C12" s="11">
        <f t="shared" si="0"/>
        <v>8.8919999999999995</v>
      </c>
      <c r="D12" s="11">
        <f t="shared" si="1"/>
        <v>3.177517729464268</v>
      </c>
      <c r="E12" s="11">
        <f t="shared" si="2"/>
        <v>21.021076712150265</v>
      </c>
      <c r="F12" s="14">
        <f t="shared" si="7"/>
        <v>10</v>
      </c>
      <c r="G12" s="15">
        <v>44</v>
      </c>
      <c r="H12" s="16">
        <f t="shared" si="3"/>
        <v>26.312000000000001</v>
      </c>
      <c r="I12" s="16">
        <f t="shared" si="4"/>
        <v>8.2870510840880467</v>
      </c>
      <c r="J12" s="16">
        <f t="shared" si="5"/>
        <v>60.26001397145334</v>
      </c>
      <c r="K12" s="34">
        <f t="shared" si="8"/>
        <v>10</v>
      </c>
      <c r="L12" s="24"/>
      <c r="M12" s="24"/>
      <c r="N12" s="24"/>
      <c r="O12" s="24"/>
      <c r="P12" s="25">
        <f t="shared" si="9"/>
        <v>0</v>
      </c>
      <c r="Q12" s="25">
        <f t="shared" si="10"/>
        <v>0</v>
      </c>
      <c r="R12" s="25">
        <f t="shared" si="11"/>
        <v>0</v>
      </c>
      <c r="S12" s="25">
        <f t="shared" si="12"/>
        <v>0</v>
      </c>
      <c r="U12" s="2"/>
      <c r="V12" s="2" t="s">
        <v>16</v>
      </c>
      <c r="W12" s="2">
        <v>0.43</v>
      </c>
      <c r="X12" s="2"/>
      <c r="Y12" s="2"/>
    </row>
    <row r="13" spans="1:25" x14ac:dyDescent="0.25">
      <c r="A13" s="10">
        <v>11</v>
      </c>
      <c r="B13" s="20">
        <f t="shared" si="6"/>
        <v>11</v>
      </c>
      <c r="C13" s="11">
        <f t="shared" si="0"/>
        <v>9.7812000000000001</v>
      </c>
      <c r="D13" s="11">
        <f t="shared" si="1"/>
        <v>3.4567069199829903</v>
      </c>
      <c r="E13" s="11">
        <f t="shared" si="2"/>
        <v>23.056021218970372</v>
      </c>
      <c r="F13" s="14">
        <f t="shared" si="7"/>
        <v>11</v>
      </c>
      <c r="G13" s="15">
        <v>54</v>
      </c>
      <c r="H13" s="16">
        <f t="shared" si="3"/>
        <v>32.292000000000002</v>
      </c>
      <c r="I13" s="16">
        <f t="shared" si="4"/>
        <v>9.9308942483743401</v>
      </c>
      <c r="J13" s="16">
        <f>(H13+I13)*0.475*44/12</f>
        <v>73.538207482585321</v>
      </c>
      <c r="K13" s="34">
        <f t="shared" si="8"/>
        <v>11</v>
      </c>
      <c r="L13" s="24"/>
      <c r="M13" s="24"/>
      <c r="N13" s="24"/>
      <c r="O13" s="24"/>
      <c r="P13" s="25">
        <f t="shared" si="9"/>
        <v>0</v>
      </c>
      <c r="Q13" s="25">
        <f t="shared" si="10"/>
        <v>0</v>
      </c>
      <c r="R13" s="25">
        <f t="shared" si="11"/>
        <v>0</v>
      </c>
      <c r="S13" s="25">
        <f t="shared" si="12"/>
        <v>0</v>
      </c>
      <c r="U13" s="2"/>
      <c r="V13" s="5" t="s">
        <v>28</v>
      </c>
      <c r="W13" s="33">
        <f>W11*W12</f>
        <v>47.772999999999996</v>
      </c>
      <c r="X13" s="2"/>
      <c r="Y13" s="2"/>
    </row>
    <row r="14" spans="1:25" x14ac:dyDescent="0.25">
      <c r="A14" s="10">
        <v>12</v>
      </c>
      <c r="B14" s="20">
        <f t="shared" si="6"/>
        <v>12</v>
      </c>
      <c r="C14" s="11">
        <f t="shared" si="0"/>
        <v>10.670399999999999</v>
      </c>
      <c r="D14" s="11">
        <f t="shared" si="1"/>
        <v>3.7329530817348457</v>
      </c>
      <c r="E14" s="11">
        <f t="shared" si="2"/>
        <v>25.085839950688193</v>
      </c>
      <c r="F14" s="14">
        <f t="shared" si="7"/>
        <v>12</v>
      </c>
      <c r="G14" s="41">
        <v>64</v>
      </c>
      <c r="H14" s="16">
        <f t="shared" si="3"/>
        <v>38.272000000000006</v>
      </c>
      <c r="I14" s="16">
        <f t="shared" si="4"/>
        <v>11.539469830637579</v>
      </c>
      <c r="J14" s="16">
        <f t="shared" si="5"/>
        <v>86.754976621693785</v>
      </c>
      <c r="K14" s="34">
        <f t="shared" si="8"/>
        <v>12</v>
      </c>
      <c r="L14" s="24"/>
      <c r="M14" s="24"/>
      <c r="N14" s="24"/>
      <c r="O14" s="24"/>
      <c r="P14" s="25">
        <f t="shared" si="9"/>
        <v>0</v>
      </c>
      <c r="Q14" s="25">
        <f t="shared" si="10"/>
        <v>0</v>
      </c>
      <c r="R14" s="25">
        <f t="shared" si="11"/>
        <v>0</v>
      </c>
      <c r="S14" s="25">
        <f t="shared" si="12"/>
        <v>0</v>
      </c>
      <c r="U14" s="2"/>
      <c r="V14" s="5" t="s">
        <v>29</v>
      </c>
      <c r="W14" s="40">
        <f>AVERAGE(S2:S34)</f>
        <v>16.938717414287741</v>
      </c>
      <c r="X14" s="2"/>
      <c r="Y14" s="2"/>
    </row>
    <row r="15" spans="1:25" x14ac:dyDescent="0.25">
      <c r="A15" s="10">
        <v>13</v>
      </c>
      <c r="B15" s="20">
        <f t="shared" si="6"/>
        <v>13</v>
      </c>
      <c r="C15" s="11">
        <f t="shared" si="0"/>
        <v>11.5596</v>
      </c>
      <c r="D15" s="11">
        <f t="shared" si="1"/>
        <v>4.0065293501366055</v>
      </c>
      <c r="E15" s="11">
        <f t="shared" si="2"/>
        <v>27.111008618154589</v>
      </c>
      <c r="F15" s="14">
        <f t="shared" si="7"/>
        <v>13</v>
      </c>
      <c r="G15" s="41">
        <v>74</v>
      </c>
      <c r="H15" s="16">
        <f t="shared" si="3"/>
        <v>44.252000000000002</v>
      </c>
      <c r="I15" s="16">
        <f t="shared" si="4"/>
        <v>13.118928907524451</v>
      </c>
      <c r="J15" s="16">
        <f t="shared" si="5"/>
        <v>99.921034513938423</v>
      </c>
      <c r="K15" s="34">
        <f t="shared" si="8"/>
        <v>13</v>
      </c>
      <c r="L15" s="24"/>
      <c r="M15" s="24"/>
      <c r="N15" s="24"/>
      <c r="O15" s="24"/>
      <c r="P15" s="25">
        <f t="shared" si="9"/>
        <v>0</v>
      </c>
      <c r="Q15" s="25">
        <f t="shared" si="10"/>
        <v>0</v>
      </c>
      <c r="R15" s="25">
        <f t="shared" si="11"/>
        <v>0</v>
      </c>
      <c r="S15" s="25">
        <f t="shared" si="12"/>
        <v>0</v>
      </c>
      <c r="U15" s="2"/>
      <c r="X15" s="2"/>
      <c r="Y15" s="2"/>
    </row>
    <row r="16" spans="1:25" x14ac:dyDescent="0.25">
      <c r="A16" s="10">
        <v>14</v>
      </c>
      <c r="B16" s="20">
        <f t="shared" si="6"/>
        <v>14</v>
      </c>
      <c r="C16" s="11">
        <f t="shared" si="0"/>
        <v>12.448799999999999</v>
      </c>
      <c r="D16" s="11">
        <f t="shared" si="1"/>
        <v>4.2776644527179633</v>
      </c>
      <c r="E16" s="11">
        <f t="shared" si="2"/>
        <v>29.131925588483782</v>
      </c>
      <c r="F16" s="14">
        <f t="shared" si="7"/>
        <v>14</v>
      </c>
      <c r="G16" s="41">
        <v>85.8</v>
      </c>
      <c r="H16" s="16">
        <f t="shared" si="3"/>
        <v>51.308400000000006</v>
      </c>
      <c r="I16" s="16">
        <f t="shared" si="4"/>
        <v>14.95114999798154</v>
      </c>
      <c r="J16" s="16">
        <f t="shared" si="5"/>
        <v>115.40204957981786</v>
      </c>
      <c r="K16" s="34">
        <f t="shared" si="8"/>
        <v>14</v>
      </c>
      <c r="L16" s="24">
        <v>22.2</v>
      </c>
      <c r="M16" s="26">
        <v>0</v>
      </c>
      <c r="N16" s="26">
        <v>0.5</v>
      </c>
      <c r="O16" s="26">
        <v>0.5</v>
      </c>
      <c r="P16" s="25">
        <f t="shared" si="9"/>
        <v>0</v>
      </c>
      <c r="Q16" s="25">
        <f t="shared" si="10"/>
        <v>8.1987904196523136</v>
      </c>
      <c r="R16" s="25">
        <f t="shared" si="11"/>
        <v>7.0253881829219686</v>
      </c>
      <c r="S16" s="25">
        <f t="shared" si="12"/>
        <v>15.224178602574282</v>
      </c>
      <c r="U16" s="2"/>
      <c r="V16" s="5" t="s">
        <v>51</v>
      </c>
      <c r="W16" s="33">
        <f>W10+W13+W14</f>
        <v>252.66897253141707</v>
      </c>
      <c r="X16" s="2"/>
      <c r="Y16" s="2"/>
    </row>
    <row r="17" spans="1:25" x14ac:dyDescent="0.25">
      <c r="A17" s="10">
        <v>15</v>
      </c>
      <c r="B17" s="20">
        <f t="shared" si="6"/>
        <v>15</v>
      </c>
      <c r="C17" s="11">
        <f t="shared" si="0"/>
        <v>13.337999999999999</v>
      </c>
      <c r="D17" s="11">
        <f t="shared" si="1"/>
        <v>4.5465525901071517</v>
      </c>
      <c r="E17" s="11">
        <f t="shared" si="2"/>
        <v>31.148929094436621</v>
      </c>
      <c r="F17" s="14">
        <v>14</v>
      </c>
      <c r="G17" s="41">
        <f>G16-L16</f>
        <v>63.599999999999994</v>
      </c>
      <c r="H17" s="16">
        <f t="shared" si="3"/>
        <v>38.032800000000002</v>
      </c>
      <c r="I17" s="16">
        <f t="shared" si="4"/>
        <v>11.475719873809519</v>
      </c>
      <c r="J17" s="16">
        <f t="shared" si="5"/>
        <v>86.227338780218247</v>
      </c>
      <c r="K17" s="34">
        <f t="shared" si="8"/>
        <v>15</v>
      </c>
      <c r="L17" s="24"/>
      <c r="M17" s="24"/>
      <c r="N17" s="24"/>
      <c r="O17" s="24"/>
      <c r="P17" s="25">
        <f t="shared" si="9"/>
        <v>0</v>
      </c>
      <c r="Q17" s="25">
        <f t="shared" si="10"/>
        <v>7.9745940644712716</v>
      </c>
      <c r="R17" s="25">
        <f t="shared" si="11"/>
        <v>4.9676996246119618</v>
      </c>
      <c r="S17" s="25">
        <f t="shared" si="12"/>
        <v>12.942293689083233</v>
      </c>
    </row>
    <row r="18" spans="1:25" x14ac:dyDescent="0.25">
      <c r="A18" s="10">
        <v>16</v>
      </c>
      <c r="B18" s="20">
        <f t="shared" si="6"/>
        <v>16</v>
      </c>
      <c r="C18" s="11">
        <f t="shared" si="0"/>
        <v>14.2272</v>
      </c>
      <c r="D18" s="11">
        <f t="shared" si="1"/>
        <v>4.81336060460516</v>
      </c>
      <c r="E18" s="11">
        <f t="shared" si="2"/>
        <v>33.162309719687322</v>
      </c>
      <c r="F18" s="14">
        <f>F17+1</f>
        <v>15</v>
      </c>
      <c r="G18" s="41">
        <f>$G$17+(F18-$F$17)*($G$22-$G$17)/($F$22-$F$17)</f>
        <v>77.759999999999991</v>
      </c>
      <c r="H18" s="16">
        <f t="shared" si="3"/>
        <v>46.500479999999996</v>
      </c>
      <c r="I18" s="16">
        <f t="shared" si="4"/>
        <v>13.706212324429247</v>
      </c>
      <c r="J18" s="16">
        <f t="shared" si="5"/>
        <v>104.85998913171426</v>
      </c>
      <c r="K18" s="34">
        <f t="shared" si="8"/>
        <v>16</v>
      </c>
      <c r="L18" s="24"/>
      <c r="M18" s="24"/>
      <c r="N18" s="26"/>
      <c r="O18" s="26"/>
      <c r="P18" s="25">
        <f t="shared" si="9"/>
        <v>0</v>
      </c>
      <c r="Q18" s="25">
        <f t="shared" si="10"/>
        <v>7.7565283704126289</v>
      </c>
      <c r="R18" s="25">
        <f t="shared" si="11"/>
        <v>3.5126940914609848</v>
      </c>
      <c r="S18" s="25">
        <f t="shared" si="12"/>
        <v>11.269222461873614</v>
      </c>
      <c r="X18" s="2"/>
      <c r="Y18" s="2"/>
    </row>
    <row r="19" spans="1:25" x14ac:dyDescent="0.25">
      <c r="A19" s="10">
        <v>17</v>
      </c>
      <c r="B19" s="20">
        <f t="shared" si="6"/>
        <v>17</v>
      </c>
      <c r="C19" s="11">
        <f t="shared" si="0"/>
        <v>15.116399999999999</v>
      </c>
      <c r="D19" s="11">
        <f t="shared" si="1"/>
        <v>5.0782333044806913</v>
      </c>
      <c r="E19" s="11">
        <f t="shared" si="2"/>
        <v>35.172319671970534</v>
      </c>
      <c r="F19" s="14">
        <f t="shared" ref="F19:F48" si="13">F18+1</f>
        <v>16</v>
      </c>
      <c r="G19" s="41">
        <f t="shared" ref="G19:G21" si="14">$G$17+(F19-$F$17)*($G$22-$G$17)/($F$22-$F$17)</f>
        <v>91.92</v>
      </c>
      <c r="H19" s="16">
        <f t="shared" si="3"/>
        <v>54.968160000000005</v>
      </c>
      <c r="I19" s="16">
        <f t="shared" si="4"/>
        <v>15.889649625071423</v>
      </c>
      <c r="J19" s="16">
        <f t="shared" si="5"/>
        <v>123.41068509699939</v>
      </c>
      <c r="K19" s="34">
        <v>16</v>
      </c>
      <c r="L19" s="24"/>
      <c r="M19" s="24"/>
      <c r="N19" s="24"/>
      <c r="O19" s="24"/>
      <c r="P19" s="25">
        <f t="shared" si="9"/>
        <v>0</v>
      </c>
      <c r="Q19" s="25">
        <f t="shared" si="10"/>
        <v>7.5444256942255965</v>
      </c>
      <c r="R19" s="25">
        <f t="shared" si="11"/>
        <v>2.4838498123059809</v>
      </c>
      <c r="S19" s="25">
        <f t="shared" si="12"/>
        <v>10.028275506531578</v>
      </c>
      <c r="X19" s="2"/>
      <c r="Y19" s="2"/>
    </row>
    <row r="20" spans="1:25" x14ac:dyDescent="0.25">
      <c r="A20" s="10">
        <v>18</v>
      </c>
      <c r="B20" s="20">
        <f t="shared" si="6"/>
        <v>18</v>
      </c>
      <c r="C20" s="11">
        <f t="shared" si="0"/>
        <v>16.005600000000001</v>
      </c>
      <c r="D20" s="11">
        <f t="shared" si="1"/>
        <v>5.3412974993444156</v>
      </c>
      <c r="E20" s="11">
        <f t="shared" si="2"/>
        <v>37.179179811358189</v>
      </c>
      <c r="F20" s="14">
        <f t="shared" si="13"/>
        <v>17</v>
      </c>
      <c r="G20" s="41">
        <f t="shared" si="14"/>
        <v>106.08</v>
      </c>
      <c r="H20" s="16">
        <f t="shared" si="3"/>
        <v>63.435839999999999</v>
      </c>
      <c r="I20" s="16">
        <f t="shared" si="4"/>
        <v>18.034121920435346</v>
      </c>
      <c r="J20" s="16">
        <f t="shared" si="5"/>
        <v>141.89351701142488</v>
      </c>
      <c r="K20" s="34">
        <f t="shared" si="8"/>
        <v>17</v>
      </c>
      <c r="L20" s="24"/>
      <c r="M20" s="26"/>
      <c r="N20" s="26"/>
      <c r="O20" s="26"/>
      <c r="P20" s="25">
        <f t="shared" si="9"/>
        <v>0</v>
      </c>
      <c r="Q20" s="25">
        <f t="shared" si="10"/>
        <v>7.3381229768728931</v>
      </c>
      <c r="R20" s="25">
        <f t="shared" si="11"/>
        <v>1.7563470457304924</v>
      </c>
      <c r="S20" s="25">
        <f t="shared" si="12"/>
        <v>9.0944700226033852</v>
      </c>
      <c r="V20" s="4"/>
      <c r="W20" s="30"/>
    </row>
    <row r="21" spans="1:25" x14ac:dyDescent="0.25">
      <c r="A21" s="10">
        <v>19</v>
      </c>
      <c r="B21" s="20">
        <f t="shared" si="6"/>
        <v>19</v>
      </c>
      <c r="C21" s="11">
        <f t="shared" si="0"/>
        <v>16.8948</v>
      </c>
      <c r="D21" s="11">
        <f t="shared" si="1"/>
        <v>5.6026651130643454</v>
      </c>
      <c r="E21" s="11">
        <f t="shared" si="2"/>
        <v>39.183085071920395</v>
      </c>
      <c r="F21" s="14">
        <f t="shared" si="13"/>
        <v>18</v>
      </c>
      <c r="G21" s="41">
        <f t="shared" si="14"/>
        <v>120.24000000000001</v>
      </c>
      <c r="H21" s="16">
        <f t="shared" si="3"/>
        <v>71.903520000000015</v>
      </c>
      <c r="I21" s="16">
        <f t="shared" si="4"/>
        <v>20.145428007509334</v>
      </c>
      <c r="J21" s="16">
        <f t="shared" si="5"/>
        <v>160.31858444641213</v>
      </c>
      <c r="K21" s="34">
        <f t="shared" si="8"/>
        <v>18</v>
      </c>
      <c r="L21" s="27"/>
      <c r="M21" s="37"/>
      <c r="N21" s="37"/>
      <c r="O21" s="37"/>
      <c r="P21" s="25">
        <f t="shared" si="9"/>
        <v>0</v>
      </c>
      <c r="Q21" s="25">
        <f t="shared" si="10"/>
        <v>7.1374616181751875</v>
      </c>
      <c r="R21" s="25">
        <f t="shared" si="11"/>
        <v>1.2419249061529904</v>
      </c>
      <c r="S21" s="25">
        <f t="shared" si="12"/>
        <v>8.3793865243281775</v>
      </c>
      <c r="W21" s="2"/>
    </row>
    <row r="22" spans="1:25" x14ac:dyDescent="0.25">
      <c r="A22" s="10">
        <v>20</v>
      </c>
      <c r="B22" s="20">
        <f t="shared" si="6"/>
        <v>20</v>
      </c>
      <c r="C22" s="11">
        <f t="shared" si="0"/>
        <v>17.783999999999999</v>
      </c>
      <c r="D22" s="11">
        <f t="shared" si="1"/>
        <v>5.862435622634961</v>
      </c>
      <c r="E22" s="11">
        <f t="shared" si="2"/>
        <v>41.184208709422556</v>
      </c>
      <c r="F22" s="14">
        <f t="shared" si="13"/>
        <v>19</v>
      </c>
      <c r="G22" s="16">
        <v>134.4</v>
      </c>
      <c r="H22" s="16">
        <f t="shared" si="3"/>
        <v>80.371200000000016</v>
      </c>
      <c r="I22" s="16">
        <f t="shared" si="4"/>
        <v>22.227919990990831</v>
      </c>
      <c r="J22" s="16">
        <f t="shared" si="5"/>
        <v>178.69346731764236</v>
      </c>
      <c r="K22" s="34">
        <f t="shared" si="8"/>
        <v>19</v>
      </c>
      <c r="L22" s="24">
        <v>34.9</v>
      </c>
      <c r="M22" s="26">
        <v>0.25</v>
      </c>
      <c r="N22" s="43">
        <v>0.375</v>
      </c>
      <c r="O22" s="43">
        <v>0.375</v>
      </c>
      <c r="P22" s="25">
        <f t="shared" si="9"/>
        <v>6.4700196544038837</v>
      </c>
      <c r="Q22" s="25">
        <f t="shared" si="10"/>
        <v>16.609104437513992</v>
      </c>
      <c r="R22" s="25">
        <f t="shared" si="11"/>
        <v>9.1614859412428356</v>
      </c>
      <c r="S22" s="25">
        <f t="shared" si="12"/>
        <v>32.240610033160713</v>
      </c>
      <c r="W22" s="2"/>
    </row>
    <row r="23" spans="1:25" x14ac:dyDescent="0.25">
      <c r="A23" s="10">
        <v>21</v>
      </c>
      <c r="B23" s="20">
        <f t="shared" si="6"/>
        <v>21</v>
      </c>
      <c r="C23" s="11">
        <f t="shared" si="0"/>
        <v>18.673199999999998</v>
      </c>
      <c r="D23" s="11">
        <f t="shared" si="1"/>
        <v>6.120697995410775</v>
      </c>
      <c r="E23" s="11">
        <f t="shared" si="2"/>
        <v>43.182705675340429</v>
      </c>
      <c r="F23" s="14">
        <v>19</v>
      </c>
      <c r="G23" s="16">
        <f>G22-L22</f>
        <v>99.5</v>
      </c>
      <c r="H23" s="16">
        <f t="shared" si="3"/>
        <v>59.500999999999998</v>
      </c>
      <c r="I23" s="16">
        <f t="shared" si="4"/>
        <v>17.04204489993813</v>
      </c>
      <c r="J23" s="16">
        <f t="shared" si="5"/>
        <v>133.31246986739222</v>
      </c>
      <c r="K23" s="34">
        <f t="shared" si="8"/>
        <v>20</v>
      </c>
      <c r="L23" s="24"/>
      <c r="M23" s="26"/>
      <c r="N23" s="26"/>
      <c r="O23" s="26"/>
      <c r="P23" s="25">
        <f t="shared" si="9"/>
        <v>6.3431465153033457</v>
      </c>
      <c r="Q23" s="25">
        <f t="shared" si="10"/>
        <v>16.154927603235329</v>
      </c>
      <c r="R23" s="25">
        <f t="shared" si="11"/>
        <v>6.4781488347980298</v>
      </c>
      <c r="S23" s="25">
        <f t="shared" si="12"/>
        <v>28.976222953336706</v>
      </c>
      <c r="W23" s="2"/>
    </row>
    <row r="24" spans="1:25" x14ac:dyDescent="0.25">
      <c r="A24" s="10">
        <v>22</v>
      </c>
      <c r="B24" s="20">
        <f t="shared" si="6"/>
        <v>22</v>
      </c>
      <c r="C24" s="11">
        <f t="shared" si="0"/>
        <v>19.5624</v>
      </c>
      <c r="D24" s="11">
        <f t="shared" si="1"/>
        <v>6.3775322468881095</v>
      </c>
      <c r="E24" s="11">
        <f t="shared" si="2"/>
        <v>45.178715329996784</v>
      </c>
      <c r="F24" s="14">
        <f t="shared" si="13"/>
        <v>20</v>
      </c>
      <c r="G24" s="16">
        <f>$G$23+(F24-$F$23)*($G$29-$G$23)/($F$29-$F$23)</f>
        <v>118.86666666666666</v>
      </c>
      <c r="H24" s="16">
        <f t="shared" si="3"/>
        <v>71.082266666666669</v>
      </c>
      <c r="I24" s="16">
        <f t="shared" si="4"/>
        <v>19.941982066676363</v>
      </c>
      <c r="J24" s="16">
        <f t="shared" si="5"/>
        <v>158.53389987723909</v>
      </c>
      <c r="K24" s="34">
        <f t="shared" si="8"/>
        <v>21</v>
      </c>
      <c r="L24" s="24"/>
      <c r="M24" s="24"/>
      <c r="N24" s="24"/>
      <c r="O24" s="24"/>
      <c r="P24" s="25">
        <f t="shared" si="9"/>
        <v>6.2187612810755954</v>
      </c>
      <c r="Q24" s="25">
        <f t="shared" si="10"/>
        <v>15.71317025837414</v>
      </c>
      <c r="R24" s="25">
        <f t="shared" si="11"/>
        <v>4.5807429706214187</v>
      </c>
      <c r="S24" s="25">
        <f t="shared" si="12"/>
        <v>26.512674510071154</v>
      </c>
      <c r="W24" s="2"/>
    </row>
    <row r="25" spans="1:25" x14ac:dyDescent="0.25">
      <c r="A25" s="10">
        <v>23</v>
      </c>
      <c r="B25" s="20">
        <f t="shared" si="6"/>
        <v>23</v>
      </c>
      <c r="C25" s="11">
        <f t="shared" si="0"/>
        <v>20.451599999999999</v>
      </c>
      <c r="D25" s="11">
        <f t="shared" si="1"/>
        <v>6.6330107072474558</v>
      </c>
      <c r="E25" s="11">
        <f t="shared" si="2"/>
        <v>47.172363648455985</v>
      </c>
      <c r="F25" s="14">
        <f t="shared" si="13"/>
        <v>21</v>
      </c>
      <c r="G25" s="16">
        <f t="shared" ref="G25:G28" si="15">$G$23+(F25-$F$23)*($G$29-$G$23)/($F$29-$F$23)</f>
        <v>138.23333333333332</v>
      </c>
      <c r="H25" s="16">
        <f t="shared" si="3"/>
        <v>82.663533333333334</v>
      </c>
      <c r="I25" s="16">
        <f t="shared" si="4"/>
        <v>22.787185304847426</v>
      </c>
      <c r="J25" s="16">
        <f t="shared" si="5"/>
        <v>183.66000162816479</v>
      </c>
      <c r="K25" s="34">
        <f t="shared" si="8"/>
        <v>22</v>
      </c>
      <c r="L25" s="24"/>
      <c r="M25" s="26"/>
      <c r="N25" s="26"/>
      <c r="O25" s="43"/>
      <c r="P25" s="25">
        <f t="shared" si="9"/>
        <v>6.0968151654235498</v>
      </c>
      <c r="Q25" s="25">
        <f t="shared" si="10"/>
        <v>15.283492791339189</v>
      </c>
      <c r="R25" s="25">
        <f t="shared" si="11"/>
        <v>3.2390744173990154</v>
      </c>
      <c r="S25" s="25">
        <f t="shared" si="12"/>
        <v>24.619382374161752</v>
      </c>
      <c r="W25" s="2"/>
    </row>
    <row r="26" spans="1:25" x14ac:dyDescent="0.25">
      <c r="A26" s="10">
        <v>24</v>
      </c>
      <c r="B26" s="20">
        <f t="shared" si="6"/>
        <v>24</v>
      </c>
      <c r="C26" s="11">
        <f t="shared" si="0"/>
        <v>21.340799999999998</v>
      </c>
      <c r="D26" s="11">
        <f t="shared" si="1"/>
        <v>6.8871990614123195</v>
      </c>
      <c r="E26" s="11">
        <f t="shared" si="2"/>
        <v>49.163765031959791</v>
      </c>
      <c r="F26" s="14">
        <f t="shared" si="13"/>
        <v>22</v>
      </c>
      <c r="G26" s="16">
        <f t="shared" si="15"/>
        <v>157.6</v>
      </c>
      <c r="H26" s="16">
        <f t="shared" si="3"/>
        <v>94.244799999999998</v>
      </c>
      <c r="I26" s="16">
        <f t="shared" si="4"/>
        <v>25.586206519741253</v>
      </c>
      <c r="J26" s="16">
        <f t="shared" si="5"/>
        <v>208.70566968854936</v>
      </c>
      <c r="K26" s="34">
        <f t="shared" si="8"/>
        <v>23</v>
      </c>
      <c r="L26" s="28"/>
      <c r="M26" s="29"/>
      <c r="N26" s="26"/>
      <c r="O26" s="26"/>
      <c r="P26" s="25">
        <f t="shared" si="9"/>
        <v>5.9772603387196552</v>
      </c>
      <c r="Q26" s="25">
        <f t="shared" si="10"/>
        <v>14.865564877236064</v>
      </c>
      <c r="R26" s="25">
        <f t="shared" si="11"/>
        <v>2.2903714853107098</v>
      </c>
      <c r="S26" s="25">
        <f t="shared" si="12"/>
        <v>23.133196701266431</v>
      </c>
      <c r="W26" s="2"/>
    </row>
    <row r="27" spans="1:25" x14ac:dyDescent="0.25">
      <c r="A27" s="10">
        <v>25</v>
      </c>
      <c r="B27" s="20">
        <f t="shared" si="6"/>
        <v>25</v>
      </c>
      <c r="C27" s="11">
        <f t="shared" si="0"/>
        <v>22.229999999999997</v>
      </c>
      <c r="D27" s="11">
        <f t="shared" si="1"/>
        <v>7.140157210880437</v>
      </c>
      <c r="E27" s="11">
        <f t="shared" si="2"/>
        <v>51.153023808950088</v>
      </c>
      <c r="F27" s="14">
        <f t="shared" si="13"/>
        <v>23</v>
      </c>
      <c r="G27" s="16">
        <f t="shared" si="15"/>
        <v>176.96666666666664</v>
      </c>
      <c r="H27" s="16">
        <f t="shared" si="3"/>
        <v>105.82606666666666</v>
      </c>
      <c r="I27" s="16">
        <f t="shared" si="4"/>
        <v>28.345370271003361</v>
      </c>
      <c r="J27" s="16">
        <f t="shared" si="5"/>
        <v>233.6819193331086</v>
      </c>
      <c r="K27" s="34">
        <f t="shared" si="8"/>
        <v>24</v>
      </c>
      <c r="L27" s="37"/>
      <c r="M27" s="38"/>
      <c r="N27" s="38"/>
      <c r="O27" s="38"/>
      <c r="P27" s="25">
        <f t="shared" si="9"/>
        <v>5.8600499092461797</v>
      </c>
      <c r="Q27" s="25">
        <f t="shared" si="10"/>
        <v>14.459065223921963</v>
      </c>
      <c r="R27" s="25">
        <f t="shared" si="11"/>
        <v>1.6195372086995081</v>
      </c>
      <c r="S27" s="25">
        <f t="shared" si="12"/>
        <v>21.938652341867652</v>
      </c>
      <c r="W27" s="2"/>
    </row>
    <row r="28" spans="1:25" x14ac:dyDescent="0.25">
      <c r="A28" s="10">
        <v>26</v>
      </c>
      <c r="B28" s="20">
        <f t="shared" si="6"/>
        <v>26</v>
      </c>
      <c r="C28" s="11">
        <f t="shared" si="0"/>
        <v>23.119199999999999</v>
      </c>
      <c r="D28" s="11">
        <f t="shared" si="1"/>
        <v>7.3919399937804329</v>
      </c>
      <c r="E28" s="11">
        <f t="shared" si="2"/>
        <v>53.140235489167587</v>
      </c>
      <c r="F28" s="14">
        <f t="shared" si="13"/>
        <v>24</v>
      </c>
      <c r="G28" s="16">
        <f t="shared" si="15"/>
        <v>196.33333333333331</v>
      </c>
      <c r="H28" s="16">
        <f t="shared" si="3"/>
        <v>117.40733333333333</v>
      </c>
      <c r="I28" s="16">
        <f t="shared" si="4"/>
        <v>31.069535814082233</v>
      </c>
      <c r="J28" s="16">
        <f t="shared" si="5"/>
        <v>258.59721376508207</v>
      </c>
      <c r="K28" s="34">
        <f t="shared" si="8"/>
        <v>25</v>
      </c>
      <c r="L28" s="28"/>
      <c r="M28" s="28"/>
      <c r="N28" s="24"/>
      <c r="O28" s="24"/>
      <c r="P28" s="25">
        <f t="shared" si="9"/>
        <v>5.7451379048033759</v>
      </c>
      <c r="Q28" s="25">
        <f t="shared" si="10"/>
        <v>14.063681325004623</v>
      </c>
      <c r="R28" s="25">
        <f t="shared" si="11"/>
        <v>1.1451857426553551</v>
      </c>
      <c r="S28" s="25">
        <f t="shared" si="12"/>
        <v>20.954004972463352</v>
      </c>
      <c r="W28" s="2"/>
    </row>
    <row r="29" spans="1:25" x14ac:dyDescent="0.25">
      <c r="A29" s="10">
        <v>27</v>
      </c>
      <c r="B29" s="20">
        <f t="shared" si="6"/>
        <v>27</v>
      </c>
      <c r="C29" s="11">
        <f t="shared" si="0"/>
        <v>24.008400000000002</v>
      </c>
      <c r="D29" s="11">
        <f t="shared" si="1"/>
        <v>7.6425977910346994</v>
      </c>
      <c r="E29" s="11">
        <f t="shared" si="2"/>
        <v>55.125487819385434</v>
      </c>
      <c r="F29" s="14">
        <f t="shared" si="13"/>
        <v>25</v>
      </c>
      <c r="G29" s="16">
        <v>215.7</v>
      </c>
      <c r="H29" s="16">
        <f t="shared" si="3"/>
        <v>128.98859999999999</v>
      </c>
      <c r="I29" s="16">
        <f t="shared" si="4"/>
        <v>33.76254835952691</v>
      </c>
      <c r="J29" s="16">
        <f t="shared" si="5"/>
        <v>283.45825005950934</v>
      </c>
      <c r="K29" s="34">
        <f t="shared" si="8"/>
        <v>26</v>
      </c>
      <c r="L29" s="28">
        <v>54</v>
      </c>
      <c r="M29" s="29">
        <v>0.6</v>
      </c>
      <c r="N29" s="26">
        <v>0.2</v>
      </c>
      <c r="O29" s="26">
        <v>0.2</v>
      </c>
      <c r="P29" s="25">
        <f t="shared" si="9"/>
        <v>29.658684045817065</v>
      </c>
      <c r="Q29" s="25">
        <f t="shared" si="10"/>
        <v>21.656310708986954</v>
      </c>
      <c r="R29" s="25">
        <f t="shared" si="11"/>
        <v>7.6452814309765342</v>
      </c>
      <c r="S29" s="25">
        <f t="shared" si="12"/>
        <v>58.96027618578055</v>
      </c>
      <c r="W29" s="2"/>
    </row>
    <row r="30" spans="1:25" x14ac:dyDescent="0.25">
      <c r="A30" s="10">
        <v>28</v>
      </c>
      <c r="B30" s="20">
        <f t="shared" si="6"/>
        <v>28</v>
      </c>
      <c r="C30" s="11">
        <f t="shared" si="0"/>
        <v>24.897599999999997</v>
      </c>
      <c r="D30" s="11">
        <f t="shared" si="1"/>
        <v>7.8921770401958238</v>
      </c>
      <c r="E30" s="11">
        <f t="shared" si="2"/>
        <v>57.10886167834105</v>
      </c>
      <c r="F30" s="14">
        <v>25</v>
      </c>
      <c r="G30" s="16">
        <f>G29-L29</f>
        <v>161.69999999999999</v>
      </c>
      <c r="H30" s="16">
        <f t="shared" si="3"/>
        <v>96.696599999999989</v>
      </c>
      <c r="I30" s="16">
        <f t="shared" si="4"/>
        <v>26.173476069859877</v>
      </c>
      <c r="J30" s="16">
        <f t="shared" si="5"/>
        <v>213.99871582167259</v>
      </c>
      <c r="K30" s="34">
        <f t="shared" si="8"/>
        <v>27</v>
      </c>
      <c r="L30" s="28"/>
      <c r="M30" s="28"/>
      <c r="N30" s="24"/>
      <c r="O30" s="24"/>
      <c r="P30" s="25">
        <f t="shared" si="9"/>
        <v>29.077095341689621</v>
      </c>
      <c r="Q30" s="25">
        <f t="shared" si="10"/>
        <v>21.064117753793823</v>
      </c>
      <c r="R30" s="25">
        <f t="shared" si="11"/>
        <v>5.4060303439230992</v>
      </c>
      <c r="S30" s="25">
        <f t="shared" si="12"/>
        <v>55.547243439406543</v>
      </c>
      <c r="W30" s="2"/>
    </row>
    <row r="31" spans="1:25" x14ac:dyDescent="0.25">
      <c r="A31" s="10">
        <v>29</v>
      </c>
      <c r="B31" s="20">
        <f t="shared" si="6"/>
        <v>29</v>
      </c>
      <c r="C31" s="11">
        <f t="shared" si="0"/>
        <v>25.786799999999999</v>
      </c>
      <c r="D31" s="11">
        <f t="shared" si="1"/>
        <v>8.1407206738151334</v>
      </c>
      <c r="E31" s="11">
        <f t="shared" si="2"/>
        <v>59.090431840228007</v>
      </c>
      <c r="F31" s="14">
        <f t="shared" si="13"/>
        <v>26</v>
      </c>
      <c r="G31" s="16">
        <f>$G$30+(F31-$F$30)*($G$35-$G$30)/($F$35-$F$30)</f>
        <v>179.2</v>
      </c>
      <c r="H31" s="16">
        <f t="shared" si="3"/>
        <v>107.16159999999999</v>
      </c>
      <c r="I31" s="16">
        <f t="shared" si="4"/>
        <v>28.661221307723455</v>
      </c>
      <c r="J31" s="16">
        <f t="shared" si="5"/>
        <v>236.558080444285</v>
      </c>
      <c r="K31" s="34">
        <f t="shared" si="8"/>
        <v>28</v>
      </c>
      <c r="L31" s="28"/>
      <c r="M31" s="29"/>
      <c r="N31" s="26"/>
      <c r="O31" s="26"/>
      <c r="P31" s="25">
        <f t="shared" si="9"/>
        <v>28.506911237316032</v>
      </c>
      <c r="Q31" s="25">
        <f t="shared" si="10"/>
        <v>20.488118346102521</v>
      </c>
      <c r="R31" s="25">
        <f t="shared" si="11"/>
        <v>3.8226407154882676</v>
      </c>
      <c r="S31" s="25">
        <f t="shared" si="12"/>
        <v>52.817670298906826</v>
      </c>
      <c r="W31" s="2"/>
    </row>
    <row r="32" spans="1:25" x14ac:dyDescent="0.25">
      <c r="A32" s="10">
        <v>30</v>
      </c>
      <c r="B32" s="20">
        <f t="shared" si="6"/>
        <v>30</v>
      </c>
      <c r="C32" s="11">
        <f t="shared" si="0"/>
        <v>26.675999999999998</v>
      </c>
      <c r="D32" s="11">
        <f t="shared" si="1"/>
        <v>8.388268495647786</v>
      </c>
      <c r="E32" s="11">
        <f t="shared" si="2"/>
        <v>61.07026762991989</v>
      </c>
      <c r="F32" s="14">
        <f t="shared" si="13"/>
        <v>27</v>
      </c>
      <c r="G32" s="16">
        <f t="shared" ref="G32:G34" si="16">$G$30+(F32-$F$30)*($G$35-$G$30)/($F$35-$F$30)</f>
        <v>196.7</v>
      </c>
      <c r="H32" s="16">
        <f t="shared" si="3"/>
        <v>117.62660000000001</v>
      </c>
      <c r="I32" s="16">
        <f t="shared" si="4"/>
        <v>31.120800781771578</v>
      </c>
      <c r="J32" s="16">
        <f t="shared" si="5"/>
        <v>259.06838969491884</v>
      </c>
      <c r="K32" s="34">
        <f t="shared" si="8"/>
        <v>29</v>
      </c>
      <c r="L32" s="28"/>
      <c r="M32" s="29"/>
      <c r="N32" s="26"/>
      <c r="O32" s="26"/>
      <c r="P32" s="25">
        <f t="shared" si="9"/>
        <v>27.947908095451247</v>
      </c>
      <c r="Q32" s="25">
        <f t="shared" si="10"/>
        <v>19.927869672505029</v>
      </c>
      <c r="R32" s="25">
        <f t="shared" si="11"/>
        <v>2.7030151719615501</v>
      </c>
      <c r="S32" s="25">
        <f t="shared" si="12"/>
        <v>50.578792939917832</v>
      </c>
      <c r="W32" s="2"/>
    </row>
    <row r="33" spans="1:25" x14ac:dyDescent="0.25">
      <c r="A33" s="10">
        <v>31</v>
      </c>
      <c r="B33" s="20">
        <f t="shared" si="6"/>
        <v>31</v>
      </c>
      <c r="C33" s="11">
        <f t="shared" si="0"/>
        <v>27.565199999999997</v>
      </c>
      <c r="D33" s="11">
        <f t="shared" si="1"/>
        <v>8.6348575052881742</v>
      </c>
      <c r="E33" s="11">
        <f t="shared" si="2"/>
        <v>63.048433488376901</v>
      </c>
      <c r="F33" s="14">
        <f t="shared" si="13"/>
        <v>28</v>
      </c>
      <c r="G33" s="16">
        <f t="shared" si="16"/>
        <v>214.2</v>
      </c>
      <c r="H33" s="16">
        <f t="shared" si="3"/>
        <v>128.0916</v>
      </c>
      <c r="I33" s="16">
        <f t="shared" si="4"/>
        <v>33.555005291382955</v>
      </c>
      <c r="J33" s="16">
        <f t="shared" si="5"/>
        <v>281.53450421582534</v>
      </c>
      <c r="K33" s="34">
        <f t="shared" si="8"/>
        <v>30</v>
      </c>
      <c r="L33" s="28"/>
      <c r="M33" s="29"/>
      <c r="N33" s="26"/>
      <c r="O33" s="26"/>
      <c r="P33" s="25">
        <f t="shared" si="9"/>
        <v>27.399866664240179</v>
      </c>
      <c r="Q33" s="25">
        <f t="shared" si="10"/>
        <v>19.382941028349258</v>
      </c>
      <c r="R33" s="25">
        <f t="shared" si="11"/>
        <v>1.911320357744134</v>
      </c>
      <c r="S33" s="25">
        <f t="shared" si="12"/>
        <v>48.694128050333568</v>
      </c>
      <c r="W33" s="2"/>
    </row>
    <row r="34" spans="1:25" x14ac:dyDescent="0.25">
      <c r="A34" s="10">
        <v>32</v>
      </c>
      <c r="B34" s="20">
        <f t="shared" si="6"/>
        <v>32</v>
      </c>
      <c r="C34" s="11">
        <f t="shared" si="0"/>
        <v>28.4544</v>
      </c>
      <c r="D34" s="11">
        <f t="shared" si="1"/>
        <v>8.8805221797401614</v>
      </c>
      <c r="E34" s="11">
        <f t="shared" si="2"/>
        <v>65.024989463047447</v>
      </c>
      <c r="F34" s="14">
        <f t="shared" si="13"/>
        <v>29</v>
      </c>
      <c r="G34" s="16">
        <f t="shared" si="16"/>
        <v>231.7</v>
      </c>
      <c r="H34" s="16">
        <f t="shared" si="3"/>
        <v>138.5566</v>
      </c>
      <c r="I34" s="16">
        <f t="shared" si="4"/>
        <v>35.966143646982651</v>
      </c>
      <c r="J34" s="16">
        <f t="shared" si="5"/>
        <v>303.96044518516146</v>
      </c>
      <c r="K34" s="34">
        <f t="shared" si="8"/>
        <v>31</v>
      </c>
      <c r="L34" s="37"/>
      <c r="M34" s="38"/>
      <c r="N34" s="38"/>
      <c r="O34" s="38"/>
      <c r="P34" s="25">
        <f t="shared" si="9"/>
        <v>26.862571991222893</v>
      </c>
      <c r="Q34" s="25">
        <f t="shared" si="10"/>
        <v>18.85291348662448</v>
      </c>
      <c r="R34" s="25">
        <f t="shared" si="11"/>
        <v>1.3515075859807753</v>
      </c>
      <c r="S34" s="25">
        <f t="shared" si="12"/>
        <v>47.06699306382815</v>
      </c>
      <c r="W34" s="2"/>
    </row>
    <row r="35" spans="1:25" x14ac:dyDescent="0.25">
      <c r="A35" s="10">
        <v>33</v>
      </c>
      <c r="B35" s="20">
        <f t="shared" si="6"/>
        <v>33</v>
      </c>
      <c r="C35" s="11">
        <f t="shared" si="0"/>
        <v>29.343599999999999</v>
      </c>
      <c r="D35" s="11">
        <f t="shared" si="1"/>
        <v>9.1252947188023139</v>
      </c>
      <c r="E35" s="11">
        <f t="shared" si="2"/>
        <v>66.999991635247355</v>
      </c>
      <c r="F35" s="14">
        <f t="shared" si="13"/>
        <v>30</v>
      </c>
      <c r="G35" s="42">
        <v>249.2</v>
      </c>
      <c r="H35" s="16">
        <f t="shared" si="3"/>
        <v>149.02160000000001</v>
      </c>
      <c r="I35" s="16">
        <f t="shared" si="4"/>
        <v>38.356156098011482</v>
      </c>
      <c r="J35" s="16">
        <f t="shared" si="5"/>
        <v>326.34959187070336</v>
      </c>
      <c r="K35" s="34">
        <f t="shared" si="8"/>
        <v>32</v>
      </c>
      <c r="L35" s="28">
        <v>63.6</v>
      </c>
      <c r="M35" s="28"/>
      <c r="N35" s="24"/>
      <c r="O35" s="24"/>
      <c r="P35" s="25">
        <f t="shared" si="9"/>
        <v>26.335813339026085</v>
      </c>
      <c r="Q35" s="25">
        <f t="shared" si="10"/>
        <v>18.337379575901103</v>
      </c>
      <c r="R35" s="25">
        <f t="shared" si="11"/>
        <v>0.95566017887206722</v>
      </c>
      <c r="S35" s="25">
        <f t="shared" si="12"/>
        <v>45.62885309379925</v>
      </c>
      <c r="W35" s="2"/>
      <c r="X35" s="2"/>
      <c r="Y35" s="2"/>
    </row>
    <row r="36" spans="1:25" x14ac:dyDescent="0.25">
      <c r="A36" s="10">
        <v>34</v>
      </c>
      <c r="B36" s="20">
        <f t="shared" si="6"/>
        <v>34</v>
      </c>
      <c r="C36" s="11">
        <f t="shared" si="0"/>
        <v>30.232799999999997</v>
      </c>
      <c r="D36" s="11">
        <f t="shared" si="1"/>
        <v>9.3692052598737945</v>
      </c>
      <c r="E36" s="11">
        <f t="shared" si="2"/>
        <v>68.97349249428018</v>
      </c>
      <c r="F36" s="14">
        <v>30</v>
      </c>
      <c r="G36" s="42">
        <f>G35-L35</f>
        <v>185.6</v>
      </c>
      <c r="H36" s="16">
        <f t="shared" si="3"/>
        <v>110.98880000000001</v>
      </c>
      <c r="I36" s="16">
        <f t="shared" si="4"/>
        <v>29.56383208945169</v>
      </c>
      <c r="J36" s="16">
        <f t="shared" si="5"/>
        <v>244.79583422246171</v>
      </c>
      <c r="K36" s="34">
        <f t="shared" si="8"/>
        <v>33</v>
      </c>
      <c r="L36" s="28"/>
      <c r="M36" s="28"/>
      <c r="N36" s="24"/>
      <c r="O36" s="24"/>
      <c r="P36" s="25">
        <f t="shared" si="9"/>
        <v>25.819384102707804</v>
      </c>
      <c r="Q36" s="25">
        <f t="shared" si="10"/>
        <v>17.835942967077205</v>
      </c>
      <c r="R36" s="25">
        <f t="shared" si="11"/>
        <v>0.67575379299038774</v>
      </c>
      <c r="S36" s="25">
        <f t="shared" si="12"/>
        <v>44.331080862775394</v>
      </c>
      <c r="W36" s="2"/>
      <c r="X36" s="2"/>
      <c r="Y36" s="2"/>
    </row>
    <row r="37" spans="1:25" x14ac:dyDescent="0.25">
      <c r="A37" s="10">
        <v>35</v>
      </c>
      <c r="B37" s="20">
        <f t="shared" si="6"/>
        <v>35</v>
      </c>
      <c r="C37" s="11">
        <f t="shared" si="0"/>
        <v>31.122</v>
      </c>
      <c r="D37" s="11">
        <f t="shared" si="1"/>
        <v>9.6122820667788016</v>
      </c>
      <c r="E37" s="11">
        <f t="shared" si="2"/>
        <v>70.945541266306407</v>
      </c>
      <c r="F37" s="14">
        <f t="shared" si="13"/>
        <v>31</v>
      </c>
      <c r="G37" s="42">
        <f>$G$36+(F37-$F$36)*($G$48-$G$36)/($F$48-$F$36)</f>
        <v>200.20833333333331</v>
      </c>
      <c r="H37" s="16">
        <f t="shared" si="3"/>
        <v>119.72458333333333</v>
      </c>
      <c r="I37" s="16">
        <f t="shared" si="4"/>
        <v>31.61075429162776</v>
      </c>
      <c r="J37" s="16">
        <f t="shared" si="5"/>
        <v>263.57571303014055</v>
      </c>
      <c r="K37" s="34">
        <f t="shared" si="8"/>
        <v>34</v>
      </c>
      <c r="L37" s="28"/>
      <c r="M37" s="28"/>
      <c r="N37" s="24"/>
      <c r="O37" s="24"/>
      <c r="P37" s="25">
        <f t="shared" si="9"/>
        <v>25.313081728722995</v>
      </c>
      <c r="Q37" s="25">
        <f t="shared" si="10"/>
        <v>17.348218168691002</v>
      </c>
      <c r="R37" s="25">
        <f t="shared" si="11"/>
        <v>0.47783008943603367</v>
      </c>
      <c r="S37" s="25">
        <f t="shared" si="12"/>
        <v>43.13912998685003</v>
      </c>
      <c r="W37" s="2"/>
      <c r="X37" s="2"/>
      <c r="Y37" s="2"/>
    </row>
    <row r="38" spans="1:25" x14ac:dyDescent="0.25">
      <c r="A38" s="10">
        <v>36</v>
      </c>
      <c r="B38" s="20">
        <f t="shared" si="6"/>
        <v>36</v>
      </c>
      <c r="C38" s="11">
        <f t="shared" si="0"/>
        <v>32.011200000000002</v>
      </c>
      <c r="D38" s="11">
        <f t="shared" si="1"/>
        <v>9.8545516964045792</v>
      </c>
      <c r="E38" s="11">
        <f t="shared" si="2"/>
        <v>72.916184204571309</v>
      </c>
      <c r="F38" s="14">
        <f t="shared" si="13"/>
        <v>32</v>
      </c>
      <c r="G38" s="42">
        <f t="shared" ref="G38:G47" si="17">$G$36+(F38-$F$36)*($G$48-$G$36)/($F$48-$F$36)</f>
        <v>214.81666666666666</v>
      </c>
      <c r="H38" s="16">
        <f t="shared" si="3"/>
        <v>128.46036666666666</v>
      </c>
      <c r="I38" s="16">
        <f t="shared" si="4"/>
        <v>33.640348964413306</v>
      </c>
      <c r="J38" s="16">
        <f t="shared" si="5"/>
        <v>282.32541305746429</v>
      </c>
      <c r="K38" s="34">
        <f t="shared" si="8"/>
        <v>35</v>
      </c>
      <c r="L38" s="28"/>
      <c r="M38" s="29"/>
      <c r="N38" s="26"/>
      <c r="O38" s="26"/>
      <c r="P38" s="25">
        <f t="shared" si="9"/>
        <v>24.816707635478071</v>
      </c>
      <c r="Q38" s="25">
        <f t="shared" si="10"/>
        <v>16.873830230565002</v>
      </c>
      <c r="R38" s="25">
        <f t="shared" si="11"/>
        <v>0.33787689649519392</v>
      </c>
      <c r="S38" s="25">
        <f t="shared" si="12"/>
        <v>42.028414762538269</v>
      </c>
      <c r="W38" s="2"/>
      <c r="X38" s="2"/>
      <c r="Y38" s="2"/>
    </row>
    <row r="39" spans="1:25" x14ac:dyDescent="0.25">
      <c r="A39" s="10">
        <v>37</v>
      </c>
      <c r="B39" s="20">
        <f t="shared" si="6"/>
        <v>37</v>
      </c>
      <c r="C39" s="11">
        <f t="shared" si="0"/>
        <v>32.900399999999998</v>
      </c>
      <c r="D39" s="11">
        <f t="shared" si="1"/>
        <v>10.096039146303504</v>
      </c>
      <c r="E39" s="11">
        <f t="shared" si="2"/>
        <v>74.885464846478598</v>
      </c>
      <c r="F39" s="14">
        <f t="shared" si="13"/>
        <v>33</v>
      </c>
      <c r="G39" s="42">
        <f t="shared" si="17"/>
        <v>229.42499999999998</v>
      </c>
      <c r="H39" s="16">
        <f t="shared" si="3"/>
        <v>137.19615000000002</v>
      </c>
      <c r="I39" s="16">
        <f t="shared" si="4"/>
        <v>35.653928501547334</v>
      </c>
      <c r="J39" s="16">
        <f t="shared" si="5"/>
        <v>301.04722005686165</v>
      </c>
      <c r="K39" s="34">
        <f t="shared" si="8"/>
        <v>36</v>
      </c>
      <c r="L39" s="28"/>
      <c r="M39" s="28"/>
      <c r="N39" s="24"/>
      <c r="O39" s="24"/>
      <c r="P39" s="25">
        <f t="shared" si="9"/>
        <v>24.330067135443379</v>
      </c>
      <c r="Q39" s="25">
        <f t="shared" si="10"/>
        <v>16.412414455554035</v>
      </c>
      <c r="R39" s="25">
        <f t="shared" si="11"/>
        <v>0.23891504471801686</v>
      </c>
      <c r="S39" s="25">
        <f t="shared" si="12"/>
        <v>40.981396635715434</v>
      </c>
      <c r="W39" s="2"/>
      <c r="X39" s="2"/>
      <c r="Y39" s="2"/>
    </row>
    <row r="40" spans="1:25" x14ac:dyDescent="0.25">
      <c r="A40" s="10">
        <v>38</v>
      </c>
      <c r="B40" s="20">
        <f t="shared" si="6"/>
        <v>38</v>
      </c>
      <c r="C40" s="11">
        <f t="shared" si="0"/>
        <v>33.7896</v>
      </c>
      <c r="D40" s="11">
        <f t="shared" si="1"/>
        <v>10.3367679858895</v>
      </c>
      <c r="E40" s="11">
        <f t="shared" si="2"/>
        <v>76.853424242090881</v>
      </c>
      <c r="F40" s="14">
        <f t="shared" si="13"/>
        <v>34</v>
      </c>
      <c r="G40" s="42">
        <f t="shared" si="17"/>
        <v>244.03333333333333</v>
      </c>
      <c r="H40" s="16">
        <f t="shared" si="3"/>
        <v>145.93193333333335</v>
      </c>
      <c r="I40" s="16">
        <f t="shared" si="4"/>
        <v>37.652628718506357</v>
      </c>
      <c r="J40" s="16">
        <f t="shared" si="5"/>
        <v>319.74311224028747</v>
      </c>
      <c r="K40" s="34">
        <f t="shared" si="8"/>
        <v>37</v>
      </c>
      <c r="L40" s="28"/>
      <c r="M40" s="28"/>
      <c r="N40" s="24"/>
      <c r="O40" s="24"/>
      <c r="P40" s="25">
        <f t="shared" si="9"/>
        <v>23.852969358792972</v>
      </c>
      <c r="Q40" s="25">
        <f t="shared" si="10"/>
        <v>15.963616119175546</v>
      </c>
      <c r="R40" s="25">
        <f t="shared" si="11"/>
        <v>0.16893844824759699</v>
      </c>
      <c r="S40" s="25">
        <f t="shared" si="12"/>
        <v>39.985523926216111</v>
      </c>
      <c r="W40" s="2"/>
      <c r="X40" s="2"/>
      <c r="Y40" s="2"/>
    </row>
    <row r="41" spans="1:25" x14ac:dyDescent="0.25">
      <c r="A41" s="10">
        <v>39</v>
      </c>
      <c r="B41" s="20">
        <f t="shared" si="6"/>
        <v>39</v>
      </c>
      <c r="C41" s="11">
        <f t="shared" si="0"/>
        <v>34.678800000000003</v>
      </c>
      <c r="D41" s="11">
        <f t="shared" si="1"/>
        <v>10.576760473435781</v>
      </c>
      <c r="E41" s="11">
        <f t="shared" si="2"/>
        <v>78.820101157900652</v>
      </c>
      <c r="F41" s="14">
        <f t="shared" si="13"/>
        <v>35</v>
      </c>
      <c r="G41" s="42">
        <f t="shared" si="17"/>
        <v>258.64166666666665</v>
      </c>
      <c r="H41" s="16">
        <f t="shared" si="3"/>
        <v>154.66771666666668</v>
      </c>
      <c r="I41" s="16">
        <f t="shared" si="4"/>
        <v>39.637441763547123</v>
      </c>
      <c r="J41" s="16">
        <f t="shared" si="5"/>
        <v>338.41481759928899</v>
      </c>
      <c r="K41" s="34">
        <f t="shared" si="8"/>
        <v>38</v>
      </c>
      <c r="L41" s="37"/>
      <c r="M41" s="38"/>
      <c r="N41" s="38"/>
      <c r="O41" s="38"/>
      <c r="P41" s="25">
        <f t="shared" si="9"/>
        <v>23.385227178541768</v>
      </c>
      <c r="Q41" s="25">
        <f t="shared" si="10"/>
        <v>15.527090196906604</v>
      </c>
      <c r="R41" s="25">
        <f t="shared" si="11"/>
        <v>0.11945752235900846</v>
      </c>
      <c r="S41" s="25">
        <f t="shared" si="12"/>
        <v>39.031774897807381</v>
      </c>
      <c r="W41" s="2"/>
      <c r="X41" s="2"/>
      <c r="Y41" s="2"/>
    </row>
    <row r="42" spans="1:25" x14ac:dyDescent="0.25">
      <c r="A42" s="10">
        <v>40</v>
      </c>
      <c r="B42" s="20">
        <f t="shared" si="6"/>
        <v>40</v>
      </c>
      <c r="C42" s="11">
        <f t="shared" si="0"/>
        <v>35.567999999999998</v>
      </c>
      <c r="D42" s="11">
        <f t="shared" si="1"/>
        <v>10.816037660735208</v>
      </c>
      <c r="E42" s="11">
        <f t="shared" si="2"/>
        <v>80.785532259113808</v>
      </c>
      <c r="F42" s="14">
        <f t="shared" si="13"/>
        <v>36</v>
      </c>
      <c r="G42" s="42">
        <f t="shared" si="17"/>
        <v>273.25</v>
      </c>
      <c r="H42" s="16">
        <f t="shared" si="3"/>
        <v>163.40350000000001</v>
      </c>
      <c r="I42" s="16">
        <f t="shared" si="4"/>
        <v>41.60924137982704</v>
      </c>
      <c r="J42" s="16">
        <f t="shared" si="5"/>
        <v>357.06385790319877</v>
      </c>
      <c r="K42" s="34">
        <f t="shared" si="8"/>
        <v>39</v>
      </c>
      <c r="L42" s="28"/>
      <c r="M42" s="28"/>
      <c r="N42" s="24"/>
      <c r="O42" s="24"/>
      <c r="P42" s="25">
        <f t="shared" si="9"/>
        <v>22.92665713715073</v>
      </c>
      <c r="Q42" s="25">
        <f t="shared" si="10"/>
        <v>15.102501098938006</v>
      </c>
      <c r="R42" s="25">
        <f t="shared" si="11"/>
        <v>8.4469224123798509E-2</v>
      </c>
      <c r="S42" s="25">
        <f t="shared" si="12"/>
        <v>38.113627460212534</v>
      </c>
      <c r="W42" s="2"/>
      <c r="X42" s="2"/>
      <c r="Y42" s="2"/>
    </row>
    <row r="43" spans="1:25" x14ac:dyDescent="0.25">
      <c r="A43" s="10">
        <v>41</v>
      </c>
      <c r="B43" s="20">
        <f t="shared" si="6"/>
        <v>41</v>
      </c>
      <c r="C43" s="11">
        <f t="shared" si="0"/>
        <v>36.4572</v>
      </c>
      <c r="D43" s="11">
        <f t="shared" si="1"/>
        <v>11.054619486999963</v>
      </c>
      <c r="E43" s="11">
        <f t="shared" si="2"/>
        <v>82.749752273191604</v>
      </c>
      <c r="F43" s="14">
        <f t="shared" si="13"/>
        <v>37</v>
      </c>
      <c r="G43" s="42">
        <f t="shared" si="17"/>
        <v>287.85833333333335</v>
      </c>
      <c r="H43" s="16">
        <f t="shared" si="3"/>
        <v>172.13928333333337</v>
      </c>
      <c r="I43" s="16">
        <f t="shared" si="4"/>
        <v>43.568802611011328</v>
      </c>
      <c r="J43" s="16">
        <f t="shared" si="5"/>
        <v>375.69158301973363</v>
      </c>
      <c r="K43" s="34">
        <f t="shared" si="8"/>
        <v>40</v>
      </c>
      <c r="L43" s="28"/>
      <c r="M43" s="28"/>
      <c r="N43" s="24"/>
      <c r="O43" s="24"/>
      <c r="P43" s="25">
        <f t="shared" si="9"/>
        <v>22.477079374571264</v>
      </c>
      <c r="Q43" s="25">
        <f t="shared" si="10"/>
        <v>14.689522412181532</v>
      </c>
      <c r="R43" s="25">
        <f t="shared" si="11"/>
        <v>5.9728761179504236E-2</v>
      </c>
      <c r="S43" s="25">
        <f t="shared" si="12"/>
        <v>37.226330547932299</v>
      </c>
      <c r="W43" s="2"/>
      <c r="X43" s="2"/>
      <c r="Y43" s="2"/>
    </row>
    <row r="44" spans="1:25" x14ac:dyDescent="0.25">
      <c r="A44" s="10">
        <v>42</v>
      </c>
      <c r="B44" s="20">
        <f t="shared" si="6"/>
        <v>42</v>
      </c>
      <c r="C44" s="11">
        <f t="shared" si="0"/>
        <v>37.346399999999996</v>
      </c>
      <c r="D44" s="11">
        <f t="shared" si="1"/>
        <v>11.292524863342392</v>
      </c>
      <c r="E44" s="11">
        <f t="shared" si="2"/>
        <v>84.712794136987995</v>
      </c>
      <c r="F44" s="14">
        <f t="shared" si="13"/>
        <v>38</v>
      </c>
      <c r="G44" s="42">
        <f t="shared" si="17"/>
        <v>302.46666666666664</v>
      </c>
      <c r="H44" s="16">
        <f t="shared" si="3"/>
        <v>180.87506666666667</v>
      </c>
      <c r="I44" s="16">
        <f t="shared" si="4"/>
        <v>45.51681739297841</v>
      </c>
      <c r="J44" s="16">
        <f t="shared" si="5"/>
        <v>394.29919807054847</v>
      </c>
      <c r="K44" s="34">
        <f t="shared" si="8"/>
        <v>41</v>
      </c>
      <c r="L44" s="28"/>
      <c r="M44" s="29"/>
      <c r="N44" s="26"/>
      <c r="O44" s="26"/>
      <c r="P44" s="25">
        <f t="shared" si="9"/>
        <v>22.036317557700624</v>
      </c>
      <c r="Q44" s="25">
        <f t="shared" si="10"/>
        <v>14.287836649332018</v>
      </c>
      <c r="R44" s="25">
        <f t="shared" si="11"/>
        <v>4.2234612061899261E-2</v>
      </c>
      <c r="S44" s="25">
        <f t="shared" si="12"/>
        <v>36.366388819094539</v>
      </c>
      <c r="W44" s="2"/>
      <c r="X44" s="2"/>
      <c r="Y44" s="2"/>
    </row>
    <row r="45" spans="1:25" x14ac:dyDescent="0.25">
      <c r="A45" s="10"/>
      <c r="B45" s="20"/>
      <c r="C45" s="11"/>
      <c r="D45" s="11"/>
      <c r="E45" s="11"/>
      <c r="F45" s="14">
        <f t="shared" si="13"/>
        <v>39</v>
      </c>
      <c r="G45" s="42">
        <f t="shared" si="17"/>
        <v>317.07499999999999</v>
      </c>
      <c r="H45" s="16">
        <f t="shared" si="3"/>
        <v>189.61085</v>
      </c>
      <c r="I45" s="16">
        <f t="shared" si="4"/>
        <v>47.453907047961437</v>
      </c>
      <c r="J45" s="16">
        <f t="shared" si="5"/>
        <v>412.88778519186616</v>
      </c>
      <c r="K45" s="34">
        <f t="shared" si="8"/>
        <v>42</v>
      </c>
      <c r="L45" s="28"/>
      <c r="M45" s="28"/>
      <c r="N45" s="24"/>
      <c r="O45" s="24"/>
      <c r="P45" s="25">
        <f t="shared" si="9"/>
        <v>21.604198811220652</v>
      </c>
      <c r="Q45" s="25">
        <f t="shared" si="10"/>
        <v>13.897135004791361</v>
      </c>
      <c r="R45" s="25">
        <f t="shared" si="11"/>
        <v>2.9864380589752125E-2</v>
      </c>
      <c r="S45" s="25">
        <f t="shared" si="12"/>
        <v>35.531198196601764</v>
      </c>
      <c r="W45" s="2"/>
      <c r="X45" s="2"/>
      <c r="Y45" s="2"/>
    </row>
    <row r="46" spans="1:25" x14ac:dyDescent="0.25">
      <c r="A46" s="10"/>
      <c r="B46" s="20"/>
      <c r="C46" s="11"/>
      <c r="D46" s="11"/>
      <c r="E46" s="11"/>
      <c r="F46" s="14">
        <f t="shared" si="13"/>
        <v>40</v>
      </c>
      <c r="G46" s="42">
        <f t="shared" si="17"/>
        <v>331.68333333333328</v>
      </c>
      <c r="H46" s="16">
        <f t="shared" si="3"/>
        <v>198.34663333333333</v>
      </c>
      <c r="I46" s="16">
        <f t="shared" si="4"/>
        <v>49.38063241103216</v>
      </c>
      <c r="J46" s="16">
        <f t="shared" si="5"/>
        <v>431.45832117143658</v>
      </c>
      <c r="K46" s="34">
        <f t="shared" si="8"/>
        <v>43</v>
      </c>
      <c r="L46" s="28"/>
      <c r="M46" s="28"/>
      <c r="N46" s="24"/>
      <c r="O46" s="24"/>
      <c r="P46" s="25">
        <f t="shared" si="9"/>
        <v>21.180553649792742</v>
      </c>
      <c r="Q46" s="25">
        <f t="shared" si="10"/>
        <v>13.517117117266773</v>
      </c>
      <c r="R46" s="25">
        <f t="shared" si="11"/>
        <v>2.1117306030949634E-2</v>
      </c>
      <c r="S46" s="25">
        <f t="shared" si="12"/>
        <v>34.718788073090465</v>
      </c>
      <c r="W46" s="2"/>
      <c r="X46" s="2"/>
      <c r="Y46" s="2"/>
    </row>
    <row r="47" spans="1:25" x14ac:dyDescent="0.25">
      <c r="A47" s="10"/>
      <c r="B47" s="20"/>
      <c r="C47" s="11"/>
      <c r="D47" s="11"/>
      <c r="E47" s="11"/>
      <c r="F47" s="14">
        <f t="shared" si="13"/>
        <v>41</v>
      </c>
      <c r="G47" s="42">
        <f t="shared" si="17"/>
        <v>346.29166666666663</v>
      </c>
      <c r="H47" s="16">
        <f t="shared" si="3"/>
        <v>207.08241666666666</v>
      </c>
      <c r="I47" s="16">
        <f t="shared" si="4"/>
        <v>51.297502122218958</v>
      </c>
      <c r="J47" s="16">
        <f t="shared" si="5"/>
        <v>450.0116918906424</v>
      </c>
      <c r="K47" s="34">
        <f t="shared" si="8"/>
        <v>44</v>
      </c>
      <c r="L47" s="37"/>
      <c r="M47" s="37"/>
      <c r="N47" s="37"/>
      <c r="O47" s="37"/>
      <c r="P47" s="25">
        <f t="shared" si="9"/>
        <v>20.765215911582402</v>
      </c>
      <c r="Q47" s="25">
        <f t="shared" si="10"/>
        <v>13.147490838860818</v>
      </c>
      <c r="R47" s="25">
        <f t="shared" si="11"/>
        <v>1.4932190294876064E-2</v>
      </c>
      <c r="S47" s="25">
        <f t="shared" si="12"/>
        <v>33.927638940738099</v>
      </c>
      <c r="W47" s="2"/>
      <c r="X47" s="2"/>
      <c r="Y47" s="2"/>
    </row>
    <row r="48" spans="1:25" x14ac:dyDescent="0.25">
      <c r="A48" s="10"/>
      <c r="B48" s="20"/>
      <c r="C48" s="11"/>
      <c r="D48" s="11"/>
      <c r="E48" s="11"/>
      <c r="F48" s="14">
        <f t="shared" si="13"/>
        <v>42</v>
      </c>
      <c r="G48" s="14">
        <v>360.9</v>
      </c>
      <c r="H48" s="16">
        <f t="shared" si="3"/>
        <v>215.81819999999999</v>
      </c>
      <c r="I48" s="16">
        <f t="shared" si="4"/>
        <v>53.204979479968515</v>
      </c>
      <c r="J48" s="16">
        <f t="shared" si="5"/>
        <v>468.54870426094516</v>
      </c>
      <c r="K48" s="34">
        <f t="shared" si="8"/>
        <v>45</v>
      </c>
      <c r="L48" s="28">
        <v>360.9</v>
      </c>
      <c r="M48" s="29"/>
      <c r="N48" s="26"/>
      <c r="O48" s="26"/>
      <c r="P48" s="25">
        <f t="shared" si="9"/>
        <v>20.35802269308736</v>
      </c>
      <c r="Q48" s="25">
        <f t="shared" si="10"/>
        <v>12.787972010475675</v>
      </c>
      <c r="R48" s="25">
        <f t="shared" si="11"/>
        <v>1.0558653015474819E-2</v>
      </c>
      <c r="S48" s="25">
        <f t="shared" si="12"/>
        <v>33.156553356578506</v>
      </c>
      <c r="W48" s="2"/>
      <c r="X48" s="2"/>
      <c r="Y48" s="2"/>
    </row>
    <row r="49" spans="1:25" x14ac:dyDescent="0.25">
      <c r="A49" s="10"/>
      <c r="B49" s="20"/>
      <c r="C49" s="11"/>
      <c r="D49" s="11"/>
      <c r="E49" s="11"/>
      <c r="F49" s="14">
        <v>42</v>
      </c>
      <c r="G49" s="17">
        <f>G48-L48</f>
        <v>0</v>
      </c>
      <c r="H49" s="16">
        <f t="shared" si="3"/>
        <v>0</v>
      </c>
      <c r="I49" s="16">
        <v>0</v>
      </c>
      <c r="J49" s="16">
        <f t="shared" si="5"/>
        <v>0</v>
      </c>
      <c r="K49" s="34">
        <f t="shared" si="8"/>
        <v>46</v>
      </c>
      <c r="L49" s="28"/>
      <c r="M49" s="28"/>
      <c r="N49" s="24"/>
      <c r="O49" s="24"/>
      <c r="P49" s="25">
        <f t="shared" si="9"/>
        <v>19.958814285243665</v>
      </c>
      <c r="Q49" s="25">
        <f t="shared" si="10"/>
        <v>12.438284243358996</v>
      </c>
      <c r="R49" s="25">
        <f t="shared" si="11"/>
        <v>7.466095147438033E-3</v>
      </c>
      <c r="S49" s="25">
        <f t="shared" si="12"/>
        <v>32.404564623750097</v>
      </c>
      <c r="W49" s="2"/>
      <c r="X49" s="2"/>
      <c r="Y49" s="2"/>
    </row>
    <row r="50" spans="1:25" x14ac:dyDescent="0.25">
      <c r="A50" s="10"/>
      <c r="B50" s="20"/>
      <c r="C50" s="11"/>
      <c r="D50" s="11"/>
      <c r="E50" s="11"/>
      <c r="F50" s="14"/>
      <c r="G50" s="17"/>
      <c r="H50" s="16"/>
      <c r="I50" s="16"/>
      <c r="J50" s="16"/>
      <c r="K50" s="34"/>
      <c r="L50" s="28"/>
      <c r="M50" s="29"/>
      <c r="N50" s="26"/>
      <c r="O50" s="26"/>
      <c r="P50" s="25"/>
      <c r="Q50" s="25"/>
      <c r="R50" s="25"/>
      <c r="S50" s="25"/>
      <c r="W50" s="2"/>
      <c r="X50" s="2"/>
      <c r="Y50" s="2"/>
    </row>
    <row r="51" spans="1:25" x14ac:dyDescent="0.25">
      <c r="A51" s="10"/>
      <c r="B51" s="20"/>
      <c r="C51" s="11"/>
      <c r="D51" s="11"/>
      <c r="E51" s="11"/>
      <c r="F51" s="14"/>
      <c r="G51" s="17"/>
      <c r="H51" s="16"/>
      <c r="I51" s="16"/>
      <c r="J51" s="16"/>
      <c r="K51" s="34"/>
      <c r="L51" s="28"/>
      <c r="M51" s="28"/>
      <c r="N51" s="24"/>
      <c r="O51" s="24"/>
      <c r="P51" s="25"/>
      <c r="Q51" s="25"/>
      <c r="R51" s="25"/>
      <c r="S51" s="25"/>
      <c r="W51" s="2"/>
      <c r="X51" s="2"/>
      <c r="Y51" s="2"/>
    </row>
    <row r="52" spans="1:25" x14ac:dyDescent="0.25">
      <c r="A52" s="10"/>
      <c r="B52" s="20"/>
      <c r="C52" s="11"/>
      <c r="D52" s="11"/>
      <c r="E52" s="11"/>
      <c r="F52" s="14"/>
      <c r="G52" s="17"/>
      <c r="H52" s="16"/>
      <c r="I52" s="16"/>
      <c r="J52" s="16"/>
      <c r="K52" s="34"/>
      <c r="L52" s="28"/>
      <c r="M52" s="28"/>
      <c r="N52" s="24"/>
      <c r="O52" s="24"/>
      <c r="P52" s="25"/>
      <c r="Q52" s="25"/>
      <c r="R52" s="25"/>
      <c r="S52" s="25"/>
      <c r="W52" s="2"/>
      <c r="X52" s="2"/>
      <c r="Y52" s="2"/>
    </row>
    <row r="53" spans="1:25" x14ac:dyDescent="0.25">
      <c r="A53" s="10"/>
      <c r="B53" s="20"/>
      <c r="C53" s="11"/>
      <c r="D53" s="11"/>
      <c r="E53" s="11"/>
      <c r="F53" s="14"/>
      <c r="G53" s="17"/>
      <c r="H53" s="16"/>
      <c r="I53" s="16"/>
      <c r="J53" s="16"/>
      <c r="K53" s="34"/>
      <c r="L53" s="28"/>
      <c r="M53" s="28"/>
      <c r="N53" s="24"/>
      <c r="O53" s="24"/>
      <c r="P53" s="25"/>
      <c r="Q53" s="25"/>
      <c r="R53" s="25"/>
      <c r="S53" s="25"/>
      <c r="W53" s="2"/>
      <c r="X53" s="2"/>
      <c r="Y53" s="2"/>
    </row>
    <row r="54" spans="1:25" x14ac:dyDescent="0.25">
      <c r="A54" s="10"/>
      <c r="B54" s="20"/>
      <c r="C54" s="11"/>
      <c r="D54" s="11"/>
      <c r="E54" s="11"/>
      <c r="F54" s="14"/>
      <c r="G54" s="17"/>
      <c r="H54" s="16"/>
      <c r="I54" s="16"/>
      <c r="J54" s="16"/>
      <c r="K54" s="34"/>
      <c r="L54" s="37"/>
      <c r="M54" s="37"/>
      <c r="N54" s="37"/>
      <c r="O54" s="37"/>
      <c r="P54" s="25"/>
      <c r="Q54" s="25"/>
      <c r="R54" s="25"/>
      <c r="S54" s="25"/>
      <c r="W54" s="2"/>
      <c r="X54" s="2"/>
      <c r="Y54" s="2"/>
    </row>
    <row r="55" spans="1:25" x14ac:dyDescent="0.25">
      <c r="A55" s="10"/>
      <c r="B55" s="20"/>
      <c r="C55" s="11"/>
      <c r="D55" s="11"/>
      <c r="E55" s="11"/>
      <c r="F55" s="14"/>
      <c r="G55" s="14"/>
      <c r="H55" s="16"/>
      <c r="I55" s="16"/>
      <c r="J55" s="16"/>
      <c r="K55" s="34"/>
      <c r="L55" s="28"/>
      <c r="M55" s="29"/>
      <c r="N55" s="26"/>
      <c r="O55" s="26"/>
      <c r="P55" s="25"/>
      <c r="Q55" s="25"/>
      <c r="R55" s="25"/>
      <c r="S55" s="25"/>
      <c r="W55" s="2"/>
      <c r="X55" s="2"/>
      <c r="Y55" s="2"/>
    </row>
    <row r="56" spans="1:25" x14ac:dyDescent="0.25">
      <c r="A56" s="10"/>
      <c r="B56" s="20"/>
      <c r="C56" s="11"/>
      <c r="D56" s="11"/>
      <c r="E56" s="11"/>
      <c r="F56" s="14"/>
      <c r="G56" s="14"/>
      <c r="H56" s="16"/>
      <c r="I56" s="16"/>
      <c r="J56" s="16"/>
      <c r="K56" s="34"/>
      <c r="L56" s="24"/>
      <c r="M56" s="26"/>
      <c r="N56" s="26"/>
      <c r="O56" s="26"/>
      <c r="P56" s="25"/>
      <c r="Q56" s="25"/>
      <c r="R56" s="25"/>
      <c r="S56" s="25"/>
      <c r="W56" s="2"/>
      <c r="X56" s="2"/>
      <c r="Y56" s="2"/>
    </row>
    <row r="57" spans="1:25" x14ac:dyDescent="0.25">
      <c r="A57" s="10"/>
      <c r="B57" s="20"/>
      <c r="C57" s="11"/>
      <c r="D57" s="11"/>
      <c r="E57" s="11"/>
      <c r="F57" s="14"/>
      <c r="G57" s="17"/>
      <c r="H57" s="16"/>
      <c r="I57" s="16"/>
      <c r="J57" s="16"/>
      <c r="K57" s="34"/>
      <c r="L57" s="24"/>
      <c r="M57" s="24"/>
      <c r="N57" s="24"/>
      <c r="O57" s="24"/>
      <c r="P57" s="25"/>
      <c r="Q57" s="25"/>
      <c r="R57" s="25"/>
      <c r="S57" s="25"/>
      <c r="W57" s="2"/>
      <c r="X57" s="2"/>
      <c r="Y57" s="2"/>
    </row>
    <row r="58" spans="1:25" x14ac:dyDescent="0.25">
      <c r="A58" s="10"/>
      <c r="B58" s="20"/>
      <c r="C58" s="11"/>
      <c r="D58" s="11"/>
      <c r="E58" s="11"/>
      <c r="F58" s="14"/>
      <c r="G58" s="17"/>
      <c r="H58" s="16"/>
      <c r="I58" s="16"/>
      <c r="J58" s="16"/>
      <c r="K58" s="34"/>
      <c r="L58" s="24"/>
      <c r="M58" s="24"/>
      <c r="N58" s="24"/>
      <c r="O58" s="24"/>
      <c r="P58" s="25"/>
      <c r="Q58" s="25"/>
      <c r="R58" s="25"/>
      <c r="S58" s="25"/>
      <c r="T58" s="2"/>
      <c r="U58" s="2"/>
      <c r="V58" s="2"/>
      <c r="W58" s="2"/>
      <c r="X58" s="2"/>
      <c r="Y58" s="2"/>
    </row>
    <row r="59" spans="1:25" x14ac:dyDescent="0.25">
      <c r="A59" s="10"/>
      <c r="B59" s="20"/>
      <c r="C59" s="11"/>
      <c r="D59" s="11"/>
      <c r="E59" s="11"/>
      <c r="F59" s="14"/>
      <c r="G59" s="17"/>
      <c r="H59" s="16"/>
      <c r="I59" s="16"/>
      <c r="J59" s="16"/>
      <c r="K59" s="34"/>
      <c r="L59" s="24"/>
      <c r="M59" s="24"/>
      <c r="N59" s="24"/>
      <c r="O59" s="24"/>
      <c r="P59" s="25"/>
      <c r="Q59" s="25"/>
      <c r="R59" s="25"/>
      <c r="S59" s="25"/>
      <c r="T59" s="2"/>
      <c r="U59" s="2"/>
      <c r="V59" s="2"/>
      <c r="W59" s="2"/>
      <c r="X59" s="2"/>
      <c r="Y59" s="2"/>
    </row>
    <row r="60" spans="1:25" x14ac:dyDescent="0.25">
      <c r="A60" s="10"/>
      <c r="B60" s="20"/>
      <c r="C60" s="11"/>
      <c r="D60" s="11"/>
      <c r="E60" s="11"/>
      <c r="F60" s="14"/>
      <c r="G60" s="17"/>
      <c r="H60" s="16"/>
      <c r="I60" s="16"/>
      <c r="J60" s="16"/>
      <c r="K60" s="34"/>
      <c r="L60" s="24"/>
      <c r="M60" s="24"/>
      <c r="N60" s="24"/>
      <c r="O60" s="24"/>
      <c r="P60" s="25"/>
      <c r="Q60" s="25"/>
      <c r="R60" s="25"/>
      <c r="S60" s="25"/>
      <c r="T60" s="2"/>
      <c r="U60" s="2"/>
      <c r="V60" s="2"/>
      <c r="W60" s="2"/>
      <c r="X60" s="2"/>
      <c r="Y60" s="2"/>
    </row>
    <row r="61" spans="1:25" x14ac:dyDescent="0.25">
      <c r="A61" s="10"/>
      <c r="B61" s="20"/>
      <c r="C61" s="11"/>
      <c r="D61" s="11"/>
      <c r="E61" s="11"/>
      <c r="F61" s="14"/>
      <c r="G61" s="17"/>
      <c r="H61" s="16"/>
      <c r="I61" s="16"/>
      <c r="J61" s="16"/>
      <c r="K61" s="34"/>
      <c r="L61" s="37"/>
      <c r="M61" s="37"/>
      <c r="N61" s="37"/>
      <c r="O61" s="37"/>
      <c r="P61" s="25"/>
      <c r="Q61" s="25"/>
      <c r="R61" s="25"/>
      <c r="S61" s="25"/>
      <c r="T61" s="2"/>
      <c r="U61" s="2"/>
      <c r="V61" s="2"/>
      <c r="W61" s="2"/>
      <c r="X61" s="2"/>
      <c r="Y61" s="2"/>
    </row>
    <row r="62" spans="1:25" x14ac:dyDescent="0.25">
      <c r="A62" s="10"/>
      <c r="B62" s="20"/>
      <c r="C62" s="11"/>
      <c r="D62" s="11"/>
      <c r="E62" s="11"/>
      <c r="F62" s="14"/>
      <c r="G62" s="17"/>
      <c r="H62" s="16"/>
      <c r="I62" s="16"/>
      <c r="J62" s="16"/>
      <c r="K62" s="34"/>
      <c r="L62" s="37"/>
      <c r="M62" s="38"/>
      <c r="N62" s="38"/>
      <c r="O62" s="38"/>
      <c r="P62" s="25"/>
      <c r="Q62" s="25"/>
      <c r="R62" s="25"/>
      <c r="S62" s="25"/>
      <c r="T62" s="2"/>
      <c r="U62" s="2"/>
      <c r="V62" s="2"/>
    </row>
    <row r="63" spans="1:25" x14ac:dyDescent="0.25">
      <c r="A63" s="10"/>
      <c r="B63" s="20"/>
      <c r="C63" s="11"/>
      <c r="D63" s="11"/>
      <c r="E63" s="11"/>
      <c r="F63" s="14"/>
      <c r="G63" s="18"/>
      <c r="H63" s="16"/>
      <c r="I63" s="16"/>
      <c r="J63" s="16"/>
      <c r="K63" s="34"/>
      <c r="L63" s="37"/>
      <c r="M63" s="37"/>
      <c r="N63" s="37"/>
      <c r="O63" s="37"/>
      <c r="P63" s="25"/>
      <c r="Q63" s="25"/>
      <c r="R63" s="25"/>
      <c r="S63" s="25"/>
      <c r="T63" s="2"/>
      <c r="U63" s="2"/>
      <c r="V63" s="2"/>
    </row>
    <row r="64" spans="1:25" x14ac:dyDescent="0.25">
      <c r="A64" s="10"/>
      <c r="B64" s="20"/>
      <c r="C64" s="11"/>
      <c r="D64" s="11"/>
      <c r="E64" s="11"/>
      <c r="F64" s="14"/>
      <c r="G64" s="18"/>
      <c r="H64" s="16"/>
      <c r="I64" s="16"/>
      <c r="J64" s="16"/>
      <c r="K64" s="34"/>
      <c r="L64" s="37"/>
      <c r="M64" s="37"/>
      <c r="N64" s="37"/>
      <c r="O64" s="37"/>
      <c r="P64" s="25"/>
      <c r="Q64" s="25"/>
      <c r="R64" s="25"/>
      <c r="S64" s="25"/>
    </row>
    <row r="65" spans="1:19" x14ac:dyDescent="0.25">
      <c r="A65" s="10"/>
      <c r="B65" s="20"/>
      <c r="C65" s="11"/>
      <c r="D65" s="11"/>
      <c r="E65" s="11"/>
      <c r="F65" s="14"/>
      <c r="G65" s="35"/>
      <c r="H65" s="16"/>
      <c r="I65" s="16"/>
      <c r="J65" s="16"/>
      <c r="K65" s="34"/>
      <c r="L65" s="37"/>
      <c r="M65" s="37"/>
      <c r="N65" s="37"/>
      <c r="O65" s="37"/>
      <c r="P65" s="25"/>
      <c r="Q65" s="25"/>
      <c r="R65" s="25"/>
      <c r="S65" s="25"/>
    </row>
    <row r="66" spans="1:19" x14ac:dyDescent="0.25">
      <c r="A66" s="10"/>
      <c r="B66" s="20"/>
      <c r="C66" s="11"/>
      <c r="D66" s="11"/>
      <c r="E66" s="11"/>
      <c r="F66" s="14"/>
      <c r="G66" s="35"/>
      <c r="H66" s="16"/>
      <c r="I66" s="16"/>
      <c r="J66" s="16"/>
      <c r="K66" s="34"/>
      <c r="L66" s="37"/>
      <c r="M66" s="37"/>
      <c r="N66" s="37"/>
      <c r="O66" s="37"/>
      <c r="P66" s="25"/>
      <c r="Q66" s="25"/>
      <c r="R66" s="25"/>
      <c r="S66" s="25"/>
    </row>
    <row r="67" spans="1:19" x14ac:dyDescent="0.25">
      <c r="A67" s="10"/>
      <c r="B67" s="20"/>
      <c r="C67" s="11"/>
      <c r="D67" s="11"/>
      <c r="E67" s="11"/>
      <c r="F67" s="14"/>
      <c r="G67" s="35"/>
      <c r="H67" s="16"/>
      <c r="I67" s="16"/>
      <c r="J67" s="16"/>
      <c r="K67" s="34"/>
      <c r="L67" s="37"/>
      <c r="M67" s="37"/>
      <c r="N67" s="37"/>
      <c r="O67" s="37"/>
      <c r="P67" s="25"/>
      <c r="Q67" s="25"/>
      <c r="R67" s="25"/>
      <c r="S67" s="25"/>
    </row>
    <row r="68" spans="1:19" x14ac:dyDescent="0.25">
      <c r="A68" s="10"/>
      <c r="B68" s="20"/>
      <c r="C68" s="11"/>
      <c r="D68" s="11"/>
      <c r="E68" s="11"/>
      <c r="F68" s="14"/>
      <c r="G68" s="35"/>
      <c r="H68" s="16"/>
      <c r="I68" s="16"/>
      <c r="J68" s="16"/>
      <c r="K68" s="34"/>
      <c r="L68" s="37"/>
      <c r="M68" s="37"/>
      <c r="N68" s="37"/>
      <c r="O68" s="37"/>
      <c r="P68" s="25"/>
      <c r="Q68" s="25"/>
      <c r="R68" s="25"/>
      <c r="S68" s="25"/>
    </row>
    <row r="69" spans="1:19" x14ac:dyDescent="0.25">
      <c r="A69" s="10"/>
      <c r="B69" s="20"/>
      <c r="C69" s="11"/>
      <c r="D69" s="11"/>
      <c r="E69" s="11"/>
      <c r="F69" s="14"/>
      <c r="G69" s="35"/>
      <c r="H69" s="16"/>
      <c r="I69" s="16"/>
      <c r="J69" s="16"/>
      <c r="K69" s="34"/>
      <c r="L69" s="37"/>
      <c r="M69" s="37"/>
      <c r="N69" s="37"/>
      <c r="O69" s="37"/>
      <c r="P69" s="25"/>
      <c r="Q69" s="25"/>
      <c r="R69" s="25"/>
      <c r="S69" s="25"/>
    </row>
    <row r="70" spans="1:19" x14ac:dyDescent="0.25">
      <c r="A70" s="10"/>
      <c r="B70" s="20"/>
      <c r="C70" s="11"/>
      <c r="D70" s="11"/>
      <c r="E70" s="11"/>
      <c r="F70" s="14"/>
      <c r="G70" s="35"/>
      <c r="H70" s="16"/>
      <c r="I70" s="16"/>
      <c r="J70" s="16"/>
      <c r="K70" s="34"/>
      <c r="L70" s="37"/>
      <c r="M70" s="37"/>
      <c r="N70" s="37"/>
      <c r="O70" s="37"/>
      <c r="P70" s="25"/>
      <c r="Q70" s="25"/>
      <c r="R70" s="25"/>
      <c r="S70" s="25"/>
    </row>
    <row r="71" spans="1:19" x14ac:dyDescent="0.25">
      <c r="A71" s="10"/>
      <c r="B71" s="20"/>
      <c r="C71" s="11"/>
      <c r="D71" s="11"/>
      <c r="E71" s="11"/>
      <c r="F71" s="14"/>
      <c r="G71" s="18"/>
      <c r="H71" s="16"/>
      <c r="I71" s="16"/>
      <c r="J71" s="16"/>
      <c r="K71" s="34"/>
      <c r="L71" s="37"/>
      <c r="M71" s="37"/>
      <c r="N71" s="37"/>
      <c r="O71" s="37"/>
      <c r="P71" s="25"/>
      <c r="Q71" s="25"/>
      <c r="R71" s="25"/>
      <c r="S71" s="25"/>
    </row>
    <row r="72" spans="1:19" x14ac:dyDescent="0.25">
      <c r="A72" s="10"/>
      <c r="B72" s="20"/>
      <c r="C72" s="11"/>
      <c r="D72" s="11"/>
      <c r="E72" s="11"/>
      <c r="F72" s="14"/>
      <c r="G72" s="18"/>
      <c r="H72" s="16"/>
      <c r="I72" s="16"/>
      <c r="J72" s="16"/>
      <c r="K72" s="34"/>
      <c r="L72" s="37"/>
      <c r="M72" s="37"/>
      <c r="N72" s="37"/>
      <c r="O72" s="37"/>
      <c r="P72" s="25"/>
      <c r="Q72" s="25"/>
      <c r="R72" s="25"/>
      <c r="S72" s="25"/>
    </row>
    <row r="73" spans="1:19" x14ac:dyDescent="0.25">
      <c r="A73" s="10"/>
      <c r="B73" s="20"/>
      <c r="C73" s="11"/>
      <c r="D73" s="11"/>
      <c r="E73" s="11"/>
      <c r="F73" s="14"/>
      <c r="G73" s="36"/>
      <c r="H73" s="16"/>
      <c r="I73" s="16"/>
      <c r="J73" s="16"/>
      <c r="K73" s="34"/>
      <c r="L73" s="37"/>
      <c r="M73" s="37"/>
      <c r="N73" s="37"/>
      <c r="O73" s="37"/>
      <c r="P73" s="37"/>
      <c r="Q73" s="37"/>
      <c r="R73" s="37"/>
      <c r="S73" s="37"/>
    </row>
    <row r="74" spans="1:19" x14ac:dyDescent="0.25">
      <c r="A74" s="10"/>
      <c r="B74" s="20"/>
      <c r="C74" s="11"/>
      <c r="D74" s="11"/>
      <c r="E74" s="11"/>
      <c r="F74" s="14"/>
      <c r="G74" s="36"/>
      <c r="H74" s="16"/>
      <c r="I74" s="16"/>
      <c r="J74" s="16"/>
      <c r="K74" s="34"/>
      <c r="L74" s="37"/>
      <c r="M74" s="37"/>
      <c r="N74" s="37"/>
      <c r="O74" s="37"/>
      <c r="P74" s="37"/>
      <c r="Q74" s="37"/>
      <c r="R74" s="37"/>
      <c r="S74" s="37"/>
    </row>
    <row r="75" spans="1:19" x14ac:dyDescent="0.25">
      <c r="A75" s="10"/>
      <c r="B75" s="20"/>
      <c r="C75" s="11"/>
      <c r="D75" s="11"/>
      <c r="E75" s="11"/>
      <c r="F75" s="14"/>
      <c r="G75" s="36"/>
      <c r="H75" s="16"/>
      <c r="I75" s="16"/>
      <c r="J75" s="16"/>
      <c r="K75" s="34"/>
      <c r="L75" s="37"/>
      <c r="M75" s="37"/>
      <c r="N75" s="37"/>
      <c r="O75" s="37"/>
      <c r="P75" s="37"/>
      <c r="Q75" s="37"/>
      <c r="R75" s="37"/>
      <c r="S75" s="37"/>
    </row>
    <row r="76" spans="1:19" x14ac:dyDescent="0.25">
      <c r="A76" s="10"/>
      <c r="B76" s="20"/>
      <c r="C76" s="11"/>
      <c r="D76" s="11"/>
      <c r="E76" s="11"/>
      <c r="F76" s="14"/>
      <c r="G76" s="36"/>
      <c r="H76" s="16"/>
      <c r="I76" s="16"/>
      <c r="J76" s="16"/>
      <c r="K76" s="34"/>
      <c r="L76" s="37"/>
      <c r="M76" s="37"/>
      <c r="N76" s="37"/>
      <c r="O76" s="37"/>
      <c r="P76" s="37"/>
      <c r="Q76" s="37"/>
      <c r="R76" s="37"/>
      <c r="S76" s="37"/>
    </row>
    <row r="77" spans="1:19" x14ac:dyDescent="0.25">
      <c r="A77" s="10"/>
      <c r="B77" s="20"/>
      <c r="C77" s="11"/>
      <c r="D77" s="11"/>
      <c r="E77" s="11"/>
      <c r="F77" s="14"/>
      <c r="G77" s="36"/>
      <c r="H77" s="16"/>
      <c r="I77" s="16"/>
      <c r="J77" s="16"/>
      <c r="K77" s="34"/>
      <c r="L77" s="37"/>
      <c r="M77" s="37"/>
      <c r="N77" s="37"/>
      <c r="O77" s="37"/>
      <c r="P77" s="37"/>
      <c r="Q77" s="37"/>
      <c r="R77" s="37"/>
      <c r="S77" s="37"/>
    </row>
    <row r="78" spans="1:19" x14ac:dyDescent="0.25">
      <c r="A78" s="10"/>
      <c r="B78" s="20"/>
      <c r="C78" s="11"/>
      <c r="D78" s="11"/>
      <c r="E78" s="11"/>
      <c r="F78" s="14"/>
      <c r="G78" s="36"/>
      <c r="H78" s="16"/>
      <c r="I78" s="16"/>
      <c r="J78" s="16"/>
      <c r="K78" s="34"/>
      <c r="L78" s="37"/>
      <c r="M78" s="37"/>
      <c r="N78" s="37"/>
      <c r="O78" s="37"/>
      <c r="P78" s="37"/>
      <c r="Q78" s="37"/>
      <c r="R78" s="37"/>
      <c r="S78" s="37"/>
    </row>
    <row r="79" spans="1:19" x14ac:dyDescent="0.25">
      <c r="A79" s="10"/>
      <c r="B79" s="20"/>
      <c r="C79" s="11"/>
      <c r="D79" s="11"/>
      <c r="E79" s="11"/>
      <c r="F79" s="14"/>
      <c r="G79" s="18"/>
      <c r="H79" s="16"/>
      <c r="I79" s="16"/>
      <c r="J79" s="16"/>
      <c r="K79" s="34"/>
      <c r="L79" s="37"/>
      <c r="M79" s="37"/>
      <c r="N79" s="37"/>
      <c r="O79" s="37"/>
      <c r="P79" s="37"/>
      <c r="Q79" s="37"/>
      <c r="R79" s="37"/>
      <c r="S79" s="37"/>
    </row>
    <row r="80" spans="1:19" x14ac:dyDescent="0.25">
      <c r="A80" s="10"/>
      <c r="B80" s="20"/>
      <c r="C80" s="11"/>
      <c r="D80" s="11"/>
      <c r="E80" s="11"/>
      <c r="F80" s="14"/>
      <c r="G80" s="18"/>
      <c r="H80" s="16"/>
      <c r="I80" s="16"/>
      <c r="J80" s="16"/>
      <c r="K80" s="34"/>
      <c r="L80" s="37"/>
      <c r="M80" s="37"/>
      <c r="N80" s="37"/>
      <c r="O80" s="37"/>
      <c r="P80" s="37"/>
      <c r="Q80" s="37"/>
      <c r="R80" s="37"/>
      <c r="S80" s="37"/>
    </row>
    <row r="81" spans="6:6" x14ac:dyDescent="0.25">
      <c r="F81" s="8"/>
    </row>
    <row r="82" spans="6:6" x14ac:dyDescent="0.25">
      <c r="F82" s="8"/>
    </row>
    <row r="83" spans="6:6" x14ac:dyDescent="0.25">
      <c r="F83" s="8"/>
    </row>
    <row r="84" spans="6:6" x14ac:dyDescent="0.25">
      <c r="F84" s="8"/>
    </row>
    <row r="85" spans="6:6" x14ac:dyDescent="0.25">
      <c r="F85" s="8"/>
    </row>
    <row r="86" spans="6:6" x14ac:dyDescent="0.25">
      <c r="F86" s="8"/>
    </row>
    <row r="87" spans="6:6" x14ac:dyDescent="0.25">
      <c r="F87" s="8"/>
    </row>
    <row r="88" spans="6:6" x14ac:dyDescent="0.25">
      <c r="F88" s="8"/>
    </row>
    <row r="89" spans="6:6" x14ac:dyDescent="0.25">
      <c r="F89" s="8"/>
    </row>
    <row r="90" spans="6:6" x14ac:dyDescent="0.25">
      <c r="F90" s="8"/>
    </row>
    <row r="91" spans="6:6" x14ac:dyDescent="0.25">
      <c r="F91" s="8"/>
    </row>
    <row r="92" spans="6:6" x14ac:dyDescent="0.25">
      <c r="F92" s="8"/>
    </row>
    <row r="93" spans="6:6" x14ac:dyDescent="0.25">
      <c r="F93" s="8"/>
    </row>
    <row r="94" spans="6:6" x14ac:dyDescent="0.25">
      <c r="F94" s="8"/>
    </row>
    <row r="95" spans="6:6" x14ac:dyDescent="0.25">
      <c r="F95" s="8"/>
    </row>
    <row r="96" spans="6:6" x14ac:dyDescent="0.25">
      <c r="F96" s="8"/>
    </row>
    <row r="97" spans="6:6" x14ac:dyDescent="0.25">
      <c r="F97" s="8"/>
    </row>
    <row r="98" spans="6:6" x14ac:dyDescent="0.25">
      <c r="F98" s="8"/>
    </row>
    <row r="99" spans="6:6" x14ac:dyDescent="0.25">
      <c r="F99" s="8"/>
    </row>
    <row r="100" spans="6:6" x14ac:dyDescent="0.25">
      <c r="F100" s="8"/>
    </row>
    <row r="101" spans="6:6" x14ac:dyDescent="0.25">
      <c r="F101" s="8"/>
    </row>
    <row r="102" spans="6:6" x14ac:dyDescent="0.25">
      <c r="F102" s="8"/>
    </row>
    <row r="103" spans="6:6" x14ac:dyDescent="0.25">
      <c r="F103" s="8"/>
    </row>
    <row r="104" spans="6:6" x14ac:dyDescent="0.25">
      <c r="F104" s="8"/>
    </row>
    <row r="105" spans="6:6" x14ac:dyDescent="0.25">
      <c r="F105" s="8"/>
    </row>
    <row r="106" spans="6:6" x14ac:dyDescent="0.25">
      <c r="F106" s="8"/>
    </row>
    <row r="107" spans="6:6" x14ac:dyDescent="0.25">
      <c r="F107" s="8"/>
    </row>
    <row r="108" spans="6:6" x14ac:dyDescent="0.25">
      <c r="F108" s="8"/>
    </row>
    <row r="109" spans="6:6" x14ac:dyDescent="0.25">
      <c r="F109" s="8"/>
    </row>
    <row r="110" spans="6:6" x14ac:dyDescent="0.25">
      <c r="F110" s="8"/>
    </row>
    <row r="111" spans="6:6" x14ac:dyDescent="0.25">
      <c r="F111" s="8"/>
    </row>
    <row r="112" spans="6:6" x14ac:dyDescent="0.25">
      <c r="F112" s="8"/>
    </row>
    <row r="113" spans="6:6" x14ac:dyDescent="0.25">
      <c r="F113" s="8"/>
    </row>
    <row r="114" spans="6:6" x14ac:dyDescent="0.25">
      <c r="F114" s="8"/>
    </row>
    <row r="115" spans="6:6" x14ac:dyDescent="0.25">
      <c r="F115" s="8"/>
    </row>
    <row r="116" spans="6:6" x14ac:dyDescent="0.25">
      <c r="F116" s="8"/>
    </row>
    <row r="117" spans="6:6" x14ac:dyDescent="0.25">
      <c r="F117" s="8"/>
    </row>
    <row r="118" spans="6:6" x14ac:dyDescent="0.25">
      <c r="F118" s="8"/>
    </row>
    <row r="119" spans="6:6" x14ac:dyDescent="0.25">
      <c r="F119" s="8"/>
    </row>
    <row r="120" spans="6:6" x14ac:dyDescent="0.25">
      <c r="F120" s="8"/>
    </row>
    <row r="121" spans="6:6" x14ac:dyDescent="0.25">
      <c r="F121" s="8"/>
    </row>
    <row r="122" spans="6:6" x14ac:dyDescent="0.25">
      <c r="F122" s="8"/>
    </row>
    <row r="123" spans="6:6" x14ac:dyDescent="0.25">
      <c r="F123" s="8"/>
    </row>
    <row r="124" spans="6:6" x14ac:dyDescent="0.25">
      <c r="F124" s="8"/>
    </row>
    <row r="125" spans="6:6" x14ac:dyDescent="0.25">
      <c r="F125" s="8"/>
    </row>
    <row r="126" spans="6:6" x14ac:dyDescent="0.25">
      <c r="F126" s="8"/>
    </row>
    <row r="127" spans="6:6" x14ac:dyDescent="0.25">
      <c r="F127" s="8"/>
    </row>
    <row r="128" spans="6:6" x14ac:dyDescent="0.25">
      <c r="F128" s="8"/>
    </row>
    <row r="129" spans="6:6" x14ac:dyDescent="0.25">
      <c r="F129" s="8"/>
    </row>
    <row r="130" spans="6:6" x14ac:dyDescent="0.25">
      <c r="F130" s="8"/>
    </row>
    <row r="131" spans="6:6" x14ac:dyDescent="0.25">
      <c r="F131" s="8"/>
    </row>
    <row r="132" spans="6:6" x14ac:dyDescent="0.25">
      <c r="F132" s="8"/>
    </row>
    <row r="133" spans="6:6" x14ac:dyDescent="0.25">
      <c r="F133" s="8"/>
    </row>
    <row r="134" spans="6:6" x14ac:dyDescent="0.25">
      <c r="F134" s="8"/>
    </row>
    <row r="135" spans="6:6" x14ac:dyDescent="0.25">
      <c r="F135" s="8"/>
    </row>
    <row r="136" spans="6:6" x14ac:dyDescent="0.25">
      <c r="F136" s="8"/>
    </row>
    <row r="137" spans="6:6" x14ac:dyDescent="0.25">
      <c r="F137" s="8"/>
    </row>
    <row r="138" spans="6:6" x14ac:dyDescent="0.25">
      <c r="F138" s="8"/>
    </row>
    <row r="139" spans="6:6" x14ac:dyDescent="0.25">
      <c r="F139" s="8"/>
    </row>
    <row r="140" spans="6:6" x14ac:dyDescent="0.25">
      <c r="F140" s="8"/>
    </row>
    <row r="141" spans="6:6" x14ac:dyDescent="0.25">
      <c r="F141" s="8"/>
    </row>
    <row r="142" spans="6:6" x14ac:dyDescent="0.25">
      <c r="F142" s="8"/>
    </row>
    <row r="143" spans="6:6" x14ac:dyDescent="0.25">
      <c r="F143" s="8"/>
    </row>
    <row r="144" spans="6:6" x14ac:dyDescent="0.25">
      <c r="F144" s="8"/>
    </row>
    <row r="145" spans="6:6" x14ac:dyDescent="0.25">
      <c r="F145" s="8"/>
    </row>
    <row r="146" spans="6:6" x14ac:dyDescent="0.25">
      <c r="F146" s="8"/>
    </row>
    <row r="147" spans="6:6" x14ac:dyDescent="0.25">
      <c r="F147" s="8"/>
    </row>
    <row r="148" spans="6:6" x14ac:dyDescent="0.25">
      <c r="F148" s="8"/>
    </row>
    <row r="149" spans="6:6" x14ac:dyDescent="0.25">
      <c r="F149" s="8"/>
    </row>
    <row r="150" spans="6:6" x14ac:dyDescent="0.25">
      <c r="F150" s="8"/>
    </row>
    <row r="151" spans="6:6" x14ac:dyDescent="0.25">
      <c r="F151" s="8"/>
    </row>
    <row r="152" spans="6:6" x14ac:dyDescent="0.25">
      <c r="F152" s="8"/>
    </row>
    <row r="153" spans="6:6" x14ac:dyDescent="0.25">
      <c r="F153" s="8"/>
    </row>
    <row r="154" spans="6:6" x14ac:dyDescent="0.25">
      <c r="F154" s="8"/>
    </row>
    <row r="155" spans="6:6" x14ac:dyDescent="0.25">
      <c r="F155" s="8"/>
    </row>
    <row r="156" spans="6:6" x14ac:dyDescent="0.25">
      <c r="F156" s="8"/>
    </row>
    <row r="157" spans="6:6" x14ac:dyDescent="0.25">
      <c r="F157" s="8"/>
    </row>
    <row r="158" spans="6:6" x14ac:dyDescent="0.25">
      <c r="F158" s="8"/>
    </row>
    <row r="159" spans="6:6" x14ac:dyDescent="0.25">
      <c r="F159" s="8"/>
    </row>
    <row r="160" spans="6:6" x14ac:dyDescent="0.25">
      <c r="F160" s="8"/>
    </row>
    <row r="161" spans="6:6" x14ac:dyDescent="0.25">
      <c r="F161" s="8"/>
    </row>
    <row r="162" spans="6:6" x14ac:dyDescent="0.25">
      <c r="F162" s="8"/>
    </row>
    <row r="163" spans="6:6" x14ac:dyDescent="0.25">
      <c r="F163" s="8"/>
    </row>
    <row r="164" spans="6:6" x14ac:dyDescent="0.25">
      <c r="F164" s="8"/>
    </row>
    <row r="165" spans="6:6" x14ac:dyDescent="0.25">
      <c r="F165" s="8"/>
    </row>
    <row r="166" spans="6:6" x14ac:dyDescent="0.25">
      <c r="F166" s="8"/>
    </row>
    <row r="167" spans="6:6" x14ac:dyDescent="0.25">
      <c r="F167" s="8"/>
    </row>
    <row r="168" spans="6:6" x14ac:dyDescent="0.25">
      <c r="F168" s="8"/>
    </row>
    <row r="169" spans="6:6" x14ac:dyDescent="0.25">
      <c r="F169" s="8"/>
    </row>
    <row r="170" spans="6:6" x14ac:dyDescent="0.25">
      <c r="F170" s="8"/>
    </row>
    <row r="171" spans="6:6" x14ac:dyDescent="0.25">
      <c r="F171" s="8"/>
    </row>
    <row r="172" spans="6:6" x14ac:dyDescent="0.25">
      <c r="F172" s="8"/>
    </row>
    <row r="173" spans="6:6" x14ac:dyDescent="0.25">
      <c r="F173" s="8"/>
    </row>
    <row r="174" spans="6:6" x14ac:dyDescent="0.25">
      <c r="F174" s="8"/>
    </row>
    <row r="175" spans="6:6" x14ac:dyDescent="0.25">
      <c r="F175" s="8"/>
    </row>
    <row r="176" spans="6:6" x14ac:dyDescent="0.25">
      <c r="F176" s="8"/>
    </row>
    <row r="177" spans="6:6" x14ac:dyDescent="0.25">
      <c r="F177" s="8"/>
    </row>
    <row r="178" spans="6:6" x14ac:dyDescent="0.25">
      <c r="F178" s="8"/>
    </row>
    <row r="179" spans="6:6" x14ac:dyDescent="0.25">
      <c r="F179" s="8"/>
    </row>
    <row r="180" spans="6:6" x14ac:dyDescent="0.25">
      <c r="F180" s="8"/>
    </row>
    <row r="181" spans="6:6" x14ac:dyDescent="0.25">
      <c r="F181" s="8"/>
    </row>
    <row r="182" spans="6:6" x14ac:dyDescent="0.25">
      <c r="F182" s="8"/>
    </row>
    <row r="183" spans="6:6" x14ac:dyDescent="0.25">
      <c r="F183" s="8"/>
    </row>
    <row r="184" spans="6:6" x14ac:dyDescent="0.25">
      <c r="F184" s="8"/>
    </row>
    <row r="185" spans="6:6" x14ac:dyDescent="0.25">
      <c r="F185" s="8"/>
    </row>
    <row r="186" spans="6:6" x14ac:dyDescent="0.25">
      <c r="F186" s="8"/>
    </row>
    <row r="187" spans="6:6" x14ac:dyDescent="0.25">
      <c r="F187" s="8"/>
    </row>
    <row r="188" spans="6:6" x14ac:dyDescent="0.25">
      <c r="F188" s="8"/>
    </row>
    <row r="189" spans="6:6" x14ac:dyDescent="0.25">
      <c r="F189" s="8"/>
    </row>
    <row r="190" spans="6:6" x14ac:dyDescent="0.25">
      <c r="F190" s="8"/>
    </row>
    <row r="191" spans="6:6" x14ac:dyDescent="0.25">
      <c r="F191" s="8"/>
    </row>
    <row r="192" spans="6:6" x14ac:dyDescent="0.25">
      <c r="F192" s="8"/>
    </row>
    <row r="193" spans="6:6" x14ac:dyDescent="0.25">
      <c r="F193" s="8"/>
    </row>
    <row r="194" spans="6:6" x14ac:dyDescent="0.25">
      <c r="F194" s="8"/>
    </row>
    <row r="195" spans="6:6" x14ac:dyDescent="0.25">
      <c r="F195" s="8"/>
    </row>
    <row r="196" spans="6:6" x14ac:dyDescent="0.25">
      <c r="F196" s="8"/>
    </row>
    <row r="197" spans="6:6" x14ac:dyDescent="0.25">
      <c r="F197" s="8"/>
    </row>
    <row r="198" spans="6:6" x14ac:dyDescent="0.25">
      <c r="F198" s="8"/>
    </row>
    <row r="199" spans="6:6" x14ac:dyDescent="0.25">
      <c r="F199" s="8"/>
    </row>
    <row r="200" spans="6:6" x14ac:dyDescent="0.25">
      <c r="F200" s="8"/>
    </row>
    <row r="201" spans="6:6" x14ac:dyDescent="0.25">
      <c r="F201" s="8"/>
    </row>
    <row r="202" spans="6:6" x14ac:dyDescent="0.25">
      <c r="F202" s="8"/>
    </row>
    <row r="203" spans="6:6" x14ac:dyDescent="0.25">
      <c r="F203" s="8"/>
    </row>
    <row r="204" spans="6:6" x14ac:dyDescent="0.25">
      <c r="F204" s="8"/>
    </row>
    <row r="205" spans="6:6" x14ac:dyDescent="0.25">
      <c r="F205" s="8"/>
    </row>
    <row r="206" spans="6:6" x14ac:dyDescent="0.25">
      <c r="F206" s="8"/>
    </row>
    <row r="207" spans="6:6" x14ac:dyDescent="0.25">
      <c r="F207" s="8"/>
    </row>
    <row r="208" spans="6:6" x14ac:dyDescent="0.25">
      <c r="F208" s="8"/>
    </row>
    <row r="209" spans="6:6" x14ac:dyDescent="0.25">
      <c r="F209" s="8"/>
    </row>
    <row r="210" spans="6:6" x14ac:dyDescent="0.25">
      <c r="F210" s="8"/>
    </row>
    <row r="211" spans="6:6" x14ac:dyDescent="0.25">
      <c r="F211" s="8"/>
    </row>
    <row r="212" spans="6:6" x14ac:dyDescent="0.25">
      <c r="F212" s="8"/>
    </row>
    <row r="213" spans="6:6" x14ac:dyDescent="0.25">
      <c r="F213" s="8"/>
    </row>
    <row r="214" spans="6:6" x14ac:dyDescent="0.25">
      <c r="F214" s="8"/>
    </row>
    <row r="215" spans="6:6" x14ac:dyDescent="0.25">
      <c r="F215" s="8"/>
    </row>
    <row r="216" spans="6:6" x14ac:dyDescent="0.25">
      <c r="F216" s="8"/>
    </row>
    <row r="217" spans="6:6" x14ac:dyDescent="0.25">
      <c r="F217" s="8"/>
    </row>
    <row r="218" spans="6:6" x14ac:dyDescent="0.25">
      <c r="F218" s="8"/>
    </row>
    <row r="219" spans="6:6" x14ac:dyDescent="0.25">
      <c r="F219" s="8"/>
    </row>
    <row r="220" spans="6:6" x14ac:dyDescent="0.25">
      <c r="F220" s="8"/>
    </row>
    <row r="221" spans="6:6" x14ac:dyDescent="0.25">
      <c r="F221" s="8"/>
    </row>
    <row r="222" spans="6:6" x14ac:dyDescent="0.25">
      <c r="F222" s="8"/>
    </row>
    <row r="223" spans="6:6" x14ac:dyDescent="0.25">
      <c r="F223" s="8"/>
    </row>
    <row r="224" spans="6:6" x14ac:dyDescent="0.25">
      <c r="F224" s="8"/>
    </row>
    <row r="225" spans="6:6" x14ac:dyDescent="0.25">
      <c r="F225" s="8"/>
    </row>
    <row r="226" spans="6:6" x14ac:dyDescent="0.25">
      <c r="F226" s="8"/>
    </row>
    <row r="227" spans="6:6" x14ac:dyDescent="0.25">
      <c r="F227" s="8"/>
    </row>
    <row r="228" spans="6:6" x14ac:dyDescent="0.25">
      <c r="F228" s="8"/>
    </row>
    <row r="229" spans="6:6" x14ac:dyDescent="0.25">
      <c r="F229" s="8"/>
    </row>
    <row r="230" spans="6:6" x14ac:dyDescent="0.25">
      <c r="F230" s="8"/>
    </row>
    <row r="231" spans="6:6" x14ac:dyDescent="0.25">
      <c r="F231" s="8"/>
    </row>
    <row r="232" spans="6:6" x14ac:dyDescent="0.25">
      <c r="F232" s="8"/>
    </row>
    <row r="233" spans="6:6" x14ac:dyDescent="0.25">
      <c r="F233" s="8"/>
    </row>
    <row r="234" spans="6:6" x14ac:dyDescent="0.25">
      <c r="F234" s="8"/>
    </row>
    <row r="235" spans="6:6" x14ac:dyDescent="0.25">
      <c r="F235" s="8"/>
    </row>
    <row r="236" spans="6:6" x14ac:dyDescent="0.25">
      <c r="F236" s="8"/>
    </row>
    <row r="237" spans="6:6" x14ac:dyDescent="0.25">
      <c r="F237" s="8"/>
    </row>
    <row r="238" spans="6:6" x14ac:dyDescent="0.25">
      <c r="F238" s="8"/>
    </row>
    <row r="239" spans="6:6" x14ac:dyDescent="0.25">
      <c r="F239" s="8"/>
    </row>
    <row r="240" spans="6:6" x14ac:dyDescent="0.25">
      <c r="F240" s="8"/>
    </row>
    <row r="241" spans="6:6" x14ac:dyDescent="0.25">
      <c r="F241" s="8"/>
    </row>
    <row r="242" spans="6:6" x14ac:dyDescent="0.25">
      <c r="F242" s="8"/>
    </row>
    <row r="243" spans="6:6" x14ac:dyDescent="0.25">
      <c r="F243" s="8"/>
    </row>
    <row r="244" spans="6:6" x14ac:dyDescent="0.25">
      <c r="F244" s="19"/>
    </row>
    <row r="245" spans="6:6" x14ac:dyDescent="0.25">
      <c r="F245" s="19"/>
    </row>
    <row r="246" spans="6:6" x14ac:dyDescent="0.25">
      <c r="F246" s="19"/>
    </row>
    <row r="247" spans="6:6" x14ac:dyDescent="0.25">
      <c r="F247" s="19"/>
    </row>
    <row r="248" spans="6:6" x14ac:dyDescent="0.25">
      <c r="F248" s="19"/>
    </row>
    <row r="249" spans="6:6" x14ac:dyDescent="0.25">
      <c r="F249" s="19"/>
    </row>
    <row r="250" spans="6:6" x14ac:dyDescent="0.25">
      <c r="F250" s="19"/>
    </row>
    <row r="251" spans="6:6" x14ac:dyDescent="0.25">
      <c r="F251" s="19"/>
    </row>
    <row r="252" spans="6:6" x14ac:dyDescent="0.25">
      <c r="F252" s="19"/>
    </row>
    <row r="253" spans="6:6" x14ac:dyDescent="0.25">
      <c r="F253" s="19"/>
    </row>
    <row r="254" spans="6:6" x14ac:dyDescent="0.25">
      <c r="F254" s="19"/>
    </row>
    <row r="255" spans="6:6" x14ac:dyDescent="0.25">
      <c r="F255" s="19"/>
    </row>
    <row r="256" spans="6:6" x14ac:dyDescent="0.25">
      <c r="F256" s="19"/>
    </row>
    <row r="257" spans="6:6" x14ac:dyDescent="0.25">
      <c r="F257" s="19"/>
    </row>
    <row r="258" spans="6:6" x14ac:dyDescent="0.25">
      <c r="F258" s="19"/>
    </row>
    <row r="259" spans="6:6" x14ac:dyDescent="0.25">
      <c r="F259" s="19"/>
    </row>
    <row r="260" spans="6:6" x14ac:dyDescent="0.25">
      <c r="F260" s="19"/>
    </row>
    <row r="261" spans="6:6" x14ac:dyDescent="0.25">
      <c r="F261" s="19"/>
    </row>
    <row r="262" spans="6:6" x14ac:dyDescent="0.25">
      <c r="F262" s="19"/>
    </row>
    <row r="263" spans="6:6" x14ac:dyDescent="0.25">
      <c r="F263" s="19"/>
    </row>
    <row r="264" spans="6:6" x14ac:dyDescent="0.25">
      <c r="F264" s="19"/>
    </row>
    <row r="265" spans="6:6" x14ac:dyDescent="0.25">
      <c r="F265" s="19"/>
    </row>
    <row r="266" spans="6:6" x14ac:dyDescent="0.25">
      <c r="F266" s="19"/>
    </row>
    <row r="267" spans="6:6" x14ac:dyDescent="0.25">
      <c r="F267" s="19"/>
    </row>
    <row r="268" spans="6:6" x14ac:dyDescent="0.25">
      <c r="F268" s="19"/>
    </row>
    <row r="269" spans="6:6" x14ac:dyDescent="0.25">
      <c r="F269" s="19"/>
    </row>
    <row r="270" spans="6:6" x14ac:dyDescent="0.25">
      <c r="F270" s="19"/>
    </row>
    <row r="271" spans="6:6" x14ac:dyDescent="0.25">
      <c r="F271" s="19"/>
    </row>
    <row r="272" spans="6:6" x14ac:dyDescent="0.25">
      <c r="F272" s="19"/>
    </row>
    <row r="273" spans="6:6" x14ac:dyDescent="0.25">
      <c r="F273" s="19"/>
    </row>
    <row r="274" spans="6:6" x14ac:dyDescent="0.25">
      <c r="F274" s="19"/>
    </row>
    <row r="275" spans="6:6" x14ac:dyDescent="0.25">
      <c r="F275" s="19"/>
    </row>
    <row r="276" spans="6:6" x14ac:dyDescent="0.25">
      <c r="F276" s="19"/>
    </row>
    <row r="277" spans="6:6" x14ac:dyDescent="0.25">
      <c r="F277" s="19"/>
    </row>
    <row r="278" spans="6:6" x14ac:dyDescent="0.25">
      <c r="F278" s="19"/>
    </row>
    <row r="279" spans="6:6" x14ac:dyDescent="0.25">
      <c r="F279" s="19"/>
    </row>
    <row r="280" spans="6:6" x14ac:dyDescent="0.25">
      <c r="F280" s="19"/>
    </row>
    <row r="281" spans="6:6" x14ac:dyDescent="0.25">
      <c r="F281" s="19"/>
    </row>
    <row r="282" spans="6:6" x14ac:dyDescent="0.25">
      <c r="F282" s="19"/>
    </row>
    <row r="283" spans="6:6" x14ac:dyDescent="0.25">
      <c r="F283" s="19"/>
    </row>
    <row r="284" spans="6:6" x14ac:dyDescent="0.25">
      <c r="F284" s="19"/>
    </row>
    <row r="285" spans="6:6" x14ac:dyDescent="0.25">
      <c r="F285" s="19"/>
    </row>
    <row r="286" spans="6:6" x14ac:dyDescent="0.25">
      <c r="F286" s="19"/>
    </row>
    <row r="287" spans="6:6" x14ac:dyDescent="0.25">
      <c r="F287" s="19"/>
    </row>
    <row r="288" spans="6:6" x14ac:dyDescent="0.25">
      <c r="F288" s="19"/>
    </row>
    <row r="289" spans="6:6" x14ac:dyDescent="0.25">
      <c r="F289" s="19"/>
    </row>
    <row r="290" spans="6:6" x14ac:dyDescent="0.25">
      <c r="F290" s="19"/>
    </row>
    <row r="291" spans="6:6" x14ac:dyDescent="0.25">
      <c r="F291" s="19"/>
    </row>
    <row r="292" spans="6:6" x14ac:dyDescent="0.25">
      <c r="F292" s="19"/>
    </row>
    <row r="293" spans="6:6" x14ac:dyDescent="0.25">
      <c r="F293" s="19"/>
    </row>
    <row r="294" spans="6:6" x14ac:dyDescent="0.25">
      <c r="F294" s="19"/>
    </row>
    <row r="295" spans="6:6" x14ac:dyDescent="0.25">
      <c r="F295" s="19"/>
    </row>
    <row r="296" spans="6:6" x14ac:dyDescent="0.25">
      <c r="F296" s="19"/>
    </row>
    <row r="297" spans="6:6" x14ac:dyDescent="0.25">
      <c r="F297" s="19"/>
    </row>
    <row r="298" spans="6:6" x14ac:dyDescent="0.25">
      <c r="F298" s="19"/>
    </row>
    <row r="299" spans="6:6" x14ac:dyDescent="0.25">
      <c r="F299" s="19"/>
    </row>
    <row r="300" spans="6:6" x14ac:dyDescent="0.25">
      <c r="F300" s="19"/>
    </row>
    <row r="301" spans="6:6" x14ac:dyDescent="0.25">
      <c r="F301" s="19"/>
    </row>
    <row r="302" spans="6:6" x14ac:dyDescent="0.25">
      <c r="F302" s="19"/>
    </row>
    <row r="303" spans="6:6" x14ac:dyDescent="0.25">
      <c r="F303" s="19"/>
    </row>
    <row r="304" spans="6:6" x14ac:dyDescent="0.25">
      <c r="F304" s="19"/>
    </row>
    <row r="305" spans="6:6" x14ac:dyDescent="0.25">
      <c r="F305" s="19"/>
    </row>
    <row r="306" spans="6:6" x14ac:dyDescent="0.25">
      <c r="F306" s="19"/>
    </row>
    <row r="307" spans="6:6" x14ac:dyDescent="0.25">
      <c r="F307" s="19"/>
    </row>
    <row r="308" spans="6:6" x14ac:dyDescent="0.25">
      <c r="F308" s="19"/>
    </row>
    <row r="309" spans="6:6" x14ac:dyDescent="0.25">
      <c r="F309" s="19"/>
    </row>
    <row r="310" spans="6:6" x14ac:dyDescent="0.25">
      <c r="F310" s="19"/>
    </row>
    <row r="311" spans="6:6" x14ac:dyDescent="0.25">
      <c r="F311" s="19"/>
    </row>
    <row r="312" spans="6:6" x14ac:dyDescent="0.25">
      <c r="F312" s="19"/>
    </row>
    <row r="313" spans="6:6" x14ac:dyDescent="0.25">
      <c r="F313" s="19"/>
    </row>
    <row r="314" spans="6:6" x14ac:dyDescent="0.25">
      <c r="F314" s="19"/>
    </row>
    <row r="315" spans="6:6" x14ac:dyDescent="0.25">
      <c r="F315" s="19"/>
    </row>
    <row r="316" spans="6:6" x14ac:dyDescent="0.25">
      <c r="F316" s="19"/>
    </row>
    <row r="317" spans="6:6" x14ac:dyDescent="0.25">
      <c r="F317" s="19"/>
    </row>
    <row r="318" spans="6:6" x14ac:dyDescent="0.25">
      <c r="F318" s="19"/>
    </row>
    <row r="319" spans="6:6" x14ac:dyDescent="0.25">
      <c r="F319" s="19"/>
    </row>
    <row r="320" spans="6:6" x14ac:dyDescent="0.25">
      <c r="F320" s="19"/>
    </row>
    <row r="321" spans="6:6" x14ac:dyDescent="0.25">
      <c r="F321" s="19"/>
    </row>
    <row r="322" spans="6:6" x14ac:dyDescent="0.25">
      <c r="F322" s="19"/>
    </row>
    <row r="323" spans="6:6" x14ac:dyDescent="0.25">
      <c r="F323" s="19"/>
    </row>
    <row r="324" spans="6:6" x14ac:dyDescent="0.25">
      <c r="F324" s="19"/>
    </row>
    <row r="325" spans="6:6" x14ac:dyDescent="0.25">
      <c r="F325" s="19"/>
    </row>
    <row r="326" spans="6:6" x14ac:dyDescent="0.25">
      <c r="F326" s="19"/>
    </row>
    <row r="327" spans="6:6" x14ac:dyDescent="0.25">
      <c r="F327" s="19"/>
    </row>
    <row r="328" spans="6:6" x14ac:dyDescent="0.25">
      <c r="F328" s="19"/>
    </row>
    <row r="329" spans="6:6" x14ac:dyDescent="0.25">
      <c r="F329" s="19"/>
    </row>
    <row r="330" spans="6:6" x14ac:dyDescent="0.25">
      <c r="F330" s="19"/>
    </row>
    <row r="331" spans="6:6" x14ac:dyDescent="0.25">
      <c r="F331" s="19"/>
    </row>
    <row r="332" spans="6:6" x14ac:dyDescent="0.25">
      <c r="F332" s="19"/>
    </row>
    <row r="333" spans="6:6" x14ac:dyDescent="0.25">
      <c r="F333" s="19"/>
    </row>
    <row r="334" spans="6:6" x14ac:dyDescent="0.25">
      <c r="F334" s="19"/>
    </row>
    <row r="335" spans="6:6" x14ac:dyDescent="0.25">
      <c r="F335" s="19"/>
    </row>
    <row r="336" spans="6:6" x14ac:dyDescent="0.25">
      <c r="F336" s="19"/>
    </row>
    <row r="337" spans="6:6" x14ac:dyDescent="0.25">
      <c r="F337" s="19"/>
    </row>
    <row r="338" spans="6:6" x14ac:dyDescent="0.25">
      <c r="F338" s="19"/>
    </row>
    <row r="339" spans="6:6" x14ac:dyDescent="0.25">
      <c r="F339" s="19"/>
    </row>
    <row r="340" spans="6:6" x14ac:dyDescent="0.25">
      <c r="F340" s="19"/>
    </row>
    <row r="341" spans="6:6" x14ac:dyDescent="0.25">
      <c r="F341" s="19"/>
    </row>
    <row r="342" spans="6:6" x14ac:dyDescent="0.25">
      <c r="F342" s="19"/>
    </row>
    <row r="343" spans="6:6" x14ac:dyDescent="0.25">
      <c r="F343" s="19"/>
    </row>
    <row r="344" spans="6:6" x14ac:dyDescent="0.25">
      <c r="F344" s="19"/>
    </row>
    <row r="345" spans="6:6" x14ac:dyDescent="0.25">
      <c r="F345" s="19"/>
    </row>
    <row r="346" spans="6:6" x14ac:dyDescent="0.25">
      <c r="F346" s="19"/>
    </row>
    <row r="347" spans="6:6" x14ac:dyDescent="0.25">
      <c r="F347" s="19"/>
    </row>
    <row r="348" spans="6:6" x14ac:dyDescent="0.25">
      <c r="F348" s="19"/>
    </row>
    <row r="349" spans="6:6" x14ac:dyDescent="0.25">
      <c r="F349" s="19"/>
    </row>
    <row r="350" spans="6:6" x14ac:dyDescent="0.25">
      <c r="F350" s="19"/>
    </row>
    <row r="351" spans="6:6" x14ac:dyDescent="0.25">
      <c r="F351" s="19"/>
    </row>
    <row r="352" spans="6:6" x14ac:dyDescent="0.25">
      <c r="F352" s="19"/>
    </row>
    <row r="353" spans="6:6" x14ac:dyDescent="0.25">
      <c r="F353" s="19"/>
    </row>
    <row r="354" spans="6:6" x14ac:dyDescent="0.25">
      <c r="F354" s="19"/>
    </row>
    <row r="355" spans="6:6" x14ac:dyDescent="0.25">
      <c r="F355" s="19"/>
    </row>
    <row r="356" spans="6:6" x14ac:dyDescent="0.25">
      <c r="F356" s="19"/>
    </row>
    <row r="357" spans="6:6" x14ac:dyDescent="0.25">
      <c r="F357" s="19"/>
    </row>
    <row r="358" spans="6:6" x14ac:dyDescent="0.25">
      <c r="F358" s="19"/>
    </row>
    <row r="359" spans="6:6" x14ac:dyDescent="0.25">
      <c r="F359" s="19"/>
    </row>
    <row r="360" spans="6:6" x14ac:dyDescent="0.25">
      <c r="F360" s="19"/>
    </row>
    <row r="361" spans="6:6" x14ac:dyDescent="0.25">
      <c r="F361" s="19"/>
    </row>
    <row r="362" spans="6:6" x14ac:dyDescent="0.25">
      <c r="F362" s="19"/>
    </row>
    <row r="363" spans="6:6" x14ac:dyDescent="0.25">
      <c r="F363" s="19"/>
    </row>
    <row r="364" spans="6:6" x14ac:dyDescent="0.25">
      <c r="F364" s="19"/>
    </row>
    <row r="365" spans="6:6" x14ac:dyDescent="0.25">
      <c r="F365" s="19"/>
    </row>
    <row r="366" spans="6:6" x14ac:dyDescent="0.25">
      <c r="F366" s="19"/>
    </row>
    <row r="367" spans="6:6" x14ac:dyDescent="0.25">
      <c r="F367" s="19"/>
    </row>
    <row r="368" spans="6:6" x14ac:dyDescent="0.25">
      <c r="F368" s="19"/>
    </row>
    <row r="369" spans="6:6" x14ac:dyDescent="0.25">
      <c r="F369" s="19"/>
    </row>
    <row r="370" spans="6:6" x14ac:dyDescent="0.25">
      <c r="F370" s="19"/>
    </row>
    <row r="371" spans="6:6" x14ac:dyDescent="0.25">
      <c r="F371" s="19"/>
    </row>
    <row r="372" spans="6:6" x14ac:dyDescent="0.25">
      <c r="F372" s="19"/>
    </row>
    <row r="373" spans="6:6" x14ac:dyDescent="0.25">
      <c r="F373" s="19"/>
    </row>
    <row r="374" spans="6:6" x14ac:dyDescent="0.25">
      <c r="F374" s="19"/>
    </row>
    <row r="375" spans="6:6" x14ac:dyDescent="0.25">
      <c r="F375" s="19"/>
    </row>
    <row r="376" spans="6:6" x14ac:dyDescent="0.25">
      <c r="F376" s="19"/>
    </row>
    <row r="377" spans="6:6" x14ac:dyDescent="0.25">
      <c r="F377" s="1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</vt:lpstr>
      <vt:lpstr>Quantification C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2019-08-21T16:03:59Z</dcterms:created>
  <dcterms:modified xsi:type="dcterms:W3CDTF">2020-03-27T16:42:32Z</dcterms:modified>
</cp:coreProperties>
</file>