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360" yWindow="345" windowWidth="13335" windowHeight="5820" firstSheet="1" activeTab="1"/>
  </bookViews>
  <sheets>
    <sheet name="d e affichage" sheetId="8" state="hidden" r:id="rId1"/>
    <sheet name="Modèle" sheetId="3" r:id="rId2"/>
  </sheets>
  <externalReferences>
    <externalReference r:id="rId3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/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3" i="3"/>
  <c r="V4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3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4" i="3"/>
  <c r="J81" i="3" l="1"/>
  <c r="J3" i="3"/>
  <c r="V12" i="3" l="1"/>
  <c r="G73" i="3" l="1"/>
  <c r="I73" i="3" s="1"/>
  <c r="J73" i="3" s="1"/>
  <c r="G74" i="3"/>
  <c r="G75" i="3"/>
  <c r="G76" i="3"/>
  <c r="G77" i="3"/>
  <c r="I77" i="3" s="1"/>
  <c r="J77" i="3" s="1"/>
  <c r="G78" i="3"/>
  <c r="G79" i="3"/>
  <c r="G72" i="3"/>
  <c r="G64" i="3"/>
  <c r="G65" i="3"/>
  <c r="G66" i="3"/>
  <c r="G67" i="3"/>
  <c r="I67" i="3" s="1"/>
  <c r="J67" i="3" s="1"/>
  <c r="G68" i="3"/>
  <c r="I68" i="3" s="1"/>
  <c r="J68" i="3" s="1"/>
  <c r="G69" i="3"/>
  <c r="G63" i="3"/>
  <c r="G55" i="3"/>
  <c r="I55" i="3" s="1"/>
  <c r="J55" i="3" s="1"/>
  <c r="G56" i="3"/>
  <c r="G57" i="3"/>
  <c r="G58" i="3"/>
  <c r="G59" i="3"/>
  <c r="I59" i="3" s="1"/>
  <c r="J59" i="3" s="1"/>
  <c r="G60" i="3"/>
  <c r="G54" i="3"/>
  <c r="I54" i="3" s="1"/>
  <c r="J54" i="3" s="1"/>
  <c r="G47" i="3"/>
  <c r="I47" i="3" s="1"/>
  <c r="J47" i="3" s="1"/>
  <c r="G48" i="3"/>
  <c r="G49" i="3"/>
  <c r="G50" i="3"/>
  <c r="G51" i="3"/>
  <c r="G46" i="3"/>
  <c r="I46" i="3" s="1"/>
  <c r="J46" i="3" s="1"/>
  <c r="G40" i="3"/>
  <c r="I40" i="3" s="1"/>
  <c r="J40" i="3" s="1"/>
  <c r="G41" i="3"/>
  <c r="I41" i="3" s="1"/>
  <c r="J41" i="3" s="1"/>
  <c r="G42" i="3"/>
  <c r="G43" i="3"/>
  <c r="G39" i="3"/>
  <c r="I39" i="3" s="1"/>
  <c r="J39" i="3" s="1"/>
  <c r="G33" i="3"/>
  <c r="I33" i="3" s="1"/>
  <c r="J33" i="3" s="1"/>
  <c r="G34" i="3"/>
  <c r="I34" i="3" s="1"/>
  <c r="J34" i="3" s="1"/>
  <c r="G35" i="3"/>
  <c r="G36" i="3"/>
  <c r="G32" i="3"/>
  <c r="I32" i="3" s="1"/>
  <c r="J32" i="3" s="1"/>
  <c r="G27" i="3"/>
  <c r="I27" i="3" s="1"/>
  <c r="J27" i="3" s="1"/>
  <c r="G28" i="3"/>
  <c r="G29" i="3"/>
  <c r="G26" i="3"/>
  <c r="G21" i="3"/>
  <c r="I21" i="3" s="1"/>
  <c r="J21" i="3" s="1"/>
  <c r="G22" i="3"/>
  <c r="G23" i="3"/>
  <c r="G20" i="3"/>
  <c r="I20" i="3" s="1"/>
  <c r="J20" i="3" s="1"/>
  <c r="G71" i="3"/>
  <c r="I71" i="3" s="1"/>
  <c r="J71" i="3" s="1"/>
  <c r="G62" i="3"/>
  <c r="G53" i="3"/>
  <c r="G45" i="3"/>
  <c r="I45" i="3" s="1"/>
  <c r="J45" i="3" s="1"/>
  <c r="G38" i="3"/>
  <c r="I16" i="3"/>
  <c r="J16" i="3" s="1"/>
  <c r="I18" i="3"/>
  <c r="J18" i="3" s="1"/>
  <c r="I19" i="3"/>
  <c r="J19" i="3" s="1"/>
  <c r="I24" i="3"/>
  <c r="J24" i="3" s="1"/>
  <c r="I25" i="3"/>
  <c r="J25" i="3" s="1"/>
  <c r="I28" i="3"/>
  <c r="J28" i="3" s="1"/>
  <c r="I30" i="3"/>
  <c r="J30" i="3" s="1"/>
  <c r="I31" i="3"/>
  <c r="J31" i="3" s="1"/>
  <c r="I35" i="3"/>
  <c r="J35" i="3" s="1"/>
  <c r="I42" i="3"/>
  <c r="J42" i="3" s="1"/>
  <c r="I43" i="3"/>
  <c r="J43" i="3" s="1"/>
  <c r="I44" i="3"/>
  <c r="J44" i="3" s="1"/>
  <c r="I48" i="3"/>
  <c r="J48" i="3" s="1"/>
  <c r="I49" i="3"/>
  <c r="J49" i="3" s="1"/>
  <c r="I66" i="3"/>
  <c r="J66" i="3" s="1"/>
  <c r="G31" i="3"/>
  <c r="G25" i="3"/>
  <c r="K73" i="3"/>
  <c r="K74" i="3" s="1"/>
  <c r="K75" i="3" s="1"/>
  <c r="K76" i="3" s="1"/>
  <c r="K77" i="3" s="1"/>
  <c r="K78" i="3" s="1"/>
  <c r="K79" i="3" s="1"/>
  <c r="K80" i="3" s="1"/>
  <c r="K72" i="3"/>
  <c r="K64" i="3"/>
  <c r="K65" i="3" s="1"/>
  <c r="K66" i="3" s="1"/>
  <c r="K67" i="3" s="1"/>
  <c r="K68" i="3" s="1"/>
  <c r="K69" i="3" s="1"/>
  <c r="K70" i="3" s="1"/>
  <c r="K63" i="3"/>
  <c r="K55" i="3"/>
  <c r="K56" i="3" s="1"/>
  <c r="K57" i="3" s="1"/>
  <c r="K58" i="3" s="1"/>
  <c r="K59" i="3" s="1"/>
  <c r="K60" i="3" s="1"/>
  <c r="K61" i="3" s="1"/>
  <c r="K54" i="3"/>
  <c r="K46" i="3"/>
  <c r="K47" i="3" s="1"/>
  <c r="K48" i="3" s="1"/>
  <c r="K49" i="3" s="1"/>
  <c r="K50" i="3" s="1"/>
  <c r="K51" i="3" s="1"/>
  <c r="K52" i="3" s="1"/>
  <c r="K39" i="3"/>
  <c r="K40" i="3" s="1"/>
  <c r="K41" i="3" s="1"/>
  <c r="K42" i="3" s="1"/>
  <c r="K43" i="3" s="1"/>
  <c r="K44" i="3" s="1"/>
  <c r="K32" i="3"/>
  <c r="K33" i="3" s="1"/>
  <c r="K34" i="3" s="1"/>
  <c r="K35" i="3" s="1"/>
  <c r="K36" i="3" s="1"/>
  <c r="K37" i="3" s="1"/>
  <c r="K27" i="3"/>
  <c r="K28" i="3" s="1"/>
  <c r="K29" i="3" s="1"/>
  <c r="K30" i="3" s="1"/>
  <c r="K26" i="3"/>
  <c r="K20" i="3"/>
  <c r="K21" i="3" s="1"/>
  <c r="K22" i="3" s="1"/>
  <c r="K23" i="3" s="1"/>
  <c r="K24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7" i="3"/>
  <c r="J17" i="3" s="1"/>
  <c r="I22" i="3"/>
  <c r="J22" i="3" s="1"/>
  <c r="I26" i="3"/>
  <c r="J26" i="3" s="1"/>
  <c r="I29" i="3"/>
  <c r="J29" i="3" s="1"/>
  <c r="I36" i="3"/>
  <c r="J36" i="3" s="1"/>
  <c r="I37" i="3"/>
  <c r="J37" i="3" s="1"/>
  <c r="I38" i="3"/>
  <c r="J38" i="3" s="1"/>
  <c r="I50" i="3"/>
  <c r="J50" i="3" s="1"/>
  <c r="I51" i="3"/>
  <c r="J51" i="3" s="1"/>
  <c r="I52" i="3"/>
  <c r="J52" i="3" s="1"/>
  <c r="I53" i="3"/>
  <c r="J53" i="3" s="1"/>
  <c r="I56" i="3"/>
  <c r="J56" i="3" s="1"/>
  <c r="I57" i="3"/>
  <c r="J57" i="3" s="1"/>
  <c r="I58" i="3"/>
  <c r="J58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9" i="3"/>
  <c r="J69" i="3" s="1"/>
  <c r="I70" i="3"/>
  <c r="J70" i="3" s="1"/>
  <c r="I72" i="3"/>
  <c r="J72" i="3" s="1"/>
  <c r="I74" i="3"/>
  <c r="J74" i="3" s="1"/>
  <c r="I75" i="3"/>
  <c r="J75" i="3" s="1"/>
  <c r="I76" i="3"/>
  <c r="J76" i="3" s="1"/>
  <c r="I78" i="3"/>
  <c r="J78" i="3" s="1"/>
  <c r="I79" i="3"/>
  <c r="J79" i="3" s="1"/>
  <c r="I80" i="3"/>
  <c r="J80" i="3" s="1"/>
  <c r="G19" i="3"/>
  <c r="F73" i="3"/>
  <c r="F74" i="3" s="1"/>
  <c r="F75" i="3" s="1"/>
  <c r="F76" i="3" s="1"/>
  <c r="F77" i="3" s="1"/>
  <c r="F78" i="3" s="1"/>
  <c r="F79" i="3" s="1"/>
  <c r="F80" i="3" s="1"/>
  <c r="F72" i="3"/>
  <c r="I23" i="3" l="1"/>
  <c r="J23" i="3" s="1"/>
  <c r="V3" i="3" s="1"/>
  <c r="F20" i="3" l="1"/>
  <c r="F21" i="3" s="1"/>
  <c r="F22" i="3" s="1"/>
  <c r="F23" i="3" s="1"/>
  <c r="F24" i="3" s="1"/>
  <c r="F26" i="3" s="1"/>
  <c r="F27" i="3" s="1"/>
  <c r="F28" i="3" s="1"/>
  <c r="F29" i="3" s="1"/>
  <c r="F30" i="3" s="1"/>
  <c r="F32" i="3" s="1"/>
  <c r="F33" i="3" s="1"/>
  <c r="F34" i="3" s="1"/>
  <c r="F35" i="3" s="1"/>
  <c r="F36" i="3" s="1"/>
  <c r="F39" i="3" l="1"/>
  <c r="F40" i="3" s="1"/>
  <c r="F41" i="3" s="1"/>
  <c r="F42" i="3" s="1"/>
  <c r="F37" i="3"/>
  <c r="F43" i="3" l="1"/>
  <c r="F44" i="3" s="1"/>
  <c r="F46" i="3" s="1"/>
  <c r="F47" i="3" s="1"/>
  <c r="F48" i="3" s="1"/>
  <c r="F49" i="3" s="1"/>
  <c r="F50" i="3" s="1"/>
  <c r="F51" i="3" s="1"/>
  <c r="F52" i="3" s="1"/>
  <c r="F54" i="3" s="1"/>
  <c r="F55" i="3" s="1"/>
  <c r="F56" i="3" s="1"/>
  <c r="F57" i="3" s="1"/>
  <c r="F58" i="3" s="1"/>
  <c r="F59" i="3" s="1"/>
  <c r="F60" i="3" s="1"/>
  <c r="F61" i="3" s="1"/>
  <c r="F63" i="3" s="1"/>
  <c r="F64" i="3" s="1"/>
  <c r="F65" i="3" s="1"/>
  <c r="F66" i="3" s="1"/>
  <c r="F67" i="3" s="1"/>
  <c r="F68" i="3" s="1"/>
  <c r="F69" i="3" s="1"/>
  <c r="F70" i="3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V9" i="3" l="1"/>
  <c r="V6" i="3"/>
  <c r="V5" i="3"/>
  <c r="V7" i="3" s="1"/>
  <c r="V11" i="3" s="1"/>
  <c r="B6" i="8" l="1"/>
  <c r="C6" i="8"/>
  <c r="A7" i="8"/>
  <c r="B7" i="8"/>
  <c r="C7" i="8"/>
  <c r="A8" i="8"/>
  <c r="B8" i="8"/>
  <c r="B5" i="8"/>
  <c r="A5" i="8"/>
  <c r="B2" i="8"/>
  <c r="B3" i="8"/>
  <c r="C3" i="8"/>
  <c r="A1" i="8"/>
  <c r="V14" i="3" l="1"/>
  <c r="V17" i="3" s="1"/>
</calcChain>
</file>

<file path=xl/sharedStrings.xml><?xml version="1.0" encoding="utf-8"?>
<sst xmlns="http://schemas.openxmlformats.org/spreadsheetml/2006/main" count="39" uniqueCount="35">
  <si>
    <t>Année</t>
  </si>
  <si>
    <t>Essence</t>
  </si>
  <si>
    <t>Accroissement</t>
  </si>
  <si>
    <t>Scénario de référence</t>
  </si>
  <si>
    <t>PROJET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</si>
  <si>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</si>
  <si>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</si>
  <si>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</si>
  <si>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</si>
  <si>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</si>
  <si>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</si>
  <si>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</si>
  <si>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</si>
  <si>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</si>
  <si>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Gain CO₂ moyen de long terme</t>
  </si>
  <si>
    <t>Différence de stock moyen de long terme</t>
  </si>
  <si>
    <t>Différence de stock à 30 ans</t>
  </si>
  <si>
    <t>REI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</si>
  <si>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</si>
  <si>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Biomasse aérienne 
(tMS/ha)</t>
  </si>
  <si>
    <t>Biomasse racinaire 
(tMS/ha)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</si>
  <si>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</si>
  <si>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</si>
  <si>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</si>
  <si>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</si>
  <si>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</si>
  <si>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</si>
  <si>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</si>
  <si>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</si>
  <si>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V (m³/ha)</t>
  </si>
  <si>
    <t>Bipomasse aérienne 
(tMS/ha)</t>
  </si>
  <si>
    <t>Biomasse 
totale accrus (tCO₂/ha)</t>
  </si>
  <si>
    <t>Gain CO₂ moyen long terme friche</t>
  </si>
  <si>
    <r>
      <t>Biomasse totale tilleul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</si>
  <si>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Infradensité tilleul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</si>
</sst>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CFE7F5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4" borderId="3" xfId="0" applyFill="1" applyBorder="1"/>
    <xf numFmtId="0" fontId="0" fillId="3" borderId="0" xfId="0" applyFill="1" applyAlignment="1">
      <alignment vertical="center"/>
    </xf>
    <xf numFmtId="0" fontId="0" fillId="4" borderId="4" xfId="0" applyFill="1" applyBorder="1"/>
    <xf numFmtId="0" fontId="0" fillId="4" borderId="5" xfId="0" applyFill="1" applyBorder="1"/>
    <xf numFmtId="0" fontId="0" fillId="3" borderId="5" xfId="0" applyFill="1" applyBorder="1"/>
    <xf numFmtId="0" fontId="0" fillId="3" borderId="5" xfId="0" applyFill="1" applyBorder="1" applyAlignment="1"/>
    <xf numFmtId="0" fontId="0" fillId="3" borderId="1" xfId="0" applyFill="1" applyBorder="1"/>
    <xf numFmtId="0" fontId="4" fillId="3" borderId="6" xfId="0" applyFont="1" applyFill="1" applyBorder="1"/>
    <xf numFmtId="0" fontId="0" fillId="3" borderId="6" xfId="0" applyFill="1" applyBorder="1"/>
    <xf numFmtId="0" fontId="0" fillId="3" borderId="3" xfId="0" applyFill="1" applyBorder="1" applyAlignment="1">
      <alignment wrapText="1"/>
    </xf>
    <xf numFmtId="0" fontId="0" fillId="3" borderId="4" xfId="0" applyFill="1" applyBorder="1"/>
    <xf numFmtId="0" fontId="0" fillId="4" borderId="5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1" fontId="8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1" fillId="10" borderId="0" xfId="0" applyNumberFormat="1" applyFont="1" applyFill="1" applyBorder="1" applyAlignment="1">
      <alignment horizontal="center"/>
    </xf>
    <xf numFmtId="164" fontId="1" fillId="10" borderId="7" xfId="0" applyNumberFormat="1" applyFont="1" applyFill="1" applyBorder="1" applyAlignment="1">
      <alignment horizontal="center"/>
    </xf>
    <xf numFmtId="164" fontId="1" fillId="10" borderId="0" xfId="0" applyNumberFormat="1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 wrapText="1"/>
    </xf>
    <xf numFmtId="1" fontId="1" fillId="7" borderId="0" xfId="0" applyNumberFormat="1" applyFont="1" applyFill="1" applyBorder="1" applyAlignment="1">
      <alignment horizontal="center"/>
    </xf>
    <xf numFmtId="1" fontId="1" fillId="7" borderId="7" xfId="0" applyNumberFormat="1" applyFont="1" applyFill="1" applyBorder="1" applyAlignment="1">
      <alignment horizontal="center"/>
    </xf>
    <xf numFmtId="164" fontId="1" fillId="7" borderId="7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/>
    </xf>
    <xf numFmtId="164" fontId="1" fillId="7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fr-FR" b="1"/>
              <a:t>Itinéraire</a:t>
            </a:r>
            <a:r>
              <a:rPr lang="fr-FR" b="1" baseline="0"/>
              <a:t> sylvicole du tilleul</a:t>
            </a:r>
            <a:endParaRPr lang="fr-FR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Modèle!$J$2</c:f>
              <c:strCache>
                <c:ptCount val="1"/>
                <c:pt idx="0">
                  <c:v>Biomasse totale tilleul
(tCO₂/ha)</c:v>
                </c:pt>
              </c:strCache>
            </c:strRef>
          </c:tx>
          <c:marker>
            <c:symbol val="none"/>
          </c:marker>
          <c:xVal>
            <c:numRef>
              <c:f>Modèle!$F$3:$F$81</c:f>
              <c:numCache>
                <c:formatCode>0</c:formatCode>
                <c:ptCount val="7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  <c:pt idx="65">
                  <c:v>58</c:v>
                </c:pt>
                <c:pt idx="66">
                  <c:v>59</c:v>
                </c:pt>
                <c:pt idx="67">
                  <c:v>60</c:v>
                </c:pt>
                <c:pt idx="68">
                  <c:v>60</c:v>
                </c:pt>
                <c:pt idx="69">
                  <c:v>61</c:v>
                </c:pt>
                <c:pt idx="70">
                  <c:v>62</c:v>
                </c:pt>
                <c:pt idx="71">
                  <c:v>63</c:v>
                </c:pt>
                <c:pt idx="72">
                  <c:v>64</c:v>
                </c:pt>
                <c:pt idx="73">
                  <c:v>65</c:v>
                </c:pt>
                <c:pt idx="74">
                  <c:v>66</c:v>
                </c:pt>
                <c:pt idx="75">
                  <c:v>67</c:v>
                </c:pt>
                <c:pt idx="76">
                  <c:v>68</c:v>
                </c:pt>
                <c:pt idx="77">
                  <c:v>69</c:v>
                </c:pt>
                <c:pt idx="78">
                  <c:v>69</c:v>
                </c:pt>
              </c:numCache>
            </c:numRef>
          </c:xVal>
          <c:yVal>
            <c:numRef>
              <c:f>Modèle!$J$3:$J$81</c:f>
              <c:numCache>
                <c:formatCode>0.0</c:formatCode>
                <c:ptCount val="79"/>
                <c:pt idx="0">
                  <c:v>0</c:v>
                </c:pt>
                <c:pt idx="1">
                  <c:v>1.7323302898257162</c:v>
                </c:pt>
                <c:pt idx="2">
                  <c:v>3.3772224200282448</c:v>
                </c:pt>
                <c:pt idx="3">
                  <c:v>4.9938764137935321</c:v>
                </c:pt>
                <c:pt idx="4">
                  <c:v>6.5931237632299471</c:v>
                </c:pt>
                <c:pt idx="5">
                  <c:v>8.1798736556407885</c:v>
                </c:pt>
                <c:pt idx="6">
                  <c:v>11.326087598675542</c:v>
                </c:pt>
                <c:pt idx="7">
                  <c:v>14.445431260855472</c:v>
                </c:pt>
                <c:pt idx="8">
                  <c:v>19.087984556661564</c:v>
                </c:pt>
                <c:pt idx="9">
                  <c:v>23.69754605384723</c:v>
                </c:pt>
                <c:pt idx="10">
                  <c:v>28.281508489262269</c:v>
                </c:pt>
                <c:pt idx="11">
                  <c:v>32.844637674509407</c:v>
                </c:pt>
                <c:pt idx="12">
                  <c:v>38.902006779696443</c:v>
                </c:pt>
                <c:pt idx="13">
                  <c:v>44.933720948765227</c:v>
                </c:pt>
                <c:pt idx="14">
                  <c:v>52.443195712242975</c:v>
                </c:pt>
                <c:pt idx="15">
                  <c:v>61.4174333018235</c:v>
                </c:pt>
                <c:pt idx="16">
                  <c:v>56.934954730586902</c:v>
                </c:pt>
                <c:pt idx="17">
                  <c:v>71.249871520456722</c:v>
                </c:pt>
                <c:pt idx="18">
                  <c:v>85.490803817484263</c:v>
                </c:pt>
                <c:pt idx="19">
                  <c:v>99.671872945964807</c:v>
                </c:pt>
                <c:pt idx="20">
                  <c:v>113.80282201771517</c:v>
                </c:pt>
                <c:pt idx="21">
                  <c:v>127.89076379214985</c:v>
                </c:pt>
                <c:pt idx="22">
                  <c:v>91.110686124684605</c:v>
                </c:pt>
                <c:pt idx="23">
                  <c:v>106.74311974600887</c:v>
                </c:pt>
                <c:pt idx="24">
                  <c:v>122.31905294762318</c:v>
                </c:pt>
                <c:pt idx="25">
                  <c:v>137.84670781868604</c:v>
                </c:pt>
                <c:pt idx="26">
                  <c:v>153.33229557513843</c:v>
                </c:pt>
                <c:pt idx="27">
                  <c:v>168.78066680719573</c:v>
                </c:pt>
                <c:pt idx="28">
                  <c:v>129.35601461010711</c:v>
                </c:pt>
                <c:pt idx="29">
                  <c:v>146.17875680898459</c:v>
                </c:pt>
                <c:pt idx="30">
                  <c:v>162.95520023865581</c:v>
                </c:pt>
                <c:pt idx="31">
                  <c:v>179.69078619560844</c:v>
                </c:pt>
                <c:pt idx="32">
                  <c:v>196.38985757072427</c:v>
                </c:pt>
                <c:pt idx="33">
                  <c:v>213.05595726994457</c:v>
                </c:pt>
                <c:pt idx="34">
                  <c:v>229.69202803102681</c:v>
                </c:pt>
                <c:pt idx="35">
                  <c:v>177.51003823928178</c:v>
                </c:pt>
                <c:pt idx="36">
                  <c:v>194.21365668950943</c:v>
                </c:pt>
                <c:pt idx="37">
                  <c:v>210.88387892336644</c:v>
                </c:pt>
                <c:pt idx="38">
                  <c:v>227.52371705254288</c:v>
                </c:pt>
                <c:pt idx="39">
                  <c:v>244.13570624979195</c:v>
                </c:pt>
                <c:pt idx="40">
                  <c:v>260.72200828834241</c:v>
                </c:pt>
                <c:pt idx="41">
                  <c:v>277.28448730625314</c:v>
                </c:pt>
                <c:pt idx="42">
                  <c:v>225.35493278909914</c:v>
                </c:pt>
                <c:pt idx="43">
                  <c:v>241.45481667314729</c:v>
                </c:pt>
                <c:pt idx="44">
                  <c:v>257.53027834050727</c:v>
                </c:pt>
                <c:pt idx="45">
                  <c:v>273.58305693525386</c:v>
                </c:pt>
                <c:pt idx="46">
                  <c:v>289.61467077326068</c:v>
                </c:pt>
                <c:pt idx="47">
                  <c:v>305.62645631332947</c:v>
                </c:pt>
                <c:pt idx="48">
                  <c:v>321.61959852692485</c:v>
                </c:pt>
                <c:pt idx="49">
                  <c:v>337.59515490696037</c:v>
                </c:pt>
                <c:pt idx="50">
                  <c:v>275.8451748960195</c:v>
                </c:pt>
                <c:pt idx="51">
                  <c:v>290.77001527116295</c:v>
                </c:pt>
                <c:pt idx="52">
                  <c:v>305.6777455692835</c:v>
                </c:pt>
                <c:pt idx="53">
                  <c:v>320.5693177687661</c:v>
                </c:pt>
                <c:pt idx="54">
                  <c:v>335.44558817007095</c:v>
                </c:pt>
                <c:pt idx="55">
                  <c:v>350.30733091778887</c:v>
                </c:pt>
                <c:pt idx="56">
                  <c:v>365.15524910721018</c:v>
                </c:pt>
                <c:pt idx="57">
                  <c:v>379.98998398955013</c:v>
                </c:pt>
                <c:pt idx="58">
                  <c:v>394.81212266433721</c:v>
                </c:pt>
                <c:pt idx="59">
                  <c:v>326.12726229676827</c:v>
                </c:pt>
                <c:pt idx="60">
                  <c:v>339.56532631035651</c:v>
                </c:pt>
                <c:pt idx="61">
                  <c:v>352.99169361812261</c:v>
                </c:pt>
                <c:pt idx="62">
                  <c:v>366.40687182764287</c:v>
                </c:pt>
                <c:pt idx="63">
                  <c:v>379.8113283393082</c:v>
                </c:pt>
                <c:pt idx="64">
                  <c:v>393.20549486765361</c:v>
                </c:pt>
                <c:pt idx="65">
                  <c:v>406.58977131437911</c:v>
                </c:pt>
                <c:pt idx="66">
                  <c:v>419.9645291047384</c:v>
                </c:pt>
                <c:pt idx="67">
                  <c:v>433.33011407671557</c:v>
                </c:pt>
                <c:pt idx="68">
                  <c:v>366.22807430704466</c:v>
                </c:pt>
                <c:pt idx="69">
                  <c:v>378.62024388593522</c:v>
                </c:pt>
                <c:pt idx="70">
                  <c:v>391.00358835387698</c:v>
                </c:pt>
                <c:pt idx="71">
                  <c:v>403.3784266253918</c:v>
                </c:pt>
                <c:pt idx="72">
                  <c:v>415.74505644902712</c:v>
                </c:pt>
                <c:pt idx="73">
                  <c:v>428.10375641326391</c:v>
                </c:pt>
                <c:pt idx="74">
                  <c:v>440.4547877086984</c:v>
                </c:pt>
                <c:pt idx="75">
                  <c:v>452.79839568226072</c:v>
                </c:pt>
                <c:pt idx="76">
                  <c:v>465.13481121312179</c:v>
                </c:pt>
                <c:pt idx="77">
                  <c:v>477.46425193503552</c:v>
                </c:pt>
                <c:pt idx="78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Modèle!$E$2</c:f>
              <c:strCache>
                <c:ptCount val="1"/>
                <c:pt idx="0">
                  <c:v>Biomasse 
totale accrus (tCO₂/ha)</c:v>
                </c:pt>
              </c:strCache>
            </c:strRef>
          </c:tx>
          <c:marker>
            <c:symbol val="none"/>
          </c:marker>
          <c:xVal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xVal>
          <c:yVal>
            <c:numRef>
              <c:f>Modèle!$E$3:$E$72</c:f>
              <c:numCache>
                <c:formatCode>0.0</c:formatCode>
                <c:ptCount val="70"/>
                <c:pt idx="0">
                  <c:v>0</c:v>
                </c:pt>
                <c:pt idx="1">
                  <c:v>4.7836087045971789</c:v>
                </c:pt>
                <c:pt idx="2">
                  <c:v>9.3310795108695466</c:v>
                </c:pt>
                <c:pt idx="3">
                  <c:v>13.802289629363996</c:v>
                </c:pt>
                <c:pt idx="4">
                  <c:v>18.226490885521667</c:v>
                </c:pt>
                <c:pt idx="5">
                  <c:v>22.616941165570726</c:v>
                </c:pt>
                <c:pt idx="6">
                  <c:v>26.981203321347945</c:v>
                </c:pt>
                <c:pt idx="7">
                  <c:v>31.32415283101054</c:v>
                </c:pt>
                <c:pt idx="8">
                  <c:v>35.649185657578798</c:v>
                </c:pt>
                <c:pt idx="9">
                  <c:v>39.958797877072726</c:v>
                </c:pt>
                <c:pt idx="10">
                  <c:v>44.254898341368978</c:v>
                </c:pt>
                <c:pt idx="11">
                  <c:v>48.538992039937625</c:v>
                </c:pt>
                <c:pt idx="12">
                  <c:v>52.812294633027768</c:v>
                </c:pt>
                <c:pt idx="13">
                  <c:v>57.075807617167555</c:v>
                </c:pt>
                <c:pt idx="14">
                  <c:v>61.330369659965868</c:v>
                </c:pt>
                <c:pt idx="15">
                  <c:v>65.576692830392886</c:v>
                </c:pt>
                <c:pt idx="16">
                  <c:v>69.815388883552259</c:v>
                </c:pt>
                <c:pt idx="17">
                  <c:v>74.046988783095856</c:v>
                </c:pt>
                <c:pt idx="18">
                  <c:v>78.27195749759619</c:v>
                </c:pt>
                <c:pt idx="19">
                  <c:v>82.490705414569263</c:v>
                </c:pt>
                <c:pt idx="20">
                  <c:v>86.703597282994849</c:v>
                </c:pt>
                <c:pt idx="21">
                  <c:v>90.91095931650618</c:v>
                </c:pt>
                <c:pt idx="22">
                  <c:v>95.1130849052564</c:v>
                </c:pt>
                <c:pt idx="23">
                  <c:v>99.310239259907348</c:v>
                </c:pt>
                <c:pt idx="24">
                  <c:v>103.50266322517849</c:v>
                </c:pt>
                <c:pt idx="25">
                  <c:v>107.69057643989493</c:v>
                </c:pt>
                <c:pt idx="26">
                  <c:v>111.87417997719491</c:v>
                </c:pt>
                <c:pt idx="27">
                  <c:v>116.05365856712723</c:v>
                </c:pt>
                <c:pt idx="28">
                  <c:v>120.22918248071801</c:v>
                </c:pt>
                <c:pt idx="29">
                  <c:v>124.40090913732216</c:v>
                </c:pt>
                <c:pt idx="30">
                  <c:v>128.56898448404186</c:v>
                </c:pt>
                <c:pt idx="31">
                  <c:v>132.73354418605663</c:v>
                </c:pt>
                <c:pt idx="32">
                  <c:v>136.89471465904725</c:v>
                </c:pt>
                <c:pt idx="33">
                  <c:v>141.05261396894181</c:v>
                </c:pt>
                <c:pt idx="34">
                  <c:v>145.20735261953723</c:v>
                </c:pt>
                <c:pt idx="35">
                  <c:v>149.35903424485562</c:v>
                </c:pt>
                <c:pt idx="36">
                  <c:v>153.50775622015013</c:v>
                </c:pt>
                <c:pt idx="37">
                  <c:v>157.65361020311283</c:v>
                </c:pt>
                <c:pt idx="38">
                  <c:v>161.79668261492819</c:v>
                </c:pt>
                <c:pt idx="39">
                  <c:v>165.93705506926455</c:v>
                </c:pt>
                <c:pt idx="40">
                  <c:v>170.07480475602907</c:v>
                </c:pt>
                <c:pt idx="41">
                  <c:v>174.21000478566654</c:v>
                </c:pt>
                <c:pt idx="42">
                  <c:v>178.34272449892208</c:v>
                </c:pt>
                <c:pt idx="43">
                  <c:v>182.47302974627226</c:v>
                </c:pt>
                <c:pt idx="44">
                  <c:v>186.60098314062952</c:v>
                </c:pt>
                <c:pt idx="45">
                  <c:v>190.72664428642634</c:v>
                </c:pt>
                <c:pt idx="46">
                  <c:v>194.85006998776223</c:v>
                </c:pt>
                <c:pt idx="47">
                  <c:v>198.97131443793992</c:v>
                </c:pt>
                <c:pt idx="48">
                  <c:v>203.09042939241621</c:v>
                </c:pt>
                <c:pt idx="49">
                  <c:v>207.2074643269334</c:v>
                </c:pt>
                <c:pt idx="50">
                  <c:v>211.32246658237679</c:v>
                </c:pt>
                <c:pt idx="51">
                  <c:v>215.43548149771718</c:v>
                </c:pt>
                <c:pt idx="52">
                  <c:v>219.54655253223132</c:v>
                </c:pt>
                <c:pt idx="53">
                  <c:v>223.65572137805506</c:v>
                </c:pt>
                <c:pt idx="54">
                  <c:v>227.76302806400201</c:v>
                </c:pt>
                <c:pt idx="55">
                  <c:v>231.86851105147409</c:v>
                </c:pt>
                <c:pt idx="56">
                  <c:v>235.97220732319946</c:v>
                </c:pt>
                <c:pt idx="57">
                  <c:v>240.07415246545301</c:v>
                </c:pt>
                <c:pt idx="58">
                  <c:v>244.17438074434287</c:v>
                </c:pt>
                <c:pt idx="59">
                  <c:v>248.27292517668727</c:v>
                </c:pt>
                <c:pt idx="60">
                  <c:v>252.36981759595039</c:v>
                </c:pt>
                <c:pt idx="61">
                  <c:v>256.46508871365705</c:v>
                </c:pt>
                <c:pt idx="62">
                  <c:v>260.55876817666677</c:v>
                </c:pt>
                <c:pt idx="63">
                  <c:v>264.65088462064733</c:v>
                </c:pt>
                <c:pt idx="64">
                  <c:v>268.74146572005776</c:v>
                </c:pt>
                <c:pt idx="65">
                  <c:v>272.83053823491764</c:v>
                </c:pt>
                <c:pt idx="66">
                  <c:v>276.91812805461763</c:v>
                </c:pt>
                <c:pt idx="67">
                  <c:v>281.00426023899882</c:v>
                </c:pt>
                <c:pt idx="68">
                  <c:v>285.08895905691003</c:v>
                </c:pt>
                <c:pt idx="69">
                  <c:v>289.17224802243294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464640"/>
        <c:axId val="588459744"/>
      </c:scatterChart>
      <c:valAx>
        <c:axId val="588464640"/>
        <c:scaling>
          <c:orientation val="minMax"/>
          <c:max val="7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776232817809122"/>
              <c:y val="0.887624381643300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588459744"/>
        <c:crosses val="autoZero"/>
        <c:crossBetween val="midCat"/>
        <c:majorUnit val="10"/>
        <c:minorUnit val="5"/>
      </c:valAx>
      <c:valAx>
        <c:axId val="588459744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fr-FR" b="1"/>
                  <a:t>tCO₂/ha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588464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86518132872089E-2"/>
          <c:y val="0.89302740055687779"/>
          <c:w val="0.73140801244933307"/>
          <c:h val="0.10032127969297089"/>
        </c:manualLayout>
      </c:layout>
      <c:overlay val="0"/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173831</xdr:colOff>
      <xdr:row>17</xdr:row>
      <xdr:rowOff>82795</xdr:rowOff>
    </xdr:from>
    <xdr:to>
      <xdr:col>22</xdr:col>
      <xdr:colOff>369277</xdr:colOff>
      <xdr:row>41</xdr:row>
      <xdr:rowOff>15386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53" t="e">
        <f>#REF!</f>
        <v>#REF!</v>
      </c>
      <c r="B1" s="53"/>
      <c r="C1" s="53"/>
    </row>
    <row r="2" spans="1:3" x14ac:dyDescent="0.2">
      <c r="A2" s="6" t="s">
        <v>1</v>
      </c>
      <c r="B2" s="15" t="e">
        <f>#REF!</f>
        <v>#REF!</v>
      </c>
      <c r="C2" s="7"/>
    </row>
    <row r="3" spans="1:3" x14ac:dyDescent="0.2">
      <c r="A3" s="4" t="s">
        <v>2</v>
      </c>
      <c r="B3" s="3" t="e">
        <f>#REF!</f>
        <v>#REF!</v>
      </c>
      <c r="C3" s="3" t="e">
        <f>#REF!</f>
        <v>#REF!</v>
      </c>
    </row>
    <row r="4" spans="1:3" x14ac:dyDescent="0.2">
      <c r="A4" s="54" t="s">
        <v>3</v>
      </c>
      <c r="B4" s="54"/>
      <c r="C4" s="54"/>
    </row>
    <row r="5" spans="1:3" x14ac:dyDescent="0.2">
      <c r="A5" s="14" t="e">
        <f>#REF!</f>
        <v>#REF!</v>
      </c>
      <c r="B5" s="9" t="e">
        <f>#REF!</f>
        <v>#REF!</v>
      </c>
      <c r="C5" s="8"/>
    </row>
    <row r="6" spans="1:3" x14ac:dyDescent="0.2">
      <c r="A6" s="11" t="s">
        <v>2</v>
      </c>
      <c r="B6" s="10" t="e">
        <f>#REF!</f>
        <v>#REF!</v>
      </c>
      <c r="C6" s="10" t="e">
        <f>#REF!</f>
        <v>#REF!</v>
      </c>
    </row>
    <row r="7" spans="1:3" x14ac:dyDescent="0.2">
      <c r="A7" s="12" t="e">
        <f>#REF!</f>
        <v>#REF!</v>
      </c>
      <c r="B7" s="10" t="e">
        <f>#REF!</f>
        <v>#REF!</v>
      </c>
      <c r="C7" s="10" t="e">
        <f>#REF!</f>
        <v>#REF!</v>
      </c>
    </row>
    <row r="8" spans="1:3" ht="24.75" customHeight="1" x14ac:dyDescent="0.2">
      <c r="A8" s="13" t="e">
        <f>#REF!</f>
        <v>#REF!</v>
      </c>
      <c r="B8" s="5" t="e">
        <f>#REF!</f>
        <v>#REF!</v>
      </c>
      <c r="C8" s="2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topLeftCell="H1" zoomScaleNormal="100" workbookViewId="0">
      <selection activeCell="P12" sqref="P12"/>
    </sheetView>
  </sheetViews>
  <sheetFormatPr baseColWidth="10" defaultRowHeight="12.75" x14ac:dyDescent="0.2"/>
  <cols>
    <col min="1" max="1" width="6.85546875" bestFit="1" customWidth="1"/>
    <col min="2" max="2" width="9.28515625" customWidth="1"/>
    <col min="3" max="3" width="11.28515625" customWidth="1"/>
    <col min="4" max="4" width="9.28515625" customWidth="1"/>
    <col min="5" max="5" width="9.7109375" bestFit="1" customWidth="1"/>
    <col min="6" max="6" width="6.85546875" style="16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9.42578125" bestFit="1" customWidth="1"/>
    <col min="21" max="21" width="38.28515625" bestFit="1" customWidth="1"/>
  </cols>
  <sheetData>
    <row r="1" spans="1:22" ht="14.25" customHeight="1" x14ac:dyDescent="0.2">
      <c r="A1" s="18"/>
      <c r="B1" s="55"/>
      <c r="C1" s="55"/>
      <c r="D1" s="55"/>
      <c r="E1" s="55"/>
      <c r="F1" s="56" t="s">
        <v>4</v>
      </c>
      <c r="G1" s="57"/>
      <c r="H1" s="57"/>
      <c r="I1" s="57"/>
      <c r="J1" s="57"/>
      <c r="K1" s="57"/>
      <c r="L1" s="57"/>
    </row>
    <row r="2" spans="1:22" ht="60" x14ac:dyDescent="0.2">
      <c r="A2" s="1" t="s">
        <v>0</v>
      </c>
      <c r="B2" s="46" t="s">
        <v>29</v>
      </c>
      <c r="C2" s="47" t="s">
        <v>30</v>
      </c>
      <c r="D2" s="47" t="s">
        <v>20</v>
      </c>
      <c r="E2" s="47" t="s">
        <v>31</v>
      </c>
      <c r="F2" s="27" t="s">
        <v>0</v>
      </c>
      <c r="G2" s="28" t="s">
        <v>18</v>
      </c>
      <c r="H2" s="29" t="s">
        <v>19</v>
      </c>
      <c r="I2" s="29" t="s">
        <v>20</v>
      </c>
      <c r="J2" s="29" t="s">
        <v>33</v>
      </c>
      <c r="K2" s="30" t="s">
        <v>0</v>
      </c>
      <c r="L2" s="31" t="s">
        <v>21</v>
      </c>
      <c r="M2" s="32" t="s">
        <v>22</v>
      </c>
      <c r="N2" s="32" t="s">
        <v>23</v>
      </c>
      <c r="O2" s="31" t="s">
        <v>24</v>
      </c>
      <c r="P2" s="31" t="s">
        <v>25</v>
      </c>
      <c r="Q2" s="31" t="s">
        <v>26</v>
      </c>
      <c r="R2" s="31" t="s">
        <v>27</v>
      </c>
      <c r="S2" s="31" t="s">
        <v>28</v>
      </c>
      <c r="U2" s="58" t="s">
        <v>34</v>
      </c>
      <c r="V2" s="59">
        <v>0.43</v>
      </c>
    </row>
    <row r="3" spans="1:22" ht="15" x14ac:dyDescent="0.2">
      <c r="A3" s="43">
        <v>0</v>
      </c>
      <c r="B3" s="44">
        <v>0</v>
      </c>
      <c r="C3" s="44">
        <f>B3*1.56*0.57</f>
        <v>0</v>
      </c>
      <c r="D3" s="44">
        <v>0</v>
      </c>
      <c r="E3" s="44">
        <f>(C3+D3)*44/12</f>
        <v>0</v>
      </c>
      <c r="F3" s="48">
        <v>0</v>
      </c>
      <c r="G3" s="49">
        <v>0</v>
      </c>
      <c r="H3" s="50">
        <f>G3*0.43*1.56</f>
        <v>0</v>
      </c>
      <c r="I3" s="51">
        <v>0</v>
      </c>
      <c r="J3" s="51">
        <f>(H3+I3)*0.475*44/12</f>
        <v>0</v>
      </c>
      <c r="K3" s="34">
        <v>0</v>
      </c>
      <c r="L3" s="35"/>
      <c r="M3" s="17"/>
      <c r="U3" s="23" t="s">
        <v>14</v>
      </c>
      <c r="V3" s="40">
        <f>AVERAGE(J3:J80)</f>
        <v>223.65252523306029</v>
      </c>
    </row>
    <row r="4" spans="1:22" ht="15" x14ac:dyDescent="0.2">
      <c r="A4" s="43">
        <f>A3+1</f>
        <v>1</v>
      </c>
      <c r="B4" s="45">
        <f>B3+1</f>
        <v>1</v>
      </c>
      <c r="C4" s="44">
        <f t="shared" ref="C4:C67" si="0">B4*1.56*0.57</f>
        <v>0.88919999999999999</v>
      </c>
      <c r="D4" s="44">
        <f t="shared" ref="D4:D67" si="1">EXP(-1.0587+0.8836*LN(C4)+0.284)</f>
        <v>0.41542055579923082</v>
      </c>
      <c r="E4" s="44">
        <f t="shared" ref="E4:E67" si="2">(C4+D4)*44/12</f>
        <v>4.7836087045971789</v>
      </c>
      <c r="F4" s="48">
        <v>1</v>
      </c>
      <c r="G4" s="48">
        <v>1</v>
      </c>
      <c r="H4" s="50">
        <f t="shared" ref="H4:H67" si="3">G4*0.43*1.56</f>
        <v>0.67080000000000006</v>
      </c>
      <c r="I4" s="51">
        <f t="shared" ref="I4:I67" si="4">EXP(-1.0587+0.8836*LN(H4)+0.284)</f>
        <v>0.32383940085687046</v>
      </c>
      <c r="J4" s="51">
        <f t="shared" ref="J4:J67" si="5">(H4+I4)*0.475*44/12</f>
        <v>1.7323302898257162</v>
      </c>
      <c r="K4" s="34">
        <v>1</v>
      </c>
      <c r="L4" s="36"/>
      <c r="M4" s="20"/>
      <c r="S4" s="21"/>
      <c r="U4" s="23" t="s">
        <v>32</v>
      </c>
      <c r="V4" s="40">
        <f>AVERAGE(E3:E72)</f>
        <v>146.54030426792909</v>
      </c>
    </row>
    <row r="5" spans="1:22" ht="15" x14ac:dyDescent="0.25">
      <c r="A5" s="43">
        <f t="shared" ref="A5:B68" si="6">A4+1</f>
        <v>2</v>
      </c>
      <c r="B5" s="45">
        <f t="shared" si="6"/>
        <v>2</v>
      </c>
      <c r="C5" s="44">
        <f t="shared" si="0"/>
        <v>1.7784</v>
      </c>
      <c r="D5" s="44">
        <f t="shared" si="1"/>
        <v>0.76643986660078545</v>
      </c>
      <c r="E5" s="44">
        <f t="shared" si="2"/>
        <v>9.3310795108695466</v>
      </c>
      <c r="F5" s="48">
        <v>2</v>
      </c>
      <c r="G5" s="48">
        <v>2</v>
      </c>
      <c r="H5" s="50">
        <f t="shared" si="3"/>
        <v>1.3416000000000001</v>
      </c>
      <c r="I5" s="51">
        <f t="shared" si="4"/>
        <v>0.59747507370042785</v>
      </c>
      <c r="J5" s="51">
        <f t="shared" si="5"/>
        <v>3.3772224200282448</v>
      </c>
      <c r="K5" s="34">
        <v>2</v>
      </c>
      <c r="L5" s="36"/>
      <c r="M5" s="17"/>
      <c r="U5" s="24" t="s">
        <v>15</v>
      </c>
      <c r="V5" s="41">
        <f>V3-V4</f>
        <v>77.112220965131201</v>
      </c>
    </row>
    <row r="6" spans="1:22" ht="15" x14ac:dyDescent="0.25">
      <c r="A6" s="43">
        <f t="shared" si="6"/>
        <v>3</v>
      </c>
      <c r="B6" s="45">
        <f t="shared" si="6"/>
        <v>3</v>
      </c>
      <c r="C6" s="44">
        <f t="shared" si="0"/>
        <v>2.6675999999999997</v>
      </c>
      <c r="D6" s="44">
        <f t="shared" si="1"/>
        <v>1.0966608080083624</v>
      </c>
      <c r="E6" s="44">
        <f t="shared" si="2"/>
        <v>13.802289629363996</v>
      </c>
      <c r="F6" s="48">
        <v>3</v>
      </c>
      <c r="G6" s="48">
        <v>3</v>
      </c>
      <c r="H6" s="50">
        <f t="shared" si="3"/>
        <v>2.0124</v>
      </c>
      <c r="I6" s="51">
        <f t="shared" si="4"/>
        <v>0.85489746246518583</v>
      </c>
      <c r="J6" s="51">
        <f t="shared" si="5"/>
        <v>4.9938764137935321</v>
      </c>
      <c r="K6" s="34">
        <v>3</v>
      </c>
      <c r="L6" s="36"/>
      <c r="U6" s="24" t="s">
        <v>16</v>
      </c>
      <c r="V6" s="41">
        <f>J36-E33</f>
        <v>84.486972785902708</v>
      </c>
    </row>
    <row r="7" spans="1:22" ht="15" x14ac:dyDescent="0.2">
      <c r="A7" s="43">
        <f t="shared" si="6"/>
        <v>4</v>
      </c>
      <c r="B7" s="45">
        <f t="shared" si="6"/>
        <v>4</v>
      </c>
      <c r="C7" s="44">
        <f t="shared" si="0"/>
        <v>3.5568</v>
      </c>
      <c r="D7" s="44">
        <f t="shared" si="1"/>
        <v>1.4140611505968179</v>
      </c>
      <c r="E7" s="44">
        <f t="shared" si="2"/>
        <v>18.226490885521667</v>
      </c>
      <c r="F7" s="48">
        <v>4</v>
      </c>
      <c r="G7" s="48">
        <v>4</v>
      </c>
      <c r="H7" s="50">
        <f t="shared" si="3"/>
        <v>2.6832000000000003</v>
      </c>
      <c r="I7" s="51">
        <f t="shared" si="4"/>
        <v>1.1023256056822655</v>
      </c>
      <c r="J7" s="51">
        <f t="shared" si="5"/>
        <v>6.5931237632299471</v>
      </c>
      <c r="K7" s="34">
        <v>4</v>
      </c>
      <c r="L7" s="36"/>
      <c r="U7" s="25" t="s">
        <v>5</v>
      </c>
      <c r="V7" s="42">
        <f>V5</f>
        <v>77.112220965131201</v>
      </c>
    </row>
    <row r="8" spans="1:22" ht="15" x14ac:dyDescent="0.2">
      <c r="A8" s="43">
        <f t="shared" si="6"/>
        <v>5</v>
      </c>
      <c r="B8" s="45">
        <f t="shared" si="6"/>
        <v>5</v>
      </c>
      <c r="C8" s="44">
        <f t="shared" si="0"/>
        <v>4.4459999999999997</v>
      </c>
      <c r="D8" s="44">
        <f t="shared" si="1"/>
        <v>1.7222566815192897</v>
      </c>
      <c r="E8" s="44">
        <f t="shared" si="2"/>
        <v>22.616941165570726</v>
      </c>
      <c r="F8" s="48">
        <v>5</v>
      </c>
      <c r="G8" s="48">
        <v>5</v>
      </c>
      <c r="H8" s="50">
        <f t="shared" si="3"/>
        <v>3.3540000000000001</v>
      </c>
      <c r="I8" s="51">
        <f t="shared" si="4"/>
        <v>1.3425781754875346</v>
      </c>
      <c r="J8" s="51">
        <f t="shared" si="5"/>
        <v>8.1798736556407885</v>
      </c>
      <c r="K8" s="34">
        <v>5</v>
      </c>
      <c r="L8" s="36"/>
      <c r="U8" s="25" t="s">
        <v>6</v>
      </c>
      <c r="V8" s="25">
        <v>0</v>
      </c>
    </row>
    <row r="9" spans="1:22" ht="15" x14ac:dyDescent="0.2">
      <c r="A9" s="43">
        <f t="shared" si="6"/>
        <v>6</v>
      </c>
      <c r="B9" s="45">
        <f t="shared" si="6"/>
        <v>6</v>
      </c>
      <c r="C9" s="44">
        <f t="shared" si="0"/>
        <v>5.3351999999999995</v>
      </c>
      <c r="D9" s="44">
        <f t="shared" si="1"/>
        <v>2.0233099967312578</v>
      </c>
      <c r="E9" s="44">
        <f t="shared" si="2"/>
        <v>26.981203321347945</v>
      </c>
      <c r="F9" s="48">
        <v>6</v>
      </c>
      <c r="G9" s="48">
        <v>7</v>
      </c>
      <c r="H9" s="50">
        <f t="shared" si="3"/>
        <v>4.6955999999999998</v>
      </c>
      <c r="I9" s="51">
        <f t="shared" si="4"/>
        <v>1.8074168030672977</v>
      </c>
      <c r="J9" s="51">
        <f t="shared" si="5"/>
        <v>11.326087598675542</v>
      </c>
      <c r="K9" s="34">
        <v>6</v>
      </c>
      <c r="L9" s="36"/>
      <c r="U9" s="25" t="s">
        <v>7</v>
      </c>
      <c r="V9" s="42">
        <f>30*10/30*44/12</f>
        <v>36.666666666666664</v>
      </c>
    </row>
    <row r="10" spans="1:22" ht="15" x14ac:dyDescent="0.2">
      <c r="A10" s="43">
        <f t="shared" si="6"/>
        <v>7</v>
      </c>
      <c r="B10" s="45">
        <f t="shared" si="6"/>
        <v>7</v>
      </c>
      <c r="C10" s="44">
        <f t="shared" si="0"/>
        <v>6.2243999999999993</v>
      </c>
      <c r="D10" s="44">
        <f t="shared" si="1"/>
        <v>2.3185507720937846</v>
      </c>
      <c r="E10" s="44">
        <f t="shared" si="2"/>
        <v>31.32415283101054</v>
      </c>
      <c r="F10" s="48">
        <v>7</v>
      </c>
      <c r="G10" s="48">
        <v>9</v>
      </c>
      <c r="H10" s="50">
        <f t="shared" si="3"/>
        <v>6.0372000000000003</v>
      </c>
      <c r="I10" s="51">
        <f t="shared" si="4"/>
        <v>2.2568275181945281</v>
      </c>
      <c r="J10" s="51">
        <f t="shared" si="5"/>
        <v>14.445431260855472</v>
      </c>
      <c r="K10" s="34">
        <v>7</v>
      </c>
      <c r="L10" s="36"/>
      <c r="U10" s="25" t="s">
        <v>8</v>
      </c>
      <c r="V10" s="25">
        <v>0</v>
      </c>
    </row>
    <row r="11" spans="1:22" ht="15" x14ac:dyDescent="0.25">
      <c r="A11" s="43">
        <f t="shared" si="6"/>
        <v>8</v>
      </c>
      <c r="B11" s="45">
        <f t="shared" si="6"/>
        <v>8</v>
      </c>
      <c r="C11" s="44">
        <f t="shared" si="0"/>
        <v>7.1135999999999999</v>
      </c>
      <c r="D11" s="44">
        <f t="shared" si="1"/>
        <v>2.6089051793396725</v>
      </c>
      <c r="E11" s="44">
        <f t="shared" si="2"/>
        <v>35.649185657578798</v>
      </c>
      <c r="F11" s="48">
        <v>8</v>
      </c>
      <c r="G11" s="48">
        <v>12</v>
      </c>
      <c r="H11" s="50">
        <f t="shared" si="3"/>
        <v>8.0495999999999999</v>
      </c>
      <c r="I11" s="51">
        <f t="shared" si="4"/>
        <v>2.9100083578918055</v>
      </c>
      <c r="J11" s="51">
        <f t="shared" si="5"/>
        <v>19.087984556661564</v>
      </c>
      <c r="K11" s="34">
        <v>8</v>
      </c>
      <c r="L11" s="36"/>
      <c r="U11" s="22" t="s">
        <v>9</v>
      </c>
      <c r="V11" s="39">
        <f>SUM(V7:V10)</f>
        <v>113.77888763179786</v>
      </c>
    </row>
    <row r="12" spans="1:22" ht="15" x14ac:dyDescent="0.25">
      <c r="A12" s="43">
        <f t="shared" si="6"/>
        <v>9</v>
      </c>
      <c r="B12" s="45">
        <f t="shared" si="6"/>
        <v>9</v>
      </c>
      <c r="C12" s="44">
        <f t="shared" si="0"/>
        <v>8.0028000000000006</v>
      </c>
      <c r="D12" s="44">
        <f t="shared" si="1"/>
        <v>2.8950539664743791</v>
      </c>
      <c r="E12" s="44">
        <f t="shared" si="2"/>
        <v>39.958797877072726</v>
      </c>
      <c r="F12" s="48">
        <v>9</v>
      </c>
      <c r="G12" s="48">
        <v>15</v>
      </c>
      <c r="H12" s="50">
        <f t="shared" si="3"/>
        <v>10.062000000000001</v>
      </c>
      <c r="I12" s="51">
        <f t="shared" si="4"/>
        <v>3.5442465380941046</v>
      </c>
      <c r="J12" s="51">
        <f t="shared" si="5"/>
        <v>23.69754605384723</v>
      </c>
      <c r="K12" s="34">
        <v>9</v>
      </c>
      <c r="L12" s="36"/>
      <c r="U12" s="23" t="s">
        <v>10</v>
      </c>
      <c r="V12" s="41">
        <f>SUM(L3:L36)</f>
        <v>55</v>
      </c>
    </row>
    <row r="13" spans="1:22" ht="15" x14ac:dyDescent="0.25">
      <c r="A13" s="43">
        <f t="shared" si="6"/>
        <v>10</v>
      </c>
      <c r="B13" s="45">
        <f t="shared" si="6"/>
        <v>10</v>
      </c>
      <c r="C13" s="44">
        <f t="shared" si="0"/>
        <v>8.8919999999999995</v>
      </c>
      <c r="D13" s="44">
        <f t="shared" si="1"/>
        <v>3.177517729464268</v>
      </c>
      <c r="E13" s="44">
        <f t="shared" si="2"/>
        <v>44.254898341368978</v>
      </c>
      <c r="F13" s="48">
        <v>10</v>
      </c>
      <c r="G13" s="48">
        <v>18</v>
      </c>
      <c r="H13" s="50">
        <f t="shared" si="3"/>
        <v>12.074400000000001</v>
      </c>
      <c r="I13" s="51">
        <f t="shared" si="4"/>
        <v>4.1637866923993911</v>
      </c>
      <c r="J13" s="51">
        <f t="shared" si="5"/>
        <v>28.281508489262269</v>
      </c>
      <c r="K13" s="34">
        <v>10</v>
      </c>
      <c r="L13" s="36"/>
      <c r="U13" s="23" t="s">
        <v>11</v>
      </c>
      <c r="V13" s="24">
        <v>0.25</v>
      </c>
    </row>
    <row r="14" spans="1:22" ht="15" x14ac:dyDescent="0.25">
      <c r="A14" s="43">
        <f t="shared" si="6"/>
        <v>11</v>
      </c>
      <c r="B14" s="45">
        <f t="shared" si="6"/>
        <v>11</v>
      </c>
      <c r="C14" s="44">
        <f t="shared" si="0"/>
        <v>9.7812000000000001</v>
      </c>
      <c r="D14" s="44">
        <f t="shared" si="1"/>
        <v>3.4567069199829903</v>
      </c>
      <c r="E14" s="44">
        <f t="shared" si="2"/>
        <v>48.538992039937625</v>
      </c>
      <c r="F14" s="48">
        <v>11</v>
      </c>
      <c r="G14" s="48">
        <v>21</v>
      </c>
      <c r="H14" s="50">
        <f t="shared" si="3"/>
        <v>14.0868</v>
      </c>
      <c r="I14" s="51">
        <f t="shared" si="4"/>
        <v>4.7713651719671226</v>
      </c>
      <c r="J14" s="51">
        <f t="shared" si="5"/>
        <v>32.844637674509407</v>
      </c>
      <c r="K14" s="34">
        <v>11</v>
      </c>
      <c r="L14" s="36"/>
      <c r="U14" s="22" t="s">
        <v>17</v>
      </c>
      <c r="V14" s="39">
        <f>V12*V13</f>
        <v>13.75</v>
      </c>
    </row>
    <row r="15" spans="1:22" ht="15" x14ac:dyDescent="0.25">
      <c r="A15" s="43">
        <f t="shared" si="6"/>
        <v>12</v>
      </c>
      <c r="B15" s="45">
        <f t="shared" si="6"/>
        <v>12</v>
      </c>
      <c r="C15" s="44">
        <f t="shared" si="0"/>
        <v>10.670399999999999</v>
      </c>
      <c r="D15" s="44">
        <f t="shared" si="1"/>
        <v>3.7329530817348457</v>
      </c>
      <c r="E15" s="44">
        <f t="shared" si="2"/>
        <v>52.812294633027768</v>
      </c>
      <c r="F15" s="48">
        <v>12</v>
      </c>
      <c r="G15" s="48">
        <v>25</v>
      </c>
      <c r="H15" s="50">
        <f t="shared" si="3"/>
        <v>16.77</v>
      </c>
      <c r="I15" s="51">
        <f t="shared" si="4"/>
        <v>5.5660804476726025</v>
      </c>
      <c r="J15" s="51">
        <f t="shared" si="5"/>
        <v>38.902006779696443</v>
      </c>
      <c r="K15" s="34">
        <v>12</v>
      </c>
      <c r="L15" s="36"/>
      <c r="U15" s="22" t="s">
        <v>13</v>
      </c>
      <c r="V15" s="39">
        <v>0</v>
      </c>
    </row>
    <row r="16" spans="1:22" x14ac:dyDescent="0.2">
      <c r="A16" s="43">
        <f t="shared" si="6"/>
        <v>13</v>
      </c>
      <c r="B16" s="45">
        <f t="shared" si="6"/>
        <v>13</v>
      </c>
      <c r="C16" s="44">
        <f t="shared" si="0"/>
        <v>11.5596</v>
      </c>
      <c r="D16" s="44">
        <f t="shared" si="1"/>
        <v>4.0065293501366055</v>
      </c>
      <c r="E16" s="44">
        <f t="shared" si="2"/>
        <v>57.075807617167555</v>
      </c>
      <c r="F16" s="48">
        <v>13</v>
      </c>
      <c r="G16" s="48">
        <v>29</v>
      </c>
      <c r="H16" s="50">
        <f t="shared" si="3"/>
        <v>19.453200000000002</v>
      </c>
      <c r="I16" s="51">
        <f t="shared" si="4"/>
        <v>6.3460656165159204</v>
      </c>
      <c r="J16" s="51">
        <f t="shared" si="5"/>
        <v>44.933720948765227</v>
      </c>
      <c r="K16" s="34">
        <v>13</v>
      </c>
      <c r="L16" s="36"/>
    </row>
    <row r="17" spans="1:22" ht="15" x14ac:dyDescent="0.25">
      <c r="A17" s="43">
        <f t="shared" si="6"/>
        <v>14</v>
      </c>
      <c r="B17" s="45">
        <f t="shared" si="6"/>
        <v>14</v>
      </c>
      <c r="C17" s="44">
        <f t="shared" si="0"/>
        <v>12.448799999999999</v>
      </c>
      <c r="D17" s="44">
        <f t="shared" si="1"/>
        <v>4.2776644527179633</v>
      </c>
      <c r="E17" s="44">
        <f t="shared" si="2"/>
        <v>61.330369659965868</v>
      </c>
      <c r="F17" s="48">
        <v>14</v>
      </c>
      <c r="G17" s="48">
        <v>34</v>
      </c>
      <c r="H17" s="50">
        <f t="shared" si="3"/>
        <v>22.807199999999998</v>
      </c>
      <c r="I17" s="51">
        <f t="shared" si="4"/>
        <v>7.3037257677950134</v>
      </c>
      <c r="J17" s="51">
        <f t="shared" si="5"/>
        <v>52.443195712242975</v>
      </c>
      <c r="K17" s="34">
        <v>14</v>
      </c>
      <c r="L17" s="36"/>
      <c r="U17" s="26" t="s">
        <v>12</v>
      </c>
      <c r="V17" s="38">
        <f>V11+V14+V15</f>
        <v>127.52888763179786</v>
      </c>
    </row>
    <row r="18" spans="1:22" x14ac:dyDescent="0.2">
      <c r="A18" s="43">
        <f t="shared" si="6"/>
        <v>15</v>
      </c>
      <c r="B18" s="45">
        <f t="shared" si="6"/>
        <v>15</v>
      </c>
      <c r="C18" s="44">
        <f t="shared" si="0"/>
        <v>13.337999999999999</v>
      </c>
      <c r="D18" s="44">
        <f t="shared" si="1"/>
        <v>4.5465525901071517</v>
      </c>
      <c r="E18" s="44">
        <f t="shared" si="2"/>
        <v>65.576692830392886</v>
      </c>
      <c r="F18" s="48">
        <v>15</v>
      </c>
      <c r="G18" s="48">
        <v>40</v>
      </c>
      <c r="H18" s="50">
        <f t="shared" si="3"/>
        <v>26.832000000000001</v>
      </c>
      <c r="I18" s="51">
        <f t="shared" si="4"/>
        <v>8.4315980680326312</v>
      </c>
      <c r="J18" s="51">
        <f t="shared" si="5"/>
        <v>61.4174333018235</v>
      </c>
      <c r="K18" s="34">
        <v>15</v>
      </c>
      <c r="L18" s="34">
        <v>3</v>
      </c>
    </row>
    <row r="19" spans="1:22" x14ac:dyDescent="0.2">
      <c r="A19" s="43">
        <f t="shared" si="6"/>
        <v>16</v>
      </c>
      <c r="B19" s="45">
        <f t="shared" si="6"/>
        <v>16</v>
      </c>
      <c r="C19" s="44">
        <f t="shared" si="0"/>
        <v>14.2272</v>
      </c>
      <c r="D19" s="44">
        <f t="shared" si="1"/>
        <v>4.81336060460516</v>
      </c>
      <c r="E19" s="44">
        <f t="shared" si="2"/>
        <v>69.815388883552259</v>
      </c>
      <c r="F19" s="48">
        <v>15</v>
      </c>
      <c r="G19" s="48">
        <f>G18-L18</f>
        <v>37</v>
      </c>
      <c r="H19" s="50">
        <f t="shared" si="3"/>
        <v>24.819600000000001</v>
      </c>
      <c r="I19" s="51">
        <f t="shared" si="4"/>
        <v>7.8703261611025228</v>
      </c>
      <c r="J19" s="51">
        <f t="shared" si="5"/>
        <v>56.934954730586902</v>
      </c>
      <c r="K19" s="34">
        <v>15</v>
      </c>
      <c r="L19" s="36"/>
    </row>
    <row r="20" spans="1:22" x14ac:dyDescent="0.2">
      <c r="A20" s="43">
        <f t="shared" si="6"/>
        <v>17</v>
      </c>
      <c r="B20" s="45">
        <f t="shared" si="6"/>
        <v>17</v>
      </c>
      <c r="C20" s="44">
        <f t="shared" si="0"/>
        <v>15.116399999999999</v>
      </c>
      <c r="D20" s="44">
        <f t="shared" si="1"/>
        <v>5.0782333044806913</v>
      </c>
      <c r="E20" s="44">
        <f t="shared" si="2"/>
        <v>74.046988783095856</v>
      </c>
      <c r="F20" s="48">
        <f>F19+1</f>
        <v>16</v>
      </c>
      <c r="G20" s="52">
        <f>$G$19+(F20-$F$19)*($G$24-$G$19)/($F$24-$F$19)</f>
        <v>46.6</v>
      </c>
      <c r="H20" s="50">
        <f t="shared" si="3"/>
        <v>31.25928</v>
      </c>
      <c r="I20" s="51">
        <f t="shared" si="4"/>
        <v>9.6497371409320873</v>
      </c>
      <c r="J20" s="51">
        <f t="shared" si="5"/>
        <v>71.249871520456722</v>
      </c>
      <c r="K20" s="34">
        <f>K19+1</f>
        <v>16</v>
      </c>
      <c r="L20" s="36"/>
    </row>
    <row r="21" spans="1:22" x14ac:dyDescent="0.2">
      <c r="A21" s="43">
        <f t="shared" si="6"/>
        <v>18</v>
      </c>
      <c r="B21" s="45">
        <f t="shared" si="6"/>
        <v>18</v>
      </c>
      <c r="C21" s="44">
        <f t="shared" si="0"/>
        <v>16.005600000000001</v>
      </c>
      <c r="D21" s="44">
        <f t="shared" si="1"/>
        <v>5.3412974993444156</v>
      </c>
      <c r="E21" s="44">
        <f t="shared" si="2"/>
        <v>78.27195749759619</v>
      </c>
      <c r="F21" s="48">
        <f t="shared" ref="F21:F70" si="7">F20+1</f>
        <v>17</v>
      </c>
      <c r="G21" s="52">
        <f t="shared" ref="G21:G23" si="8">$G$19+(F21-$F$19)*($G$24-$G$19)/($F$24-$F$19)</f>
        <v>56.2</v>
      </c>
      <c r="H21" s="50">
        <f t="shared" si="3"/>
        <v>37.69896</v>
      </c>
      <c r="I21" s="51">
        <f t="shared" si="4"/>
        <v>11.38666898611536</v>
      </c>
      <c r="J21" s="51">
        <f t="shared" si="5"/>
        <v>85.490803817484263</v>
      </c>
      <c r="K21" s="34">
        <f t="shared" ref="K21:K70" si="9">K20+1</f>
        <v>17</v>
      </c>
      <c r="L21" s="36"/>
    </row>
    <row r="22" spans="1:22" x14ac:dyDescent="0.2">
      <c r="A22" s="43">
        <f t="shared" si="6"/>
        <v>19</v>
      </c>
      <c r="B22" s="45">
        <f t="shared" si="6"/>
        <v>19</v>
      </c>
      <c r="C22" s="44">
        <f t="shared" si="0"/>
        <v>16.8948</v>
      </c>
      <c r="D22" s="44">
        <f t="shared" si="1"/>
        <v>5.6026651130643454</v>
      </c>
      <c r="E22" s="44">
        <f t="shared" si="2"/>
        <v>82.490705414569263</v>
      </c>
      <c r="F22" s="48">
        <f t="shared" si="7"/>
        <v>18</v>
      </c>
      <c r="G22" s="52">
        <f t="shared" si="8"/>
        <v>65.8</v>
      </c>
      <c r="H22" s="50">
        <f t="shared" si="3"/>
        <v>44.138639999999995</v>
      </c>
      <c r="I22" s="51">
        <f t="shared" si="4"/>
        <v>13.089229634046784</v>
      </c>
      <c r="J22" s="51">
        <f t="shared" si="5"/>
        <v>99.671872945964807</v>
      </c>
      <c r="K22" s="34">
        <f t="shared" si="9"/>
        <v>18</v>
      </c>
      <c r="L22" s="36"/>
    </row>
    <row r="23" spans="1:22" x14ac:dyDescent="0.2">
      <c r="A23" s="43">
        <f t="shared" si="6"/>
        <v>20</v>
      </c>
      <c r="B23" s="45">
        <f t="shared" si="6"/>
        <v>20</v>
      </c>
      <c r="C23" s="44">
        <f t="shared" si="0"/>
        <v>17.783999999999999</v>
      </c>
      <c r="D23" s="44">
        <f t="shared" si="1"/>
        <v>5.862435622634961</v>
      </c>
      <c r="E23" s="44">
        <f t="shared" si="2"/>
        <v>86.703597282994849</v>
      </c>
      <c r="F23" s="48">
        <f t="shared" si="7"/>
        <v>19</v>
      </c>
      <c r="G23" s="52">
        <f t="shared" si="8"/>
        <v>75.400000000000006</v>
      </c>
      <c r="H23" s="50">
        <f t="shared" si="3"/>
        <v>50.578320000000005</v>
      </c>
      <c r="I23" s="51">
        <f t="shared" si="4"/>
        <v>14.763013215913022</v>
      </c>
      <c r="J23" s="51">
        <f t="shared" si="5"/>
        <v>113.80282201771517</v>
      </c>
      <c r="K23" s="34">
        <f t="shared" si="9"/>
        <v>19</v>
      </c>
      <c r="L23" s="34"/>
    </row>
    <row r="24" spans="1:22" x14ac:dyDescent="0.2">
      <c r="A24" s="43">
        <f t="shared" si="6"/>
        <v>21</v>
      </c>
      <c r="B24" s="45">
        <f t="shared" si="6"/>
        <v>21</v>
      </c>
      <c r="C24" s="44">
        <f t="shared" si="0"/>
        <v>18.673199999999998</v>
      </c>
      <c r="D24" s="44">
        <f t="shared" si="1"/>
        <v>6.120697995410775</v>
      </c>
      <c r="E24" s="44">
        <f t="shared" si="2"/>
        <v>90.91095931650618</v>
      </c>
      <c r="F24" s="48">
        <f t="shared" si="7"/>
        <v>20</v>
      </c>
      <c r="G24" s="48">
        <v>85</v>
      </c>
      <c r="H24" s="50">
        <f t="shared" si="3"/>
        <v>57.018000000000001</v>
      </c>
      <c r="I24" s="51">
        <f t="shared" si="4"/>
        <v>16.412103612717626</v>
      </c>
      <c r="J24" s="51">
        <f t="shared" si="5"/>
        <v>127.89076379214985</v>
      </c>
      <c r="K24" s="34">
        <f t="shared" si="9"/>
        <v>20</v>
      </c>
      <c r="L24" s="34">
        <v>25</v>
      </c>
    </row>
    <row r="25" spans="1:22" x14ac:dyDescent="0.2">
      <c r="A25" s="43">
        <f t="shared" si="6"/>
        <v>22</v>
      </c>
      <c r="B25" s="45">
        <f t="shared" si="6"/>
        <v>22</v>
      </c>
      <c r="C25" s="44">
        <f t="shared" si="0"/>
        <v>19.5624</v>
      </c>
      <c r="D25" s="44">
        <f t="shared" si="1"/>
        <v>6.3775322468881095</v>
      </c>
      <c r="E25" s="44">
        <f t="shared" si="2"/>
        <v>95.1130849052564</v>
      </c>
      <c r="F25" s="48">
        <v>20</v>
      </c>
      <c r="G25" s="48">
        <f>G24-L24</f>
        <v>60</v>
      </c>
      <c r="H25" s="50">
        <f t="shared" si="3"/>
        <v>40.248000000000005</v>
      </c>
      <c r="I25" s="51">
        <f t="shared" si="4"/>
        <v>12.064355669675363</v>
      </c>
      <c r="J25" s="51">
        <f t="shared" si="5"/>
        <v>91.110686124684605</v>
      </c>
      <c r="K25" s="34">
        <v>20</v>
      </c>
      <c r="L25" s="36"/>
    </row>
    <row r="26" spans="1:22" x14ac:dyDescent="0.2">
      <c r="A26" s="43">
        <f t="shared" si="6"/>
        <v>23</v>
      </c>
      <c r="B26" s="45">
        <f t="shared" si="6"/>
        <v>23</v>
      </c>
      <c r="C26" s="44">
        <f t="shared" si="0"/>
        <v>20.451599999999999</v>
      </c>
      <c r="D26" s="44">
        <f t="shared" si="1"/>
        <v>6.6330107072474558</v>
      </c>
      <c r="E26" s="44">
        <f t="shared" si="2"/>
        <v>99.310239259907348</v>
      </c>
      <c r="F26" s="48">
        <f t="shared" si="7"/>
        <v>21</v>
      </c>
      <c r="G26" s="52">
        <f>$G$25+(F26-$F$25)*($G$30-$G$25)/($F$30-$F$25)</f>
        <v>70.599999999999994</v>
      </c>
      <c r="H26" s="50">
        <f t="shared" si="3"/>
        <v>47.35848</v>
      </c>
      <c r="I26" s="51">
        <f t="shared" si="4"/>
        <v>13.92943564364146</v>
      </c>
      <c r="J26" s="51">
        <f t="shared" si="5"/>
        <v>106.74311974600887</v>
      </c>
      <c r="K26" s="34">
        <f t="shared" si="9"/>
        <v>21</v>
      </c>
      <c r="L26" s="36"/>
    </row>
    <row r="27" spans="1:22" x14ac:dyDescent="0.2">
      <c r="A27" s="43">
        <f t="shared" si="6"/>
        <v>24</v>
      </c>
      <c r="B27" s="45">
        <f t="shared" si="6"/>
        <v>24</v>
      </c>
      <c r="C27" s="44">
        <f t="shared" si="0"/>
        <v>21.340799999999998</v>
      </c>
      <c r="D27" s="44">
        <f t="shared" si="1"/>
        <v>6.8871990614123195</v>
      </c>
      <c r="E27" s="44">
        <f t="shared" si="2"/>
        <v>103.50266322517849</v>
      </c>
      <c r="F27" s="48">
        <f t="shared" si="7"/>
        <v>22</v>
      </c>
      <c r="G27" s="52">
        <f t="shared" ref="G27:G29" si="10">$G$25+(F27-$F$25)*($G$30-$G$25)/($F$30-$F$25)</f>
        <v>81.2</v>
      </c>
      <c r="H27" s="50">
        <f t="shared" si="3"/>
        <v>54.46896000000001</v>
      </c>
      <c r="I27" s="51">
        <f t="shared" si="4"/>
        <v>15.762075185238183</v>
      </c>
      <c r="J27" s="51">
        <f t="shared" si="5"/>
        <v>122.31905294762318</v>
      </c>
      <c r="K27" s="34">
        <f t="shared" si="9"/>
        <v>22</v>
      </c>
      <c r="L27" s="36"/>
    </row>
    <row r="28" spans="1:22" x14ac:dyDescent="0.2">
      <c r="A28" s="43">
        <f t="shared" si="6"/>
        <v>25</v>
      </c>
      <c r="B28" s="45">
        <f t="shared" si="6"/>
        <v>25</v>
      </c>
      <c r="C28" s="44">
        <f t="shared" si="0"/>
        <v>22.229999999999997</v>
      </c>
      <c r="D28" s="44">
        <f t="shared" si="1"/>
        <v>7.140157210880437</v>
      </c>
      <c r="E28" s="44">
        <f t="shared" si="2"/>
        <v>107.69057643989493</v>
      </c>
      <c r="F28" s="48">
        <f t="shared" si="7"/>
        <v>23</v>
      </c>
      <c r="G28" s="52">
        <f t="shared" si="10"/>
        <v>91.8</v>
      </c>
      <c r="H28" s="50">
        <f t="shared" si="3"/>
        <v>61.579439999999998</v>
      </c>
      <c r="I28" s="51">
        <f t="shared" si="4"/>
        <v>17.566995111207309</v>
      </c>
      <c r="J28" s="51">
        <f t="shared" si="5"/>
        <v>137.84670781868604</v>
      </c>
      <c r="K28" s="34">
        <f t="shared" si="9"/>
        <v>23</v>
      </c>
      <c r="L28" s="36"/>
    </row>
    <row r="29" spans="1:22" x14ac:dyDescent="0.2">
      <c r="A29" s="43">
        <f t="shared" si="6"/>
        <v>26</v>
      </c>
      <c r="B29" s="45">
        <f t="shared" si="6"/>
        <v>26</v>
      </c>
      <c r="C29" s="44">
        <f t="shared" si="0"/>
        <v>23.119199999999999</v>
      </c>
      <c r="D29" s="44">
        <f t="shared" si="1"/>
        <v>7.3919399937804329</v>
      </c>
      <c r="E29" s="44">
        <f t="shared" si="2"/>
        <v>111.87417997719491</v>
      </c>
      <c r="F29" s="48">
        <f t="shared" si="7"/>
        <v>24</v>
      </c>
      <c r="G29" s="52">
        <f t="shared" si="10"/>
        <v>102.4</v>
      </c>
      <c r="H29" s="50">
        <f t="shared" si="3"/>
        <v>68.689920000000015</v>
      </c>
      <c r="I29" s="51">
        <f t="shared" si="4"/>
        <v>19.347761669935927</v>
      </c>
      <c r="J29" s="51">
        <f t="shared" si="5"/>
        <v>153.33229557513843</v>
      </c>
      <c r="K29" s="34">
        <f t="shared" si="9"/>
        <v>24</v>
      </c>
      <c r="L29" s="36"/>
    </row>
    <row r="30" spans="1:22" x14ac:dyDescent="0.2">
      <c r="A30" s="43">
        <f t="shared" si="6"/>
        <v>27</v>
      </c>
      <c r="B30" s="45">
        <f t="shared" si="6"/>
        <v>27</v>
      </c>
      <c r="C30" s="44">
        <f t="shared" si="0"/>
        <v>24.008400000000002</v>
      </c>
      <c r="D30" s="44">
        <f t="shared" si="1"/>
        <v>7.6425977910346994</v>
      </c>
      <c r="E30" s="44">
        <f t="shared" si="2"/>
        <v>116.05365856712723</v>
      </c>
      <c r="F30" s="48">
        <f t="shared" si="7"/>
        <v>25</v>
      </c>
      <c r="G30" s="48">
        <v>113</v>
      </c>
      <c r="H30" s="50">
        <f t="shared" si="3"/>
        <v>75.800399999999996</v>
      </c>
      <c r="I30" s="51">
        <f t="shared" si="4"/>
        <v>21.107159889298988</v>
      </c>
      <c r="J30" s="51">
        <f t="shared" si="5"/>
        <v>168.78066680719573</v>
      </c>
      <c r="K30" s="34">
        <f t="shared" si="9"/>
        <v>25</v>
      </c>
      <c r="L30" s="34">
        <v>27</v>
      </c>
    </row>
    <row r="31" spans="1:22" x14ac:dyDescent="0.2">
      <c r="A31" s="43">
        <f t="shared" si="6"/>
        <v>28</v>
      </c>
      <c r="B31" s="45">
        <f t="shared" si="6"/>
        <v>28</v>
      </c>
      <c r="C31" s="44">
        <f t="shared" si="0"/>
        <v>24.897599999999997</v>
      </c>
      <c r="D31" s="44">
        <f t="shared" si="1"/>
        <v>7.8921770401958238</v>
      </c>
      <c r="E31" s="44">
        <f t="shared" si="2"/>
        <v>120.22918248071801</v>
      </c>
      <c r="F31" s="48">
        <v>25</v>
      </c>
      <c r="G31" s="48">
        <f>G30-L30</f>
        <v>86</v>
      </c>
      <c r="H31" s="50">
        <f t="shared" si="3"/>
        <v>57.688800000000001</v>
      </c>
      <c r="I31" s="51">
        <f t="shared" si="4"/>
        <v>16.582595948386853</v>
      </c>
      <c r="J31" s="51">
        <f t="shared" si="5"/>
        <v>129.35601461010711</v>
      </c>
      <c r="K31" s="34">
        <v>25</v>
      </c>
      <c r="L31" s="36"/>
    </row>
    <row r="32" spans="1:22" x14ac:dyDescent="0.2">
      <c r="A32" s="43">
        <f t="shared" si="6"/>
        <v>29</v>
      </c>
      <c r="B32" s="45">
        <f t="shared" si="6"/>
        <v>29</v>
      </c>
      <c r="C32" s="44">
        <f t="shared" si="0"/>
        <v>25.786799999999999</v>
      </c>
      <c r="D32" s="44">
        <f t="shared" si="1"/>
        <v>8.1407206738151334</v>
      </c>
      <c r="E32" s="44">
        <f t="shared" si="2"/>
        <v>124.40090913732216</v>
      </c>
      <c r="F32" s="48">
        <f t="shared" si="7"/>
        <v>26</v>
      </c>
      <c r="G32" s="52">
        <f>$G$31+(F32-$F$31)*($G$37-$G$31)/($F$37-$F$31)</f>
        <v>97.5</v>
      </c>
      <c r="H32" s="50">
        <f t="shared" si="3"/>
        <v>65.402999999999992</v>
      </c>
      <c r="I32" s="51">
        <f t="shared" si="4"/>
        <v>18.527386684584453</v>
      </c>
      <c r="J32" s="51">
        <f t="shared" si="5"/>
        <v>146.17875680898459</v>
      </c>
      <c r="K32" s="34">
        <f t="shared" si="9"/>
        <v>26</v>
      </c>
      <c r="L32" s="36"/>
    </row>
    <row r="33" spans="1:12" x14ac:dyDescent="0.2">
      <c r="A33" s="43">
        <f t="shared" si="6"/>
        <v>30</v>
      </c>
      <c r="B33" s="45">
        <f t="shared" si="6"/>
        <v>30</v>
      </c>
      <c r="C33" s="44">
        <f t="shared" si="0"/>
        <v>26.675999999999998</v>
      </c>
      <c r="D33" s="44">
        <f t="shared" si="1"/>
        <v>8.388268495647786</v>
      </c>
      <c r="E33" s="44">
        <f t="shared" si="2"/>
        <v>128.56898448404186</v>
      </c>
      <c r="F33" s="48">
        <f t="shared" si="7"/>
        <v>27</v>
      </c>
      <c r="G33" s="52">
        <f t="shared" ref="G33:G36" si="11">$G$31+(F33-$F$31)*($G$37-$G$31)/($F$37-$F$31)</f>
        <v>109</v>
      </c>
      <c r="H33" s="50">
        <f t="shared" si="3"/>
        <v>73.117199999999997</v>
      </c>
      <c r="I33" s="51">
        <f t="shared" si="4"/>
        <v>20.44559439540047</v>
      </c>
      <c r="J33" s="51">
        <f t="shared" si="5"/>
        <v>162.95520023865581</v>
      </c>
      <c r="K33" s="34">
        <f t="shared" si="9"/>
        <v>27</v>
      </c>
      <c r="L33" s="36"/>
    </row>
    <row r="34" spans="1:12" x14ac:dyDescent="0.2">
      <c r="A34" s="43">
        <f t="shared" si="6"/>
        <v>31</v>
      </c>
      <c r="B34" s="45">
        <f t="shared" si="6"/>
        <v>31</v>
      </c>
      <c r="C34" s="44">
        <f t="shared" si="0"/>
        <v>27.565199999999997</v>
      </c>
      <c r="D34" s="44">
        <f t="shared" si="1"/>
        <v>8.6348575052881742</v>
      </c>
      <c r="E34" s="44">
        <f t="shared" si="2"/>
        <v>132.73354418605663</v>
      </c>
      <c r="F34" s="48">
        <f t="shared" si="7"/>
        <v>28</v>
      </c>
      <c r="G34" s="52">
        <f t="shared" si="11"/>
        <v>120.5</v>
      </c>
      <c r="H34" s="50">
        <f t="shared" si="3"/>
        <v>80.831400000000002</v>
      </c>
      <c r="I34" s="51">
        <f t="shared" si="4"/>
        <v>22.340343270205793</v>
      </c>
      <c r="J34" s="51">
        <f t="shared" si="5"/>
        <v>179.69078619560844</v>
      </c>
      <c r="K34" s="34">
        <f t="shared" si="9"/>
        <v>28</v>
      </c>
      <c r="L34" s="36"/>
    </row>
    <row r="35" spans="1:12" x14ac:dyDescent="0.2">
      <c r="A35" s="43">
        <f t="shared" si="6"/>
        <v>32</v>
      </c>
      <c r="B35" s="45">
        <f t="shared" si="6"/>
        <v>32</v>
      </c>
      <c r="C35" s="44">
        <f t="shared" si="0"/>
        <v>28.4544</v>
      </c>
      <c r="D35" s="44">
        <f t="shared" si="1"/>
        <v>8.8805221797401614</v>
      </c>
      <c r="E35" s="44">
        <f t="shared" si="2"/>
        <v>136.89471465904725</v>
      </c>
      <c r="F35" s="48">
        <f t="shared" si="7"/>
        <v>29</v>
      </c>
      <c r="G35" s="52">
        <f t="shared" si="11"/>
        <v>132</v>
      </c>
      <c r="H35" s="50">
        <f t="shared" si="3"/>
        <v>88.545599999999993</v>
      </c>
      <c r="I35" s="51">
        <f t="shared" si="4"/>
        <v>24.214126834865617</v>
      </c>
      <c r="J35" s="51">
        <f t="shared" si="5"/>
        <v>196.38985757072427</v>
      </c>
      <c r="K35" s="34">
        <f t="shared" si="9"/>
        <v>29</v>
      </c>
      <c r="L35" s="36"/>
    </row>
    <row r="36" spans="1:12" x14ac:dyDescent="0.2">
      <c r="A36" s="43">
        <f t="shared" si="6"/>
        <v>33</v>
      </c>
      <c r="B36" s="45">
        <f t="shared" si="6"/>
        <v>33</v>
      </c>
      <c r="C36" s="44">
        <f t="shared" si="0"/>
        <v>29.343599999999999</v>
      </c>
      <c r="D36" s="44">
        <f t="shared" si="1"/>
        <v>9.1252947188023139</v>
      </c>
      <c r="E36" s="44">
        <f t="shared" si="2"/>
        <v>141.05261396894181</v>
      </c>
      <c r="F36" s="48">
        <f t="shared" si="7"/>
        <v>30</v>
      </c>
      <c r="G36" s="52">
        <f t="shared" si="11"/>
        <v>143.5</v>
      </c>
      <c r="H36" s="50">
        <f t="shared" si="3"/>
        <v>96.259799999999998</v>
      </c>
      <c r="I36" s="51">
        <f t="shared" si="4"/>
        <v>26.068979293748086</v>
      </c>
      <c r="J36" s="51">
        <f t="shared" si="5"/>
        <v>213.05595726994457</v>
      </c>
      <c r="K36" s="34">
        <f t="shared" si="9"/>
        <v>30</v>
      </c>
      <c r="L36" s="36"/>
    </row>
    <row r="37" spans="1:12" x14ac:dyDescent="0.2">
      <c r="A37" s="43">
        <f t="shared" si="6"/>
        <v>34</v>
      </c>
      <c r="B37" s="45">
        <f t="shared" si="6"/>
        <v>34</v>
      </c>
      <c r="C37" s="44">
        <f t="shared" si="0"/>
        <v>30.232799999999997</v>
      </c>
      <c r="D37" s="44">
        <f t="shared" si="1"/>
        <v>9.3692052598737945</v>
      </c>
      <c r="E37" s="44">
        <f t="shared" si="2"/>
        <v>145.20735261953723</v>
      </c>
      <c r="F37" s="48">
        <f>F36+1</f>
        <v>31</v>
      </c>
      <c r="G37" s="48">
        <v>155</v>
      </c>
      <c r="H37" s="50">
        <f t="shared" si="3"/>
        <v>103.97400000000002</v>
      </c>
      <c r="I37" s="51">
        <f t="shared" si="4"/>
        <v>27.906590257048865</v>
      </c>
      <c r="J37" s="51">
        <f t="shared" si="5"/>
        <v>229.69202803102681</v>
      </c>
      <c r="K37" s="34">
        <f>K36+1</f>
        <v>31</v>
      </c>
      <c r="L37" s="34">
        <v>36</v>
      </c>
    </row>
    <row r="38" spans="1:12" x14ac:dyDescent="0.2">
      <c r="A38" s="43">
        <f t="shared" si="6"/>
        <v>35</v>
      </c>
      <c r="B38" s="45">
        <f t="shared" si="6"/>
        <v>35</v>
      </c>
      <c r="C38" s="44">
        <f t="shared" si="0"/>
        <v>31.122</v>
      </c>
      <c r="D38" s="44">
        <f t="shared" si="1"/>
        <v>9.6122820667788016</v>
      </c>
      <c r="E38" s="44">
        <f t="shared" si="2"/>
        <v>149.35903424485562</v>
      </c>
      <c r="F38" s="48">
        <v>31</v>
      </c>
      <c r="G38" s="48">
        <f>G37-L37</f>
        <v>119</v>
      </c>
      <c r="H38" s="50">
        <f t="shared" si="3"/>
        <v>79.825200000000009</v>
      </c>
      <c r="I38" s="51">
        <f t="shared" si="4"/>
        <v>22.094439180448873</v>
      </c>
      <c r="J38" s="51">
        <f t="shared" si="5"/>
        <v>177.51003823928178</v>
      </c>
      <c r="K38" s="34">
        <v>31</v>
      </c>
      <c r="L38" s="36"/>
    </row>
    <row r="39" spans="1:12" x14ac:dyDescent="0.2">
      <c r="A39" s="43">
        <f t="shared" si="6"/>
        <v>36</v>
      </c>
      <c r="B39" s="45">
        <f t="shared" si="6"/>
        <v>36</v>
      </c>
      <c r="C39" s="44">
        <f t="shared" si="0"/>
        <v>32.011200000000002</v>
      </c>
      <c r="D39" s="44">
        <f t="shared" si="1"/>
        <v>9.8545516964045792</v>
      </c>
      <c r="E39" s="44">
        <f t="shared" si="2"/>
        <v>153.50775622015013</v>
      </c>
      <c r="F39" s="48">
        <f t="shared" si="7"/>
        <v>32</v>
      </c>
      <c r="G39" s="52">
        <f>$G$38+(F39-$F$38)*($G$44-$G$38)/($F$44-$F$38)</f>
        <v>130.5</v>
      </c>
      <c r="H39" s="50">
        <f t="shared" si="3"/>
        <v>87.539400000000001</v>
      </c>
      <c r="I39" s="51">
        <f t="shared" si="4"/>
        <v>23.970833505938423</v>
      </c>
      <c r="J39" s="51">
        <f t="shared" si="5"/>
        <v>194.21365668950943</v>
      </c>
      <c r="K39" s="34">
        <f t="shared" si="9"/>
        <v>32</v>
      </c>
      <c r="L39" s="36"/>
    </row>
    <row r="40" spans="1:12" x14ac:dyDescent="0.2">
      <c r="A40" s="43">
        <f t="shared" si="6"/>
        <v>37</v>
      </c>
      <c r="B40" s="45">
        <f t="shared" si="6"/>
        <v>37</v>
      </c>
      <c r="C40" s="44">
        <f t="shared" si="0"/>
        <v>32.900399999999998</v>
      </c>
      <c r="D40" s="44">
        <f t="shared" si="1"/>
        <v>10.096039146303504</v>
      </c>
      <c r="E40" s="44">
        <f t="shared" si="2"/>
        <v>157.65361020311283</v>
      </c>
      <c r="F40" s="48">
        <f t="shared" si="7"/>
        <v>33</v>
      </c>
      <c r="G40" s="52">
        <f t="shared" ref="G40:G43" si="12">$G$38+(F40-$F$38)*($G$44-$G$38)/($F$44-$F$38)</f>
        <v>142</v>
      </c>
      <c r="H40" s="50">
        <f t="shared" si="3"/>
        <v>95.253600000000006</v>
      </c>
      <c r="I40" s="51">
        <f t="shared" si="4"/>
        <v>25.828052970353951</v>
      </c>
      <c r="J40" s="51">
        <f t="shared" si="5"/>
        <v>210.88387892336644</v>
      </c>
      <c r="K40" s="34">
        <f t="shared" si="9"/>
        <v>33</v>
      </c>
      <c r="L40" s="36"/>
    </row>
    <row r="41" spans="1:12" x14ac:dyDescent="0.2">
      <c r="A41" s="43">
        <f t="shared" si="6"/>
        <v>38</v>
      </c>
      <c r="B41" s="45">
        <f t="shared" si="6"/>
        <v>38</v>
      </c>
      <c r="C41" s="44">
        <f t="shared" si="0"/>
        <v>33.7896</v>
      </c>
      <c r="D41" s="44">
        <f t="shared" si="1"/>
        <v>10.3367679858895</v>
      </c>
      <c r="E41" s="44">
        <f t="shared" si="2"/>
        <v>161.79668261492819</v>
      </c>
      <c r="F41" s="48">
        <f t="shared" si="7"/>
        <v>34</v>
      </c>
      <c r="G41" s="52">
        <f t="shared" si="12"/>
        <v>153.5</v>
      </c>
      <c r="H41" s="50">
        <f t="shared" si="3"/>
        <v>102.9678</v>
      </c>
      <c r="I41" s="51">
        <f t="shared" si="4"/>
        <v>27.667827015814101</v>
      </c>
      <c r="J41" s="51">
        <f t="shared" si="5"/>
        <v>227.52371705254288</v>
      </c>
      <c r="K41" s="34">
        <f t="shared" si="9"/>
        <v>34</v>
      </c>
      <c r="L41" s="36"/>
    </row>
    <row r="42" spans="1:12" x14ac:dyDescent="0.2">
      <c r="A42" s="43">
        <f t="shared" si="6"/>
        <v>39</v>
      </c>
      <c r="B42" s="45">
        <f t="shared" si="6"/>
        <v>39</v>
      </c>
      <c r="C42" s="44">
        <f t="shared" si="0"/>
        <v>34.678800000000003</v>
      </c>
      <c r="D42" s="44">
        <f t="shared" si="1"/>
        <v>10.576760473435781</v>
      </c>
      <c r="E42" s="44">
        <f t="shared" si="2"/>
        <v>165.93705506926455</v>
      </c>
      <c r="F42" s="48">
        <f t="shared" si="7"/>
        <v>35</v>
      </c>
      <c r="G42" s="52">
        <f t="shared" si="12"/>
        <v>165</v>
      </c>
      <c r="H42" s="50">
        <f t="shared" si="3"/>
        <v>110.682</v>
      </c>
      <c r="I42" s="51">
        <f t="shared" si="4"/>
        <v>29.49161124389969</v>
      </c>
      <c r="J42" s="51">
        <f t="shared" si="5"/>
        <v>244.13570624979195</v>
      </c>
      <c r="K42" s="34">
        <f t="shared" si="9"/>
        <v>35</v>
      </c>
      <c r="L42" s="36"/>
    </row>
    <row r="43" spans="1:12" x14ac:dyDescent="0.2">
      <c r="A43" s="43">
        <f t="shared" si="6"/>
        <v>40</v>
      </c>
      <c r="B43" s="45">
        <f t="shared" si="6"/>
        <v>40</v>
      </c>
      <c r="C43" s="44">
        <f t="shared" si="0"/>
        <v>35.567999999999998</v>
      </c>
      <c r="D43" s="44">
        <f t="shared" si="1"/>
        <v>10.816037660735208</v>
      </c>
      <c r="E43" s="44">
        <f t="shared" si="2"/>
        <v>170.07480475602907</v>
      </c>
      <c r="F43" s="48">
        <f t="shared" si="7"/>
        <v>36</v>
      </c>
      <c r="G43" s="52">
        <f t="shared" si="12"/>
        <v>176.5</v>
      </c>
      <c r="H43" s="50">
        <f t="shared" si="3"/>
        <v>118.39619999999999</v>
      </c>
      <c r="I43" s="51">
        <f t="shared" si="4"/>
        <v>31.30064686412004</v>
      </c>
      <c r="J43" s="51">
        <f t="shared" si="5"/>
        <v>260.72200828834241</v>
      </c>
      <c r="K43" s="34">
        <f t="shared" si="9"/>
        <v>36</v>
      </c>
      <c r="L43" s="36"/>
    </row>
    <row r="44" spans="1:12" x14ac:dyDescent="0.2">
      <c r="A44" s="43">
        <f t="shared" si="6"/>
        <v>41</v>
      </c>
      <c r="B44" s="45">
        <f t="shared" si="6"/>
        <v>41</v>
      </c>
      <c r="C44" s="44">
        <f t="shared" si="0"/>
        <v>36.4572</v>
      </c>
      <c r="D44" s="44">
        <f t="shared" si="1"/>
        <v>11.054619486999963</v>
      </c>
      <c r="E44" s="44">
        <f t="shared" si="2"/>
        <v>174.21000478566654</v>
      </c>
      <c r="F44" s="48">
        <f t="shared" si="7"/>
        <v>37</v>
      </c>
      <c r="G44" s="48">
        <v>188</v>
      </c>
      <c r="H44" s="50">
        <f t="shared" si="3"/>
        <v>126.11040000000001</v>
      </c>
      <c r="I44" s="51">
        <f t="shared" si="4"/>
        <v>33.096004194977873</v>
      </c>
      <c r="J44" s="51">
        <f t="shared" si="5"/>
        <v>277.28448730625314</v>
      </c>
      <c r="K44" s="34">
        <f t="shared" si="9"/>
        <v>37</v>
      </c>
      <c r="L44" s="34">
        <v>36</v>
      </c>
    </row>
    <row r="45" spans="1:12" x14ac:dyDescent="0.2">
      <c r="A45" s="43">
        <f t="shared" si="6"/>
        <v>42</v>
      </c>
      <c r="B45" s="45">
        <f t="shared" si="6"/>
        <v>42</v>
      </c>
      <c r="C45" s="44">
        <f t="shared" si="0"/>
        <v>37.346399999999996</v>
      </c>
      <c r="D45" s="44">
        <f t="shared" si="1"/>
        <v>11.292524863342392</v>
      </c>
      <c r="E45" s="44">
        <f t="shared" si="2"/>
        <v>178.34272449892208</v>
      </c>
      <c r="F45" s="48">
        <v>37</v>
      </c>
      <c r="G45" s="48">
        <f>G44-L44</f>
        <v>152</v>
      </c>
      <c r="H45" s="50">
        <f t="shared" si="3"/>
        <v>101.9616</v>
      </c>
      <c r="I45" s="51">
        <f t="shared" si="4"/>
        <v>27.428792032018624</v>
      </c>
      <c r="J45" s="51">
        <f t="shared" si="5"/>
        <v>225.35493278909914</v>
      </c>
      <c r="K45" s="34">
        <v>37</v>
      </c>
      <c r="L45" s="36"/>
    </row>
    <row r="46" spans="1:12" x14ac:dyDescent="0.2">
      <c r="A46" s="43">
        <f t="shared" si="6"/>
        <v>43</v>
      </c>
      <c r="B46" s="45">
        <f t="shared" si="6"/>
        <v>43</v>
      </c>
      <c r="C46" s="44">
        <f t="shared" si="0"/>
        <v>38.235599999999998</v>
      </c>
      <c r="D46" s="44">
        <f t="shared" si="1"/>
        <v>11.529771748983352</v>
      </c>
      <c r="E46" s="44">
        <f t="shared" si="2"/>
        <v>182.47302974627226</v>
      </c>
      <c r="F46" s="48">
        <f t="shared" si="7"/>
        <v>38</v>
      </c>
      <c r="G46" s="52">
        <f>$G$45+(F46-$F$45)*($G$52-$G$45)/($F$52-$F$45)</f>
        <v>163.14285714285714</v>
      </c>
      <c r="H46" s="50">
        <f t="shared" si="3"/>
        <v>109.43622857142857</v>
      </c>
      <c r="I46" s="51">
        <f t="shared" si="4"/>
        <v>29.198115929899995</v>
      </c>
      <c r="J46" s="51">
        <f t="shared" si="5"/>
        <v>241.45481667314729</v>
      </c>
      <c r="K46" s="34">
        <f t="shared" si="9"/>
        <v>38</v>
      </c>
      <c r="L46" s="36"/>
    </row>
    <row r="47" spans="1:12" x14ac:dyDescent="0.2">
      <c r="A47" s="43">
        <f t="shared" si="6"/>
        <v>44</v>
      </c>
      <c r="B47" s="45">
        <f t="shared" si="6"/>
        <v>44</v>
      </c>
      <c r="C47" s="44">
        <f t="shared" si="0"/>
        <v>39.1248</v>
      </c>
      <c r="D47" s="44">
        <f t="shared" si="1"/>
        <v>11.766377220171686</v>
      </c>
      <c r="E47" s="44">
        <f t="shared" si="2"/>
        <v>186.60098314062952</v>
      </c>
      <c r="F47" s="48">
        <f t="shared" si="7"/>
        <v>39</v>
      </c>
      <c r="G47" s="52">
        <f t="shared" ref="G47:G51" si="13">$G$45+(F47-$F$45)*($G$52-$G$45)/($F$52-$F$45)</f>
        <v>174.28571428571428</v>
      </c>
      <c r="H47" s="50">
        <f t="shared" si="3"/>
        <v>116.91085714285714</v>
      </c>
      <c r="I47" s="51">
        <f t="shared" si="4"/>
        <v>30.95341750241019</v>
      </c>
      <c r="J47" s="51">
        <f t="shared" si="5"/>
        <v>257.53027834050727</v>
      </c>
      <c r="K47" s="34">
        <f t="shared" si="9"/>
        <v>39</v>
      </c>
      <c r="L47" s="36"/>
    </row>
    <row r="48" spans="1:12" x14ac:dyDescent="0.2">
      <c r="A48" s="43">
        <f t="shared" si="6"/>
        <v>45</v>
      </c>
      <c r="B48" s="45">
        <f t="shared" si="6"/>
        <v>45</v>
      </c>
      <c r="C48" s="44">
        <f t="shared" si="0"/>
        <v>40.013999999999996</v>
      </c>
      <c r="D48" s="44">
        <f t="shared" si="1"/>
        <v>12.002357532661732</v>
      </c>
      <c r="E48" s="44">
        <f t="shared" si="2"/>
        <v>190.72664428642634</v>
      </c>
      <c r="F48" s="48">
        <f t="shared" si="7"/>
        <v>40</v>
      </c>
      <c r="G48" s="52">
        <f t="shared" si="13"/>
        <v>185.42857142857144</v>
      </c>
      <c r="H48" s="50">
        <f t="shared" si="3"/>
        <v>124.38548571428572</v>
      </c>
      <c r="I48" s="51">
        <f t="shared" si="4"/>
        <v>32.69569530117105</v>
      </c>
      <c r="J48" s="51">
        <f t="shared" si="5"/>
        <v>273.58305693525386</v>
      </c>
      <c r="K48" s="34">
        <f t="shared" si="9"/>
        <v>40</v>
      </c>
      <c r="L48" s="36"/>
    </row>
    <row r="49" spans="1:12" x14ac:dyDescent="0.2">
      <c r="A49" s="43">
        <f t="shared" si="6"/>
        <v>46</v>
      </c>
      <c r="B49" s="45">
        <f t="shared" si="6"/>
        <v>46</v>
      </c>
      <c r="C49" s="44">
        <f t="shared" si="0"/>
        <v>40.903199999999998</v>
      </c>
      <c r="D49" s="44">
        <f t="shared" si="1"/>
        <v>12.2377281784806</v>
      </c>
      <c r="E49" s="44">
        <f t="shared" si="2"/>
        <v>194.85006998776223</v>
      </c>
      <c r="F49" s="48">
        <f t="shared" si="7"/>
        <v>41</v>
      </c>
      <c r="G49" s="52">
        <f t="shared" si="13"/>
        <v>196.57142857142856</v>
      </c>
      <c r="H49" s="50">
        <f t="shared" si="3"/>
        <v>131.86011428571427</v>
      </c>
      <c r="I49" s="51">
        <f t="shared" si="4"/>
        <v>34.425821086492817</v>
      </c>
      <c r="J49" s="51">
        <f t="shared" si="5"/>
        <v>289.61467077326068</v>
      </c>
      <c r="K49" s="34">
        <f t="shared" si="9"/>
        <v>41</v>
      </c>
      <c r="L49" s="36"/>
    </row>
    <row r="50" spans="1:12" x14ac:dyDescent="0.2">
      <c r="A50" s="43">
        <f t="shared" si="6"/>
        <v>47</v>
      </c>
      <c r="B50" s="45">
        <f t="shared" si="6"/>
        <v>47</v>
      </c>
      <c r="C50" s="44">
        <f t="shared" si="0"/>
        <v>41.792400000000001</v>
      </c>
      <c r="D50" s="44">
        <f t="shared" si="1"/>
        <v>12.472503937619972</v>
      </c>
      <c r="E50" s="44">
        <f t="shared" si="2"/>
        <v>198.97131443793992</v>
      </c>
      <c r="F50" s="48">
        <f t="shared" si="7"/>
        <v>42</v>
      </c>
      <c r="G50" s="52">
        <f t="shared" si="13"/>
        <v>207.71428571428572</v>
      </c>
      <c r="H50" s="50">
        <f t="shared" si="3"/>
        <v>139.33474285714286</v>
      </c>
      <c r="I50" s="51">
        <f t="shared" si="4"/>
        <v>36.144562203142002</v>
      </c>
      <c r="J50" s="51">
        <f t="shared" si="5"/>
        <v>305.62645631332947</v>
      </c>
      <c r="K50" s="34">
        <f t="shared" si="9"/>
        <v>42</v>
      </c>
      <c r="L50" s="36"/>
    </row>
    <row r="51" spans="1:12" x14ac:dyDescent="0.2">
      <c r="A51" s="43">
        <f t="shared" si="6"/>
        <v>48</v>
      </c>
      <c r="B51" s="45">
        <f t="shared" si="6"/>
        <v>48</v>
      </c>
      <c r="C51" s="44">
        <f t="shared" si="0"/>
        <v>42.681599999999996</v>
      </c>
      <c r="D51" s="44">
        <f t="shared" si="1"/>
        <v>12.70669892520443</v>
      </c>
      <c r="E51" s="44">
        <f t="shared" si="2"/>
        <v>203.09042939241621</v>
      </c>
      <c r="F51" s="48">
        <f t="shared" si="7"/>
        <v>43</v>
      </c>
      <c r="G51" s="52">
        <f t="shared" si="13"/>
        <v>218.85714285714286</v>
      </c>
      <c r="H51" s="50">
        <f t="shared" si="3"/>
        <v>146.80937142857144</v>
      </c>
      <c r="I51" s="51">
        <f t="shared" si="4"/>
        <v>37.852599017509817</v>
      </c>
      <c r="J51" s="51">
        <f t="shared" si="5"/>
        <v>321.61959852692485</v>
      </c>
      <c r="K51" s="34">
        <f t="shared" si="9"/>
        <v>43</v>
      </c>
      <c r="L51" s="36"/>
    </row>
    <row r="52" spans="1:12" x14ac:dyDescent="0.2">
      <c r="A52" s="43">
        <f t="shared" si="6"/>
        <v>49</v>
      </c>
      <c r="B52" s="45">
        <f t="shared" si="6"/>
        <v>49</v>
      </c>
      <c r="C52" s="44">
        <f t="shared" si="0"/>
        <v>43.570799999999998</v>
      </c>
      <c r="D52" s="44">
        <f t="shared" si="1"/>
        <v>12.940326634618202</v>
      </c>
      <c r="E52" s="44">
        <f t="shared" si="2"/>
        <v>207.2074643269334</v>
      </c>
      <c r="F52" s="48">
        <f t="shared" si="7"/>
        <v>44</v>
      </c>
      <c r="G52" s="48">
        <v>230</v>
      </c>
      <c r="H52" s="50">
        <f t="shared" si="3"/>
        <v>154.28399999999999</v>
      </c>
      <c r="I52" s="51">
        <f t="shared" si="4"/>
        <v>39.550538702560999</v>
      </c>
      <c r="J52" s="51">
        <f t="shared" si="5"/>
        <v>337.59515490696037</v>
      </c>
      <c r="K52" s="34">
        <f t="shared" si="9"/>
        <v>44</v>
      </c>
      <c r="L52" s="34">
        <v>43</v>
      </c>
    </row>
    <row r="53" spans="1:12" x14ac:dyDescent="0.2">
      <c r="A53" s="43">
        <f t="shared" si="6"/>
        <v>50</v>
      </c>
      <c r="B53" s="45">
        <f t="shared" si="6"/>
        <v>50</v>
      </c>
      <c r="C53" s="44">
        <f t="shared" si="0"/>
        <v>44.459999999999994</v>
      </c>
      <c r="D53" s="44">
        <f t="shared" si="1"/>
        <v>13.173399977011854</v>
      </c>
      <c r="E53" s="44">
        <f t="shared" si="2"/>
        <v>211.32246658237679</v>
      </c>
      <c r="F53" s="48">
        <v>44</v>
      </c>
      <c r="G53" s="48">
        <f>G52-L52</f>
        <v>187</v>
      </c>
      <c r="H53" s="50">
        <f t="shared" si="3"/>
        <v>125.4396</v>
      </c>
      <c r="I53" s="51">
        <f t="shared" si="4"/>
        <v>32.940404724987246</v>
      </c>
      <c r="J53" s="51">
        <f t="shared" si="5"/>
        <v>275.8451748960195</v>
      </c>
      <c r="K53" s="34">
        <v>44</v>
      </c>
      <c r="L53" s="36"/>
    </row>
    <row r="54" spans="1:12" x14ac:dyDescent="0.2">
      <c r="A54" s="43">
        <f t="shared" si="6"/>
        <v>51</v>
      </c>
      <c r="B54" s="45">
        <f t="shared" si="6"/>
        <v>51</v>
      </c>
      <c r="C54" s="44">
        <f t="shared" si="0"/>
        <v>45.349199999999996</v>
      </c>
      <c r="D54" s="44">
        <f t="shared" si="1"/>
        <v>13.405931317559235</v>
      </c>
      <c r="E54" s="44">
        <f t="shared" si="2"/>
        <v>215.43548149771718</v>
      </c>
      <c r="F54" s="48">
        <f t="shared" si="7"/>
        <v>45</v>
      </c>
      <c r="G54" s="52">
        <f>$G$53+(F54-$F$53)*($G$61-$G$53)/($F$61-$F$53)</f>
        <v>197.375</v>
      </c>
      <c r="H54" s="50">
        <f t="shared" si="3"/>
        <v>132.39915000000002</v>
      </c>
      <c r="I54" s="51">
        <f t="shared" si="4"/>
        <v>34.550141064782579</v>
      </c>
      <c r="J54" s="51">
        <f t="shared" si="5"/>
        <v>290.77001527116295</v>
      </c>
      <c r="K54" s="34">
        <f t="shared" si="9"/>
        <v>45</v>
      </c>
      <c r="L54" s="36"/>
    </row>
    <row r="55" spans="1:12" x14ac:dyDescent="0.2">
      <c r="A55" s="43">
        <f t="shared" si="6"/>
        <v>52</v>
      </c>
      <c r="B55" s="45">
        <f t="shared" si="6"/>
        <v>52</v>
      </c>
      <c r="C55" s="44">
        <f t="shared" si="0"/>
        <v>46.238399999999999</v>
      </c>
      <c r="D55" s="44">
        <f t="shared" si="1"/>
        <v>13.637932508790355</v>
      </c>
      <c r="E55" s="44">
        <f t="shared" si="2"/>
        <v>219.54655253223132</v>
      </c>
      <c r="F55" s="48">
        <f t="shared" si="7"/>
        <v>46</v>
      </c>
      <c r="G55" s="52">
        <f t="shared" ref="G55:G60" si="14">$G$53+(F55-$F$53)*($G$61-$G$53)/($F$61-$F$53)</f>
        <v>207.75</v>
      </c>
      <c r="H55" s="50">
        <f t="shared" si="3"/>
        <v>139.3587</v>
      </c>
      <c r="I55" s="51">
        <f t="shared" si="4"/>
        <v>36.150053436909211</v>
      </c>
      <c r="J55" s="51">
        <f t="shared" si="5"/>
        <v>305.6777455692835</v>
      </c>
      <c r="K55" s="34">
        <f t="shared" si="9"/>
        <v>46</v>
      </c>
      <c r="L55" s="36"/>
    </row>
    <row r="56" spans="1:12" x14ac:dyDescent="0.2">
      <c r="A56" s="43">
        <f t="shared" si="6"/>
        <v>53</v>
      </c>
      <c r="B56" s="45">
        <f t="shared" si="6"/>
        <v>53</v>
      </c>
      <c r="C56" s="44">
        <f t="shared" si="0"/>
        <v>47.127600000000001</v>
      </c>
      <c r="D56" s="44">
        <f t="shared" si="1"/>
        <v>13.869414921287742</v>
      </c>
      <c r="E56" s="44">
        <f t="shared" si="2"/>
        <v>223.65572137805506</v>
      </c>
      <c r="F56" s="48">
        <f t="shared" si="7"/>
        <v>47</v>
      </c>
      <c r="G56" s="52">
        <f t="shared" si="14"/>
        <v>218.125</v>
      </c>
      <c r="H56" s="50">
        <f t="shared" si="3"/>
        <v>146.31825000000001</v>
      </c>
      <c r="I56" s="51">
        <f t="shared" si="4"/>
        <v>37.740688431827444</v>
      </c>
      <c r="J56" s="51">
        <f t="shared" si="5"/>
        <v>320.5693177687661</v>
      </c>
      <c r="K56" s="34">
        <f t="shared" si="9"/>
        <v>47</v>
      </c>
      <c r="L56" s="36"/>
    </row>
    <row r="57" spans="1:12" x14ac:dyDescent="0.2">
      <c r="A57" s="43">
        <f t="shared" si="6"/>
        <v>54</v>
      </c>
      <c r="B57" s="45">
        <f t="shared" si="6"/>
        <v>54</v>
      </c>
      <c r="C57" s="44">
        <f t="shared" si="0"/>
        <v>48.016800000000003</v>
      </c>
      <c r="D57" s="44">
        <f t="shared" si="1"/>
        <v>14.10038947200055</v>
      </c>
      <c r="E57" s="44">
        <f t="shared" si="2"/>
        <v>227.76302806400201</v>
      </c>
      <c r="F57" s="48">
        <f t="shared" si="7"/>
        <v>48</v>
      </c>
      <c r="G57" s="52">
        <f t="shared" si="14"/>
        <v>228.5</v>
      </c>
      <c r="H57" s="50">
        <f t="shared" si="3"/>
        <v>153.27779999999998</v>
      </c>
      <c r="I57" s="51">
        <f t="shared" si="4"/>
        <v>39.32253770530393</v>
      </c>
      <c r="J57" s="51">
        <f t="shared" si="5"/>
        <v>335.44558817007095</v>
      </c>
      <c r="K57" s="34">
        <f t="shared" si="9"/>
        <v>48</v>
      </c>
      <c r="L57" s="36"/>
    </row>
    <row r="58" spans="1:12" x14ac:dyDescent="0.2">
      <c r="A58" s="43">
        <f t="shared" si="6"/>
        <v>55</v>
      </c>
      <c r="B58" s="45">
        <f t="shared" si="6"/>
        <v>55</v>
      </c>
      <c r="C58" s="44">
        <f t="shared" si="0"/>
        <v>48.905999999999992</v>
      </c>
      <c r="D58" s="44">
        <f t="shared" si="1"/>
        <v>14.330866650402026</v>
      </c>
      <c r="E58" s="44">
        <f t="shared" si="2"/>
        <v>231.86851105147409</v>
      </c>
      <c r="F58" s="48">
        <f t="shared" si="7"/>
        <v>49</v>
      </c>
      <c r="G58" s="52">
        <f t="shared" si="14"/>
        <v>238.875</v>
      </c>
      <c r="H58" s="50">
        <f t="shared" si="3"/>
        <v>160.23735000000002</v>
      </c>
      <c r="I58" s="51">
        <f t="shared" si="4"/>
        <v>40.896045742271134</v>
      </c>
      <c r="J58" s="51">
        <f t="shared" si="5"/>
        <v>350.30733091778887</v>
      </c>
      <c r="K58" s="34">
        <f t="shared" si="9"/>
        <v>49</v>
      </c>
      <c r="L58" s="36"/>
    </row>
    <row r="59" spans="1:12" x14ac:dyDescent="0.2">
      <c r="A59" s="43">
        <f t="shared" si="6"/>
        <v>56</v>
      </c>
      <c r="B59" s="45">
        <f t="shared" si="6"/>
        <v>56</v>
      </c>
      <c r="C59" s="44">
        <f t="shared" si="0"/>
        <v>49.795199999999994</v>
      </c>
      <c r="D59" s="44">
        <f t="shared" si="1"/>
        <v>14.560856542690773</v>
      </c>
      <c r="E59" s="44">
        <f t="shared" si="2"/>
        <v>235.97220732319946</v>
      </c>
      <c r="F59" s="48">
        <f t="shared" si="7"/>
        <v>50</v>
      </c>
      <c r="G59" s="52">
        <f t="shared" si="14"/>
        <v>249.25</v>
      </c>
      <c r="H59" s="50">
        <f t="shared" si="3"/>
        <v>167.1969</v>
      </c>
      <c r="I59" s="51">
        <f t="shared" si="4"/>
        <v>42.461616233804904</v>
      </c>
      <c r="J59" s="51">
        <f t="shared" si="5"/>
        <v>365.15524910721018</v>
      </c>
      <c r="K59" s="34">
        <f t="shared" si="9"/>
        <v>50</v>
      </c>
      <c r="L59" s="36"/>
    </row>
    <row r="60" spans="1:12" x14ac:dyDescent="0.2">
      <c r="A60" s="43">
        <f t="shared" si="6"/>
        <v>57</v>
      </c>
      <c r="B60" s="45">
        <f t="shared" si="6"/>
        <v>57</v>
      </c>
      <c r="C60" s="44">
        <f t="shared" si="0"/>
        <v>50.684399999999997</v>
      </c>
      <c r="D60" s="44">
        <f t="shared" si="1"/>
        <v>14.790368854214469</v>
      </c>
      <c r="E60" s="44">
        <f t="shared" si="2"/>
        <v>240.07415246545301</v>
      </c>
      <c r="F60" s="48">
        <f t="shared" si="7"/>
        <v>51</v>
      </c>
      <c r="G60" s="52">
        <f t="shared" si="14"/>
        <v>259.625</v>
      </c>
      <c r="H60" s="50">
        <f t="shared" si="3"/>
        <v>174.15645000000001</v>
      </c>
      <c r="I60" s="51">
        <f t="shared" si="4"/>
        <v>44.019617362421101</v>
      </c>
      <c r="J60" s="51">
        <f t="shared" si="5"/>
        <v>379.98998398955013</v>
      </c>
      <c r="K60" s="34">
        <f t="shared" si="9"/>
        <v>51</v>
      </c>
      <c r="L60" s="36"/>
    </row>
    <row r="61" spans="1:12" x14ac:dyDescent="0.2">
      <c r="A61" s="43">
        <f t="shared" si="6"/>
        <v>58</v>
      </c>
      <c r="B61" s="45">
        <f t="shared" si="6"/>
        <v>58</v>
      </c>
      <c r="C61" s="44">
        <f t="shared" si="0"/>
        <v>51.573599999999999</v>
      </c>
      <c r="D61" s="44">
        <f t="shared" si="1"/>
        <v>15.019412930275323</v>
      </c>
      <c r="E61" s="44">
        <f t="shared" si="2"/>
        <v>244.17438074434287</v>
      </c>
      <c r="F61" s="48">
        <f t="shared" si="7"/>
        <v>52</v>
      </c>
      <c r="G61" s="48">
        <v>270</v>
      </c>
      <c r="H61" s="50">
        <f t="shared" si="3"/>
        <v>181.11599999999999</v>
      </c>
      <c r="I61" s="51">
        <f t="shared" si="4"/>
        <v>45.570386218758216</v>
      </c>
      <c r="J61" s="51">
        <f t="shared" si="5"/>
        <v>394.81212266433721</v>
      </c>
      <c r="K61" s="34">
        <f t="shared" si="9"/>
        <v>52</v>
      </c>
      <c r="L61" s="34">
        <v>48</v>
      </c>
    </row>
    <row r="62" spans="1:12" x14ac:dyDescent="0.2">
      <c r="A62" s="43">
        <f t="shared" si="6"/>
        <v>59</v>
      </c>
      <c r="B62" s="45">
        <f t="shared" si="6"/>
        <v>59</v>
      </c>
      <c r="C62" s="44">
        <f t="shared" si="0"/>
        <v>52.462800000000001</v>
      </c>
      <c r="D62" s="44">
        <f t="shared" si="1"/>
        <v>15.247997775460169</v>
      </c>
      <c r="E62" s="44">
        <f t="shared" si="2"/>
        <v>248.27292517668727</v>
      </c>
      <c r="F62" s="48">
        <v>52</v>
      </c>
      <c r="G62" s="48">
        <f>G61-L61</f>
        <v>222</v>
      </c>
      <c r="H62" s="50">
        <f t="shared" si="3"/>
        <v>148.91759999999999</v>
      </c>
      <c r="I62" s="51">
        <f t="shared" si="4"/>
        <v>38.332502754125336</v>
      </c>
      <c r="J62" s="51">
        <f t="shared" si="5"/>
        <v>326.12726229676827</v>
      </c>
      <c r="K62" s="34">
        <v>52</v>
      </c>
      <c r="L62" s="36"/>
    </row>
    <row r="63" spans="1:12" x14ac:dyDescent="0.2">
      <c r="A63" s="43">
        <f t="shared" si="6"/>
        <v>60</v>
      </c>
      <c r="B63" s="45">
        <f t="shared" si="6"/>
        <v>60</v>
      </c>
      <c r="C63" s="44">
        <f t="shared" si="0"/>
        <v>53.351999999999997</v>
      </c>
      <c r="D63" s="44">
        <f t="shared" si="1"/>
        <v>15.476132071622843</v>
      </c>
      <c r="E63" s="44">
        <f t="shared" si="2"/>
        <v>252.36981759595039</v>
      </c>
      <c r="F63" s="48">
        <f t="shared" si="7"/>
        <v>53</v>
      </c>
      <c r="G63" s="52">
        <f>$G$62+(F63-$F$62)*($G$70-$G$62)/($F$70-$F$62)</f>
        <v>231.375</v>
      </c>
      <c r="H63" s="50">
        <f t="shared" si="3"/>
        <v>155.20634999999999</v>
      </c>
      <c r="I63" s="51">
        <f t="shared" si="4"/>
        <v>39.759387594463078</v>
      </c>
      <c r="J63" s="51">
        <f t="shared" si="5"/>
        <v>339.56532631035651</v>
      </c>
      <c r="K63" s="34">
        <f t="shared" si="9"/>
        <v>53</v>
      </c>
      <c r="L63" s="36"/>
    </row>
    <row r="64" spans="1:12" x14ac:dyDescent="0.2">
      <c r="A64" s="43">
        <f t="shared" si="6"/>
        <v>61</v>
      </c>
      <c r="B64" s="45">
        <f t="shared" si="6"/>
        <v>61</v>
      </c>
      <c r="C64" s="44">
        <f t="shared" si="0"/>
        <v>54.241199999999992</v>
      </c>
      <c r="D64" s="44">
        <f t="shared" si="1"/>
        <v>15.703824194633755</v>
      </c>
      <c r="E64" s="44">
        <f t="shared" si="2"/>
        <v>256.46508871365705</v>
      </c>
      <c r="F64" s="48">
        <f t="shared" si="7"/>
        <v>54</v>
      </c>
      <c r="G64" s="52">
        <f t="shared" ref="G64:G69" si="15">$G$62+(F64-$F$62)*($G$70-$G$62)/($F$70-$F$62)</f>
        <v>240.75</v>
      </c>
      <c r="H64" s="50">
        <f t="shared" si="3"/>
        <v>161.49510000000001</v>
      </c>
      <c r="I64" s="51">
        <f t="shared" si="4"/>
        <v>41.179556622845517</v>
      </c>
      <c r="J64" s="51">
        <f t="shared" si="5"/>
        <v>352.99169361812261</v>
      </c>
      <c r="K64" s="34">
        <f t="shared" si="9"/>
        <v>54</v>
      </c>
      <c r="L64" s="36"/>
    </row>
    <row r="65" spans="1:12" x14ac:dyDescent="0.2">
      <c r="A65" s="43">
        <f t="shared" si="6"/>
        <v>62</v>
      </c>
      <c r="B65" s="45">
        <f t="shared" si="6"/>
        <v>62</v>
      </c>
      <c r="C65" s="44">
        <f t="shared" si="0"/>
        <v>55.130399999999995</v>
      </c>
      <c r="D65" s="44">
        <f t="shared" si="1"/>
        <v>15.931082230000035</v>
      </c>
      <c r="E65" s="44">
        <f t="shared" si="2"/>
        <v>260.55876817666677</v>
      </c>
      <c r="F65" s="48">
        <f t="shared" si="7"/>
        <v>55</v>
      </c>
      <c r="G65" s="52">
        <f t="shared" si="15"/>
        <v>250.125</v>
      </c>
      <c r="H65" s="50">
        <f t="shared" si="3"/>
        <v>167.78385</v>
      </c>
      <c r="I65" s="51">
        <f t="shared" si="4"/>
        <v>42.593301288598774</v>
      </c>
      <c r="J65" s="51">
        <f t="shared" si="5"/>
        <v>366.40687182764287</v>
      </c>
      <c r="K65" s="34">
        <f t="shared" si="9"/>
        <v>55</v>
      </c>
      <c r="L65" s="36"/>
    </row>
    <row r="66" spans="1:12" x14ac:dyDescent="0.2">
      <c r="A66" s="43">
        <f t="shared" si="6"/>
        <v>63</v>
      </c>
      <c r="B66" s="45">
        <f t="shared" si="6"/>
        <v>63</v>
      </c>
      <c r="C66" s="44">
        <f t="shared" si="0"/>
        <v>56.019599999999997</v>
      </c>
      <c r="D66" s="44">
        <f t="shared" si="1"/>
        <v>16.15791398744928</v>
      </c>
      <c r="E66" s="44">
        <f t="shared" si="2"/>
        <v>264.65088462064733</v>
      </c>
      <c r="F66" s="48">
        <f t="shared" si="7"/>
        <v>56</v>
      </c>
      <c r="G66" s="52">
        <f t="shared" si="15"/>
        <v>259.5</v>
      </c>
      <c r="H66" s="50">
        <f t="shared" si="3"/>
        <v>174.07259999999999</v>
      </c>
      <c r="I66" s="51">
        <f t="shared" si="4"/>
        <v>44.000889955583709</v>
      </c>
      <c r="J66" s="51">
        <f t="shared" si="5"/>
        <v>379.8113283393082</v>
      </c>
      <c r="K66" s="34">
        <f t="shared" si="9"/>
        <v>56</v>
      </c>
      <c r="L66" s="36"/>
    </row>
    <row r="67" spans="1:12" x14ac:dyDescent="0.2">
      <c r="A67" s="43">
        <f t="shared" si="6"/>
        <v>64</v>
      </c>
      <c r="B67" s="45">
        <f t="shared" si="6"/>
        <v>64</v>
      </c>
      <c r="C67" s="44">
        <f t="shared" si="0"/>
        <v>56.908799999999999</v>
      </c>
      <c r="D67" s="44">
        <f t="shared" si="1"/>
        <v>16.384327014561205</v>
      </c>
      <c r="E67" s="44">
        <f t="shared" si="2"/>
        <v>268.74146572005776</v>
      </c>
      <c r="F67" s="48">
        <f t="shared" si="7"/>
        <v>57</v>
      </c>
      <c r="G67" s="52">
        <f t="shared" si="15"/>
        <v>268.875</v>
      </c>
      <c r="H67" s="50">
        <f t="shared" si="3"/>
        <v>180.36134999999999</v>
      </c>
      <c r="I67" s="51">
        <f t="shared" si="4"/>
        <v>45.402570498174327</v>
      </c>
      <c r="J67" s="51">
        <f t="shared" si="5"/>
        <v>393.20549486765361</v>
      </c>
      <c r="K67" s="34">
        <f t="shared" si="9"/>
        <v>57</v>
      </c>
      <c r="L67" s="36"/>
    </row>
    <row r="68" spans="1:12" x14ac:dyDescent="0.2">
      <c r="A68" s="43">
        <f t="shared" si="6"/>
        <v>65</v>
      </c>
      <c r="B68" s="45">
        <f t="shared" si="6"/>
        <v>65</v>
      </c>
      <c r="C68" s="44">
        <f t="shared" ref="C68:C72" si="16">B68*1.56*0.57</f>
        <v>57.798000000000002</v>
      </c>
      <c r="D68" s="44">
        <f t="shared" ref="D68:D72" si="17">EXP(-1.0587+0.8836*LN(C68)+0.284)</f>
        <v>16.610328609522991</v>
      </c>
      <c r="E68" s="44">
        <f t="shared" ref="E68:E72" si="18">(C68+D68)*44/12</f>
        <v>272.83053823491764</v>
      </c>
      <c r="F68" s="48">
        <f t="shared" si="7"/>
        <v>58</v>
      </c>
      <c r="G68" s="52">
        <f t="shared" si="15"/>
        <v>278.25</v>
      </c>
      <c r="H68" s="50">
        <f t="shared" ref="H68:H81" si="19">G68*0.43*1.56</f>
        <v>186.65010000000001</v>
      </c>
      <c r="I68" s="51">
        <f t="shared" ref="I68:I80" si="20">EXP(-1.0587+0.8836*LN(H68)+0.284)</f>
        <v>46.798572525002349</v>
      </c>
      <c r="J68" s="51">
        <f t="shared" ref="J68:J81" si="21">(H68+I68)*0.475*44/12</f>
        <v>406.58977131437911</v>
      </c>
      <c r="K68" s="34">
        <f t="shared" si="9"/>
        <v>58</v>
      </c>
      <c r="L68" s="36"/>
    </row>
    <row r="69" spans="1:12" x14ac:dyDescent="0.2">
      <c r="A69" s="43">
        <f t="shared" ref="A69:B72" si="22">A68+1</f>
        <v>66</v>
      </c>
      <c r="B69" s="45">
        <f t="shared" si="22"/>
        <v>66</v>
      </c>
      <c r="C69" s="44">
        <f t="shared" si="16"/>
        <v>58.687199999999997</v>
      </c>
      <c r="D69" s="44">
        <f t="shared" si="17"/>
        <v>16.835925833077539</v>
      </c>
      <c r="E69" s="44">
        <f t="shared" si="18"/>
        <v>276.91812805461763</v>
      </c>
      <c r="F69" s="48">
        <f t="shared" si="7"/>
        <v>59</v>
      </c>
      <c r="G69" s="52">
        <f t="shared" si="15"/>
        <v>287.625</v>
      </c>
      <c r="H69" s="50">
        <f t="shared" si="19"/>
        <v>192.93885</v>
      </c>
      <c r="I69" s="51">
        <f t="shared" si="20"/>
        <v>48.18910929458665</v>
      </c>
      <c r="J69" s="51">
        <f t="shared" si="21"/>
        <v>419.9645291047384</v>
      </c>
      <c r="K69" s="34">
        <f t="shared" si="9"/>
        <v>59</v>
      </c>
      <c r="L69" s="36"/>
    </row>
    <row r="70" spans="1:12" x14ac:dyDescent="0.2">
      <c r="A70" s="43">
        <f t="shared" si="22"/>
        <v>67</v>
      </c>
      <c r="B70" s="45">
        <f t="shared" si="22"/>
        <v>67</v>
      </c>
      <c r="C70" s="44">
        <f t="shared" si="16"/>
        <v>59.5764</v>
      </c>
      <c r="D70" s="44">
        <f t="shared" si="17"/>
        <v>17.06112551972695</v>
      </c>
      <c r="E70" s="44">
        <f t="shared" si="18"/>
        <v>281.00426023899882</v>
      </c>
      <c r="F70" s="48">
        <f t="shared" si="7"/>
        <v>60</v>
      </c>
      <c r="G70" s="48">
        <v>297</v>
      </c>
      <c r="H70" s="50">
        <f t="shared" si="19"/>
        <v>199.2276</v>
      </c>
      <c r="I70" s="51">
        <f t="shared" si="20"/>
        <v>49.574379374190791</v>
      </c>
      <c r="J70" s="51">
        <f t="shared" si="21"/>
        <v>433.33011407671557</v>
      </c>
      <c r="K70" s="34">
        <f t="shared" si="9"/>
        <v>60</v>
      </c>
      <c r="L70" s="34">
        <v>47</v>
      </c>
    </row>
    <row r="71" spans="1:12" x14ac:dyDescent="0.2">
      <c r="A71" s="43">
        <f t="shared" si="22"/>
        <v>68</v>
      </c>
      <c r="B71" s="45">
        <f t="shared" si="22"/>
        <v>68</v>
      </c>
      <c r="C71" s="44">
        <f t="shared" si="16"/>
        <v>60.465599999999995</v>
      </c>
      <c r="D71" s="44">
        <f t="shared" si="17"/>
        <v>17.285934288248196</v>
      </c>
      <c r="E71" s="44">
        <f t="shared" si="18"/>
        <v>285.08895905691003</v>
      </c>
      <c r="F71" s="48">
        <v>60</v>
      </c>
      <c r="G71" s="48">
        <f>G70-L70</f>
        <v>250</v>
      </c>
      <c r="H71" s="50">
        <f t="shared" si="19"/>
        <v>167.70000000000002</v>
      </c>
      <c r="I71" s="51">
        <f t="shared" si="20"/>
        <v>42.574492425097432</v>
      </c>
      <c r="J71" s="51">
        <f t="shared" si="21"/>
        <v>366.22807430704466</v>
      </c>
      <c r="K71" s="34">
        <v>60</v>
      </c>
      <c r="L71" s="36"/>
    </row>
    <row r="72" spans="1:12" x14ac:dyDescent="0.2">
      <c r="A72" s="43">
        <f t="shared" si="22"/>
        <v>69</v>
      </c>
      <c r="B72" s="45">
        <f t="shared" si="22"/>
        <v>69</v>
      </c>
      <c r="C72" s="44">
        <f t="shared" si="16"/>
        <v>61.354799999999997</v>
      </c>
      <c r="D72" s="44">
        <f t="shared" si="17"/>
        <v>17.510358551572615</v>
      </c>
      <c r="E72" s="44">
        <f t="shared" si="18"/>
        <v>289.17224802243294</v>
      </c>
      <c r="F72" s="48">
        <f>F71+1</f>
        <v>61</v>
      </c>
      <c r="G72" s="52">
        <f>$G$71+(F72-$F$71)*($G$80-$G$71)/($F$80-$F$71)</f>
        <v>258.66666666666669</v>
      </c>
      <c r="H72" s="50">
        <f t="shared" si="19"/>
        <v>173.51360000000003</v>
      </c>
      <c r="I72" s="51">
        <f t="shared" si="20"/>
        <v>43.876013714412579</v>
      </c>
      <c r="J72" s="51">
        <f t="shared" si="21"/>
        <v>378.62024388593522</v>
      </c>
      <c r="K72" s="34">
        <f>K71+1</f>
        <v>61</v>
      </c>
      <c r="L72" s="36"/>
    </row>
    <row r="73" spans="1:12" x14ac:dyDescent="0.2">
      <c r="A73" s="34"/>
      <c r="B73" s="36"/>
      <c r="C73" s="35"/>
      <c r="D73" s="35"/>
      <c r="E73" s="37"/>
      <c r="F73" s="48">
        <f t="shared" ref="F73:F80" si="23">F72+1</f>
        <v>62</v>
      </c>
      <c r="G73" s="52">
        <f t="shared" ref="G73:G79" si="24">$G$71+(F73-$F$71)*($G$80-$G$71)/($F$80-$F$71)</f>
        <v>267.33333333333331</v>
      </c>
      <c r="H73" s="50">
        <f t="shared" si="19"/>
        <v>179.32719999999998</v>
      </c>
      <c r="I73" s="51">
        <f t="shared" si="20"/>
        <v>45.172467954379158</v>
      </c>
      <c r="J73" s="51">
        <f t="shared" si="21"/>
        <v>391.00358835387698</v>
      </c>
      <c r="K73" s="34">
        <f t="shared" ref="K73:K80" si="25">K72+1</f>
        <v>62</v>
      </c>
      <c r="L73" s="36"/>
    </row>
    <row r="74" spans="1:12" x14ac:dyDescent="0.2">
      <c r="A74" s="34"/>
      <c r="B74" s="37"/>
      <c r="C74" s="35"/>
      <c r="D74" s="35"/>
      <c r="E74" s="37"/>
      <c r="F74" s="48">
        <f t="shared" si="23"/>
        <v>63</v>
      </c>
      <c r="G74" s="52">
        <f t="shared" si="24"/>
        <v>276</v>
      </c>
      <c r="H74" s="50">
        <f t="shared" si="19"/>
        <v>185.14079999999998</v>
      </c>
      <c r="I74" s="51">
        <f t="shared" si="20"/>
        <v>46.464038253813506</v>
      </c>
      <c r="J74" s="51">
        <f t="shared" si="21"/>
        <v>403.3784266253918</v>
      </c>
      <c r="K74" s="34">
        <f t="shared" si="25"/>
        <v>63</v>
      </c>
      <c r="L74" s="36"/>
    </row>
    <row r="75" spans="1:12" x14ac:dyDescent="0.2">
      <c r="A75" s="34"/>
      <c r="B75" s="37"/>
      <c r="C75" s="35"/>
      <c r="D75" s="35"/>
      <c r="E75" s="37"/>
      <c r="F75" s="48">
        <f t="shared" si="23"/>
        <v>64</v>
      </c>
      <c r="G75" s="52">
        <f t="shared" si="24"/>
        <v>284.66666666666669</v>
      </c>
      <c r="H75" s="50">
        <f t="shared" si="19"/>
        <v>190.95439999999999</v>
      </c>
      <c r="I75" s="51">
        <f t="shared" si="20"/>
        <v>47.750895568819445</v>
      </c>
      <c r="J75" s="51">
        <f t="shared" si="21"/>
        <v>415.74505644902712</v>
      </c>
      <c r="K75" s="34">
        <f t="shared" si="25"/>
        <v>64</v>
      </c>
      <c r="L75" s="36"/>
    </row>
    <row r="76" spans="1:12" x14ac:dyDescent="0.2">
      <c r="A76" s="34"/>
      <c r="B76" s="37"/>
      <c r="C76" s="35"/>
      <c r="D76" s="35"/>
      <c r="E76" s="37"/>
      <c r="F76" s="48">
        <f t="shared" si="23"/>
        <v>65</v>
      </c>
      <c r="G76" s="52">
        <f t="shared" si="24"/>
        <v>293.33333333333331</v>
      </c>
      <c r="H76" s="50">
        <f t="shared" si="19"/>
        <v>196.768</v>
      </c>
      <c r="I76" s="51">
        <f t="shared" si="20"/>
        <v>49.033199854505554</v>
      </c>
      <c r="J76" s="51">
        <f t="shared" si="21"/>
        <v>428.10375641326391</v>
      </c>
      <c r="K76" s="34">
        <f t="shared" si="25"/>
        <v>65</v>
      </c>
      <c r="L76" s="36"/>
    </row>
    <row r="77" spans="1:12" x14ac:dyDescent="0.2">
      <c r="A77" s="34"/>
      <c r="B77" s="37"/>
      <c r="C77" s="35"/>
      <c r="D77" s="35"/>
      <c r="E77" s="37"/>
      <c r="F77" s="48">
        <f t="shared" si="23"/>
        <v>66</v>
      </c>
      <c r="G77" s="52">
        <f t="shared" si="24"/>
        <v>302</v>
      </c>
      <c r="H77" s="50">
        <f t="shared" si="19"/>
        <v>202.58159999999998</v>
      </c>
      <c r="I77" s="51">
        <f t="shared" si="20"/>
        <v>50.311101076764672</v>
      </c>
      <c r="J77" s="51">
        <f t="shared" si="21"/>
        <v>440.4547877086984</v>
      </c>
      <c r="K77" s="34">
        <f t="shared" si="25"/>
        <v>66</v>
      </c>
      <c r="L77" s="36"/>
    </row>
    <row r="78" spans="1:12" x14ac:dyDescent="0.2">
      <c r="A78" s="34"/>
      <c r="B78" s="37"/>
      <c r="C78" s="35"/>
      <c r="D78" s="35"/>
      <c r="E78" s="37"/>
      <c r="F78" s="48">
        <f t="shared" si="23"/>
        <v>67</v>
      </c>
      <c r="G78" s="52">
        <f t="shared" si="24"/>
        <v>310.66666666666669</v>
      </c>
      <c r="H78" s="50">
        <f t="shared" si="19"/>
        <v>208.39520000000002</v>
      </c>
      <c r="I78" s="51">
        <f t="shared" si="20"/>
        <v>51.584740104647317</v>
      </c>
      <c r="J78" s="51">
        <f t="shared" si="21"/>
        <v>452.79839568226072</v>
      </c>
      <c r="K78" s="34">
        <f t="shared" si="25"/>
        <v>67</v>
      </c>
      <c r="L78" s="36"/>
    </row>
    <row r="79" spans="1:12" x14ac:dyDescent="0.2">
      <c r="A79" s="34"/>
      <c r="B79" s="37"/>
      <c r="C79" s="35"/>
      <c r="D79" s="35"/>
      <c r="E79" s="37"/>
      <c r="F79" s="48">
        <f t="shared" si="23"/>
        <v>68</v>
      </c>
      <c r="G79" s="52">
        <f t="shared" si="24"/>
        <v>319.33333333333331</v>
      </c>
      <c r="H79" s="50">
        <f t="shared" si="19"/>
        <v>214.2088</v>
      </c>
      <c r="I79" s="51">
        <f t="shared" si="20"/>
        <v>52.854249500357014</v>
      </c>
      <c r="J79" s="51">
        <f t="shared" si="21"/>
        <v>465.13481121312179</v>
      </c>
      <c r="K79" s="34">
        <f t="shared" si="25"/>
        <v>68</v>
      </c>
      <c r="L79" s="36"/>
    </row>
    <row r="80" spans="1:12" x14ac:dyDescent="0.2">
      <c r="A80" s="37"/>
      <c r="B80" s="37"/>
      <c r="C80" s="35"/>
      <c r="D80" s="35"/>
      <c r="E80" s="37"/>
      <c r="F80" s="48">
        <f t="shared" si="23"/>
        <v>69</v>
      </c>
      <c r="G80" s="48">
        <v>328</v>
      </c>
      <c r="H80" s="50">
        <f t="shared" si="19"/>
        <v>220.0224</v>
      </c>
      <c r="I80" s="51">
        <f t="shared" si="20"/>
        <v>54.11975422107303</v>
      </c>
      <c r="J80" s="51">
        <f t="shared" si="21"/>
        <v>477.46425193503552</v>
      </c>
      <c r="K80" s="34">
        <f t="shared" si="25"/>
        <v>69</v>
      </c>
      <c r="L80" s="34">
        <v>328</v>
      </c>
    </row>
    <row r="81" spans="1:12" x14ac:dyDescent="0.2">
      <c r="A81" s="37"/>
      <c r="B81" s="37"/>
      <c r="C81" s="35"/>
      <c r="D81" s="35"/>
      <c r="E81" s="37"/>
      <c r="F81" s="48">
        <v>69</v>
      </c>
      <c r="G81" s="48">
        <v>0</v>
      </c>
      <c r="H81" s="50">
        <f t="shared" si="19"/>
        <v>0</v>
      </c>
      <c r="I81" s="51">
        <v>0</v>
      </c>
      <c r="J81" s="51">
        <f t="shared" si="21"/>
        <v>0</v>
      </c>
      <c r="K81" s="34">
        <v>69</v>
      </c>
      <c r="L81" s="36"/>
    </row>
    <row r="82" spans="1:12" x14ac:dyDescent="0.2">
      <c r="G82" s="19"/>
      <c r="H82" s="19"/>
      <c r="I82" s="19"/>
      <c r="J82" s="19"/>
      <c r="K82" s="19"/>
      <c r="L82" s="33"/>
    </row>
  </sheetData>
  <mergeCells count="2">
    <mergeCell ref="B1:E1"/>
    <mergeCell ref="F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 e affichage</vt:lpstr>
      <vt:lpstr>Modèle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2020-03-23T14:54:43Z</dcterms:modified>
</cp:coreProperties>
</file>