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Forest CO2\C6 &amp; C7 - Projets carbone\33 - IAE Paris\Capdeville\"/>
    </mc:Choice>
  </mc:AlternateContent>
  <bookViews>
    <workbookView xWindow="0" yWindow="0" windowWidth="17970" windowHeight="8280"/>
  </bookViews>
  <sheets>
    <sheet name="Quantification C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6" i="2" l="1"/>
  <c r="W4" i="2"/>
  <c r="W3" i="2"/>
  <c r="G46" i="2"/>
  <c r="G47" i="2"/>
  <c r="G48" i="2"/>
  <c r="G45" i="2"/>
  <c r="G41" i="2"/>
  <c r="G42" i="2"/>
  <c r="G43" i="2"/>
  <c r="G40" i="2"/>
  <c r="G36" i="2"/>
  <c r="G37" i="2"/>
  <c r="G38" i="2"/>
  <c r="G35" i="2"/>
  <c r="G31" i="2"/>
  <c r="G32" i="2"/>
  <c r="G33" i="2"/>
  <c r="G30" i="2"/>
  <c r="G29" i="2" l="1"/>
  <c r="G25" i="2"/>
  <c r="G26" i="2"/>
  <c r="G27" i="2"/>
  <c r="G24" i="2"/>
  <c r="G20" i="2"/>
  <c r="G21" i="2"/>
  <c r="G22" i="2"/>
  <c r="G19" i="2"/>
  <c r="G14" i="2"/>
  <c r="G15" i="2"/>
  <c r="G16" i="2"/>
  <c r="G13" i="2"/>
  <c r="G9" i="2"/>
  <c r="G10" i="2"/>
  <c r="G11" i="2"/>
  <c r="G8" i="2"/>
  <c r="G4" i="2"/>
  <c r="G5" i="2"/>
  <c r="G6" i="2"/>
  <c r="G3" i="2"/>
  <c r="G49" i="2"/>
  <c r="G44" i="2"/>
  <c r="G39" i="2"/>
  <c r="L28" i="2"/>
  <c r="G28" i="2"/>
  <c r="G23" i="2"/>
  <c r="G18" i="2"/>
  <c r="L17" i="2"/>
  <c r="G17" i="2"/>
  <c r="G12" i="2"/>
  <c r="H2" i="2" l="1"/>
  <c r="H3" i="2" l="1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J50" i="2" l="1"/>
  <c r="I49" i="2"/>
  <c r="W11" i="2" l="1"/>
  <c r="W13" i="2" s="1"/>
  <c r="B3" i="2" l="1"/>
  <c r="B4" i="2" s="1"/>
  <c r="B5" i="2" s="1"/>
  <c r="B6" i="2" s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l="1"/>
  <c r="C45" i="2"/>
  <c r="I34" i="2"/>
  <c r="I35" i="2"/>
  <c r="I41" i="2"/>
  <c r="J41" i="2" s="1"/>
  <c r="I48" i="2"/>
  <c r="J49" i="2"/>
  <c r="I40" i="2"/>
  <c r="I36" i="2"/>
  <c r="K3" i="2"/>
  <c r="K4" i="2" s="1"/>
  <c r="K5" i="2" s="1"/>
  <c r="K6" i="2" s="1"/>
  <c r="K7" i="2" s="1"/>
  <c r="K8" i="2" s="1"/>
  <c r="K9" i="2" s="1"/>
  <c r="K10" i="2" s="1"/>
  <c r="K11" i="2" s="1"/>
  <c r="K12" i="2" s="1"/>
  <c r="K13" i="2" s="1"/>
  <c r="K14" i="2" s="1"/>
  <c r="K15" i="2" s="1"/>
  <c r="K16" i="2" s="1"/>
  <c r="K17" i="2" s="1"/>
  <c r="K19" i="2" s="1"/>
  <c r="K20" i="2" s="1"/>
  <c r="K21" i="2" s="1"/>
  <c r="K22" i="2" s="1"/>
  <c r="K23" i="2" s="1"/>
  <c r="K24" i="2" s="1"/>
  <c r="K25" i="2" s="1"/>
  <c r="K26" i="2" s="1"/>
  <c r="K27" i="2" s="1"/>
  <c r="K28" i="2" s="1"/>
  <c r="K29" i="2" s="1"/>
  <c r="K30" i="2" s="1"/>
  <c r="K31" i="2" s="1"/>
  <c r="K32" i="2" s="1"/>
  <c r="K34" i="2" s="1"/>
  <c r="K35" i="2" s="1"/>
  <c r="K36" i="2" s="1"/>
  <c r="K37" i="2" s="1"/>
  <c r="K38" i="2" s="1"/>
  <c r="K39" i="2" s="1"/>
  <c r="K40" i="2" s="1"/>
  <c r="K41" i="2" s="1"/>
  <c r="K42" i="2" s="1"/>
  <c r="K43" i="2" s="1"/>
  <c r="K45" i="2" s="1"/>
  <c r="K46" i="2" s="1"/>
  <c r="K47" i="2" s="1"/>
  <c r="K48" i="2" s="1"/>
  <c r="K49" i="2" s="1"/>
  <c r="K50" i="2" s="1"/>
  <c r="F3" i="2"/>
  <c r="F4" i="2" s="1"/>
  <c r="F5" i="2" s="1"/>
  <c r="F6" i="2" s="1"/>
  <c r="F7" i="2" s="1"/>
  <c r="F8" i="2" s="1"/>
  <c r="F9" i="2" s="1"/>
  <c r="F10" i="2" s="1"/>
  <c r="F11" i="2" s="1"/>
  <c r="F12" i="2" s="1"/>
  <c r="F13" i="2" s="1"/>
  <c r="F14" i="2" s="1"/>
  <c r="F15" i="2" s="1"/>
  <c r="F16" i="2" s="1"/>
  <c r="F17" i="2" s="1"/>
  <c r="F19" i="2" s="1"/>
  <c r="F20" i="2" s="1"/>
  <c r="F21" i="2" s="1"/>
  <c r="F22" i="2" s="1"/>
  <c r="F23" i="2" s="1"/>
  <c r="F24" i="2" s="1"/>
  <c r="F25" i="2" s="1"/>
  <c r="F26" i="2" s="1"/>
  <c r="F27" i="2" s="1"/>
  <c r="F28" i="2" s="1"/>
  <c r="F30" i="2" s="1"/>
  <c r="F31" i="2" s="1"/>
  <c r="F32" i="2" s="1"/>
  <c r="F33" i="2" s="1"/>
  <c r="F34" i="2" s="1"/>
  <c r="F35" i="2" s="1"/>
  <c r="F36" i="2" s="1"/>
  <c r="F37" i="2" s="1"/>
  <c r="F38" i="2" s="1"/>
  <c r="F39" i="2" s="1"/>
  <c r="F40" i="2" s="1"/>
  <c r="F41" i="2" s="1"/>
  <c r="F42" i="2" s="1"/>
  <c r="F43" i="2" s="1"/>
  <c r="F44" i="2" s="1"/>
  <c r="F45" i="2" s="1"/>
  <c r="F46" i="2" s="1"/>
  <c r="F47" i="2" s="1"/>
  <c r="F48" i="2" s="1"/>
  <c r="F49" i="2" s="1"/>
  <c r="D45" i="2" l="1"/>
  <c r="E45" i="2"/>
  <c r="B47" i="2"/>
  <c r="C46" i="2"/>
  <c r="J48" i="2"/>
  <c r="I42" i="2"/>
  <c r="J42" i="2" s="1"/>
  <c r="J35" i="2"/>
  <c r="J34" i="2"/>
  <c r="I29" i="2"/>
  <c r="J29" i="2" s="1"/>
  <c r="I37" i="2"/>
  <c r="J37" i="2" s="1"/>
  <c r="I45" i="2"/>
  <c r="J45" i="2" s="1"/>
  <c r="I44" i="2"/>
  <c r="J44" i="2" s="1"/>
  <c r="I39" i="2"/>
  <c r="J39" i="2" s="1"/>
  <c r="I33" i="2"/>
  <c r="J33" i="2" s="1"/>
  <c r="I38" i="2"/>
  <c r="J38" i="2" s="1"/>
  <c r="I32" i="2"/>
  <c r="J32" i="2" s="1"/>
  <c r="I47" i="2"/>
  <c r="J47" i="2" s="1"/>
  <c r="I46" i="2"/>
  <c r="J46" i="2" s="1"/>
  <c r="I43" i="2"/>
  <c r="J43" i="2" s="1"/>
  <c r="I31" i="2"/>
  <c r="J31" i="2" s="1"/>
  <c r="I30" i="2"/>
  <c r="J30" i="2" s="1"/>
  <c r="J40" i="2"/>
  <c r="J36" i="2"/>
  <c r="D46" i="2" l="1"/>
  <c r="E46" i="2" s="1"/>
  <c r="B48" i="2"/>
  <c r="C47" i="2"/>
  <c r="C2" i="2"/>
  <c r="D47" i="2" l="1"/>
  <c r="E47" i="2" s="1"/>
  <c r="B49" i="2"/>
  <c r="C48" i="2"/>
  <c r="W7" i="2"/>
  <c r="B50" i="2" l="1"/>
  <c r="C50" i="2" s="1"/>
  <c r="C49" i="2"/>
  <c r="D48" i="2"/>
  <c r="E48" i="2"/>
  <c r="R3" i="2"/>
  <c r="R4" i="2" s="1"/>
  <c r="R5" i="2" s="1"/>
  <c r="R6" i="2" s="1"/>
  <c r="R7" i="2" s="1"/>
  <c r="R8" i="2" s="1"/>
  <c r="R9" i="2" s="1"/>
  <c r="R10" i="2" s="1"/>
  <c r="R11" i="2" s="1"/>
  <c r="R12" i="2" s="1"/>
  <c r="R13" i="2" s="1"/>
  <c r="R14" i="2" s="1"/>
  <c r="R15" i="2" s="1"/>
  <c r="R16" i="2" s="1"/>
  <c r="R17" i="2" s="1"/>
  <c r="R18" i="2" s="1"/>
  <c r="R19" i="2" s="1"/>
  <c r="R20" i="2" s="1"/>
  <c r="R21" i="2" s="1"/>
  <c r="R22" i="2" s="1"/>
  <c r="R23" i="2" s="1"/>
  <c r="R24" i="2" s="1"/>
  <c r="R25" i="2" s="1"/>
  <c r="R26" i="2" s="1"/>
  <c r="R27" i="2" s="1"/>
  <c r="R28" i="2" s="1"/>
  <c r="R29" i="2" s="1"/>
  <c r="R30" i="2" s="1"/>
  <c r="R31" i="2" s="1"/>
  <c r="R32" i="2" s="1"/>
  <c r="R33" i="2" s="1"/>
  <c r="R34" i="2" s="1"/>
  <c r="R35" i="2" s="1"/>
  <c r="R36" i="2" s="1"/>
  <c r="R37" i="2" s="1"/>
  <c r="R38" i="2" s="1"/>
  <c r="R39" i="2" s="1"/>
  <c r="R40" i="2" s="1"/>
  <c r="R41" i="2" s="1"/>
  <c r="R42" i="2" s="1"/>
  <c r="R43" i="2" s="1"/>
  <c r="R44" i="2" s="1"/>
  <c r="R45" i="2" s="1"/>
  <c r="R46" i="2" s="1"/>
  <c r="R47" i="2" s="1"/>
  <c r="R48" i="2" s="1"/>
  <c r="R49" i="2" s="1"/>
  <c r="P3" i="2"/>
  <c r="P4" i="2" s="1"/>
  <c r="Q3" i="2"/>
  <c r="D49" i="2" l="1"/>
  <c r="E49" i="2" s="1"/>
  <c r="D50" i="2"/>
  <c r="E50" i="2" s="1"/>
  <c r="P5" i="2"/>
  <c r="C3" i="2"/>
  <c r="S3" i="2"/>
  <c r="Q4" i="2"/>
  <c r="Q5" i="2" s="1"/>
  <c r="Q6" i="2" s="1"/>
  <c r="Q7" i="2" s="1"/>
  <c r="Q8" i="2" s="1"/>
  <c r="Q9" i="2" s="1"/>
  <c r="Q10" i="2" s="1"/>
  <c r="Q11" i="2" s="1"/>
  <c r="Q12" i="2" s="1"/>
  <c r="Q13" i="2" s="1"/>
  <c r="Q14" i="2" s="1"/>
  <c r="Q15" i="2" s="1"/>
  <c r="Q16" i="2" s="1"/>
  <c r="Q17" i="2" s="1"/>
  <c r="Q18" i="2" s="1"/>
  <c r="Q19" i="2" s="1"/>
  <c r="Q20" i="2" s="1"/>
  <c r="Q21" i="2" s="1"/>
  <c r="Q22" i="2" s="1"/>
  <c r="Q23" i="2" s="1"/>
  <c r="Q24" i="2" s="1"/>
  <c r="Q25" i="2" s="1"/>
  <c r="Q26" i="2" s="1"/>
  <c r="Q27" i="2" s="1"/>
  <c r="Q28" i="2" s="1"/>
  <c r="Q29" i="2" s="1"/>
  <c r="Q30" i="2" s="1"/>
  <c r="Q31" i="2" s="1"/>
  <c r="Q32" i="2" s="1"/>
  <c r="Q33" i="2" s="1"/>
  <c r="Q34" i="2" s="1"/>
  <c r="Q35" i="2" s="1"/>
  <c r="Q36" i="2" s="1"/>
  <c r="Q37" i="2" s="1"/>
  <c r="Q38" i="2" s="1"/>
  <c r="Q39" i="2" s="1"/>
  <c r="Q40" i="2" s="1"/>
  <c r="Q41" i="2" s="1"/>
  <c r="Q42" i="2" s="1"/>
  <c r="Q43" i="2" s="1"/>
  <c r="Q44" i="2" s="1"/>
  <c r="Q45" i="2" s="1"/>
  <c r="Q46" i="2" s="1"/>
  <c r="Q47" i="2" s="1"/>
  <c r="Q48" i="2" s="1"/>
  <c r="Q49" i="2" s="1"/>
  <c r="S4" i="2" l="1"/>
  <c r="C4" i="2"/>
  <c r="P6" i="2"/>
  <c r="S5" i="2"/>
  <c r="E2" i="2"/>
  <c r="S2" i="2"/>
  <c r="I5" i="2"/>
  <c r="J5" i="2" s="1"/>
  <c r="I8" i="2"/>
  <c r="J8" i="2" s="1"/>
  <c r="I9" i="2"/>
  <c r="J9" i="2" s="1"/>
  <c r="I10" i="2"/>
  <c r="J10" i="2" s="1"/>
  <c r="I14" i="2"/>
  <c r="J14" i="2" s="1"/>
  <c r="I18" i="2"/>
  <c r="J18" i="2" s="1"/>
  <c r="I21" i="2"/>
  <c r="J21" i="2" s="1"/>
  <c r="I27" i="2"/>
  <c r="J27" i="2" s="1"/>
  <c r="P7" i="2" l="1"/>
  <c r="S6" i="2"/>
  <c r="C5" i="2"/>
  <c r="D3" i="2"/>
  <c r="E3" i="2" s="1"/>
  <c r="I19" i="2"/>
  <c r="J19" i="2" s="1"/>
  <c r="I17" i="2"/>
  <c r="J17" i="2" s="1"/>
  <c r="I16" i="2"/>
  <c r="J16" i="2" s="1"/>
  <c r="I15" i="2"/>
  <c r="J15" i="2" s="1"/>
  <c r="I13" i="2"/>
  <c r="J13" i="2" s="1"/>
  <c r="I12" i="2"/>
  <c r="J12" i="2" s="1"/>
  <c r="I11" i="2"/>
  <c r="J11" i="2" s="1"/>
  <c r="I7" i="2"/>
  <c r="J7" i="2" s="1"/>
  <c r="I6" i="2"/>
  <c r="J6" i="2" s="1"/>
  <c r="I4" i="2"/>
  <c r="J4" i="2" s="1"/>
  <c r="I3" i="2"/>
  <c r="J3" i="2" s="1"/>
  <c r="C6" i="2" l="1"/>
  <c r="D6" i="2" s="1"/>
  <c r="E6" i="2" s="1"/>
  <c r="P8" i="2"/>
  <c r="S7" i="2"/>
  <c r="D5" i="2"/>
  <c r="E5" i="2" s="1"/>
  <c r="D4" i="2"/>
  <c r="E4" i="2" s="1"/>
  <c r="I22" i="2"/>
  <c r="J22" i="2" s="1"/>
  <c r="I23" i="2"/>
  <c r="J23" i="2" s="1"/>
  <c r="I26" i="2"/>
  <c r="J26" i="2" s="1"/>
  <c r="I25" i="2"/>
  <c r="J25" i="2" s="1"/>
  <c r="I24" i="2"/>
  <c r="J24" i="2" s="1"/>
  <c r="P9" i="2" l="1"/>
  <c r="S8" i="2"/>
  <c r="C7" i="2"/>
  <c r="D7" i="2" s="1"/>
  <c r="E7" i="2" s="1"/>
  <c r="I20" i="2"/>
  <c r="J20" i="2" s="1"/>
  <c r="W2" i="2" s="1"/>
  <c r="I28" i="2"/>
  <c r="J28" i="2" s="1"/>
  <c r="P10" i="2" l="1"/>
  <c r="S9" i="2"/>
  <c r="C8" i="2"/>
  <c r="D8" i="2" s="1"/>
  <c r="E8" i="2" s="1"/>
  <c r="C9" i="2" l="1"/>
  <c r="D9" i="2" s="1"/>
  <c r="E9" i="2" s="1"/>
  <c r="P11" i="2"/>
  <c r="S10" i="2"/>
  <c r="P12" i="2" l="1"/>
  <c r="S11" i="2"/>
  <c r="C10" i="2"/>
  <c r="D10" i="2" s="1"/>
  <c r="E10" i="2" s="1"/>
  <c r="C11" i="2" l="1"/>
  <c r="D11" i="2" s="1"/>
  <c r="E11" i="2" s="1"/>
  <c r="P13" i="2"/>
  <c r="S12" i="2"/>
  <c r="P14" i="2" l="1"/>
  <c r="S13" i="2"/>
  <c r="C12" i="2"/>
  <c r="D12" i="2" s="1"/>
  <c r="E12" i="2" s="1"/>
  <c r="C13" i="2" l="1"/>
  <c r="D13" i="2" s="1"/>
  <c r="E13" i="2" s="1"/>
  <c r="P15" i="2"/>
  <c r="S14" i="2"/>
  <c r="P16" i="2" l="1"/>
  <c r="P17" i="2" s="1"/>
  <c r="P18" i="2" s="1"/>
  <c r="P19" i="2" s="1"/>
  <c r="P20" i="2" s="1"/>
  <c r="P21" i="2" s="1"/>
  <c r="P22" i="2" s="1"/>
  <c r="P23" i="2" s="1"/>
  <c r="P24" i="2" s="1"/>
  <c r="P25" i="2" s="1"/>
  <c r="P26" i="2" s="1"/>
  <c r="P27" i="2" s="1"/>
  <c r="P28" i="2" s="1"/>
  <c r="P29" i="2" s="1"/>
  <c r="P30" i="2" s="1"/>
  <c r="P31" i="2" s="1"/>
  <c r="P32" i="2" s="1"/>
  <c r="P33" i="2" s="1"/>
  <c r="P34" i="2" s="1"/>
  <c r="P35" i="2" s="1"/>
  <c r="P36" i="2" s="1"/>
  <c r="P37" i="2" s="1"/>
  <c r="P38" i="2" s="1"/>
  <c r="P39" i="2" s="1"/>
  <c r="P40" i="2" s="1"/>
  <c r="P41" i="2" s="1"/>
  <c r="P42" i="2" s="1"/>
  <c r="P43" i="2" s="1"/>
  <c r="P44" i="2" s="1"/>
  <c r="P45" i="2" s="1"/>
  <c r="P46" i="2" s="1"/>
  <c r="P47" i="2" s="1"/>
  <c r="P48" i="2" s="1"/>
  <c r="P49" i="2" s="1"/>
  <c r="S15" i="2"/>
  <c r="C14" i="2"/>
  <c r="D14" i="2" s="1"/>
  <c r="E14" i="2" s="1"/>
  <c r="C15" i="2" l="1"/>
  <c r="D15" i="2" s="1"/>
  <c r="E15" i="2" s="1"/>
  <c r="S16" i="2"/>
  <c r="S17" i="2" l="1"/>
  <c r="C16" i="2"/>
  <c r="D16" i="2" s="1"/>
  <c r="E16" i="2" s="1"/>
  <c r="C17" i="2" l="1"/>
  <c r="D17" i="2" s="1"/>
  <c r="E17" i="2" s="1"/>
  <c r="S18" i="2"/>
  <c r="C18" i="2" l="1"/>
  <c r="D18" i="2" s="1"/>
  <c r="E18" i="2" s="1"/>
  <c r="S19" i="2"/>
  <c r="S20" i="2" l="1"/>
  <c r="C19" i="2"/>
  <c r="D19" i="2" s="1"/>
  <c r="E19" i="2" s="1"/>
  <c r="S21" i="2" l="1"/>
  <c r="C20" i="2"/>
  <c r="D20" i="2" s="1"/>
  <c r="E20" i="2" s="1"/>
  <c r="S22" i="2" l="1"/>
  <c r="C21" i="2"/>
  <c r="D21" i="2" s="1"/>
  <c r="E21" i="2" s="1"/>
  <c r="C22" i="2" l="1"/>
  <c r="D22" i="2" s="1"/>
  <c r="E22" i="2" s="1"/>
  <c r="S23" i="2"/>
  <c r="S24" i="2" l="1"/>
  <c r="C23" i="2"/>
  <c r="D23" i="2" s="1"/>
  <c r="E23" i="2" s="1"/>
  <c r="C24" i="2" l="1"/>
  <c r="D24" i="2" s="1"/>
  <c r="E24" i="2" s="1"/>
  <c r="S25" i="2"/>
  <c r="S26" i="2" l="1"/>
  <c r="C25" i="2"/>
  <c r="D25" i="2" s="1"/>
  <c r="E25" i="2" s="1"/>
  <c r="C26" i="2" l="1"/>
  <c r="D26" i="2" s="1"/>
  <c r="E26" i="2" s="1"/>
  <c r="S27" i="2"/>
  <c r="S28" i="2" l="1"/>
  <c r="C27" i="2"/>
  <c r="D27" i="2" s="1"/>
  <c r="E27" i="2" s="1"/>
  <c r="C28" i="2" l="1"/>
  <c r="D28" i="2" s="1"/>
  <c r="E28" i="2" s="1"/>
  <c r="S29" i="2"/>
  <c r="S30" i="2" l="1"/>
  <c r="C29" i="2"/>
  <c r="D29" i="2" s="1"/>
  <c r="E29" i="2" s="1"/>
  <c r="C30" i="2" l="1"/>
  <c r="D30" i="2" s="1"/>
  <c r="E30" i="2" s="1"/>
  <c r="S31" i="2"/>
  <c r="S32" i="2" l="1"/>
  <c r="C31" i="2"/>
  <c r="D31" i="2" s="1"/>
  <c r="E31" i="2" s="1"/>
  <c r="C32" i="2" l="1"/>
  <c r="D32" i="2" s="1"/>
  <c r="E32" i="2" s="1"/>
  <c r="W5" i="2" s="1"/>
  <c r="W10" i="2" s="1"/>
  <c r="S33" i="2"/>
  <c r="S34" i="2" l="1"/>
  <c r="C33" i="2"/>
  <c r="D33" i="2" s="1"/>
  <c r="E33" i="2" s="1"/>
  <c r="C34" i="2" l="1"/>
  <c r="D34" i="2" s="1"/>
  <c r="E34" i="2" s="1"/>
  <c r="S35" i="2"/>
  <c r="W14" i="2" s="1"/>
  <c r="S36" i="2" l="1"/>
  <c r="C35" i="2"/>
  <c r="D35" i="2" s="1"/>
  <c r="E35" i="2" s="1"/>
  <c r="C36" i="2" l="1"/>
  <c r="D36" i="2" s="1"/>
  <c r="E36" i="2" s="1"/>
  <c r="S37" i="2"/>
  <c r="S38" i="2" l="1"/>
  <c r="C37" i="2"/>
  <c r="D37" i="2" s="1"/>
  <c r="E37" i="2" s="1"/>
  <c r="C38" i="2" l="1"/>
  <c r="D38" i="2" s="1"/>
  <c r="E38" i="2" s="1"/>
  <c r="S39" i="2"/>
  <c r="S40" i="2" l="1"/>
  <c r="C39" i="2"/>
  <c r="D39" i="2" s="1"/>
  <c r="E39" i="2" s="1"/>
  <c r="C40" i="2" l="1"/>
  <c r="D40" i="2" s="1"/>
  <c r="E40" i="2" s="1"/>
  <c r="S41" i="2"/>
  <c r="S42" i="2" l="1"/>
  <c r="C41" i="2"/>
  <c r="D41" i="2" s="1"/>
  <c r="E41" i="2" s="1"/>
  <c r="C42" i="2" l="1"/>
  <c r="D42" i="2" s="1"/>
  <c r="E42" i="2" s="1"/>
  <c r="S43" i="2"/>
  <c r="S44" i="2" l="1"/>
  <c r="C43" i="2"/>
  <c r="D43" i="2" s="1"/>
  <c r="E43" i="2" s="1"/>
  <c r="C44" i="2" l="1"/>
  <c r="D44" i="2" s="1"/>
  <c r="E44" i="2" s="1"/>
  <c r="S45" i="2"/>
  <c r="S46" i="2" l="1"/>
  <c r="S47" i="2" l="1"/>
  <c r="S48" i="2" l="1"/>
  <c r="S49" i="2" l="1"/>
</calcChain>
</file>

<file path=xl/sharedStrings.xml><?xml version="1.0" encoding="utf-8"?>
<sst xmlns="http://schemas.openxmlformats.org/spreadsheetml/2006/main" count="34" uniqueCount="30">
  <si>
    <t>% Panneaux</t>
  </si>
  <si>
    <t>% Sciages</t>
  </si>
  <si>
    <t>Année</t>
  </si>
  <si>
    <r>
      <t>V (m</t>
    </r>
    <r>
      <rPr>
        <b/>
        <sz val="11"/>
        <color theme="1"/>
        <rFont val="Arial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</si>
  <si>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V éclairci 
(m³/ha)</t>
  </si>
  <si>
    <t>% Pâte à 
papier</t>
  </si>
  <si>
    <t>Biomasse aérienne 
(tMS/ha)</t>
  </si>
  <si>
    <t>Biomasse racinaire 
(tMS/ha)</t>
  </si>
  <si>
    <t>Stock 
sciages (tCO₂/ha)</t>
  </si>
  <si>
    <t>Stock 
panneaux (tCO₂/ha)</t>
  </si>
  <si>
    <t>Stocks pâte 
à papier (tCO₂/ha)</t>
  </si>
  <si>
    <t>Stock produits 
bois (tCO₂/ha)</t>
  </si>
  <si>
    <t>Stock moyen de long terme</t>
  </si>
  <si>
    <t>Coefficient de substitution</t>
  </si>
  <si>
    <t>Bipomasse aérienne 
(tMS/ha)</t>
  </si>
  <si>
    <t>V (m³/ha)</t>
  </si>
  <si>
    <t>Référence</t>
  </si>
  <si>
    <t>Diff. stock (30 ans)</t>
  </si>
  <si>
    <t>Diff. stock moyen de long terme</t>
  </si>
  <si>
    <t>Gain CO₂ dans la litière</t>
  </si>
  <si>
    <t>Gain en CO₂ dans le bois mort</t>
  </si>
  <si>
    <t>Gain en CO₂ dans le sol</t>
  </si>
  <si>
    <t>Gain CO₂ dans la biomasse</t>
  </si>
  <si>
    <t>REA forêt générables</t>
  </si>
  <si>
    <t>Récolte pendant 30 ans (m³/ha)</t>
  </si>
  <si>
    <t>REI substitution</t>
  </si>
  <si>
    <t>REA produits</t>
  </si>
  <si>
    <t>Biomasse 
totale accrus (tCO₂/ha)</t>
  </si>
  <si>
    <r>
      <t>Biomasse totale robinier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</si>
  <si>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Robinier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</si>
</sst>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CFE7F5"/>
      </patternFill>
    </fill>
    <fill>
      <patternFill patternType="solid">
        <fgColor rgb="FF92D050"/>
        <bgColor rgb="FFCFE7F5"/>
      </patternFill>
    </fill>
    <fill>
      <patternFill patternType="solid">
        <fgColor theme="7" tint="0.59999389629810485"/>
        <bgColor rgb="FFCFE7F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E6E6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164" fontId="0" fillId="4" borderId="0" xfId="0" applyNumberForma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164" fontId="0" fillId="6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0" borderId="0" xfId="0" applyFill="1"/>
    <xf numFmtId="0" fontId="0" fillId="4" borderId="0" xfId="0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 wrapText="1"/>
    </xf>
    <xf numFmtId="0" fontId="1" fillId="8" borderId="0" xfId="0" applyFont="1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64" fontId="0" fillId="8" borderId="0" xfId="0" applyNumberFormat="1" applyFill="1" applyAlignment="1">
      <alignment horizontal="center" vertical="center"/>
    </xf>
    <xf numFmtId="9" fontId="0" fillId="8" borderId="0" xfId="0" applyNumberFormat="1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9" fontId="0" fillId="9" borderId="0" xfId="0" applyNumberFormat="1" applyFill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64" fontId="0" fillId="0" borderId="0" xfId="0" applyNumberFormat="1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164" fontId="0" fillId="3" borderId="0" xfId="0" applyNumberFormat="1" applyFill="1" applyAlignment="1">
      <alignment horizontal="center"/>
    </xf>
    <xf numFmtId="0" fontId="0" fillId="8" borderId="0" xfId="0" applyFill="1" applyAlignment="1">
      <alignment horizontal="center"/>
    </xf>
    <xf numFmtId="9" fontId="0" fillId="8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1" fontId="1" fillId="2" borderId="0" xfId="0" applyNumberFormat="1" applyFont="1" applyFill="1" applyAlignment="1">
      <alignment horizontal="center"/>
    </xf>
    <xf numFmtId="1" fontId="0" fillId="0" borderId="0" xfId="0" applyNumberFormat="1"/>
    <xf numFmtId="164" fontId="0" fillId="3" borderId="0" xfId="0" applyNumberFormat="1" applyFont="1" applyFill="1" applyBorder="1" applyAlignment="1">
      <alignment horizontal="center"/>
    </xf>
    <xf numFmtId="10" fontId="0" fillId="8" borderId="0" xfId="0" applyNumberFormat="1" applyFill="1" applyAlignment="1">
      <alignment horizontal="center" vertical="center"/>
    </xf>
    <xf numFmtId="164" fontId="4" fillId="3" borderId="0" xfId="0" applyNumberFormat="1" applyFont="1" applyFill="1" applyBorder="1" applyAlignment="1">
      <alignment horizontal="center"/>
    </xf>
    <xf numFmtId="164" fontId="4" fillId="8" borderId="0" xfId="0" applyNumberFormat="1" applyFont="1" applyFill="1" applyBorder="1" applyAlignment="1">
      <alignment horizontal="center"/>
    </xf>
    <xf numFmtId="164" fontId="0" fillId="9" borderId="0" xfId="0" applyNumberFormat="1" applyFill="1" applyAlignment="1">
      <alignment horizontal="center" vertical="center"/>
    </xf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 b="1"/>
              <a:t>Itinéraire sylvicole du robinier (fertilité 4)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7.992139510071973E-2"/>
          <c:y val="0.12370711991756"/>
          <c:w val="0.8388089708803429"/>
          <c:h val="0.69068242934228063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'Quantification C'!$J$1</c:f>
              <c:strCache>
                <c:ptCount val="1"/>
                <c:pt idx="0">
                  <c:v>Biomasse totale robinier
(tCO₂/ha)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'Quantification C'!$F$2:$F$50</c:f>
              <c:numCache>
                <c:formatCode>General</c:formatCode>
                <c:ptCount val="4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  <c:pt idx="33">
                  <c:v>31</c:v>
                </c:pt>
                <c:pt idx="34">
                  <c:v>32</c:v>
                </c:pt>
                <c:pt idx="35">
                  <c:v>33</c:v>
                </c:pt>
                <c:pt idx="36">
                  <c:v>34</c:v>
                </c:pt>
                <c:pt idx="37">
                  <c:v>35</c:v>
                </c:pt>
                <c:pt idx="38">
                  <c:v>36</c:v>
                </c:pt>
                <c:pt idx="39">
                  <c:v>37</c:v>
                </c:pt>
                <c:pt idx="40">
                  <c:v>38</c:v>
                </c:pt>
                <c:pt idx="41">
                  <c:v>39</c:v>
                </c:pt>
                <c:pt idx="42">
                  <c:v>40</c:v>
                </c:pt>
                <c:pt idx="43">
                  <c:v>41</c:v>
                </c:pt>
                <c:pt idx="44">
                  <c:v>42</c:v>
                </c:pt>
                <c:pt idx="45">
                  <c:v>43</c:v>
                </c:pt>
                <c:pt idx="46">
                  <c:v>44</c:v>
                </c:pt>
                <c:pt idx="47">
                  <c:v>45</c:v>
                </c:pt>
                <c:pt idx="48">
                  <c:v>45</c:v>
                </c:pt>
              </c:numCache>
            </c:numRef>
          </c:xVal>
          <c:yVal>
            <c:numRef>
              <c:f>'Quantification C'!$J$2:$J$50</c:f>
              <c:numCache>
                <c:formatCode>0.0</c:formatCode>
                <c:ptCount val="49"/>
                <c:pt idx="0" formatCode="General">
                  <c:v>0</c:v>
                </c:pt>
                <c:pt idx="1">
                  <c:v>9.6544909129000818</c:v>
                </c:pt>
                <c:pt idx="2">
                  <c:v>18.887199826766803</c:v>
                </c:pt>
                <c:pt idx="3">
                  <c:v>27.983694327077654</c:v>
                </c:pt>
                <c:pt idx="4">
                  <c:v>36.996223093512889</c:v>
                </c:pt>
                <c:pt idx="5">
                  <c:v>45.948466940528562</c:v>
                </c:pt>
                <c:pt idx="6">
                  <c:v>62.916606491893987</c:v>
                </c:pt>
                <c:pt idx="7">
                  <c:v>79.76504064831029</c:v>
                </c:pt>
                <c:pt idx="8">
                  <c:v>96.522861130686366</c:v>
                </c:pt>
                <c:pt idx="9">
                  <c:v>113.20809736584094</c:v>
                </c:pt>
                <c:pt idx="10">
                  <c:v>129.83298609190561</c:v>
                </c:pt>
                <c:pt idx="11">
                  <c:v>145.61821239345747</c:v>
                </c:pt>
                <c:pt idx="12">
                  <c:v>161.362507950626</c:v>
                </c:pt>
                <c:pt idx="13">
                  <c:v>177.07043178171759</c:v>
                </c:pt>
                <c:pt idx="14">
                  <c:v>192.7456664489298</c:v>
                </c:pt>
                <c:pt idx="15">
                  <c:v>208.39124575488827</c:v>
                </c:pt>
                <c:pt idx="16">
                  <c:v>149.55792775717688</c:v>
                </c:pt>
                <c:pt idx="17">
                  <c:v>165.29274200194843</c:v>
                </c:pt>
                <c:pt idx="18">
                  <c:v>180.99217685858619</c:v>
                </c:pt>
                <c:pt idx="19">
                  <c:v>196.65973476943881</c:v>
                </c:pt>
                <c:pt idx="20">
                  <c:v>212.29831377776432</c:v>
                </c:pt>
                <c:pt idx="21">
                  <c:v>227.91034965501251</c:v>
                </c:pt>
                <c:pt idx="22">
                  <c:v>240.38227154527894</c:v>
                </c:pt>
                <c:pt idx="23">
                  <c:v>252.83946603689415</c:v>
                </c:pt>
                <c:pt idx="24">
                  <c:v>265.28276128060077</c:v>
                </c:pt>
                <c:pt idx="25">
                  <c:v>277.71290134852552</c:v>
                </c:pt>
                <c:pt idx="26">
                  <c:v>290.13055823222999</c:v>
                </c:pt>
                <c:pt idx="27">
                  <c:v>255.17361912197524</c:v>
                </c:pt>
                <c:pt idx="28">
                  <c:v>265.28276128060077</c:v>
                </c:pt>
                <c:pt idx="29">
                  <c:v>275.38322031086653</c:v>
                </c:pt>
                <c:pt idx="30">
                  <c:v>285.47535981120438</c:v>
                </c:pt>
                <c:pt idx="31">
                  <c:v>295.55951555452708</c:v>
                </c:pt>
                <c:pt idx="32">
                  <c:v>305.63599851497565</c:v>
                </c:pt>
                <c:pt idx="33">
                  <c:v>313.76929290842912</c:v>
                </c:pt>
                <c:pt idx="34">
                  <c:v>321.89791317588941</c:v>
                </c:pt>
                <c:pt idx="35">
                  <c:v>330.0219940981396</c:v>
                </c:pt>
                <c:pt idx="36">
                  <c:v>338.14166327303155</c:v>
                </c:pt>
                <c:pt idx="37">
                  <c:v>346.25704166537025</c:v>
                </c:pt>
                <c:pt idx="38">
                  <c:v>351.27874755933766</c:v>
                </c:pt>
                <c:pt idx="39">
                  <c:v>356.29887938866017</c:v>
                </c:pt>
                <c:pt idx="40">
                  <c:v>361.31746248867267</c:v>
                </c:pt>
                <c:pt idx="41">
                  <c:v>366.3345214326207</c:v>
                </c:pt>
                <c:pt idx="42">
                  <c:v>371.35008006494377</c:v>
                </c:pt>
                <c:pt idx="43">
                  <c:v>376.74979957167847</c:v>
                </c:pt>
                <c:pt idx="44">
                  <c:v>382.14783395214198</c:v>
                </c:pt>
                <c:pt idx="45">
                  <c:v>387.54421039387495</c:v>
                </c:pt>
                <c:pt idx="46">
                  <c:v>392.93895526469396</c:v>
                </c:pt>
                <c:pt idx="47">
                  <c:v>398.33209414857441</c:v>
                </c:pt>
                <c:pt idx="48">
                  <c:v>0</c:v>
                </c:pt>
              </c:numCache>
            </c:numRef>
          </c:yVal>
          <c:smooth val="1"/>
        </c:ser>
        <c:ser>
          <c:idx val="2"/>
          <c:order val="1"/>
          <c:tx>
            <c:strRef>
              <c:f>'Quantification C'!$E$1</c:f>
              <c:strCache>
                <c:ptCount val="1"/>
                <c:pt idx="0">
                  <c:v>Biomasse 
totale accrus (tCO₂/ha)</c:v>
                </c:pt>
              </c:strCache>
            </c:strRef>
          </c:tx>
          <c:spPr>
            <a:ln w="19050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xVal>
            <c:numRef>
              <c:f>'Quantification C'!$A$2:$A$50</c:f>
              <c:numCache>
                <c:formatCode>General</c:formatCode>
                <c:ptCount val="4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</c:numCache>
            </c:numRef>
          </c:xVal>
          <c:yVal>
            <c:numRef>
              <c:f>'Quantification C'!$E$2:$E$50</c:f>
              <c:numCache>
                <c:formatCode>0.0</c:formatCode>
                <c:ptCount val="49"/>
                <c:pt idx="0">
                  <c:v>0</c:v>
                </c:pt>
                <c:pt idx="1">
                  <c:v>2.2722141346836602</c:v>
                </c:pt>
                <c:pt idx="2">
                  <c:v>4.4322627676630342</c:v>
                </c:pt>
                <c:pt idx="3">
                  <c:v>6.5560875739478979</c:v>
                </c:pt>
                <c:pt idx="4">
                  <c:v>8.6575831706227913</c:v>
                </c:pt>
                <c:pt idx="5">
                  <c:v>10.743047053646096</c:v>
                </c:pt>
                <c:pt idx="6">
                  <c:v>12.816071577640272</c:v>
                </c:pt>
                <c:pt idx="7">
                  <c:v>14.878972594730007</c:v>
                </c:pt>
                <c:pt idx="8">
                  <c:v>16.933363187349929</c:v>
                </c:pt>
                <c:pt idx="9">
                  <c:v>18.980428991609543</c:v>
                </c:pt>
                <c:pt idx="10">
                  <c:v>21.021076712150265</c:v>
                </c:pt>
                <c:pt idx="11">
                  <c:v>23.056021218970372</c:v>
                </c:pt>
                <c:pt idx="12">
                  <c:v>25.085839950688193</c:v>
                </c:pt>
                <c:pt idx="13">
                  <c:v>27.111008618154589</c:v>
                </c:pt>
                <c:pt idx="14">
                  <c:v>29.131925588483782</c:v>
                </c:pt>
                <c:pt idx="15">
                  <c:v>31.148929094436621</c:v>
                </c:pt>
                <c:pt idx="16">
                  <c:v>33.162309719687322</c:v>
                </c:pt>
                <c:pt idx="17">
                  <c:v>35.172319671970534</c:v>
                </c:pt>
                <c:pt idx="18">
                  <c:v>37.179179811358189</c:v>
                </c:pt>
                <c:pt idx="19">
                  <c:v>39.183085071920395</c:v>
                </c:pt>
                <c:pt idx="20">
                  <c:v>41.184208709422556</c:v>
                </c:pt>
                <c:pt idx="21">
                  <c:v>43.182705675340429</c:v>
                </c:pt>
                <c:pt idx="22">
                  <c:v>45.178715329996784</c:v>
                </c:pt>
                <c:pt idx="23">
                  <c:v>47.172363648455985</c:v>
                </c:pt>
                <c:pt idx="24">
                  <c:v>49.163765031959791</c:v>
                </c:pt>
                <c:pt idx="25">
                  <c:v>51.153023808950088</c:v>
                </c:pt>
                <c:pt idx="26">
                  <c:v>53.140235489167587</c:v>
                </c:pt>
                <c:pt idx="27">
                  <c:v>55.125487819385434</c:v>
                </c:pt>
                <c:pt idx="28">
                  <c:v>57.10886167834105</c:v>
                </c:pt>
                <c:pt idx="29">
                  <c:v>59.090431840228007</c:v>
                </c:pt>
                <c:pt idx="30">
                  <c:v>61.07026762991989</c:v>
                </c:pt>
                <c:pt idx="31">
                  <c:v>63.048433488376901</c:v>
                </c:pt>
                <c:pt idx="32">
                  <c:v>65.024989463047447</c:v>
                </c:pt>
                <c:pt idx="33">
                  <c:v>66.999991635247355</c:v>
                </c:pt>
                <c:pt idx="34">
                  <c:v>68.97349249428018</c:v>
                </c:pt>
                <c:pt idx="35">
                  <c:v>70.945541266306407</c:v>
                </c:pt>
                <c:pt idx="36">
                  <c:v>72.916184204571309</c:v>
                </c:pt>
                <c:pt idx="37">
                  <c:v>74.885464846478598</c:v>
                </c:pt>
                <c:pt idx="38">
                  <c:v>76.853424242090881</c:v>
                </c:pt>
                <c:pt idx="39">
                  <c:v>78.820101157900652</c:v>
                </c:pt>
                <c:pt idx="40">
                  <c:v>80.785532259113808</c:v>
                </c:pt>
                <c:pt idx="41">
                  <c:v>82.749752273191604</c:v>
                </c:pt>
                <c:pt idx="42">
                  <c:v>84.712794136987995</c:v>
                </c:pt>
                <c:pt idx="43">
                  <c:v>86.674689129479319</c:v>
                </c:pt>
                <c:pt idx="44">
                  <c:v>88.635466991799021</c:v>
                </c:pt>
                <c:pt idx="45">
                  <c:v>90.595156036052515</c:v>
                </c:pt>
                <c:pt idx="46">
                  <c:v>92.553783244187045</c:v>
                </c:pt>
                <c:pt idx="47">
                  <c:v>94.511374358021442</c:v>
                </c:pt>
                <c:pt idx="48">
                  <c:v>96.467953961397697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6214528"/>
        <c:axId val="156216160"/>
      </c:scatterChart>
      <c:valAx>
        <c:axId val="156214528"/>
        <c:scaling>
          <c:orientation val="minMax"/>
          <c:max val="46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200" b="1"/>
                  <a:t>Années</a:t>
                </a:r>
              </a:p>
            </c:rich>
          </c:tx>
          <c:layout>
            <c:manualLayout>
              <c:xMode val="edge"/>
              <c:yMode val="edge"/>
              <c:x val="0.84330820384911742"/>
              <c:y val="0.87933851880218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6216160"/>
        <c:crosses val="autoZero"/>
        <c:crossBetween val="midCat"/>
      </c:valAx>
      <c:valAx>
        <c:axId val="156216160"/>
        <c:scaling>
          <c:orientation val="minMax"/>
          <c:max val="4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200" b="1"/>
                  <a:t>tCO₂/ha</a:t>
                </a:r>
              </a:p>
            </c:rich>
          </c:tx>
          <c:layout>
            <c:manualLayout>
              <c:xMode val="edge"/>
              <c:yMode val="edge"/>
              <c:x val="2.1405522568640235E-2"/>
              <c:y val="4.335369817595596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62145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264631</xdr:colOff>
      <xdr:row>20</xdr:row>
      <xdr:rowOff>47711</xdr:rowOff>
    </xdr:from>
    <xdr:to>
      <xdr:col>25</xdr:col>
      <xdr:colOff>621539</xdr:colOff>
      <xdr:row>45</xdr:row>
      <xdr:rowOff>16895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2"/>
  <sheetViews>
    <sheetView tabSelected="1" topLeftCell="P19" zoomScaleNormal="100" workbookViewId="0">
      <selection activeCell="F51" sqref="F51"/>
    </sheetView>
  </sheetViews>
  <sheetFormatPr baseColWidth="10" defaultRowHeight="15" x14ac:dyDescent="0.25"/>
  <cols>
    <col min="1" max="1" width="6.85546875" bestFit="1" customWidth="1"/>
    <col min="2" max="2" width="9.5703125" bestFit="1" customWidth="1"/>
    <col min="6" max="6" width="6.85546875" bestFit="1" customWidth="1"/>
    <col min="7" max="7" width="9.5703125" bestFit="1" customWidth="1"/>
    <col min="8" max="10" width="9.42578125" bestFit="1" customWidth="1"/>
    <col min="11" max="11" width="6.85546875" bestFit="1" customWidth="1"/>
    <col min="12" max="12" width="9" bestFit="1" customWidth="1"/>
    <col min="13" max="13" width="9.42578125" bestFit="1" customWidth="1"/>
    <col min="14" max="14" width="11.85546875" bestFit="1" customWidth="1"/>
    <col min="15" max="15" width="9.140625" bestFit="1" customWidth="1"/>
    <col min="16" max="16" width="9.42578125" bestFit="1" customWidth="1"/>
    <col min="17" max="17" width="9.7109375" bestFit="1" customWidth="1"/>
    <col min="18" max="18" width="11" bestFit="1" customWidth="1"/>
    <col min="19" max="19" width="13.7109375" customWidth="1"/>
    <col min="22" max="22" width="29.7109375" bestFit="1" customWidth="1"/>
    <col min="23" max="23" width="10.5703125" bestFit="1" customWidth="1"/>
    <col min="24" max="24" width="26" bestFit="1" customWidth="1"/>
    <col min="25" max="25" width="12.28515625" bestFit="1" customWidth="1"/>
  </cols>
  <sheetData>
    <row r="1" spans="1:25" ht="60" x14ac:dyDescent="0.25">
      <c r="A1" s="9" t="s">
        <v>2</v>
      </c>
      <c r="B1" s="9" t="s">
        <v>15</v>
      </c>
      <c r="C1" s="7" t="s">
        <v>14</v>
      </c>
      <c r="D1" s="7" t="s">
        <v>7</v>
      </c>
      <c r="E1" s="7" t="s">
        <v>27</v>
      </c>
      <c r="F1" s="12" t="s">
        <v>2</v>
      </c>
      <c r="G1" s="13" t="s">
        <v>3</v>
      </c>
      <c r="H1" s="6" t="s">
        <v>6</v>
      </c>
      <c r="I1" s="6" t="s">
        <v>7</v>
      </c>
      <c r="J1" s="6" t="s">
        <v>28</v>
      </c>
      <c r="K1" s="21" t="s">
        <v>2</v>
      </c>
      <c r="L1" s="22" t="s">
        <v>4</v>
      </c>
      <c r="M1" s="23" t="s">
        <v>1</v>
      </c>
      <c r="N1" s="23" t="s">
        <v>0</v>
      </c>
      <c r="O1" s="22" t="s">
        <v>5</v>
      </c>
      <c r="P1" s="22" t="s">
        <v>8</v>
      </c>
      <c r="Q1" s="22" t="s">
        <v>9</v>
      </c>
      <c r="R1" s="22" t="s">
        <v>10</v>
      </c>
      <c r="S1" s="22" t="s">
        <v>11</v>
      </c>
      <c r="W1" s="2"/>
      <c r="X1" s="2"/>
      <c r="Y1" s="2"/>
    </row>
    <row r="2" spans="1:25" x14ac:dyDescent="0.25">
      <c r="A2" s="10">
        <v>0</v>
      </c>
      <c r="B2" s="20">
        <v>0</v>
      </c>
      <c r="C2" s="11">
        <f>B2*1.56*0.57</f>
        <v>0</v>
      </c>
      <c r="D2" s="11">
        <v>0</v>
      </c>
      <c r="E2" s="11">
        <f>(C2+D2)*0.475*44/12</f>
        <v>0</v>
      </c>
      <c r="F2" s="14">
        <v>0</v>
      </c>
      <c r="G2" s="15">
        <v>0</v>
      </c>
      <c r="H2" s="16">
        <f>G2*1.56*0.58</f>
        <v>0</v>
      </c>
      <c r="I2" s="15">
        <v>0</v>
      </c>
      <c r="J2" s="15">
        <v>0</v>
      </c>
      <c r="K2" s="33">
        <v>0</v>
      </c>
      <c r="L2" s="24"/>
      <c r="M2" s="24"/>
      <c r="N2" s="24"/>
      <c r="O2" s="24"/>
      <c r="P2" s="24">
        <v>0</v>
      </c>
      <c r="Q2" s="24">
        <v>0</v>
      </c>
      <c r="R2" s="24">
        <v>0</v>
      </c>
      <c r="S2" s="24">
        <f>SUM(P2:R2)</f>
        <v>0</v>
      </c>
      <c r="U2" s="2" t="s">
        <v>29</v>
      </c>
      <c r="V2" s="2" t="s">
        <v>12</v>
      </c>
      <c r="W2" s="3">
        <f>AVERAGE(J2:J49)</f>
        <v>230.05945621672302</v>
      </c>
      <c r="X2" s="2"/>
      <c r="Y2" s="2"/>
    </row>
    <row r="3" spans="1:25" x14ac:dyDescent="0.25">
      <c r="A3" s="10">
        <v>1</v>
      </c>
      <c r="B3" s="20">
        <f>B2+1</f>
        <v>1</v>
      </c>
      <c r="C3" s="11">
        <f t="shared" ref="C3:C50" si="0">B3*1.56*0.57</f>
        <v>0.88919999999999999</v>
      </c>
      <c r="D3" s="11">
        <f t="shared" ref="D3:D50" si="1">EXP(-1.0587+0.8836*LN(C3)+0.284)</f>
        <v>0.41542055579923082</v>
      </c>
      <c r="E3" s="11">
        <f t="shared" ref="E3:E50" si="2">(C3+D3)*0.475*44/12</f>
        <v>2.2722141346836602</v>
      </c>
      <c r="F3" s="14">
        <f>F2+1</f>
        <v>1</v>
      </c>
      <c r="G3" s="15">
        <f>$G$2+(F3-$F$2)*($G$7-$G$2)/($F$7-$F$2)</f>
        <v>4.4000000000000004</v>
      </c>
      <c r="H3" s="16">
        <f t="shared" ref="H3:H50" si="3">G3*1.56*0.58</f>
        <v>3.9811200000000002</v>
      </c>
      <c r="I3" s="16">
        <f t="shared" ref="I3:I49" si="4">EXP(-1.0587+0.8836*LN(H3)+0.284)</f>
        <v>1.5621283710431098</v>
      </c>
      <c r="J3" s="16">
        <f t="shared" ref="J3:J50" si="5">(H3+I3)*0.475*44/12</f>
        <v>9.6544909129000818</v>
      </c>
      <c r="K3" s="33">
        <f>K2+1</f>
        <v>1</v>
      </c>
      <c r="L3" s="24"/>
      <c r="M3" s="24"/>
      <c r="N3" s="24"/>
      <c r="O3" s="24"/>
      <c r="P3" s="25">
        <f>EXP(-LN(2)/35)*P2+(1-EXP(-LN(2)/35))/(LN(2)/35)*M3*L3*0.43*0.475*44/12</f>
        <v>0</v>
      </c>
      <c r="Q3" s="25">
        <f>EXP(-LN(2)/25)*Q2+(1-EXP(-LN(2)/25))/(LN(2)/25)*N3*L3*0.43*0.475*44/12</f>
        <v>0</v>
      </c>
      <c r="R3" s="25">
        <f>EXP(-LN(2)/2)*R2+(1-EXP(-LN(2)/2))/(LN(2)/2)*O3*L3*0.43*0.475*44/12</f>
        <v>0</v>
      </c>
      <c r="S3" s="25">
        <f>SUM(P3:R3)</f>
        <v>0</v>
      </c>
      <c r="U3" s="2" t="s">
        <v>16</v>
      </c>
      <c r="V3" s="2" t="s">
        <v>12</v>
      </c>
      <c r="W3" s="3">
        <f>AVERAGE(E2:E47)</f>
        <v>45.928539278169666</v>
      </c>
      <c r="X3" s="2"/>
      <c r="Y3" s="2"/>
    </row>
    <row r="4" spans="1:25" x14ac:dyDescent="0.25">
      <c r="A4" s="10">
        <v>2</v>
      </c>
      <c r="B4" s="20">
        <f t="shared" ref="B4:B50" si="6">B3+1</f>
        <v>2</v>
      </c>
      <c r="C4" s="11">
        <f t="shared" si="0"/>
        <v>1.7784</v>
      </c>
      <c r="D4" s="11">
        <f t="shared" si="1"/>
        <v>0.76643986660078545</v>
      </c>
      <c r="E4" s="11">
        <f t="shared" si="2"/>
        <v>4.4322627676630342</v>
      </c>
      <c r="F4" s="14">
        <f t="shared" ref="F4:F50" si="7">F3+1</f>
        <v>2</v>
      </c>
      <c r="G4" s="15">
        <f t="shared" ref="G4:G6" si="8">$G$2+(F4-$F$2)*($G$7-$G$2)/($F$7-$F$2)</f>
        <v>8.8000000000000007</v>
      </c>
      <c r="H4" s="16">
        <f t="shared" si="3"/>
        <v>7.9622400000000004</v>
      </c>
      <c r="I4" s="16">
        <f t="shared" si="4"/>
        <v>2.8820852593876394</v>
      </c>
      <c r="J4" s="16">
        <f t="shared" si="5"/>
        <v>18.887199826766803</v>
      </c>
      <c r="K4" s="33">
        <f t="shared" ref="K4:K50" si="9">K3+1</f>
        <v>2</v>
      </c>
      <c r="L4" s="24"/>
      <c r="M4" s="24"/>
      <c r="N4" s="24"/>
      <c r="O4" s="24"/>
      <c r="P4" s="25">
        <f t="shared" ref="P4:P49" si="10">EXP(-LN(2)/35)*P3+(1-EXP(-LN(2)/35))/(LN(2)/35)*M4*L4*0.43*0.475*44/12</f>
        <v>0</v>
      </c>
      <c r="Q4" s="25">
        <f t="shared" ref="Q4:Q49" si="11">EXP(-LN(2)/25)*Q3+(1-EXP(-LN(2)/25))/(LN(2)/25)*N4*L4*0.43*0.475*44/12</f>
        <v>0</v>
      </c>
      <c r="R4" s="25">
        <f t="shared" ref="R4:R49" si="12">EXP(-LN(2)/2)*R3+(1-EXP(-LN(2)/2))/(LN(2)/2)*O4*L4*0.43*0.475*44/12</f>
        <v>0</v>
      </c>
      <c r="S4" s="25">
        <f>SUM(P4:R4)</f>
        <v>0</v>
      </c>
      <c r="U4" s="2"/>
      <c r="V4" s="1" t="s">
        <v>18</v>
      </c>
      <c r="W4" s="3">
        <f>W2-W3</f>
        <v>184.13091693855336</v>
      </c>
      <c r="X4" s="2"/>
      <c r="Y4" s="2"/>
    </row>
    <row r="5" spans="1:25" x14ac:dyDescent="0.25">
      <c r="A5" s="10">
        <v>3</v>
      </c>
      <c r="B5" s="20">
        <f t="shared" si="6"/>
        <v>3</v>
      </c>
      <c r="C5" s="11">
        <f t="shared" si="0"/>
        <v>2.6675999999999997</v>
      </c>
      <c r="D5" s="11">
        <f t="shared" si="1"/>
        <v>1.0966608080083624</v>
      </c>
      <c r="E5" s="11">
        <f t="shared" si="2"/>
        <v>6.5560875739478979</v>
      </c>
      <c r="F5" s="14">
        <f t="shared" si="7"/>
        <v>3</v>
      </c>
      <c r="G5" s="15">
        <f t="shared" si="8"/>
        <v>13.2</v>
      </c>
      <c r="H5" s="16">
        <f t="shared" si="3"/>
        <v>11.943359999999998</v>
      </c>
      <c r="I5" s="16">
        <f t="shared" si="4"/>
        <v>4.1238329150685118</v>
      </c>
      <c r="J5" s="16">
        <f t="shared" si="5"/>
        <v>27.983694327077654</v>
      </c>
      <c r="K5" s="33">
        <f t="shared" si="9"/>
        <v>3</v>
      </c>
      <c r="L5" s="24"/>
      <c r="M5" s="24"/>
      <c r="N5" s="24"/>
      <c r="O5" s="24"/>
      <c r="P5" s="25">
        <f t="shared" si="10"/>
        <v>0</v>
      </c>
      <c r="Q5" s="25">
        <f t="shared" si="11"/>
        <v>0</v>
      </c>
      <c r="R5" s="25">
        <f t="shared" si="12"/>
        <v>0</v>
      </c>
      <c r="S5" s="25">
        <f t="shared" ref="S5:S49" si="13">SUM(P5:R5)</f>
        <v>0</v>
      </c>
      <c r="U5" s="2"/>
      <c r="V5" s="2" t="s">
        <v>17</v>
      </c>
      <c r="W5" s="3">
        <f>J33-E32</f>
        <v>234.48924792460718</v>
      </c>
      <c r="X5" s="2"/>
      <c r="Y5" s="2"/>
    </row>
    <row r="6" spans="1:25" x14ac:dyDescent="0.25">
      <c r="A6" s="10">
        <v>4</v>
      </c>
      <c r="B6" s="20">
        <f t="shared" si="6"/>
        <v>4</v>
      </c>
      <c r="C6" s="11">
        <f t="shared" si="0"/>
        <v>3.5568</v>
      </c>
      <c r="D6" s="11">
        <f t="shared" si="1"/>
        <v>1.4140611505968179</v>
      </c>
      <c r="E6" s="11">
        <f t="shared" si="2"/>
        <v>8.6575831706227913</v>
      </c>
      <c r="F6" s="14">
        <f t="shared" si="7"/>
        <v>4</v>
      </c>
      <c r="G6" s="15">
        <f t="shared" si="8"/>
        <v>17.600000000000001</v>
      </c>
      <c r="H6" s="16">
        <f t="shared" si="3"/>
        <v>15.924480000000001</v>
      </c>
      <c r="I6" s="16">
        <f t="shared" si="4"/>
        <v>5.3173705800074016</v>
      </c>
      <c r="J6" s="16">
        <f t="shared" si="5"/>
        <v>36.996223093512889</v>
      </c>
      <c r="K6" s="33">
        <f t="shared" si="9"/>
        <v>4</v>
      </c>
      <c r="L6" s="24"/>
      <c r="M6" s="24"/>
      <c r="N6" s="24"/>
      <c r="O6" s="24"/>
      <c r="P6" s="25">
        <f t="shared" si="10"/>
        <v>0</v>
      </c>
      <c r="Q6" s="25">
        <f t="shared" si="11"/>
        <v>0</v>
      </c>
      <c r="R6" s="25">
        <f t="shared" si="12"/>
        <v>0</v>
      </c>
      <c r="S6" s="25">
        <f t="shared" si="13"/>
        <v>0</v>
      </c>
      <c r="U6" s="2"/>
      <c r="V6" s="30" t="s">
        <v>22</v>
      </c>
      <c r="W6" s="31">
        <f>W4</f>
        <v>184.13091693855336</v>
      </c>
      <c r="X6" s="2"/>
      <c r="Y6" s="2"/>
    </row>
    <row r="7" spans="1:25" x14ac:dyDescent="0.25">
      <c r="A7" s="10">
        <v>5</v>
      </c>
      <c r="B7" s="20">
        <f t="shared" si="6"/>
        <v>5</v>
      </c>
      <c r="C7" s="11">
        <f t="shared" si="0"/>
        <v>4.4459999999999997</v>
      </c>
      <c r="D7" s="11">
        <f t="shared" si="1"/>
        <v>1.7222566815192897</v>
      </c>
      <c r="E7" s="11">
        <f t="shared" si="2"/>
        <v>10.743047053646096</v>
      </c>
      <c r="F7" s="14">
        <f t="shared" si="7"/>
        <v>5</v>
      </c>
      <c r="G7" s="15">
        <v>22</v>
      </c>
      <c r="H7" s="16">
        <f t="shared" si="3"/>
        <v>19.9056</v>
      </c>
      <c r="I7" s="16">
        <f t="shared" si="4"/>
        <v>6.4762948940833853</v>
      </c>
      <c r="J7" s="16">
        <f t="shared" si="5"/>
        <v>45.948466940528562</v>
      </c>
      <c r="K7" s="33">
        <f t="shared" si="9"/>
        <v>5</v>
      </c>
      <c r="L7" s="24"/>
      <c r="M7" s="24"/>
      <c r="N7" s="24"/>
      <c r="O7" s="24"/>
      <c r="P7" s="25">
        <f t="shared" si="10"/>
        <v>0</v>
      </c>
      <c r="Q7" s="25">
        <f t="shared" si="11"/>
        <v>0</v>
      </c>
      <c r="R7" s="25">
        <f t="shared" si="12"/>
        <v>0</v>
      </c>
      <c r="S7" s="25">
        <f t="shared" si="13"/>
        <v>0</v>
      </c>
      <c r="U7" s="2"/>
      <c r="V7" s="2" t="s">
        <v>19</v>
      </c>
      <c r="W7" s="37">
        <f>10*44/12</f>
        <v>36.666666666666664</v>
      </c>
    </row>
    <row r="8" spans="1:25" x14ac:dyDescent="0.25">
      <c r="A8" s="10">
        <v>6</v>
      </c>
      <c r="B8" s="20">
        <f t="shared" si="6"/>
        <v>6</v>
      </c>
      <c r="C8" s="11">
        <f t="shared" si="0"/>
        <v>5.3351999999999995</v>
      </c>
      <c r="D8" s="11">
        <f t="shared" si="1"/>
        <v>2.0233099967312578</v>
      </c>
      <c r="E8" s="11">
        <f t="shared" si="2"/>
        <v>12.816071577640272</v>
      </c>
      <c r="F8" s="14">
        <f t="shared" si="7"/>
        <v>6</v>
      </c>
      <c r="G8" s="15">
        <f>$G$7+(F8-$F$7)*($G$12-$G$7)/($F$12-$F$7)</f>
        <v>30.4</v>
      </c>
      <c r="H8" s="16">
        <f t="shared" si="3"/>
        <v>27.505919999999996</v>
      </c>
      <c r="I8" s="16">
        <f t="shared" si="4"/>
        <v>8.6184473637668919</v>
      </c>
      <c r="J8" s="16">
        <f t="shared" si="5"/>
        <v>62.916606491893987</v>
      </c>
      <c r="K8" s="33">
        <f t="shared" si="9"/>
        <v>6</v>
      </c>
      <c r="L8" s="24"/>
      <c r="M8" s="24"/>
      <c r="N8" s="24"/>
      <c r="O8" s="24"/>
      <c r="P8" s="25">
        <f t="shared" si="10"/>
        <v>0</v>
      </c>
      <c r="Q8" s="25">
        <f t="shared" si="11"/>
        <v>0</v>
      </c>
      <c r="R8" s="25">
        <f t="shared" si="12"/>
        <v>0</v>
      </c>
      <c r="S8" s="25">
        <f t="shared" si="13"/>
        <v>0</v>
      </c>
      <c r="U8" s="2"/>
      <c r="V8" s="2" t="s">
        <v>20</v>
      </c>
      <c r="W8" s="1">
        <v>0</v>
      </c>
    </row>
    <row r="9" spans="1:25" x14ac:dyDescent="0.25">
      <c r="A9" s="10">
        <v>7</v>
      </c>
      <c r="B9" s="20">
        <f t="shared" si="6"/>
        <v>7</v>
      </c>
      <c r="C9" s="11">
        <f t="shared" si="0"/>
        <v>6.2243999999999993</v>
      </c>
      <c r="D9" s="11">
        <f t="shared" si="1"/>
        <v>2.3185507720937846</v>
      </c>
      <c r="E9" s="11">
        <f t="shared" si="2"/>
        <v>14.878972594730007</v>
      </c>
      <c r="F9" s="14">
        <f t="shared" si="7"/>
        <v>7</v>
      </c>
      <c r="G9" s="15">
        <f t="shared" ref="G9:G11" si="14">$G$7+(F9-$F$7)*($G$12-$G$7)/($F$12-$F$7)</f>
        <v>38.799999999999997</v>
      </c>
      <c r="H9" s="16">
        <f t="shared" si="3"/>
        <v>35.10624</v>
      </c>
      <c r="I9" s="16">
        <f t="shared" si="4"/>
        <v>10.691869463144661</v>
      </c>
      <c r="J9" s="16">
        <f t="shared" si="5"/>
        <v>79.76504064831029</v>
      </c>
      <c r="K9" s="33">
        <f t="shared" si="9"/>
        <v>7</v>
      </c>
      <c r="L9" s="24"/>
      <c r="M9" s="24"/>
      <c r="N9" s="24"/>
      <c r="O9" s="24"/>
      <c r="P9" s="25">
        <f t="shared" si="10"/>
        <v>0</v>
      </c>
      <c r="Q9" s="25">
        <f t="shared" si="11"/>
        <v>0</v>
      </c>
      <c r="R9" s="25">
        <f t="shared" si="12"/>
        <v>0</v>
      </c>
      <c r="S9" s="25">
        <f t="shared" si="13"/>
        <v>0</v>
      </c>
      <c r="U9" s="2"/>
      <c r="V9" s="2" t="s">
        <v>21</v>
      </c>
      <c r="W9" s="45">
        <v>0</v>
      </c>
      <c r="X9" s="2"/>
      <c r="Y9" s="2"/>
    </row>
    <row r="10" spans="1:25" x14ac:dyDescent="0.25">
      <c r="A10" s="10">
        <v>8</v>
      </c>
      <c r="B10" s="20">
        <f t="shared" si="6"/>
        <v>8</v>
      </c>
      <c r="C10" s="11">
        <f t="shared" si="0"/>
        <v>7.1135999999999999</v>
      </c>
      <c r="D10" s="11">
        <f t="shared" si="1"/>
        <v>2.6089051793396725</v>
      </c>
      <c r="E10" s="11">
        <f t="shared" si="2"/>
        <v>16.933363187349929</v>
      </c>
      <c r="F10" s="14">
        <f t="shared" si="7"/>
        <v>8</v>
      </c>
      <c r="G10" s="15">
        <f t="shared" si="14"/>
        <v>47.2</v>
      </c>
      <c r="H10" s="16">
        <f t="shared" si="3"/>
        <v>42.706560000000003</v>
      </c>
      <c r="I10" s="16">
        <f t="shared" si="4"/>
        <v>12.713264572642888</v>
      </c>
      <c r="J10" s="16">
        <f t="shared" si="5"/>
        <v>96.522861130686366</v>
      </c>
      <c r="K10" s="33">
        <f t="shared" si="9"/>
        <v>8</v>
      </c>
      <c r="L10" s="24"/>
      <c r="M10" s="24"/>
      <c r="N10" s="24"/>
      <c r="O10" s="24"/>
      <c r="P10" s="25">
        <f t="shared" si="10"/>
        <v>0</v>
      </c>
      <c r="Q10" s="25">
        <f t="shared" si="11"/>
        <v>0</v>
      </c>
      <c r="R10" s="25">
        <f t="shared" si="12"/>
        <v>0</v>
      </c>
      <c r="S10" s="25">
        <f t="shared" si="13"/>
        <v>0</v>
      </c>
      <c r="U10" s="2"/>
      <c r="V10" s="5" t="s">
        <v>23</v>
      </c>
      <c r="W10" s="38">
        <f>SUM(W6:W9)</f>
        <v>220.79758360522001</v>
      </c>
      <c r="X10" s="2"/>
      <c r="Y10" s="2"/>
    </row>
    <row r="11" spans="1:25" x14ac:dyDescent="0.25">
      <c r="A11" s="10">
        <v>9</v>
      </c>
      <c r="B11" s="20">
        <f t="shared" si="6"/>
        <v>9</v>
      </c>
      <c r="C11" s="11">
        <f t="shared" si="0"/>
        <v>8.0028000000000006</v>
      </c>
      <c r="D11" s="11">
        <f t="shared" si="1"/>
        <v>2.8950539664743791</v>
      </c>
      <c r="E11" s="11">
        <f t="shared" si="2"/>
        <v>18.980428991609543</v>
      </c>
      <c r="F11" s="14">
        <f t="shared" si="7"/>
        <v>9</v>
      </c>
      <c r="G11" s="15">
        <f t="shared" si="14"/>
        <v>55.6</v>
      </c>
      <c r="H11" s="16">
        <f t="shared" si="3"/>
        <v>50.30688</v>
      </c>
      <c r="I11" s="16">
        <f t="shared" si="4"/>
        <v>14.692984516272311</v>
      </c>
      <c r="J11" s="16">
        <f t="shared" si="5"/>
        <v>113.20809736584094</v>
      </c>
      <c r="K11" s="33">
        <f t="shared" si="9"/>
        <v>9</v>
      </c>
      <c r="L11" s="24"/>
      <c r="M11" s="24"/>
      <c r="N11" s="24"/>
      <c r="O11" s="24"/>
      <c r="P11" s="25">
        <f t="shared" si="10"/>
        <v>0</v>
      </c>
      <c r="Q11" s="25">
        <f t="shared" si="11"/>
        <v>0</v>
      </c>
      <c r="R11" s="25">
        <f t="shared" si="12"/>
        <v>0</v>
      </c>
      <c r="S11" s="25">
        <f t="shared" si="13"/>
        <v>0</v>
      </c>
      <c r="U11" s="2"/>
      <c r="V11" s="2" t="s">
        <v>24</v>
      </c>
      <c r="W11" s="3">
        <f>SUM(L2:L35)</f>
        <v>48</v>
      </c>
      <c r="X11" s="2"/>
      <c r="Y11" s="2"/>
    </row>
    <row r="12" spans="1:25" x14ac:dyDescent="0.25">
      <c r="A12" s="10">
        <v>10</v>
      </c>
      <c r="B12" s="20">
        <f t="shared" si="6"/>
        <v>10</v>
      </c>
      <c r="C12" s="11">
        <f t="shared" si="0"/>
        <v>8.8919999999999995</v>
      </c>
      <c r="D12" s="11">
        <f t="shared" si="1"/>
        <v>3.177517729464268</v>
      </c>
      <c r="E12" s="11">
        <f t="shared" si="2"/>
        <v>21.021076712150265</v>
      </c>
      <c r="F12" s="14">
        <f t="shared" si="7"/>
        <v>10</v>
      </c>
      <c r="G12" s="15">
        <f>62+2</f>
        <v>64</v>
      </c>
      <c r="H12" s="16">
        <f t="shared" si="3"/>
        <v>57.907199999999996</v>
      </c>
      <c r="I12" s="16">
        <f t="shared" si="4"/>
        <v>16.638055172386</v>
      </c>
      <c r="J12" s="16">
        <f t="shared" si="5"/>
        <v>129.83298609190561</v>
      </c>
      <c r="K12" s="33">
        <f t="shared" si="9"/>
        <v>10</v>
      </c>
      <c r="L12" s="24"/>
      <c r="M12" s="24"/>
      <c r="N12" s="24"/>
      <c r="O12" s="24"/>
      <c r="P12" s="25">
        <f t="shared" si="10"/>
        <v>0</v>
      </c>
      <c r="Q12" s="25">
        <f t="shared" si="11"/>
        <v>0</v>
      </c>
      <c r="R12" s="25">
        <f t="shared" si="12"/>
        <v>0</v>
      </c>
      <c r="S12" s="25">
        <f t="shared" si="13"/>
        <v>0</v>
      </c>
      <c r="U12" s="2"/>
      <c r="V12" s="2" t="s">
        <v>13</v>
      </c>
      <c r="W12" s="2">
        <v>0.25</v>
      </c>
      <c r="X12" s="2"/>
      <c r="Y12" s="2"/>
    </row>
    <row r="13" spans="1:25" x14ac:dyDescent="0.25">
      <c r="A13" s="10">
        <v>11</v>
      </c>
      <c r="B13" s="20">
        <f t="shared" si="6"/>
        <v>11</v>
      </c>
      <c r="C13" s="11">
        <f t="shared" si="0"/>
        <v>9.7812000000000001</v>
      </c>
      <c r="D13" s="11">
        <f t="shared" si="1"/>
        <v>3.4567069199829903</v>
      </c>
      <c r="E13" s="11">
        <f t="shared" si="2"/>
        <v>23.056021218970372</v>
      </c>
      <c r="F13" s="14">
        <f t="shared" si="7"/>
        <v>11</v>
      </c>
      <c r="G13" s="15">
        <f>$G$12+(F13-$F$12)*($G$17-$G$12)/($F$17-$F$12)</f>
        <v>72</v>
      </c>
      <c r="H13" s="16">
        <f t="shared" si="3"/>
        <v>65.145600000000002</v>
      </c>
      <c r="I13" s="16">
        <f t="shared" si="4"/>
        <v>18.462943001028204</v>
      </c>
      <c r="J13" s="16">
        <f>(H13+I13)*0.475*44/12</f>
        <v>145.61821239345747</v>
      </c>
      <c r="K13" s="33">
        <f t="shared" si="9"/>
        <v>11</v>
      </c>
      <c r="L13" s="24"/>
      <c r="M13" s="24"/>
      <c r="N13" s="24"/>
      <c r="O13" s="24"/>
      <c r="P13" s="25">
        <f t="shared" si="10"/>
        <v>0</v>
      </c>
      <c r="Q13" s="25">
        <f t="shared" si="11"/>
        <v>0</v>
      </c>
      <c r="R13" s="25">
        <f t="shared" si="12"/>
        <v>0</v>
      </c>
      <c r="S13" s="25">
        <f t="shared" si="13"/>
        <v>0</v>
      </c>
      <c r="U13" s="2"/>
      <c r="V13" s="5" t="s">
        <v>25</v>
      </c>
      <c r="W13" s="32">
        <f>W11*W12</f>
        <v>12</v>
      </c>
      <c r="X13" s="2"/>
      <c r="Y13" s="2"/>
    </row>
    <row r="14" spans="1:25" x14ac:dyDescent="0.25">
      <c r="A14" s="10">
        <v>12</v>
      </c>
      <c r="B14" s="20">
        <f t="shared" si="6"/>
        <v>12</v>
      </c>
      <c r="C14" s="11">
        <f t="shared" si="0"/>
        <v>10.670399999999999</v>
      </c>
      <c r="D14" s="11">
        <f t="shared" si="1"/>
        <v>3.7329530817348457</v>
      </c>
      <c r="E14" s="11">
        <f t="shared" si="2"/>
        <v>25.085839950688193</v>
      </c>
      <c r="F14" s="14">
        <f t="shared" si="7"/>
        <v>12</v>
      </c>
      <c r="G14" s="15">
        <f t="shared" ref="G14:G16" si="15">$G$12+(F14-$F$12)*($G$17-$G$12)/($F$17-$F$12)</f>
        <v>80</v>
      </c>
      <c r="H14" s="16">
        <f t="shared" si="3"/>
        <v>72.384</v>
      </c>
      <c r="I14" s="16">
        <f t="shared" si="4"/>
        <v>20.264329923804397</v>
      </c>
      <c r="J14" s="16">
        <f t="shared" si="5"/>
        <v>161.362507950626</v>
      </c>
      <c r="K14" s="33">
        <f t="shared" si="9"/>
        <v>12</v>
      </c>
      <c r="L14" s="24"/>
      <c r="M14" s="24"/>
      <c r="N14" s="24"/>
      <c r="O14" s="24"/>
      <c r="P14" s="25">
        <f t="shared" si="10"/>
        <v>0</v>
      </c>
      <c r="Q14" s="25">
        <f t="shared" si="11"/>
        <v>0</v>
      </c>
      <c r="R14" s="25">
        <f t="shared" si="12"/>
        <v>0</v>
      </c>
      <c r="S14" s="25">
        <f t="shared" si="13"/>
        <v>0</v>
      </c>
      <c r="U14" s="2"/>
      <c r="V14" s="5" t="s">
        <v>26</v>
      </c>
      <c r="W14" s="38">
        <f>AVERAGE(S2:S35)</f>
        <v>0.88865197750997171</v>
      </c>
      <c r="X14" s="2"/>
      <c r="Y14" s="2"/>
    </row>
    <row r="15" spans="1:25" x14ac:dyDescent="0.25">
      <c r="A15" s="10">
        <v>13</v>
      </c>
      <c r="B15" s="20">
        <f t="shared" si="6"/>
        <v>13</v>
      </c>
      <c r="C15" s="11">
        <f t="shared" si="0"/>
        <v>11.5596</v>
      </c>
      <c r="D15" s="11">
        <f t="shared" si="1"/>
        <v>4.0065293501366055</v>
      </c>
      <c r="E15" s="11">
        <f t="shared" si="2"/>
        <v>27.111008618154589</v>
      </c>
      <c r="F15" s="14">
        <f t="shared" si="7"/>
        <v>13</v>
      </c>
      <c r="G15" s="15">
        <f t="shared" si="15"/>
        <v>88</v>
      </c>
      <c r="H15" s="16">
        <f t="shared" si="3"/>
        <v>79.622399999999999</v>
      </c>
      <c r="I15" s="16">
        <f t="shared" si="4"/>
        <v>22.044833558880924</v>
      </c>
      <c r="J15" s="16">
        <f t="shared" si="5"/>
        <v>177.07043178171759</v>
      </c>
      <c r="K15" s="33">
        <f t="shared" si="9"/>
        <v>13</v>
      </c>
      <c r="L15" s="24"/>
      <c r="M15" s="24"/>
      <c r="N15" s="24"/>
      <c r="O15" s="24"/>
      <c r="P15" s="25">
        <f t="shared" si="10"/>
        <v>0</v>
      </c>
      <c r="Q15" s="25">
        <f t="shared" si="11"/>
        <v>0</v>
      </c>
      <c r="R15" s="25">
        <f t="shared" si="12"/>
        <v>0</v>
      </c>
      <c r="S15" s="25">
        <f t="shared" si="13"/>
        <v>0</v>
      </c>
      <c r="U15" s="2"/>
      <c r="X15" s="2"/>
      <c r="Y15" s="2"/>
    </row>
    <row r="16" spans="1:25" x14ac:dyDescent="0.25">
      <c r="A16" s="10">
        <v>14</v>
      </c>
      <c r="B16" s="20">
        <f t="shared" si="6"/>
        <v>14</v>
      </c>
      <c r="C16" s="11">
        <f t="shared" si="0"/>
        <v>12.448799999999999</v>
      </c>
      <c r="D16" s="11">
        <f t="shared" si="1"/>
        <v>4.2776644527179633</v>
      </c>
      <c r="E16" s="11">
        <f t="shared" si="2"/>
        <v>29.131925588483782</v>
      </c>
      <c r="F16" s="14">
        <f t="shared" si="7"/>
        <v>14</v>
      </c>
      <c r="G16" s="15">
        <f t="shared" si="15"/>
        <v>96</v>
      </c>
      <c r="H16" s="16">
        <f t="shared" si="3"/>
        <v>86.860799999999983</v>
      </c>
      <c r="I16" s="16">
        <f t="shared" si="4"/>
        <v>23.806568296036275</v>
      </c>
      <c r="J16" s="16">
        <f t="shared" si="5"/>
        <v>192.7456664489298</v>
      </c>
      <c r="K16" s="33">
        <f t="shared" si="9"/>
        <v>14</v>
      </c>
      <c r="L16" s="24"/>
      <c r="M16" s="26"/>
      <c r="N16" s="26"/>
      <c r="O16" s="26"/>
      <c r="P16" s="25">
        <f t="shared" si="10"/>
        <v>0</v>
      </c>
      <c r="Q16" s="25">
        <f t="shared" si="11"/>
        <v>0</v>
      </c>
      <c r="R16" s="25">
        <f t="shared" si="12"/>
        <v>0</v>
      </c>
      <c r="S16" s="25">
        <f t="shared" si="13"/>
        <v>0</v>
      </c>
      <c r="U16" s="2"/>
      <c r="W16" s="39"/>
      <c r="X16" s="2"/>
      <c r="Y16" s="2"/>
    </row>
    <row r="17" spans="1:25" x14ac:dyDescent="0.25">
      <c r="A17" s="10">
        <v>15</v>
      </c>
      <c r="B17" s="20">
        <f t="shared" si="6"/>
        <v>15</v>
      </c>
      <c r="C17" s="11">
        <f t="shared" si="0"/>
        <v>13.337999999999999</v>
      </c>
      <c r="D17" s="11">
        <f t="shared" si="1"/>
        <v>4.5465525901071517</v>
      </c>
      <c r="E17" s="11">
        <f t="shared" si="2"/>
        <v>31.148929094436621</v>
      </c>
      <c r="F17" s="14">
        <f t="shared" si="7"/>
        <v>15</v>
      </c>
      <c r="G17" s="42">
        <f>89+15</f>
        <v>104</v>
      </c>
      <c r="H17" s="16">
        <f t="shared" si="3"/>
        <v>94.099199999999996</v>
      </c>
      <c r="I17" s="16">
        <f t="shared" si="4"/>
        <v>25.551276031514817</v>
      </c>
      <c r="J17" s="16">
        <f t="shared" si="5"/>
        <v>208.39124575488827</v>
      </c>
      <c r="K17" s="33">
        <f t="shared" si="9"/>
        <v>15</v>
      </c>
      <c r="L17" s="24">
        <f>2+15+13</f>
        <v>30</v>
      </c>
      <c r="M17" s="26">
        <v>0</v>
      </c>
      <c r="N17" s="26">
        <v>0</v>
      </c>
      <c r="O17" s="26">
        <v>0.2</v>
      </c>
      <c r="P17" s="25">
        <f t="shared" si="10"/>
        <v>0</v>
      </c>
      <c r="Q17" s="25">
        <f t="shared" si="11"/>
        <v>0</v>
      </c>
      <c r="R17" s="25">
        <f t="shared" si="12"/>
        <v>3.7975071259037656</v>
      </c>
      <c r="S17" s="25">
        <f t="shared" si="13"/>
        <v>3.7975071259037656</v>
      </c>
    </row>
    <row r="18" spans="1:25" x14ac:dyDescent="0.25">
      <c r="A18" s="10">
        <v>16</v>
      </c>
      <c r="B18" s="20">
        <f t="shared" si="6"/>
        <v>16</v>
      </c>
      <c r="C18" s="11">
        <f t="shared" si="0"/>
        <v>14.2272</v>
      </c>
      <c r="D18" s="11">
        <f t="shared" si="1"/>
        <v>4.81336060460516</v>
      </c>
      <c r="E18" s="11">
        <f t="shared" si="2"/>
        <v>33.162309719687322</v>
      </c>
      <c r="F18" s="14">
        <v>15</v>
      </c>
      <c r="G18" s="34">
        <f>G17-L17</f>
        <v>74</v>
      </c>
      <c r="H18" s="16">
        <f t="shared" si="3"/>
        <v>66.955199999999991</v>
      </c>
      <c r="I18" s="16">
        <f t="shared" si="4"/>
        <v>18.915380530436497</v>
      </c>
      <c r="J18" s="16">
        <f t="shared" si="5"/>
        <v>149.55792775717688</v>
      </c>
      <c r="K18" s="33">
        <v>15</v>
      </c>
      <c r="L18" s="35"/>
      <c r="M18" s="24"/>
      <c r="N18" s="26"/>
      <c r="O18" s="26"/>
      <c r="P18" s="25">
        <f t="shared" si="10"/>
        <v>0</v>
      </c>
      <c r="Q18" s="25">
        <f t="shared" si="11"/>
        <v>0</v>
      </c>
      <c r="R18" s="25">
        <f t="shared" si="12"/>
        <v>2.6852430403307892</v>
      </c>
      <c r="S18" s="25">
        <f t="shared" si="13"/>
        <v>2.6852430403307892</v>
      </c>
      <c r="X18" s="2"/>
      <c r="Y18" s="2"/>
    </row>
    <row r="19" spans="1:25" x14ac:dyDescent="0.25">
      <c r="A19" s="10">
        <v>17</v>
      </c>
      <c r="B19" s="20">
        <f t="shared" si="6"/>
        <v>17</v>
      </c>
      <c r="C19" s="11">
        <f t="shared" si="0"/>
        <v>15.116399999999999</v>
      </c>
      <c r="D19" s="11">
        <f t="shared" si="1"/>
        <v>5.0782333044806913</v>
      </c>
      <c r="E19" s="11">
        <f t="shared" si="2"/>
        <v>35.172319671970534</v>
      </c>
      <c r="F19" s="14">
        <f t="shared" si="7"/>
        <v>16</v>
      </c>
      <c r="G19" s="42">
        <f>$G$18+(F19-$F$18)*($G$23-$G$18)/($F$23-$F$18)</f>
        <v>82</v>
      </c>
      <c r="H19" s="16">
        <f t="shared" si="3"/>
        <v>74.193599999999989</v>
      </c>
      <c r="I19" s="16">
        <f t="shared" si="4"/>
        <v>20.711323637482362</v>
      </c>
      <c r="J19" s="16">
        <f t="shared" si="5"/>
        <v>165.29274200194843</v>
      </c>
      <c r="K19" s="33">
        <f t="shared" si="9"/>
        <v>16</v>
      </c>
      <c r="L19" s="24"/>
      <c r="M19" s="24"/>
      <c r="N19" s="24"/>
      <c r="O19" s="24"/>
      <c r="P19" s="25">
        <f t="shared" si="10"/>
        <v>0</v>
      </c>
      <c r="Q19" s="25">
        <f t="shared" si="11"/>
        <v>0</v>
      </c>
      <c r="R19" s="25">
        <f t="shared" si="12"/>
        <v>1.898753562951883</v>
      </c>
      <c r="S19" s="25">
        <f t="shared" si="13"/>
        <v>1.898753562951883</v>
      </c>
      <c r="X19" s="2"/>
      <c r="Y19" s="2"/>
    </row>
    <row r="20" spans="1:25" x14ac:dyDescent="0.25">
      <c r="A20" s="10">
        <v>18</v>
      </c>
      <c r="B20" s="20">
        <f t="shared" si="6"/>
        <v>18</v>
      </c>
      <c r="C20" s="11">
        <f t="shared" si="0"/>
        <v>16.005600000000001</v>
      </c>
      <c r="D20" s="11">
        <f t="shared" si="1"/>
        <v>5.3412974993444156</v>
      </c>
      <c r="E20" s="11">
        <f t="shared" si="2"/>
        <v>37.179179811358189</v>
      </c>
      <c r="F20" s="14">
        <f t="shared" si="7"/>
        <v>17</v>
      </c>
      <c r="G20" s="42">
        <f t="shared" ref="G20:G22" si="16">$G$18+(F20-$F$18)*($G$23-$G$18)/($F$23-$F$18)</f>
        <v>90</v>
      </c>
      <c r="H20" s="16">
        <f t="shared" si="3"/>
        <v>81.432000000000002</v>
      </c>
      <c r="I20" s="16">
        <f t="shared" si="4"/>
        <v>22.486953220240881</v>
      </c>
      <c r="J20" s="16">
        <f t="shared" si="5"/>
        <v>180.99217685858619</v>
      </c>
      <c r="K20" s="33">
        <f t="shared" si="9"/>
        <v>17</v>
      </c>
      <c r="L20" s="24"/>
      <c r="M20" s="26"/>
      <c r="N20" s="26"/>
      <c r="O20" s="26"/>
      <c r="P20" s="25">
        <f t="shared" si="10"/>
        <v>0</v>
      </c>
      <c r="Q20" s="25">
        <f t="shared" si="11"/>
        <v>0</v>
      </c>
      <c r="R20" s="25">
        <f t="shared" si="12"/>
        <v>1.3426215201653948</v>
      </c>
      <c r="S20" s="25">
        <f t="shared" si="13"/>
        <v>1.3426215201653948</v>
      </c>
      <c r="V20" s="4"/>
      <c r="W20" s="29"/>
    </row>
    <row r="21" spans="1:25" x14ac:dyDescent="0.25">
      <c r="A21" s="10">
        <v>19</v>
      </c>
      <c r="B21" s="20">
        <f t="shared" si="6"/>
        <v>19</v>
      </c>
      <c r="C21" s="11">
        <f t="shared" si="0"/>
        <v>16.8948</v>
      </c>
      <c r="D21" s="11">
        <f t="shared" si="1"/>
        <v>5.6026651130643454</v>
      </c>
      <c r="E21" s="11">
        <f t="shared" si="2"/>
        <v>39.183085071920395</v>
      </c>
      <c r="F21" s="14">
        <f t="shared" si="7"/>
        <v>18</v>
      </c>
      <c r="G21" s="42">
        <f t="shared" si="16"/>
        <v>98</v>
      </c>
      <c r="H21" s="16">
        <f t="shared" si="3"/>
        <v>88.670399999999987</v>
      </c>
      <c r="I21" s="16">
        <f t="shared" si="4"/>
        <v>24.244280250395512</v>
      </c>
      <c r="J21" s="16">
        <f t="shared" si="5"/>
        <v>196.65973476943881</v>
      </c>
      <c r="K21" s="33">
        <f t="shared" si="9"/>
        <v>18</v>
      </c>
      <c r="L21" s="35"/>
      <c r="M21" s="35"/>
      <c r="N21" s="35"/>
      <c r="O21" s="35"/>
      <c r="P21" s="25">
        <f t="shared" si="10"/>
        <v>0</v>
      </c>
      <c r="Q21" s="25">
        <f t="shared" si="11"/>
        <v>0</v>
      </c>
      <c r="R21" s="25">
        <f t="shared" si="12"/>
        <v>0.94937678147594173</v>
      </c>
      <c r="S21" s="25">
        <f t="shared" si="13"/>
        <v>0.94937678147594173</v>
      </c>
      <c r="W21" s="2"/>
    </row>
    <row r="22" spans="1:25" x14ac:dyDescent="0.25">
      <c r="A22" s="10">
        <v>20</v>
      </c>
      <c r="B22" s="20">
        <f t="shared" si="6"/>
        <v>20</v>
      </c>
      <c r="C22" s="11">
        <f t="shared" si="0"/>
        <v>17.783999999999999</v>
      </c>
      <c r="D22" s="11">
        <f t="shared" si="1"/>
        <v>5.862435622634961</v>
      </c>
      <c r="E22" s="11">
        <f t="shared" si="2"/>
        <v>41.184208709422556</v>
      </c>
      <c r="F22" s="14">
        <f t="shared" si="7"/>
        <v>19</v>
      </c>
      <c r="G22" s="42">
        <f t="shared" si="16"/>
        <v>106</v>
      </c>
      <c r="H22" s="16">
        <f t="shared" si="3"/>
        <v>95.908799999999999</v>
      </c>
      <c r="I22" s="16">
        <f t="shared" si="4"/>
        <v>25.984968676228334</v>
      </c>
      <c r="J22" s="16">
        <f t="shared" si="5"/>
        <v>212.29831377776432</v>
      </c>
      <c r="K22" s="33">
        <f t="shared" si="9"/>
        <v>19</v>
      </c>
      <c r="L22" s="24"/>
      <c r="M22" s="26"/>
      <c r="N22" s="41"/>
      <c r="O22" s="41"/>
      <c r="P22" s="25">
        <f t="shared" si="10"/>
        <v>0</v>
      </c>
      <c r="Q22" s="25">
        <f t="shared" si="11"/>
        <v>0</v>
      </c>
      <c r="R22" s="25">
        <f t="shared" si="12"/>
        <v>0.67131076008269752</v>
      </c>
      <c r="S22" s="25">
        <f t="shared" si="13"/>
        <v>0.67131076008269752</v>
      </c>
      <c r="W22" s="2"/>
    </row>
    <row r="23" spans="1:25" x14ac:dyDescent="0.25">
      <c r="A23" s="10">
        <v>21</v>
      </c>
      <c r="B23" s="20">
        <f t="shared" si="6"/>
        <v>21</v>
      </c>
      <c r="C23" s="11">
        <f t="shared" si="0"/>
        <v>18.673199999999998</v>
      </c>
      <c r="D23" s="11">
        <f t="shared" si="1"/>
        <v>6.120697995410775</v>
      </c>
      <c r="E23" s="11">
        <f t="shared" si="2"/>
        <v>43.182705675340429</v>
      </c>
      <c r="F23" s="14">
        <f t="shared" si="7"/>
        <v>20</v>
      </c>
      <c r="G23" s="42">
        <f>114</f>
        <v>114</v>
      </c>
      <c r="H23" s="16">
        <f t="shared" si="3"/>
        <v>103.1472</v>
      </c>
      <c r="I23" s="16">
        <f t="shared" si="4"/>
        <v>27.710417026801451</v>
      </c>
      <c r="J23" s="16">
        <f t="shared" si="5"/>
        <v>227.91034965501251</v>
      </c>
      <c r="K23" s="33">
        <f t="shared" si="9"/>
        <v>20</v>
      </c>
      <c r="L23" s="24"/>
      <c r="M23" s="26"/>
      <c r="N23" s="26"/>
      <c r="O23" s="26"/>
      <c r="P23" s="25">
        <f t="shared" si="10"/>
        <v>0</v>
      </c>
      <c r="Q23" s="25">
        <f t="shared" si="11"/>
        <v>0</v>
      </c>
      <c r="R23" s="25">
        <f t="shared" si="12"/>
        <v>0.47468839073797092</v>
      </c>
      <c r="S23" s="25">
        <f t="shared" si="13"/>
        <v>0.47468839073797092</v>
      </c>
      <c r="W23" s="2"/>
    </row>
    <row r="24" spans="1:25" x14ac:dyDescent="0.25">
      <c r="A24" s="10">
        <v>22</v>
      </c>
      <c r="B24" s="20">
        <f t="shared" si="6"/>
        <v>22</v>
      </c>
      <c r="C24" s="11">
        <f t="shared" si="0"/>
        <v>19.5624</v>
      </c>
      <c r="D24" s="11">
        <f t="shared" si="1"/>
        <v>6.3775322468881095</v>
      </c>
      <c r="E24" s="11">
        <f t="shared" si="2"/>
        <v>45.178715329996784</v>
      </c>
      <c r="F24" s="14">
        <f t="shared" si="7"/>
        <v>21</v>
      </c>
      <c r="G24" s="42">
        <f>$G$23+(F24-$F$23)*($G$28-$G$23)/($F$28-$F$23)</f>
        <v>120.4</v>
      </c>
      <c r="H24" s="16">
        <f t="shared" si="3"/>
        <v>108.93792000000001</v>
      </c>
      <c r="I24" s="16">
        <f t="shared" si="4"/>
        <v>29.080609116906558</v>
      </c>
      <c r="J24" s="16">
        <f t="shared" si="5"/>
        <v>240.38227154527894</v>
      </c>
      <c r="K24" s="33">
        <f t="shared" si="9"/>
        <v>21</v>
      </c>
      <c r="L24" s="24"/>
      <c r="M24" s="24"/>
      <c r="N24" s="24"/>
      <c r="O24" s="24"/>
      <c r="P24" s="25">
        <f t="shared" si="10"/>
        <v>0</v>
      </c>
      <c r="Q24" s="25">
        <f t="shared" si="11"/>
        <v>0</v>
      </c>
      <c r="R24" s="25">
        <f t="shared" si="12"/>
        <v>0.33565538004134882</v>
      </c>
      <c r="S24" s="25">
        <f t="shared" si="13"/>
        <v>0.33565538004134882</v>
      </c>
      <c r="W24" s="2"/>
    </row>
    <row r="25" spans="1:25" x14ac:dyDescent="0.25">
      <c r="A25" s="10">
        <v>23</v>
      </c>
      <c r="B25" s="20">
        <f t="shared" si="6"/>
        <v>23</v>
      </c>
      <c r="C25" s="11">
        <f t="shared" si="0"/>
        <v>20.451599999999999</v>
      </c>
      <c r="D25" s="11">
        <f t="shared" si="1"/>
        <v>6.6330107072474558</v>
      </c>
      <c r="E25" s="11">
        <f t="shared" si="2"/>
        <v>47.172363648455985</v>
      </c>
      <c r="F25" s="14">
        <f t="shared" si="7"/>
        <v>22</v>
      </c>
      <c r="G25" s="42">
        <f t="shared" ref="G25:G27" si="17">$G$23+(F25-$F$23)*($G$28-$G$23)/($F$28-$F$23)</f>
        <v>126.8</v>
      </c>
      <c r="H25" s="16">
        <f t="shared" si="3"/>
        <v>114.72863999999998</v>
      </c>
      <c r="I25" s="16">
        <f t="shared" si="4"/>
        <v>30.442345284341162</v>
      </c>
      <c r="J25" s="16">
        <f t="shared" si="5"/>
        <v>252.83946603689415</v>
      </c>
      <c r="K25" s="33">
        <f t="shared" si="9"/>
        <v>22</v>
      </c>
      <c r="L25" s="24"/>
      <c r="M25" s="26"/>
      <c r="N25" s="26"/>
      <c r="O25" s="41"/>
      <c r="P25" s="25">
        <f t="shared" si="10"/>
        <v>0</v>
      </c>
      <c r="Q25" s="25">
        <f t="shared" si="11"/>
        <v>0</v>
      </c>
      <c r="R25" s="25">
        <f t="shared" si="12"/>
        <v>0.23734419536898552</v>
      </c>
      <c r="S25" s="25">
        <f t="shared" si="13"/>
        <v>0.23734419536898552</v>
      </c>
      <c r="W25" s="2"/>
    </row>
    <row r="26" spans="1:25" x14ac:dyDescent="0.25">
      <c r="A26" s="10">
        <v>24</v>
      </c>
      <c r="B26" s="20">
        <f t="shared" si="6"/>
        <v>24</v>
      </c>
      <c r="C26" s="11">
        <f t="shared" si="0"/>
        <v>21.340799999999998</v>
      </c>
      <c r="D26" s="11">
        <f t="shared" si="1"/>
        <v>6.8871990614123195</v>
      </c>
      <c r="E26" s="11">
        <f t="shared" si="2"/>
        <v>49.163765031959791</v>
      </c>
      <c r="F26" s="14">
        <f t="shared" si="7"/>
        <v>23</v>
      </c>
      <c r="G26" s="42">
        <f t="shared" si="17"/>
        <v>133.19999999999999</v>
      </c>
      <c r="H26" s="16">
        <f t="shared" si="3"/>
        <v>120.51935999999999</v>
      </c>
      <c r="I26" s="16">
        <f t="shared" si="4"/>
        <v>31.796101022354524</v>
      </c>
      <c r="J26" s="16">
        <f t="shared" si="5"/>
        <v>265.28276128060077</v>
      </c>
      <c r="K26" s="33">
        <f t="shared" si="9"/>
        <v>23</v>
      </c>
      <c r="L26" s="27"/>
      <c r="M26" s="28"/>
      <c r="N26" s="26"/>
      <c r="O26" s="26"/>
      <c r="P26" s="25">
        <f t="shared" si="10"/>
        <v>0</v>
      </c>
      <c r="Q26" s="25">
        <f t="shared" si="11"/>
        <v>0</v>
      </c>
      <c r="R26" s="25">
        <f t="shared" si="12"/>
        <v>0.16782769002067444</v>
      </c>
      <c r="S26" s="25">
        <f t="shared" si="13"/>
        <v>0.16782769002067444</v>
      </c>
      <c r="W26" s="2"/>
    </row>
    <row r="27" spans="1:25" x14ac:dyDescent="0.25">
      <c r="A27" s="10">
        <v>25</v>
      </c>
      <c r="B27" s="20">
        <f t="shared" si="6"/>
        <v>25</v>
      </c>
      <c r="C27" s="11">
        <f t="shared" si="0"/>
        <v>22.229999999999997</v>
      </c>
      <c r="D27" s="11">
        <f t="shared" si="1"/>
        <v>7.140157210880437</v>
      </c>
      <c r="E27" s="11">
        <f t="shared" si="2"/>
        <v>51.153023808950088</v>
      </c>
      <c r="F27" s="14">
        <f t="shared" si="7"/>
        <v>24</v>
      </c>
      <c r="G27" s="42">
        <f t="shared" si="17"/>
        <v>139.6</v>
      </c>
      <c r="H27" s="16">
        <f t="shared" si="3"/>
        <v>126.31008</v>
      </c>
      <c r="I27" s="16">
        <f t="shared" si="4"/>
        <v>33.142303549392679</v>
      </c>
      <c r="J27" s="16">
        <f t="shared" si="5"/>
        <v>277.71290134852552</v>
      </c>
      <c r="K27" s="33">
        <f t="shared" si="9"/>
        <v>24</v>
      </c>
      <c r="L27" s="35"/>
      <c r="M27" s="36"/>
      <c r="N27" s="36"/>
      <c r="O27" s="36"/>
      <c r="P27" s="25">
        <f t="shared" si="10"/>
        <v>0</v>
      </c>
      <c r="Q27" s="25">
        <f t="shared" si="11"/>
        <v>0</v>
      </c>
      <c r="R27" s="25">
        <f t="shared" si="12"/>
        <v>0.11867209768449277</v>
      </c>
      <c r="S27" s="25">
        <f t="shared" si="13"/>
        <v>0.11867209768449277</v>
      </c>
      <c r="W27" s="2"/>
    </row>
    <row r="28" spans="1:25" x14ac:dyDescent="0.25">
      <c r="A28" s="10">
        <v>26</v>
      </c>
      <c r="B28" s="20">
        <f t="shared" si="6"/>
        <v>26</v>
      </c>
      <c r="C28" s="11">
        <f t="shared" si="0"/>
        <v>23.119199999999999</v>
      </c>
      <c r="D28" s="11">
        <f t="shared" si="1"/>
        <v>7.3919399937804329</v>
      </c>
      <c r="E28" s="11">
        <f t="shared" si="2"/>
        <v>53.140235489167587</v>
      </c>
      <c r="F28" s="14">
        <f t="shared" si="7"/>
        <v>25</v>
      </c>
      <c r="G28" s="16">
        <f>136+10</f>
        <v>146</v>
      </c>
      <c r="H28" s="16">
        <f t="shared" si="3"/>
        <v>132.10079999999999</v>
      </c>
      <c r="I28" s="16">
        <f t="shared" si="4"/>
        <v>34.481338697931115</v>
      </c>
      <c r="J28" s="16">
        <f t="shared" si="5"/>
        <v>290.13055823222999</v>
      </c>
      <c r="K28" s="33">
        <f t="shared" si="9"/>
        <v>25</v>
      </c>
      <c r="L28" s="43">
        <f>8+10</f>
        <v>18</v>
      </c>
      <c r="M28" s="28">
        <v>0.1</v>
      </c>
      <c r="N28" s="26">
        <v>0</v>
      </c>
      <c r="O28" s="26">
        <v>0.2</v>
      </c>
      <c r="P28" s="25">
        <f t="shared" si="10"/>
        <v>1.3347891550632653</v>
      </c>
      <c r="Q28" s="25">
        <f t="shared" si="11"/>
        <v>0</v>
      </c>
      <c r="R28" s="25">
        <f t="shared" si="12"/>
        <v>2.3624181205525971</v>
      </c>
      <c r="S28" s="25">
        <f t="shared" si="13"/>
        <v>3.6972072756158623</v>
      </c>
      <c r="W28" s="2"/>
    </row>
    <row r="29" spans="1:25" x14ac:dyDescent="0.25">
      <c r="A29" s="10">
        <v>27</v>
      </c>
      <c r="B29" s="20">
        <f t="shared" si="6"/>
        <v>27</v>
      </c>
      <c r="C29" s="11">
        <f t="shared" si="0"/>
        <v>24.008400000000002</v>
      </c>
      <c r="D29" s="11">
        <f t="shared" si="1"/>
        <v>7.6425977910346994</v>
      </c>
      <c r="E29" s="11">
        <f t="shared" si="2"/>
        <v>55.125487819385434</v>
      </c>
      <c r="F29" s="14">
        <v>25</v>
      </c>
      <c r="G29" s="16">
        <f>G28-L28</f>
        <v>128</v>
      </c>
      <c r="H29" s="16">
        <f t="shared" si="3"/>
        <v>115.81439999999999</v>
      </c>
      <c r="I29" s="16">
        <f t="shared" si="4"/>
        <v>30.696768873861398</v>
      </c>
      <c r="J29" s="16">
        <f t="shared" si="5"/>
        <v>255.17361912197524</v>
      </c>
      <c r="K29" s="33">
        <f t="shared" si="9"/>
        <v>26</v>
      </c>
      <c r="L29" s="35"/>
      <c r="M29" s="28"/>
      <c r="N29" s="26"/>
      <c r="O29" s="26"/>
      <c r="P29" s="25">
        <f t="shared" si="10"/>
        <v>1.3086147538734696</v>
      </c>
      <c r="Q29" s="25">
        <f t="shared" si="11"/>
        <v>0</v>
      </c>
      <c r="R29" s="25">
        <f t="shared" si="12"/>
        <v>1.6704818730407203</v>
      </c>
      <c r="S29" s="25">
        <f t="shared" si="13"/>
        <v>2.9790966269141901</v>
      </c>
      <c r="W29" s="2"/>
    </row>
    <row r="30" spans="1:25" x14ac:dyDescent="0.25">
      <c r="A30" s="10">
        <v>28</v>
      </c>
      <c r="B30" s="20">
        <f t="shared" si="6"/>
        <v>28</v>
      </c>
      <c r="C30" s="11">
        <f t="shared" si="0"/>
        <v>24.897599999999997</v>
      </c>
      <c r="D30" s="11">
        <f t="shared" si="1"/>
        <v>7.8921770401958238</v>
      </c>
      <c r="E30" s="11">
        <f t="shared" si="2"/>
        <v>57.10886167834105</v>
      </c>
      <c r="F30" s="14">
        <f t="shared" si="7"/>
        <v>26</v>
      </c>
      <c r="G30" s="16">
        <f>$G$29+(F30-$F$29)*($G$34-$G$29)/($F$34-$F$29)</f>
        <v>133.19999999999999</v>
      </c>
      <c r="H30" s="16">
        <f t="shared" si="3"/>
        <v>120.51935999999999</v>
      </c>
      <c r="I30" s="16">
        <f t="shared" si="4"/>
        <v>31.796101022354524</v>
      </c>
      <c r="J30" s="16">
        <f t="shared" si="5"/>
        <v>265.28276128060077</v>
      </c>
      <c r="K30" s="33">
        <f t="shared" si="9"/>
        <v>27</v>
      </c>
      <c r="L30" s="27"/>
      <c r="M30" s="27"/>
      <c r="N30" s="24"/>
      <c r="O30" s="24"/>
      <c r="P30" s="25">
        <f t="shared" si="10"/>
        <v>1.2829536167261975</v>
      </c>
      <c r="Q30" s="25">
        <f t="shared" si="11"/>
        <v>0</v>
      </c>
      <c r="R30" s="25">
        <f t="shared" si="12"/>
        <v>1.1812090602762988</v>
      </c>
      <c r="S30" s="25">
        <f t="shared" si="13"/>
        <v>2.4641626770024962</v>
      </c>
      <c r="W30" s="2"/>
    </row>
    <row r="31" spans="1:25" x14ac:dyDescent="0.25">
      <c r="A31" s="10">
        <v>29</v>
      </c>
      <c r="B31" s="20">
        <f t="shared" si="6"/>
        <v>29</v>
      </c>
      <c r="C31" s="11">
        <f t="shared" si="0"/>
        <v>25.786799999999999</v>
      </c>
      <c r="D31" s="11">
        <f t="shared" si="1"/>
        <v>8.1407206738151334</v>
      </c>
      <c r="E31" s="11">
        <f t="shared" si="2"/>
        <v>59.090431840228007</v>
      </c>
      <c r="F31" s="14">
        <f t="shared" si="7"/>
        <v>27</v>
      </c>
      <c r="G31" s="16">
        <f t="shared" ref="G31:G33" si="18">$G$29+(F31-$F$29)*($G$34-$G$29)/($F$34-$F$29)</f>
        <v>138.4</v>
      </c>
      <c r="H31" s="16">
        <f t="shared" si="3"/>
        <v>125.22432000000001</v>
      </c>
      <c r="I31" s="16">
        <f t="shared" si="4"/>
        <v>32.890447642602801</v>
      </c>
      <c r="J31" s="16">
        <f t="shared" si="5"/>
        <v>275.38322031086653</v>
      </c>
      <c r="K31" s="33">
        <f t="shared" si="9"/>
        <v>28</v>
      </c>
      <c r="L31" s="27"/>
      <c r="M31" s="28"/>
      <c r="N31" s="26"/>
      <c r="O31" s="26"/>
      <c r="P31" s="25">
        <f t="shared" si="10"/>
        <v>1.2577956788266351</v>
      </c>
      <c r="Q31" s="25">
        <f t="shared" si="11"/>
        <v>0</v>
      </c>
      <c r="R31" s="25">
        <f t="shared" si="12"/>
        <v>0.83524093652036024</v>
      </c>
      <c r="S31" s="25">
        <f t="shared" si="13"/>
        <v>2.0930366153469953</v>
      </c>
      <c r="W31" s="2"/>
    </row>
    <row r="32" spans="1:25" x14ac:dyDescent="0.25">
      <c r="A32" s="10">
        <v>30</v>
      </c>
      <c r="B32" s="20">
        <f t="shared" si="6"/>
        <v>30</v>
      </c>
      <c r="C32" s="11">
        <f t="shared" si="0"/>
        <v>26.675999999999998</v>
      </c>
      <c r="D32" s="11">
        <f t="shared" si="1"/>
        <v>8.388268495647786</v>
      </c>
      <c r="E32" s="11">
        <f t="shared" si="2"/>
        <v>61.07026762991989</v>
      </c>
      <c r="F32" s="14">
        <f t="shared" si="7"/>
        <v>28</v>
      </c>
      <c r="G32" s="16">
        <f t="shared" si="18"/>
        <v>143.6</v>
      </c>
      <c r="H32" s="16">
        <f t="shared" si="3"/>
        <v>129.92927999999998</v>
      </c>
      <c r="I32" s="16">
        <f t="shared" si="4"/>
        <v>33.980017499256149</v>
      </c>
      <c r="J32" s="16">
        <f t="shared" si="5"/>
        <v>285.47535981120438</v>
      </c>
      <c r="K32" s="33">
        <f t="shared" si="9"/>
        <v>29</v>
      </c>
      <c r="L32" s="27"/>
      <c r="M32" s="28"/>
      <c r="N32" s="26"/>
      <c r="O32" s="26"/>
      <c r="P32" s="25">
        <f t="shared" si="10"/>
        <v>1.2331310727444562</v>
      </c>
      <c r="Q32" s="25">
        <f t="shared" si="11"/>
        <v>0</v>
      </c>
      <c r="R32" s="25">
        <f t="shared" si="12"/>
        <v>0.5906045301381494</v>
      </c>
      <c r="S32" s="25">
        <f t="shared" si="13"/>
        <v>1.8237356028826057</v>
      </c>
      <c r="W32" s="2"/>
    </row>
    <row r="33" spans="1:25" x14ac:dyDescent="0.25">
      <c r="A33" s="10">
        <v>31</v>
      </c>
      <c r="B33" s="20">
        <f t="shared" si="6"/>
        <v>31</v>
      </c>
      <c r="C33" s="11">
        <f t="shared" si="0"/>
        <v>27.565199999999997</v>
      </c>
      <c r="D33" s="11">
        <f t="shared" si="1"/>
        <v>8.6348575052881742</v>
      </c>
      <c r="E33" s="11">
        <f t="shared" si="2"/>
        <v>63.048433488376901</v>
      </c>
      <c r="F33" s="14">
        <f t="shared" si="7"/>
        <v>29</v>
      </c>
      <c r="G33" s="16">
        <f t="shared" si="18"/>
        <v>148.80000000000001</v>
      </c>
      <c r="H33" s="16">
        <f t="shared" si="3"/>
        <v>134.63424000000001</v>
      </c>
      <c r="I33" s="16">
        <f t="shared" si="4"/>
        <v>35.065003380589729</v>
      </c>
      <c r="J33" s="16">
        <f t="shared" si="5"/>
        <v>295.55951555452708</v>
      </c>
      <c r="K33" s="33">
        <v>30</v>
      </c>
      <c r="L33" s="27"/>
      <c r="M33" s="28"/>
      <c r="N33" s="26"/>
      <c r="O33" s="26"/>
      <c r="P33" s="25">
        <f t="shared" si="10"/>
        <v>1.2089501245436245</v>
      </c>
      <c r="Q33" s="25">
        <f t="shared" si="11"/>
        <v>0</v>
      </c>
      <c r="R33" s="25">
        <f t="shared" si="12"/>
        <v>0.41762046826018012</v>
      </c>
      <c r="S33" s="25">
        <f t="shared" si="13"/>
        <v>1.6265705928038046</v>
      </c>
      <c r="W33" s="2"/>
    </row>
    <row r="34" spans="1:25" x14ac:dyDescent="0.25">
      <c r="A34" s="10">
        <v>32</v>
      </c>
      <c r="B34" s="20">
        <f t="shared" si="6"/>
        <v>32</v>
      </c>
      <c r="C34" s="11">
        <f t="shared" si="0"/>
        <v>28.4544</v>
      </c>
      <c r="D34" s="11">
        <f t="shared" si="1"/>
        <v>8.8805221797401614</v>
      </c>
      <c r="E34" s="11">
        <f t="shared" si="2"/>
        <v>65.024989463047447</v>
      </c>
      <c r="F34" s="14">
        <f t="shared" si="7"/>
        <v>30</v>
      </c>
      <c r="G34" s="40">
        <v>154</v>
      </c>
      <c r="H34" s="16">
        <f t="shared" si="3"/>
        <v>139.33920000000001</v>
      </c>
      <c r="I34" s="16">
        <f t="shared" si="4"/>
        <v>36.145583836349658</v>
      </c>
      <c r="J34" s="16">
        <f t="shared" si="5"/>
        <v>305.63599851497565</v>
      </c>
      <c r="K34" s="33">
        <f t="shared" si="9"/>
        <v>31</v>
      </c>
      <c r="L34" s="35"/>
      <c r="M34" s="36"/>
      <c r="N34" s="36"/>
      <c r="O34" s="36"/>
      <c r="P34" s="25">
        <f t="shared" si="10"/>
        <v>1.185243349988089</v>
      </c>
      <c r="Q34" s="25">
        <f t="shared" si="11"/>
        <v>0</v>
      </c>
      <c r="R34" s="25">
        <f t="shared" si="12"/>
        <v>0.2953022650690747</v>
      </c>
      <c r="S34" s="25">
        <f t="shared" si="13"/>
        <v>1.4805456150571636</v>
      </c>
      <c r="W34" s="2"/>
    </row>
    <row r="35" spans="1:25" x14ac:dyDescent="0.25">
      <c r="A35" s="10">
        <v>33</v>
      </c>
      <c r="B35" s="20">
        <f t="shared" si="6"/>
        <v>33</v>
      </c>
      <c r="C35" s="11">
        <f t="shared" si="0"/>
        <v>29.343599999999999</v>
      </c>
      <c r="D35" s="11">
        <f t="shared" si="1"/>
        <v>9.1252947188023139</v>
      </c>
      <c r="E35" s="11">
        <f t="shared" si="2"/>
        <v>66.999991635247355</v>
      </c>
      <c r="F35" s="14">
        <f t="shared" si="7"/>
        <v>31</v>
      </c>
      <c r="G35" s="40">
        <f>$G$34+(F35-$F$34)*($G$39-$G$34)/($F$39-$F$34)</f>
        <v>158.19999999999999</v>
      </c>
      <c r="H35" s="16">
        <f t="shared" si="3"/>
        <v>143.13935999999998</v>
      </c>
      <c r="I35" s="16">
        <f t="shared" si="4"/>
        <v>37.015257937854066</v>
      </c>
      <c r="J35" s="16">
        <f t="shared" si="5"/>
        <v>313.76929290842912</v>
      </c>
      <c r="K35" s="33">
        <f t="shared" si="9"/>
        <v>32</v>
      </c>
      <c r="L35" s="27"/>
      <c r="M35" s="28"/>
      <c r="N35" s="26"/>
      <c r="O35" s="26"/>
      <c r="P35" s="25">
        <f t="shared" si="10"/>
        <v>1.162001450821883</v>
      </c>
      <c r="Q35" s="25">
        <f t="shared" si="11"/>
        <v>0</v>
      </c>
      <c r="R35" s="25">
        <f t="shared" si="12"/>
        <v>0.20881023413009006</v>
      </c>
      <c r="S35" s="25">
        <f t="shared" si="13"/>
        <v>1.3708116849519731</v>
      </c>
      <c r="W35" s="2"/>
      <c r="X35" s="2"/>
      <c r="Y35" s="2"/>
    </row>
    <row r="36" spans="1:25" x14ac:dyDescent="0.25">
      <c r="A36" s="10">
        <v>34</v>
      </c>
      <c r="B36" s="20">
        <f t="shared" si="6"/>
        <v>34</v>
      </c>
      <c r="C36" s="11">
        <f t="shared" si="0"/>
        <v>30.232799999999997</v>
      </c>
      <c r="D36" s="11">
        <f t="shared" si="1"/>
        <v>9.3692052598737945</v>
      </c>
      <c r="E36" s="11">
        <f t="shared" si="2"/>
        <v>68.97349249428018</v>
      </c>
      <c r="F36" s="14">
        <f t="shared" si="7"/>
        <v>32</v>
      </c>
      <c r="G36" s="40">
        <f t="shared" ref="G36:G38" si="19">$G$34+(F36-$F$34)*($G$39-$G$34)/($F$39-$F$34)</f>
        <v>162.4</v>
      </c>
      <c r="H36" s="16">
        <f t="shared" si="3"/>
        <v>146.93952000000002</v>
      </c>
      <c r="I36" s="16">
        <f t="shared" si="4"/>
        <v>37.882248330654228</v>
      </c>
      <c r="J36" s="16">
        <f t="shared" si="5"/>
        <v>321.89791317588941</v>
      </c>
      <c r="K36" s="33">
        <f t="shared" si="9"/>
        <v>33</v>
      </c>
      <c r="L36" s="27"/>
      <c r="M36" s="27"/>
      <c r="N36" s="24"/>
      <c r="O36" s="24"/>
      <c r="P36" s="25">
        <f t="shared" si="10"/>
        <v>1.1392153111221675</v>
      </c>
      <c r="Q36" s="25">
        <f t="shared" si="11"/>
        <v>0</v>
      </c>
      <c r="R36" s="25">
        <f t="shared" si="12"/>
        <v>0.14765113253453735</v>
      </c>
      <c r="S36" s="25">
        <f t="shared" si="13"/>
        <v>1.2868664436567048</v>
      </c>
      <c r="W36" s="2"/>
      <c r="X36" s="2"/>
      <c r="Y36" s="2"/>
    </row>
    <row r="37" spans="1:25" x14ac:dyDescent="0.25">
      <c r="A37" s="10">
        <v>35</v>
      </c>
      <c r="B37" s="20">
        <f t="shared" si="6"/>
        <v>35</v>
      </c>
      <c r="C37" s="11">
        <f t="shared" si="0"/>
        <v>31.122</v>
      </c>
      <c r="D37" s="11">
        <f t="shared" si="1"/>
        <v>9.6122820667788016</v>
      </c>
      <c r="E37" s="11">
        <f t="shared" si="2"/>
        <v>70.945541266306407</v>
      </c>
      <c r="F37" s="14">
        <f t="shared" si="7"/>
        <v>33</v>
      </c>
      <c r="G37" s="40">
        <f t="shared" si="19"/>
        <v>166.6</v>
      </c>
      <c r="H37" s="16">
        <f t="shared" si="3"/>
        <v>150.73967999999999</v>
      </c>
      <c r="I37" s="16">
        <f t="shared" si="4"/>
        <v>38.746632400845719</v>
      </c>
      <c r="J37" s="16">
        <f t="shared" si="5"/>
        <v>330.0219940981396</v>
      </c>
      <c r="K37" s="33">
        <f t="shared" si="9"/>
        <v>34</v>
      </c>
      <c r="L37" s="27"/>
      <c r="M37" s="27"/>
      <c r="N37" s="24"/>
      <c r="O37" s="24"/>
      <c r="P37" s="25">
        <f t="shared" si="10"/>
        <v>1.1168759937237904</v>
      </c>
      <c r="Q37" s="25">
        <f t="shared" si="11"/>
        <v>0</v>
      </c>
      <c r="R37" s="25">
        <f t="shared" si="12"/>
        <v>0.10440511706504503</v>
      </c>
      <c r="S37" s="25">
        <f t="shared" si="13"/>
        <v>1.2212811107888355</v>
      </c>
      <c r="W37" s="2"/>
      <c r="X37" s="2"/>
      <c r="Y37" s="2"/>
    </row>
    <row r="38" spans="1:25" x14ac:dyDescent="0.25">
      <c r="A38" s="10">
        <v>36</v>
      </c>
      <c r="B38" s="20">
        <f t="shared" si="6"/>
        <v>36</v>
      </c>
      <c r="C38" s="11">
        <f t="shared" si="0"/>
        <v>32.011200000000002</v>
      </c>
      <c r="D38" s="11">
        <f t="shared" si="1"/>
        <v>9.8545516964045792</v>
      </c>
      <c r="E38" s="11">
        <f t="shared" si="2"/>
        <v>72.916184204571309</v>
      </c>
      <c r="F38" s="14">
        <f t="shared" si="7"/>
        <v>34</v>
      </c>
      <c r="G38" s="40">
        <f t="shared" si="19"/>
        <v>170.8</v>
      </c>
      <c r="H38" s="16">
        <f t="shared" si="3"/>
        <v>154.53984</v>
      </c>
      <c r="I38" s="16">
        <f t="shared" si="4"/>
        <v>39.608483410353038</v>
      </c>
      <c r="J38" s="16">
        <f t="shared" si="5"/>
        <v>338.14166327303155</v>
      </c>
      <c r="K38" s="33">
        <f t="shared" si="9"/>
        <v>35</v>
      </c>
      <c r="L38" s="27"/>
      <c r="M38" s="28"/>
      <c r="N38" s="26"/>
      <c r="O38" s="26"/>
      <c r="P38" s="25">
        <f t="shared" si="10"/>
        <v>1.0949747367139575</v>
      </c>
      <c r="Q38" s="25">
        <f t="shared" si="11"/>
        <v>0</v>
      </c>
      <c r="R38" s="25">
        <f t="shared" si="12"/>
        <v>7.3825566267268675E-2</v>
      </c>
      <c r="S38" s="25">
        <f t="shared" si="13"/>
        <v>1.1688003029812262</v>
      </c>
      <c r="W38" s="2"/>
      <c r="X38" s="2"/>
      <c r="Y38" s="2"/>
    </row>
    <row r="39" spans="1:25" x14ac:dyDescent="0.25">
      <c r="A39" s="10">
        <v>37</v>
      </c>
      <c r="B39" s="20">
        <f t="shared" si="6"/>
        <v>37</v>
      </c>
      <c r="C39" s="11">
        <f t="shared" si="0"/>
        <v>32.900399999999998</v>
      </c>
      <c r="D39" s="11">
        <f t="shared" si="1"/>
        <v>10.096039146303504</v>
      </c>
      <c r="E39" s="11">
        <f t="shared" si="2"/>
        <v>74.885464846478598</v>
      </c>
      <c r="F39" s="14">
        <f t="shared" si="7"/>
        <v>35</v>
      </c>
      <c r="G39" s="40">
        <f>169+6</f>
        <v>175</v>
      </c>
      <c r="H39" s="16">
        <f t="shared" si="3"/>
        <v>158.33999999999997</v>
      </c>
      <c r="I39" s="16">
        <f t="shared" si="4"/>
        <v>40.467870812652819</v>
      </c>
      <c r="J39" s="16">
        <f t="shared" si="5"/>
        <v>346.25704166537025</v>
      </c>
      <c r="K39" s="33">
        <f t="shared" si="9"/>
        <v>36</v>
      </c>
      <c r="L39" s="27"/>
      <c r="M39" s="27"/>
      <c r="N39" s="24"/>
      <c r="O39" s="24"/>
      <c r="P39" s="25">
        <f t="shared" si="10"/>
        <v>1.0735029499956397</v>
      </c>
      <c r="Q39" s="25">
        <f t="shared" si="11"/>
        <v>0</v>
      </c>
      <c r="R39" s="25">
        <f t="shared" si="12"/>
        <v>5.2202558532522515E-2</v>
      </c>
      <c r="S39" s="25">
        <f t="shared" si="13"/>
        <v>1.1257055085281622</v>
      </c>
      <c r="W39" s="2"/>
      <c r="X39" s="2"/>
      <c r="Y39" s="2"/>
    </row>
    <row r="40" spans="1:25" x14ac:dyDescent="0.25">
      <c r="A40" s="10">
        <v>38</v>
      </c>
      <c r="B40" s="20">
        <f t="shared" si="6"/>
        <v>38</v>
      </c>
      <c r="C40" s="11">
        <f t="shared" si="0"/>
        <v>33.7896</v>
      </c>
      <c r="D40" s="11">
        <f t="shared" si="1"/>
        <v>10.3367679858895</v>
      </c>
      <c r="E40" s="11">
        <f t="shared" si="2"/>
        <v>76.853424242090881</v>
      </c>
      <c r="F40" s="14">
        <f t="shared" si="7"/>
        <v>36</v>
      </c>
      <c r="G40" s="40">
        <f>$G$39+(F40-$F$39)*($G$44-$G$39)/($F$44-$F$39)</f>
        <v>177.6</v>
      </c>
      <c r="H40" s="16">
        <f t="shared" si="3"/>
        <v>160.69247999999999</v>
      </c>
      <c r="I40" s="16">
        <f t="shared" si="4"/>
        <v>40.998666924021634</v>
      </c>
      <c r="J40" s="16">
        <f t="shared" si="5"/>
        <v>351.27874755933766</v>
      </c>
      <c r="K40" s="33">
        <f t="shared" si="9"/>
        <v>37</v>
      </c>
      <c r="L40" s="27"/>
      <c r="M40" s="27"/>
      <c r="N40" s="24"/>
      <c r="O40" s="24"/>
      <c r="P40" s="25">
        <f t="shared" si="10"/>
        <v>1.0524522119183712</v>
      </c>
      <c r="Q40" s="25">
        <f t="shared" si="11"/>
        <v>0</v>
      </c>
      <c r="R40" s="25">
        <f t="shared" si="12"/>
        <v>3.6912783133634337E-2</v>
      </c>
      <c r="S40" s="25">
        <f t="shared" si="13"/>
        <v>1.0893649950520057</v>
      </c>
      <c r="W40" s="2"/>
      <c r="X40" s="2"/>
      <c r="Y40" s="2"/>
    </row>
    <row r="41" spans="1:25" x14ac:dyDescent="0.25">
      <c r="A41" s="10">
        <v>39</v>
      </c>
      <c r="B41" s="20">
        <f t="shared" si="6"/>
        <v>39</v>
      </c>
      <c r="C41" s="11">
        <f t="shared" si="0"/>
        <v>34.678800000000003</v>
      </c>
      <c r="D41" s="11">
        <f t="shared" si="1"/>
        <v>10.576760473435781</v>
      </c>
      <c r="E41" s="11">
        <f t="shared" si="2"/>
        <v>78.820101157900652</v>
      </c>
      <c r="F41" s="14">
        <f t="shared" si="7"/>
        <v>37</v>
      </c>
      <c r="G41" s="40">
        <f t="shared" ref="G41:G43" si="20">$G$39+(F41-$F$39)*($G$44-$G$39)/($F$44-$F$39)</f>
        <v>180.2</v>
      </c>
      <c r="H41" s="16">
        <f t="shared" si="3"/>
        <v>163.04495999999997</v>
      </c>
      <c r="I41" s="16">
        <f t="shared" si="4"/>
        <v>41.528559266216384</v>
      </c>
      <c r="J41" s="16">
        <f t="shared" si="5"/>
        <v>356.29887938866017</v>
      </c>
      <c r="K41" s="33">
        <f t="shared" si="9"/>
        <v>38</v>
      </c>
      <c r="L41" s="35"/>
      <c r="M41" s="36"/>
      <c r="N41" s="36"/>
      <c r="O41" s="36"/>
      <c r="P41" s="25">
        <f t="shared" si="10"/>
        <v>1.0318142659751157</v>
      </c>
      <c r="Q41" s="25">
        <f t="shared" si="11"/>
        <v>0</v>
      </c>
      <c r="R41" s="25">
        <f t="shared" si="12"/>
        <v>2.6101279266261258E-2</v>
      </c>
      <c r="S41" s="25">
        <f t="shared" si="13"/>
        <v>1.0579155452413769</v>
      </c>
      <c r="W41" s="2"/>
      <c r="X41" s="2"/>
      <c r="Y41" s="2"/>
    </row>
    <row r="42" spans="1:25" x14ac:dyDescent="0.25">
      <c r="A42" s="10">
        <v>40</v>
      </c>
      <c r="B42" s="20">
        <f t="shared" si="6"/>
        <v>40</v>
      </c>
      <c r="C42" s="11">
        <f t="shared" si="0"/>
        <v>35.567999999999998</v>
      </c>
      <c r="D42" s="11">
        <f t="shared" si="1"/>
        <v>10.816037660735208</v>
      </c>
      <c r="E42" s="11">
        <f t="shared" si="2"/>
        <v>80.785532259113808</v>
      </c>
      <c r="F42" s="14">
        <f t="shared" si="7"/>
        <v>38</v>
      </c>
      <c r="G42" s="40">
        <f t="shared" si="20"/>
        <v>182.8</v>
      </c>
      <c r="H42" s="16">
        <f t="shared" si="3"/>
        <v>165.39743999999999</v>
      </c>
      <c r="I42" s="16">
        <f t="shared" si="4"/>
        <v>42.057562385840804</v>
      </c>
      <c r="J42" s="16">
        <f t="shared" si="5"/>
        <v>361.31746248867267</v>
      </c>
      <c r="K42" s="33">
        <f t="shared" si="9"/>
        <v>39</v>
      </c>
      <c r="L42" s="27"/>
      <c r="M42" s="27"/>
      <c r="N42" s="24"/>
      <c r="O42" s="24"/>
      <c r="P42" s="25">
        <f t="shared" si="10"/>
        <v>1.0115810175639033</v>
      </c>
      <c r="Q42" s="25">
        <f t="shared" si="11"/>
        <v>0</v>
      </c>
      <c r="R42" s="25">
        <f t="shared" si="12"/>
        <v>1.8456391566817169E-2</v>
      </c>
      <c r="S42" s="25">
        <f t="shared" si="13"/>
        <v>1.0300374091307205</v>
      </c>
      <c r="W42" s="2"/>
      <c r="X42" s="2"/>
      <c r="Y42" s="2"/>
    </row>
    <row r="43" spans="1:25" x14ac:dyDescent="0.25">
      <c r="A43" s="10">
        <v>41</v>
      </c>
      <c r="B43" s="20">
        <f t="shared" si="6"/>
        <v>41</v>
      </c>
      <c r="C43" s="11">
        <f t="shared" si="0"/>
        <v>36.4572</v>
      </c>
      <c r="D43" s="11">
        <f t="shared" si="1"/>
        <v>11.054619486999963</v>
      </c>
      <c r="E43" s="11">
        <f t="shared" si="2"/>
        <v>82.749752273191604</v>
      </c>
      <c r="F43" s="14">
        <f t="shared" si="7"/>
        <v>39</v>
      </c>
      <c r="G43" s="40">
        <f t="shared" si="20"/>
        <v>185.4</v>
      </c>
      <c r="H43" s="16">
        <f t="shared" si="3"/>
        <v>167.74992</v>
      </c>
      <c r="I43" s="16">
        <f t="shared" si="4"/>
        <v>42.585690391935337</v>
      </c>
      <c r="J43" s="16">
        <f t="shared" si="5"/>
        <v>366.3345214326207</v>
      </c>
      <c r="K43" s="33">
        <f t="shared" si="9"/>
        <v>40</v>
      </c>
      <c r="L43" s="27"/>
      <c r="M43" s="27"/>
      <c r="N43" s="24"/>
      <c r="O43" s="24"/>
      <c r="P43" s="25">
        <f t="shared" si="10"/>
        <v>0.99174453081297187</v>
      </c>
      <c r="Q43" s="25">
        <f t="shared" si="11"/>
        <v>0</v>
      </c>
      <c r="R43" s="25">
        <f t="shared" si="12"/>
        <v>1.3050639633130629E-2</v>
      </c>
      <c r="S43" s="25">
        <f t="shared" si="13"/>
        <v>1.0047951704461024</v>
      </c>
      <c r="W43" s="2"/>
      <c r="X43" s="2"/>
      <c r="Y43" s="2"/>
    </row>
    <row r="44" spans="1:25" x14ac:dyDescent="0.25">
      <c r="A44" s="10">
        <v>42</v>
      </c>
      <c r="B44" s="20">
        <f t="shared" si="6"/>
        <v>42</v>
      </c>
      <c r="C44" s="11">
        <f t="shared" si="0"/>
        <v>37.346399999999996</v>
      </c>
      <c r="D44" s="11">
        <f t="shared" si="1"/>
        <v>11.292524863342392</v>
      </c>
      <c r="E44" s="11">
        <f t="shared" si="2"/>
        <v>84.712794136987995</v>
      </c>
      <c r="F44" s="14">
        <f t="shared" si="7"/>
        <v>40</v>
      </c>
      <c r="G44" s="40">
        <f>183+5</f>
        <v>188</v>
      </c>
      <c r="H44" s="16">
        <f t="shared" si="3"/>
        <v>170.10240000000002</v>
      </c>
      <c r="I44" s="16">
        <f t="shared" si="4"/>
        <v>43.112956975087329</v>
      </c>
      <c r="J44" s="16">
        <f t="shared" si="5"/>
        <v>371.35008006494377</v>
      </c>
      <c r="K44" s="33">
        <v>40</v>
      </c>
      <c r="L44" s="27"/>
      <c r="M44" s="28"/>
      <c r="N44" s="26"/>
      <c r="O44" s="26"/>
      <c r="P44" s="25">
        <f t="shared" si="10"/>
        <v>0.97229702546816399</v>
      </c>
      <c r="Q44" s="25">
        <f t="shared" si="11"/>
        <v>0</v>
      </c>
      <c r="R44" s="25">
        <f t="shared" si="12"/>
        <v>9.2281957834085843E-3</v>
      </c>
      <c r="S44" s="25">
        <f t="shared" si="13"/>
        <v>0.9815252212515726</v>
      </c>
      <c r="W44" s="2"/>
      <c r="X44" s="2"/>
      <c r="Y44" s="2"/>
    </row>
    <row r="45" spans="1:25" x14ac:dyDescent="0.25">
      <c r="A45" s="10">
        <v>43</v>
      </c>
      <c r="B45" s="20">
        <f t="shared" si="6"/>
        <v>43</v>
      </c>
      <c r="C45" s="11">
        <f t="shared" si="0"/>
        <v>38.235599999999998</v>
      </c>
      <c r="D45" s="11">
        <f t="shared" si="1"/>
        <v>11.529771748983352</v>
      </c>
      <c r="E45" s="11">
        <f t="shared" si="2"/>
        <v>86.674689129479319</v>
      </c>
      <c r="F45" s="14">
        <f t="shared" si="7"/>
        <v>41</v>
      </c>
      <c r="G45" s="18">
        <f>$G$44+(F45-$F$44)*($G$49-$G$44)/($F$49-$F$44)</f>
        <v>190.8</v>
      </c>
      <c r="H45" s="16">
        <f t="shared" si="3"/>
        <v>172.63584</v>
      </c>
      <c r="I45" s="16">
        <f t="shared" si="4"/>
        <v>43.679834395222109</v>
      </c>
      <c r="J45" s="16">
        <f t="shared" si="5"/>
        <v>376.74979957167847</v>
      </c>
      <c r="K45" s="33">
        <f t="shared" si="9"/>
        <v>41</v>
      </c>
      <c r="L45" s="27"/>
      <c r="M45" s="27"/>
      <c r="N45" s="24"/>
      <c r="O45" s="24"/>
      <c r="P45" s="25">
        <f t="shared" si="10"/>
        <v>0.95323087384136074</v>
      </c>
      <c r="Q45" s="25">
        <f t="shared" si="11"/>
        <v>0</v>
      </c>
      <c r="R45" s="25">
        <f t="shared" si="12"/>
        <v>6.5253198165653144E-3</v>
      </c>
      <c r="S45" s="25">
        <f t="shared" si="13"/>
        <v>0.95975619365792608</v>
      </c>
      <c r="W45" s="2"/>
      <c r="X45" s="2"/>
      <c r="Y45" s="2"/>
    </row>
    <row r="46" spans="1:25" x14ac:dyDescent="0.25">
      <c r="A46" s="10">
        <v>44</v>
      </c>
      <c r="B46" s="20">
        <f t="shared" si="6"/>
        <v>44</v>
      </c>
      <c r="C46" s="11">
        <f t="shared" si="0"/>
        <v>39.1248</v>
      </c>
      <c r="D46" s="11">
        <f t="shared" si="1"/>
        <v>11.766377220171686</v>
      </c>
      <c r="E46" s="11">
        <f t="shared" si="2"/>
        <v>88.635466991799021</v>
      </c>
      <c r="F46" s="14">
        <f t="shared" si="7"/>
        <v>42</v>
      </c>
      <c r="G46" s="18">
        <f t="shared" ref="G46:G48" si="21">$G$44+(F46-$F$44)*($G$49-$G$44)/($F$49-$F$44)</f>
        <v>193.6</v>
      </c>
      <c r="H46" s="16">
        <f t="shared" si="3"/>
        <v>175.16927999999999</v>
      </c>
      <c r="I46" s="16">
        <f t="shared" si="4"/>
        <v>44.245744278741803</v>
      </c>
      <c r="J46" s="16">
        <f t="shared" si="5"/>
        <v>382.14783395214198</v>
      </c>
      <c r="K46" s="33">
        <f t="shared" si="9"/>
        <v>42</v>
      </c>
      <c r="L46" s="27"/>
      <c r="M46" s="27"/>
      <c r="N46" s="24"/>
      <c r="O46" s="24"/>
      <c r="P46" s="25">
        <f t="shared" si="10"/>
        <v>0.93453859781875492</v>
      </c>
      <c r="Q46" s="25">
        <f t="shared" si="11"/>
        <v>0</v>
      </c>
      <c r="R46" s="25">
        <f t="shared" si="12"/>
        <v>4.6140978917042922E-3</v>
      </c>
      <c r="S46" s="25">
        <f t="shared" si="13"/>
        <v>0.93915269571045923</v>
      </c>
      <c r="W46" s="2"/>
      <c r="X46" s="2"/>
      <c r="Y46" s="2"/>
    </row>
    <row r="47" spans="1:25" x14ac:dyDescent="0.25">
      <c r="A47" s="10">
        <v>45</v>
      </c>
      <c r="B47" s="20">
        <f t="shared" si="6"/>
        <v>45</v>
      </c>
      <c r="C47" s="11">
        <f t="shared" si="0"/>
        <v>40.013999999999996</v>
      </c>
      <c r="D47" s="11">
        <f t="shared" si="1"/>
        <v>12.002357532661732</v>
      </c>
      <c r="E47" s="11">
        <f t="shared" si="2"/>
        <v>90.595156036052515</v>
      </c>
      <c r="F47" s="14">
        <f t="shared" si="7"/>
        <v>43</v>
      </c>
      <c r="G47" s="18">
        <f t="shared" si="21"/>
        <v>196.4</v>
      </c>
      <c r="H47" s="16">
        <f t="shared" si="3"/>
        <v>177.70272</v>
      </c>
      <c r="I47" s="16">
        <f t="shared" si="4"/>
        <v>44.810702235717677</v>
      </c>
      <c r="J47" s="16">
        <f t="shared" si="5"/>
        <v>387.54421039387495</v>
      </c>
      <c r="K47" s="33">
        <f t="shared" si="9"/>
        <v>43</v>
      </c>
      <c r="L47" s="35"/>
      <c r="M47" s="35"/>
      <c r="N47" s="35"/>
      <c r="O47" s="35"/>
      <c r="P47" s="25">
        <f t="shared" si="10"/>
        <v>0.91621286592778972</v>
      </c>
      <c r="Q47" s="25">
        <f t="shared" si="11"/>
        <v>0</v>
      </c>
      <c r="R47" s="25">
        <f t="shared" si="12"/>
        <v>3.2626599082826572E-3</v>
      </c>
      <c r="S47" s="25">
        <f t="shared" si="13"/>
        <v>0.91947552583607239</v>
      </c>
      <c r="W47" s="2"/>
      <c r="X47" s="2"/>
      <c r="Y47" s="2"/>
    </row>
    <row r="48" spans="1:25" x14ac:dyDescent="0.25">
      <c r="A48" s="10">
        <v>46</v>
      </c>
      <c r="B48" s="20">
        <f t="shared" si="6"/>
        <v>46</v>
      </c>
      <c r="C48" s="11">
        <f t="shared" si="0"/>
        <v>40.903199999999998</v>
      </c>
      <c r="D48" s="11">
        <f t="shared" si="1"/>
        <v>12.2377281784806</v>
      </c>
      <c r="E48" s="11">
        <f t="shared" si="2"/>
        <v>92.553783244187045</v>
      </c>
      <c r="F48" s="14">
        <f t="shared" si="7"/>
        <v>44</v>
      </c>
      <c r="G48" s="18">
        <f t="shared" si="21"/>
        <v>199.2</v>
      </c>
      <c r="H48" s="16">
        <f t="shared" si="3"/>
        <v>180.23615999999998</v>
      </c>
      <c r="I48" s="16">
        <f t="shared" si="4"/>
        <v>45.374723405565916</v>
      </c>
      <c r="J48" s="16">
        <f t="shared" si="5"/>
        <v>392.93895526469396</v>
      </c>
      <c r="K48" s="33">
        <f t="shared" si="9"/>
        <v>44</v>
      </c>
      <c r="L48" s="44"/>
      <c r="M48" s="28"/>
      <c r="N48" s="26"/>
      <c r="O48" s="26"/>
      <c r="P48" s="25">
        <f t="shared" si="10"/>
        <v>0.89824649046161364</v>
      </c>
      <c r="Q48" s="25">
        <f t="shared" si="11"/>
        <v>0</v>
      </c>
      <c r="R48" s="25">
        <f t="shared" si="12"/>
        <v>2.3070489458521461E-3</v>
      </c>
      <c r="S48" s="25">
        <f t="shared" si="13"/>
        <v>0.90055353940746574</v>
      </c>
      <c r="W48" s="2"/>
      <c r="X48" s="2"/>
      <c r="Y48" s="2"/>
    </row>
    <row r="49" spans="1:25" x14ac:dyDescent="0.25">
      <c r="A49" s="10">
        <v>47</v>
      </c>
      <c r="B49" s="20">
        <f t="shared" si="6"/>
        <v>47</v>
      </c>
      <c r="C49" s="11">
        <f t="shared" si="0"/>
        <v>41.792400000000001</v>
      </c>
      <c r="D49" s="11">
        <f t="shared" si="1"/>
        <v>12.472503937619972</v>
      </c>
      <c r="E49" s="11">
        <f t="shared" si="2"/>
        <v>94.511374358021442</v>
      </c>
      <c r="F49" s="14">
        <f t="shared" si="7"/>
        <v>45</v>
      </c>
      <c r="G49" s="17">
        <f>198+4</f>
        <v>202</v>
      </c>
      <c r="H49" s="16">
        <f t="shared" si="3"/>
        <v>182.7696</v>
      </c>
      <c r="I49" s="16">
        <f t="shared" si="4"/>
        <v>45.937822477650357</v>
      </c>
      <c r="J49" s="16">
        <f t="shared" si="5"/>
        <v>398.33209414857441</v>
      </c>
      <c r="K49" s="33">
        <f t="shared" si="9"/>
        <v>45</v>
      </c>
      <c r="L49" s="44"/>
      <c r="M49" s="28"/>
      <c r="N49" s="26"/>
      <c r="O49" s="26"/>
      <c r="P49" s="25">
        <f t="shared" si="10"/>
        <v>0.88063242465992231</v>
      </c>
      <c r="Q49" s="25">
        <f t="shared" si="11"/>
        <v>0</v>
      </c>
      <c r="R49" s="25">
        <f t="shared" si="12"/>
        <v>1.6313299541413286E-3</v>
      </c>
      <c r="S49" s="25">
        <f t="shared" si="13"/>
        <v>0.88226375461406359</v>
      </c>
      <c r="W49" s="2"/>
      <c r="X49" s="2"/>
      <c r="Y49" s="2"/>
    </row>
    <row r="50" spans="1:25" x14ac:dyDescent="0.25">
      <c r="A50" s="10">
        <v>48</v>
      </c>
      <c r="B50" s="20">
        <f t="shared" si="6"/>
        <v>48</v>
      </c>
      <c r="C50" s="11">
        <f t="shared" si="0"/>
        <v>42.681599999999996</v>
      </c>
      <c r="D50" s="11">
        <f t="shared" si="1"/>
        <v>12.70669892520443</v>
      </c>
      <c r="E50" s="11">
        <f t="shared" si="2"/>
        <v>96.467953961397697</v>
      </c>
      <c r="F50" s="14">
        <v>45</v>
      </c>
      <c r="G50" s="18">
        <v>0</v>
      </c>
      <c r="H50" s="16">
        <f t="shared" si="3"/>
        <v>0</v>
      </c>
      <c r="I50" s="16">
        <v>0</v>
      </c>
      <c r="J50" s="16">
        <f t="shared" si="5"/>
        <v>0</v>
      </c>
      <c r="K50" s="33">
        <f t="shared" si="9"/>
        <v>46</v>
      </c>
      <c r="L50" s="27"/>
      <c r="M50" s="28"/>
      <c r="N50" s="26"/>
      <c r="O50" s="26"/>
      <c r="P50" s="25"/>
      <c r="Q50" s="25"/>
      <c r="R50" s="25"/>
      <c r="S50" s="25"/>
      <c r="W50" s="2"/>
      <c r="X50" s="2"/>
      <c r="Y50" s="2"/>
    </row>
    <row r="51" spans="1:25" x14ac:dyDescent="0.25">
      <c r="F51" s="8"/>
    </row>
    <row r="52" spans="1:25" x14ac:dyDescent="0.25">
      <c r="F52" s="8"/>
    </row>
    <row r="53" spans="1:25" x14ac:dyDescent="0.25">
      <c r="F53" s="8"/>
    </row>
    <row r="54" spans="1:25" x14ac:dyDescent="0.25">
      <c r="F54" s="8"/>
    </row>
    <row r="55" spans="1:25" x14ac:dyDescent="0.25">
      <c r="F55" s="8"/>
    </row>
    <row r="56" spans="1:25" x14ac:dyDescent="0.25">
      <c r="F56" s="8"/>
    </row>
    <row r="57" spans="1:25" x14ac:dyDescent="0.25">
      <c r="F57" s="8"/>
    </row>
    <row r="58" spans="1:25" x14ac:dyDescent="0.25">
      <c r="F58" s="8"/>
    </row>
    <row r="59" spans="1:25" x14ac:dyDescent="0.25">
      <c r="F59" s="8"/>
    </row>
    <row r="60" spans="1:25" x14ac:dyDescent="0.25">
      <c r="F60" s="8"/>
    </row>
    <row r="61" spans="1:25" x14ac:dyDescent="0.25">
      <c r="F61" s="8"/>
    </row>
    <row r="62" spans="1:25" x14ac:dyDescent="0.25">
      <c r="F62" s="8"/>
    </row>
    <row r="63" spans="1:25" x14ac:dyDescent="0.25">
      <c r="F63" s="8"/>
    </row>
    <row r="64" spans="1:25" x14ac:dyDescent="0.25">
      <c r="F64" s="8"/>
    </row>
    <row r="65" spans="6:6" x14ac:dyDescent="0.25">
      <c r="F65" s="8"/>
    </row>
    <row r="66" spans="6:6" x14ac:dyDescent="0.25">
      <c r="F66" s="8"/>
    </row>
    <row r="67" spans="6:6" x14ac:dyDescent="0.25">
      <c r="F67" s="8"/>
    </row>
    <row r="68" spans="6:6" x14ac:dyDescent="0.25">
      <c r="F68" s="8"/>
    </row>
    <row r="69" spans="6:6" x14ac:dyDescent="0.25">
      <c r="F69" s="8"/>
    </row>
    <row r="70" spans="6:6" x14ac:dyDescent="0.25">
      <c r="F70" s="8"/>
    </row>
    <row r="71" spans="6:6" x14ac:dyDescent="0.25">
      <c r="F71" s="8"/>
    </row>
    <row r="72" spans="6:6" x14ac:dyDescent="0.25">
      <c r="F72" s="8"/>
    </row>
    <row r="73" spans="6:6" x14ac:dyDescent="0.25">
      <c r="F73" s="8"/>
    </row>
    <row r="74" spans="6:6" x14ac:dyDescent="0.25">
      <c r="F74" s="8"/>
    </row>
    <row r="75" spans="6:6" x14ac:dyDescent="0.25">
      <c r="F75" s="8"/>
    </row>
    <row r="76" spans="6:6" x14ac:dyDescent="0.25">
      <c r="F76" s="8"/>
    </row>
    <row r="77" spans="6:6" x14ac:dyDescent="0.25">
      <c r="F77" s="8"/>
    </row>
    <row r="78" spans="6:6" x14ac:dyDescent="0.25">
      <c r="F78" s="8"/>
    </row>
    <row r="79" spans="6:6" x14ac:dyDescent="0.25">
      <c r="F79" s="8"/>
    </row>
    <row r="80" spans="6:6" x14ac:dyDescent="0.25">
      <c r="F80" s="8"/>
    </row>
    <row r="81" spans="6:6" x14ac:dyDescent="0.25">
      <c r="F81" s="8"/>
    </row>
    <row r="82" spans="6:6" x14ac:dyDescent="0.25">
      <c r="F82" s="8"/>
    </row>
    <row r="83" spans="6:6" x14ac:dyDescent="0.25">
      <c r="F83" s="8"/>
    </row>
    <row r="84" spans="6:6" x14ac:dyDescent="0.25">
      <c r="F84" s="8"/>
    </row>
    <row r="85" spans="6:6" x14ac:dyDescent="0.25">
      <c r="F85" s="8"/>
    </row>
    <row r="86" spans="6:6" x14ac:dyDescent="0.25">
      <c r="F86" s="8"/>
    </row>
    <row r="87" spans="6:6" x14ac:dyDescent="0.25">
      <c r="F87" s="8"/>
    </row>
    <row r="88" spans="6:6" x14ac:dyDescent="0.25">
      <c r="F88" s="8"/>
    </row>
    <row r="89" spans="6:6" x14ac:dyDescent="0.25">
      <c r="F89" s="8"/>
    </row>
    <row r="90" spans="6:6" x14ac:dyDescent="0.25">
      <c r="F90" s="8"/>
    </row>
    <row r="91" spans="6:6" x14ac:dyDescent="0.25">
      <c r="F91" s="8"/>
    </row>
    <row r="92" spans="6:6" x14ac:dyDescent="0.25">
      <c r="F92" s="8"/>
    </row>
    <row r="93" spans="6:6" x14ac:dyDescent="0.25">
      <c r="F93" s="8"/>
    </row>
    <row r="94" spans="6:6" x14ac:dyDescent="0.25">
      <c r="F94" s="8"/>
    </row>
    <row r="95" spans="6:6" x14ac:dyDescent="0.25">
      <c r="F95" s="8"/>
    </row>
    <row r="96" spans="6:6" x14ac:dyDescent="0.25">
      <c r="F96" s="8"/>
    </row>
    <row r="97" spans="6:6" x14ac:dyDescent="0.25">
      <c r="F97" s="8"/>
    </row>
    <row r="98" spans="6:6" x14ac:dyDescent="0.25">
      <c r="F98" s="8"/>
    </row>
    <row r="99" spans="6:6" x14ac:dyDescent="0.25">
      <c r="F99" s="8"/>
    </row>
    <row r="100" spans="6:6" x14ac:dyDescent="0.25">
      <c r="F100" s="8"/>
    </row>
    <row r="101" spans="6:6" x14ac:dyDescent="0.25">
      <c r="F101" s="8"/>
    </row>
    <row r="102" spans="6:6" x14ac:dyDescent="0.25">
      <c r="F102" s="8"/>
    </row>
    <row r="103" spans="6:6" x14ac:dyDescent="0.25">
      <c r="F103" s="8"/>
    </row>
    <row r="104" spans="6:6" x14ac:dyDescent="0.25">
      <c r="F104" s="8"/>
    </row>
    <row r="105" spans="6:6" x14ac:dyDescent="0.25">
      <c r="F105" s="8"/>
    </row>
    <row r="106" spans="6:6" x14ac:dyDescent="0.25">
      <c r="F106" s="8"/>
    </row>
    <row r="107" spans="6:6" x14ac:dyDescent="0.25">
      <c r="F107" s="8"/>
    </row>
    <row r="108" spans="6:6" x14ac:dyDescent="0.25">
      <c r="F108" s="8"/>
    </row>
    <row r="109" spans="6:6" x14ac:dyDescent="0.25">
      <c r="F109" s="8"/>
    </row>
    <row r="110" spans="6:6" x14ac:dyDescent="0.25">
      <c r="F110" s="8"/>
    </row>
    <row r="111" spans="6:6" x14ac:dyDescent="0.25">
      <c r="F111" s="8"/>
    </row>
    <row r="112" spans="6:6" x14ac:dyDescent="0.25">
      <c r="F112" s="8"/>
    </row>
    <row r="113" spans="6:6" x14ac:dyDescent="0.25">
      <c r="F113" s="8"/>
    </row>
    <row r="114" spans="6:6" x14ac:dyDescent="0.25">
      <c r="F114" s="8"/>
    </row>
    <row r="115" spans="6:6" x14ac:dyDescent="0.25">
      <c r="F115" s="8"/>
    </row>
    <row r="116" spans="6:6" x14ac:dyDescent="0.25">
      <c r="F116" s="8"/>
    </row>
    <row r="117" spans="6:6" x14ac:dyDescent="0.25">
      <c r="F117" s="8"/>
    </row>
    <row r="118" spans="6:6" x14ac:dyDescent="0.25">
      <c r="F118" s="8"/>
    </row>
    <row r="119" spans="6:6" x14ac:dyDescent="0.25">
      <c r="F119" s="8"/>
    </row>
    <row r="120" spans="6:6" x14ac:dyDescent="0.25">
      <c r="F120" s="8"/>
    </row>
    <row r="121" spans="6:6" x14ac:dyDescent="0.25">
      <c r="F121" s="8"/>
    </row>
    <row r="122" spans="6:6" x14ac:dyDescent="0.25">
      <c r="F122" s="8"/>
    </row>
    <row r="123" spans="6:6" x14ac:dyDescent="0.25">
      <c r="F123" s="8"/>
    </row>
    <row r="124" spans="6:6" x14ac:dyDescent="0.25">
      <c r="F124" s="8"/>
    </row>
    <row r="125" spans="6:6" x14ac:dyDescent="0.25">
      <c r="F125" s="8"/>
    </row>
    <row r="126" spans="6:6" x14ac:dyDescent="0.25">
      <c r="F126" s="8"/>
    </row>
    <row r="127" spans="6:6" x14ac:dyDescent="0.25">
      <c r="F127" s="8"/>
    </row>
    <row r="128" spans="6:6" x14ac:dyDescent="0.25">
      <c r="F128" s="8"/>
    </row>
    <row r="129" spans="6:6" x14ac:dyDescent="0.25">
      <c r="F129" s="19"/>
    </row>
    <row r="130" spans="6:6" x14ac:dyDescent="0.25">
      <c r="F130" s="19"/>
    </row>
    <row r="131" spans="6:6" x14ac:dyDescent="0.25">
      <c r="F131" s="19"/>
    </row>
    <row r="132" spans="6:6" x14ac:dyDescent="0.25">
      <c r="F132" s="19"/>
    </row>
    <row r="133" spans="6:6" x14ac:dyDescent="0.25">
      <c r="F133" s="19"/>
    </row>
    <row r="134" spans="6:6" x14ac:dyDescent="0.25">
      <c r="F134" s="19"/>
    </row>
    <row r="135" spans="6:6" x14ac:dyDescent="0.25">
      <c r="F135" s="19"/>
    </row>
    <row r="136" spans="6:6" x14ac:dyDescent="0.25">
      <c r="F136" s="19"/>
    </row>
    <row r="137" spans="6:6" x14ac:dyDescent="0.25">
      <c r="F137" s="19"/>
    </row>
    <row r="138" spans="6:6" x14ac:dyDescent="0.25">
      <c r="F138" s="19"/>
    </row>
    <row r="139" spans="6:6" x14ac:dyDescent="0.25">
      <c r="F139" s="19"/>
    </row>
    <row r="140" spans="6:6" x14ac:dyDescent="0.25">
      <c r="F140" s="19"/>
    </row>
    <row r="141" spans="6:6" x14ac:dyDescent="0.25">
      <c r="F141" s="19"/>
    </row>
    <row r="142" spans="6:6" x14ac:dyDescent="0.25">
      <c r="F142" s="19"/>
    </row>
    <row r="143" spans="6:6" x14ac:dyDescent="0.25">
      <c r="F143" s="19"/>
    </row>
    <row r="144" spans="6:6" x14ac:dyDescent="0.25">
      <c r="F144" s="19"/>
    </row>
    <row r="145" spans="6:6" x14ac:dyDescent="0.25">
      <c r="F145" s="19"/>
    </row>
    <row r="146" spans="6:6" x14ac:dyDescent="0.25">
      <c r="F146" s="19"/>
    </row>
    <row r="147" spans="6:6" x14ac:dyDescent="0.25">
      <c r="F147" s="19"/>
    </row>
    <row r="148" spans="6:6" x14ac:dyDescent="0.25">
      <c r="F148" s="19"/>
    </row>
    <row r="149" spans="6:6" x14ac:dyDescent="0.25">
      <c r="F149" s="19"/>
    </row>
    <row r="150" spans="6:6" x14ac:dyDescent="0.25">
      <c r="F150" s="19"/>
    </row>
    <row r="151" spans="6:6" x14ac:dyDescent="0.25">
      <c r="F151" s="19"/>
    </row>
    <row r="152" spans="6:6" x14ac:dyDescent="0.25">
      <c r="F152" s="19"/>
    </row>
    <row r="153" spans="6:6" x14ac:dyDescent="0.25">
      <c r="F153" s="19"/>
    </row>
    <row r="154" spans="6:6" x14ac:dyDescent="0.25">
      <c r="F154" s="19"/>
    </row>
    <row r="155" spans="6:6" x14ac:dyDescent="0.25">
      <c r="F155" s="19"/>
    </row>
    <row r="156" spans="6:6" x14ac:dyDescent="0.25">
      <c r="F156" s="19"/>
    </row>
    <row r="157" spans="6:6" x14ac:dyDescent="0.25">
      <c r="F157" s="19"/>
    </row>
    <row r="158" spans="6:6" x14ac:dyDescent="0.25">
      <c r="F158" s="19"/>
    </row>
    <row r="159" spans="6:6" x14ac:dyDescent="0.25">
      <c r="F159" s="19"/>
    </row>
    <row r="160" spans="6:6" x14ac:dyDescent="0.25">
      <c r="F160" s="19"/>
    </row>
    <row r="161" spans="6:6" x14ac:dyDescent="0.25">
      <c r="F161" s="19"/>
    </row>
    <row r="162" spans="6:6" x14ac:dyDescent="0.25">
      <c r="F162" s="19"/>
    </row>
    <row r="163" spans="6:6" x14ac:dyDescent="0.25">
      <c r="F163" s="19"/>
    </row>
    <row r="164" spans="6:6" x14ac:dyDescent="0.25">
      <c r="F164" s="19"/>
    </row>
    <row r="165" spans="6:6" x14ac:dyDescent="0.25">
      <c r="F165" s="19"/>
    </row>
    <row r="166" spans="6:6" x14ac:dyDescent="0.25">
      <c r="F166" s="19"/>
    </row>
    <row r="167" spans="6:6" x14ac:dyDescent="0.25">
      <c r="F167" s="19"/>
    </row>
    <row r="168" spans="6:6" x14ac:dyDescent="0.25">
      <c r="F168" s="19"/>
    </row>
    <row r="169" spans="6:6" x14ac:dyDescent="0.25">
      <c r="F169" s="19"/>
    </row>
    <row r="170" spans="6:6" x14ac:dyDescent="0.25">
      <c r="F170" s="19"/>
    </row>
    <row r="171" spans="6:6" x14ac:dyDescent="0.25">
      <c r="F171" s="19"/>
    </row>
    <row r="172" spans="6:6" x14ac:dyDescent="0.25">
      <c r="F172" s="19"/>
    </row>
    <row r="173" spans="6:6" x14ac:dyDescent="0.25">
      <c r="F173" s="19"/>
    </row>
    <row r="174" spans="6:6" x14ac:dyDescent="0.25">
      <c r="F174" s="19"/>
    </row>
    <row r="175" spans="6:6" x14ac:dyDescent="0.25">
      <c r="F175" s="19"/>
    </row>
    <row r="176" spans="6:6" x14ac:dyDescent="0.25">
      <c r="F176" s="19"/>
    </row>
    <row r="177" spans="6:6" x14ac:dyDescent="0.25">
      <c r="F177" s="19"/>
    </row>
    <row r="178" spans="6:6" x14ac:dyDescent="0.25">
      <c r="F178" s="19"/>
    </row>
    <row r="179" spans="6:6" x14ac:dyDescent="0.25">
      <c r="F179" s="19"/>
    </row>
    <row r="180" spans="6:6" x14ac:dyDescent="0.25">
      <c r="F180" s="19"/>
    </row>
    <row r="181" spans="6:6" x14ac:dyDescent="0.25">
      <c r="F181" s="19"/>
    </row>
    <row r="182" spans="6:6" x14ac:dyDescent="0.25">
      <c r="F182" s="19"/>
    </row>
    <row r="183" spans="6:6" x14ac:dyDescent="0.25">
      <c r="F183" s="19"/>
    </row>
    <row r="184" spans="6:6" x14ac:dyDescent="0.25">
      <c r="F184" s="19"/>
    </row>
    <row r="185" spans="6:6" x14ac:dyDescent="0.25">
      <c r="F185" s="19"/>
    </row>
    <row r="186" spans="6:6" x14ac:dyDescent="0.25">
      <c r="F186" s="19"/>
    </row>
    <row r="187" spans="6:6" x14ac:dyDescent="0.25">
      <c r="F187" s="19"/>
    </row>
    <row r="188" spans="6:6" x14ac:dyDescent="0.25">
      <c r="F188" s="19"/>
    </row>
    <row r="189" spans="6:6" x14ac:dyDescent="0.25">
      <c r="F189" s="19"/>
    </row>
    <row r="190" spans="6:6" x14ac:dyDescent="0.25">
      <c r="F190" s="19"/>
    </row>
    <row r="191" spans="6:6" x14ac:dyDescent="0.25">
      <c r="F191" s="19"/>
    </row>
    <row r="192" spans="6:6" x14ac:dyDescent="0.25">
      <c r="F192" s="19"/>
    </row>
    <row r="193" spans="6:6" x14ac:dyDescent="0.25">
      <c r="F193" s="19"/>
    </row>
    <row r="194" spans="6:6" x14ac:dyDescent="0.25">
      <c r="F194" s="19"/>
    </row>
    <row r="195" spans="6:6" x14ac:dyDescent="0.25">
      <c r="F195" s="19"/>
    </row>
    <row r="196" spans="6:6" x14ac:dyDescent="0.25">
      <c r="F196" s="19"/>
    </row>
    <row r="197" spans="6:6" x14ac:dyDescent="0.25">
      <c r="F197" s="19"/>
    </row>
    <row r="198" spans="6:6" x14ac:dyDescent="0.25">
      <c r="F198" s="19"/>
    </row>
    <row r="199" spans="6:6" x14ac:dyDescent="0.25">
      <c r="F199" s="19"/>
    </row>
    <row r="200" spans="6:6" x14ac:dyDescent="0.25">
      <c r="F200" s="19"/>
    </row>
    <row r="201" spans="6:6" x14ac:dyDescent="0.25">
      <c r="F201" s="19"/>
    </row>
    <row r="202" spans="6:6" x14ac:dyDescent="0.25">
      <c r="F202" s="19"/>
    </row>
    <row r="203" spans="6:6" x14ac:dyDescent="0.25">
      <c r="F203" s="19"/>
    </row>
    <row r="204" spans="6:6" x14ac:dyDescent="0.25">
      <c r="F204" s="19"/>
    </row>
    <row r="205" spans="6:6" x14ac:dyDescent="0.25">
      <c r="F205" s="19"/>
    </row>
    <row r="206" spans="6:6" x14ac:dyDescent="0.25">
      <c r="F206" s="19"/>
    </row>
    <row r="207" spans="6:6" x14ac:dyDescent="0.25">
      <c r="F207" s="19"/>
    </row>
    <row r="208" spans="6:6" x14ac:dyDescent="0.25">
      <c r="F208" s="19"/>
    </row>
    <row r="209" spans="6:6" x14ac:dyDescent="0.25">
      <c r="F209" s="19"/>
    </row>
    <row r="210" spans="6:6" x14ac:dyDescent="0.25">
      <c r="F210" s="19"/>
    </row>
    <row r="211" spans="6:6" x14ac:dyDescent="0.25">
      <c r="F211" s="19"/>
    </row>
    <row r="212" spans="6:6" x14ac:dyDescent="0.25">
      <c r="F212" s="19"/>
    </row>
    <row r="213" spans="6:6" x14ac:dyDescent="0.25">
      <c r="F213" s="19"/>
    </row>
    <row r="214" spans="6:6" x14ac:dyDescent="0.25">
      <c r="F214" s="19"/>
    </row>
    <row r="215" spans="6:6" x14ac:dyDescent="0.25">
      <c r="F215" s="19"/>
    </row>
    <row r="216" spans="6:6" x14ac:dyDescent="0.25">
      <c r="F216" s="19"/>
    </row>
    <row r="217" spans="6:6" x14ac:dyDescent="0.25">
      <c r="F217" s="19"/>
    </row>
    <row r="218" spans="6:6" x14ac:dyDescent="0.25">
      <c r="F218" s="19"/>
    </row>
    <row r="219" spans="6:6" x14ac:dyDescent="0.25">
      <c r="F219" s="19"/>
    </row>
    <row r="220" spans="6:6" x14ac:dyDescent="0.25">
      <c r="F220" s="19"/>
    </row>
    <row r="221" spans="6:6" x14ac:dyDescent="0.25">
      <c r="F221" s="19"/>
    </row>
    <row r="222" spans="6:6" x14ac:dyDescent="0.25">
      <c r="F222" s="19"/>
    </row>
    <row r="223" spans="6:6" x14ac:dyDescent="0.25">
      <c r="F223" s="19"/>
    </row>
    <row r="224" spans="6:6" x14ac:dyDescent="0.25">
      <c r="F224" s="19"/>
    </row>
    <row r="225" spans="6:6" x14ac:dyDescent="0.25">
      <c r="F225" s="19"/>
    </row>
    <row r="226" spans="6:6" x14ac:dyDescent="0.25">
      <c r="F226" s="19"/>
    </row>
    <row r="227" spans="6:6" x14ac:dyDescent="0.25">
      <c r="F227" s="19"/>
    </row>
    <row r="228" spans="6:6" x14ac:dyDescent="0.25">
      <c r="F228" s="19"/>
    </row>
    <row r="229" spans="6:6" x14ac:dyDescent="0.25">
      <c r="F229" s="19"/>
    </row>
    <row r="230" spans="6:6" x14ac:dyDescent="0.25">
      <c r="F230" s="19"/>
    </row>
    <row r="231" spans="6:6" x14ac:dyDescent="0.25">
      <c r="F231" s="19"/>
    </row>
    <row r="232" spans="6:6" x14ac:dyDescent="0.25">
      <c r="F232" s="19"/>
    </row>
    <row r="233" spans="6:6" x14ac:dyDescent="0.25">
      <c r="F233" s="19"/>
    </row>
    <row r="234" spans="6:6" x14ac:dyDescent="0.25">
      <c r="F234" s="19"/>
    </row>
    <row r="235" spans="6:6" x14ac:dyDescent="0.25">
      <c r="F235" s="19"/>
    </row>
    <row r="236" spans="6:6" x14ac:dyDescent="0.25">
      <c r="F236" s="19"/>
    </row>
    <row r="237" spans="6:6" x14ac:dyDescent="0.25">
      <c r="F237" s="19"/>
    </row>
    <row r="238" spans="6:6" x14ac:dyDescent="0.25">
      <c r="F238" s="19"/>
    </row>
    <row r="239" spans="6:6" x14ac:dyDescent="0.25">
      <c r="F239" s="19"/>
    </row>
    <row r="240" spans="6:6" x14ac:dyDescent="0.25">
      <c r="F240" s="19"/>
    </row>
    <row r="241" spans="6:6" x14ac:dyDescent="0.25">
      <c r="F241" s="19"/>
    </row>
    <row r="242" spans="6:6" x14ac:dyDescent="0.25">
      <c r="F242" s="19"/>
    </row>
    <row r="243" spans="6:6" x14ac:dyDescent="0.25">
      <c r="F243" s="19"/>
    </row>
    <row r="244" spans="6:6" x14ac:dyDescent="0.25">
      <c r="F244" s="19"/>
    </row>
    <row r="245" spans="6:6" x14ac:dyDescent="0.25">
      <c r="F245" s="19"/>
    </row>
    <row r="246" spans="6:6" x14ac:dyDescent="0.25">
      <c r="F246" s="19"/>
    </row>
    <row r="247" spans="6:6" x14ac:dyDescent="0.25">
      <c r="F247" s="19"/>
    </row>
    <row r="248" spans="6:6" x14ac:dyDescent="0.25">
      <c r="F248" s="19"/>
    </row>
    <row r="249" spans="6:6" x14ac:dyDescent="0.25">
      <c r="F249" s="19"/>
    </row>
    <row r="250" spans="6:6" x14ac:dyDescent="0.25">
      <c r="F250" s="19"/>
    </row>
    <row r="251" spans="6:6" x14ac:dyDescent="0.25">
      <c r="F251" s="19"/>
    </row>
    <row r="252" spans="6:6" x14ac:dyDescent="0.25">
      <c r="F252" s="19"/>
    </row>
    <row r="253" spans="6:6" x14ac:dyDescent="0.25">
      <c r="F253" s="19"/>
    </row>
    <row r="254" spans="6:6" x14ac:dyDescent="0.25">
      <c r="F254" s="19"/>
    </row>
    <row r="255" spans="6:6" x14ac:dyDescent="0.25">
      <c r="F255" s="19"/>
    </row>
    <row r="256" spans="6:6" x14ac:dyDescent="0.25">
      <c r="F256" s="19"/>
    </row>
    <row r="257" spans="6:6" x14ac:dyDescent="0.25">
      <c r="F257" s="19"/>
    </row>
    <row r="258" spans="6:6" x14ac:dyDescent="0.25">
      <c r="F258" s="19"/>
    </row>
    <row r="259" spans="6:6" x14ac:dyDescent="0.25">
      <c r="F259" s="19"/>
    </row>
    <row r="260" spans="6:6" x14ac:dyDescent="0.25">
      <c r="F260" s="19"/>
    </row>
    <row r="261" spans="6:6" x14ac:dyDescent="0.25">
      <c r="F261" s="19"/>
    </row>
    <row r="262" spans="6:6" x14ac:dyDescent="0.25">
      <c r="F262" s="19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Quantification C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</dc:creator>
  <cp:lastModifiedBy>OCCI_OG</cp:lastModifiedBy>
  <dcterms:created xsi:type="dcterms:W3CDTF">2019-08-21T16:03:59Z</dcterms:created>
  <dcterms:modified xsi:type="dcterms:W3CDTF">2020-01-16T13:11:30Z</dcterms:modified>
</cp:coreProperties>
</file>